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Y:\DM\03_Transverses\02_Marche_(DMIG_entreprise)\44_FMT 2024\01_Version_2025\DPGF_2024\"/>
    </mc:Choice>
  </mc:AlternateContent>
  <bookViews>
    <workbookView xWindow="0" yWindow="0" windowWidth="19185" windowHeight="7245" tabRatio="904"/>
  </bookViews>
  <sheets>
    <sheet name="Thermique" sheetId="22" r:id="rId1"/>
    <sheet name="Filtration" sheetId="14" r:id="rId2"/>
    <sheet name="Courant fort_faible" sheetId="23" r:id="rId3"/>
    <sheet name="Sanitaire" sheetId="24" r:id="rId4"/>
    <sheet name="SSI + Desenfumage" sheetId="25" r:id="rId5"/>
    <sheet name="Levage" sheetId="26" r:id="rId6"/>
    <sheet name="Portes_Portails" sheetId="27" r:id="rId7"/>
    <sheet name="Clos_et_Couvert" sheetId="21" r:id="rId8"/>
    <sheet name="Liste_D" sheetId="12" r:id="rId9"/>
  </sheets>
  <definedNames>
    <definedName name="_xlnm._FilterDatabase" localSheetId="7" hidden="1">Clos_et_Couvert!$A$18:$AX$132</definedName>
    <definedName name="_xlnm._FilterDatabase" localSheetId="2" hidden="1">'Courant fort_faible'!$A$18:$AW$40</definedName>
    <definedName name="_xlnm._FilterDatabase" localSheetId="1" hidden="1">Filtration!$A$18:$BN$255</definedName>
    <definedName name="_xlnm._FilterDatabase" localSheetId="5" hidden="1">Levage!$A$18:$AZ$30</definedName>
    <definedName name="_xlnm._FilterDatabase" localSheetId="6" hidden="1">Portes_Portails!$A$18:$AX$20</definedName>
    <definedName name="_xlnm._FilterDatabase" localSheetId="3" hidden="1">Sanitaire!$A$18:$AX$30</definedName>
    <definedName name="_xlnm._FilterDatabase" localSheetId="4" hidden="1">'SSI + Desenfumage'!$A$18:$AW$42</definedName>
    <definedName name="_xlnm._FilterDatabase" localSheetId="0" hidden="1">Thermique!$A$18:$AY$124</definedName>
  </definedNames>
  <calcPr calcId="162913" concurrentCalc="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42" i="25" l="1"/>
  <c r="F90" i="14"/>
  <c r="E90" i="14"/>
  <c r="F83" i="14"/>
  <c r="E83" i="14"/>
  <c r="F82" i="14"/>
  <c r="E82" i="14"/>
  <c r="F70" i="14"/>
  <c r="E70" i="14"/>
  <c r="F58" i="14"/>
  <c r="E58" i="14"/>
  <c r="F52" i="14"/>
  <c r="E52" i="14"/>
  <c r="F43" i="14"/>
  <c r="E43" i="14"/>
  <c r="F41" i="14"/>
  <c r="E41" i="14"/>
  <c r="F35" i="14"/>
  <c r="E35" i="14"/>
  <c r="F31" i="14"/>
  <c r="E31" i="14"/>
  <c r="F27" i="14"/>
  <c r="E27" i="14"/>
  <c r="F23" i="14"/>
  <c r="E23" i="14"/>
  <c r="F19" i="14"/>
  <c r="E19" i="14"/>
  <c r="F124" i="22"/>
  <c r="E124" i="22"/>
  <c r="F123" i="22"/>
  <c r="E123" i="22"/>
  <c r="F120" i="22"/>
  <c r="E120" i="22"/>
  <c r="F119" i="22"/>
  <c r="E119" i="22"/>
  <c r="F117" i="22"/>
  <c r="E117" i="22"/>
  <c r="F116" i="22"/>
  <c r="E116" i="22"/>
  <c r="F115" i="22"/>
  <c r="E115" i="22"/>
  <c r="F114" i="22"/>
  <c r="E114" i="22"/>
  <c r="F101" i="22"/>
  <c r="E101" i="22"/>
  <c r="F100" i="22"/>
  <c r="E100" i="22"/>
  <c r="F99" i="22"/>
  <c r="E99" i="22"/>
  <c r="F97" i="22"/>
  <c r="E97" i="22"/>
  <c r="F96" i="22"/>
  <c r="E96" i="22"/>
  <c r="F92" i="22"/>
  <c r="E92" i="22"/>
  <c r="E14" i="22"/>
  <c r="E13" i="22"/>
  <c r="E12" i="22"/>
  <c r="E11" i="22"/>
  <c r="E10" i="22"/>
  <c r="F90" i="22"/>
  <c r="E90" i="22"/>
  <c r="F89" i="22"/>
  <c r="E89" i="22"/>
  <c r="F88" i="22"/>
  <c r="E88" i="22"/>
  <c r="F87" i="22"/>
  <c r="E87" i="22"/>
  <c r="F86" i="22"/>
  <c r="E86" i="22"/>
  <c r="F84" i="22"/>
  <c r="E84" i="22"/>
  <c r="F80" i="22"/>
  <c r="E80" i="22"/>
  <c r="F75" i="22"/>
  <c r="E75" i="22"/>
  <c r="F76" i="22"/>
  <c r="E76" i="22"/>
  <c r="F77" i="22"/>
  <c r="E77" i="22"/>
  <c r="F78" i="22"/>
  <c r="E78" i="22"/>
  <c r="F79" i="22"/>
  <c r="E79" i="22"/>
  <c r="F74" i="22"/>
  <c r="E74" i="22"/>
  <c r="F73" i="22"/>
  <c r="E73" i="22"/>
  <c r="F72" i="22"/>
  <c r="E72" i="22"/>
  <c r="F71" i="22"/>
  <c r="E71" i="22"/>
  <c r="F70" i="22"/>
  <c r="E70" i="22"/>
  <c r="F69" i="22"/>
  <c r="E69" i="22"/>
  <c r="F68" i="22"/>
  <c r="E68" i="22"/>
  <c r="F63" i="22"/>
  <c r="E63" i="22"/>
  <c r="F62" i="22"/>
  <c r="E62" i="22"/>
  <c r="F61" i="22"/>
  <c r="E61" i="22"/>
  <c r="F60" i="22"/>
  <c r="E60" i="22"/>
  <c r="F59" i="22"/>
  <c r="E59" i="22"/>
  <c r="F58" i="22"/>
  <c r="E58" i="22"/>
  <c r="F57" i="22"/>
  <c r="E57" i="22"/>
  <c r="F56" i="22"/>
  <c r="E56" i="22"/>
  <c r="F54" i="22"/>
  <c r="E54" i="22"/>
  <c r="F53" i="22"/>
  <c r="E53" i="22"/>
  <c r="F52" i="22"/>
  <c r="E52" i="22"/>
  <c r="F51" i="22"/>
  <c r="E51" i="22"/>
  <c r="F50" i="22"/>
  <c r="E50" i="22"/>
  <c r="F49" i="22"/>
  <c r="E49" i="22"/>
  <c r="F48" i="22"/>
  <c r="E48" i="22"/>
  <c r="F47" i="22"/>
  <c r="E47" i="22"/>
  <c r="F46" i="22"/>
  <c r="E46" i="22"/>
  <c r="F45" i="22"/>
  <c r="E45" i="22"/>
  <c r="F44" i="22"/>
  <c r="E44" i="22"/>
  <c r="F43" i="22"/>
  <c r="E43" i="22"/>
  <c r="F39" i="22"/>
  <c r="E39" i="22"/>
  <c r="F35" i="22"/>
  <c r="E35" i="22"/>
  <c r="F31" i="22"/>
  <c r="E31" i="22"/>
  <c r="F30" i="22"/>
  <c r="E30" i="22"/>
  <c r="F25" i="22"/>
  <c r="E25" i="22"/>
  <c r="F22" i="22"/>
  <c r="E22" i="22"/>
  <c r="F21" i="22"/>
  <c r="E21" i="22"/>
  <c r="F20" i="22"/>
  <c r="E20" i="22"/>
  <c r="F19" i="22"/>
  <c r="E19" i="22"/>
  <c r="F23" i="22"/>
  <c r="F24" i="22"/>
  <c r="F26" i="22"/>
  <c r="F27" i="22"/>
  <c r="F28" i="22"/>
  <c r="F29" i="22"/>
  <c r="F32" i="22"/>
  <c r="F33" i="22"/>
  <c r="F34" i="22"/>
  <c r="F36" i="22"/>
  <c r="F37" i="22"/>
  <c r="F38" i="22"/>
  <c r="F40" i="22"/>
  <c r="F41" i="22"/>
  <c r="F42" i="22"/>
  <c r="F55" i="22"/>
  <c r="F64" i="22"/>
  <c r="F65" i="22"/>
  <c r="F66" i="22"/>
  <c r="F67" i="22"/>
  <c r="F81" i="22"/>
  <c r="F82" i="22"/>
  <c r="F83" i="22"/>
  <c r="F85" i="22"/>
  <c r="F91" i="22"/>
  <c r="F93" i="22"/>
  <c r="F94" i="22"/>
  <c r="F95" i="22"/>
  <c r="F98" i="22"/>
  <c r="F102" i="22"/>
  <c r="F103" i="22"/>
  <c r="F104" i="22"/>
  <c r="F105" i="22"/>
  <c r="F106" i="22"/>
  <c r="F107" i="22"/>
  <c r="F108" i="22"/>
  <c r="F109" i="22"/>
  <c r="F110" i="22"/>
  <c r="F111" i="22"/>
  <c r="F112" i="22"/>
  <c r="F113" i="22"/>
  <c r="F118" i="22"/>
  <c r="F121" i="22"/>
  <c r="F122" i="22"/>
  <c r="P133" i="21"/>
  <c r="Q133" i="21"/>
  <c r="V133" i="21"/>
  <c r="W133" i="21"/>
  <c r="AB133" i="21"/>
  <c r="AC133" i="21"/>
  <c r="AH133" i="21"/>
  <c r="AI133" i="21"/>
  <c r="AN133" i="21"/>
  <c r="AO133" i="21"/>
  <c r="AT133" i="21"/>
  <c r="AU133" i="21"/>
  <c r="R19" i="26"/>
  <c r="R20" i="26"/>
  <c r="R21" i="26"/>
  <c r="R22" i="26"/>
  <c r="R23" i="26"/>
  <c r="R24" i="26"/>
  <c r="R25" i="26"/>
  <c r="R26" i="26"/>
  <c r="R27" i="26"/>
  <c r="R28" i="26"/>
  <c r="R29" i="26"/>
  <c r="R30" i="26"/>
  <c r="R31" i="26"/>
  <c r="S31" i="26"/>
  <c r="E10" i="26"/>
  <c r="X31" i="26"/>
  <c r="Y31" i="26"/>
  <c r="E11" i="26"/>
  <c r="AD31" i="26"/>
  <c r="AE31" i="26"/>
  <c r="E12" i="26"/>
  <c r="AJ31" i="26"/>
  <c r="AK31" i="26"/>
  <c r="E13" i="26"/>
  <c r="AP31" i="26"/>
  <c r="AQ31" i="26"/>
  <c r="E14" i="26"/>
  <c r="AV31" i="26"/>
  <c r="AW31" i="26"/>
  <c r="O43" i="25"/>
  <c r="P43" i="25"/>
  <c r="U43" i="25"/>
  <c r="V43" i="25"/>
  <c r="AA43" i="25"/>
  <c r="AB43" i="25"/>
  <c r="AG43" i="25"/>
  <c r="AH43" i="25"/>
  <c r="AM43" i="25"/>
  <c r="AN43" i="25"/>
  <c r="AS43" i="25"/>
  <c r="AT43" i="25"/>
  <c r="P31" i="24"/>
  <c r="Q31" i="24"/>
  <c r="V31" i="24"/>
  <c r="W31" i="24"/>
  <c r="AB31" i="24"/>
  <c r="AC31" i="24"/>
  <c r="AH31" i="24"/>
  <c r="AI31" i="24"/>
  <c r="AN31" i="24"/>
  <c r="AO31" i="24"/>
  <c r="AT31" i="24"/>
  <c r="AU31" i="24"/>
  <c r="O19" i="23"/>
  <c r="O24" i="23"/>
  <c r="O27" i="23"/>
  <c r="O36" i="23"/>
  <c r="O41" i="23"/>
  <c r="P41" i="23"/>
  <c r="U41" i="23"/>
  <c r="V41" i="23"/>
  <c r="AA41" i="23"/>
  <c r="AB41" i="23"/>
  <c r="AG41" i="23"/>
  <c r="AH41" i="23"/>
  <c r="AM41" i="23"/>
  <c r="AN41" i="23"/>
  <c r="AS41" i="23"/>
  <c r="AT41" i="23"/>
  <c r="AC19" i="14"/>
  <c r="AD19" i="14"/>
  <c r="AF19" i="14"/>
  <c r="AG19" i="14"/>
  <c r="AC20" i="14"/>
  <c r="AD20" i="14"/>
  <c r="AF20" i="14"/>
  <c r="AG20" i="14"/>
  <c r="AC21" i="14"/>
  <c r="AD21" i="14"/>
  <c r="AF21" i="14"/>
  <c r="AG21" i="14"/>
  <c r="AC22" i="14"/>
  <c r="AD22" i="14"/>
  <c r="AF22" i="14"/>
  <c r="AG22" i="14"/>
  <c r="AC23" i="14"/>
  <c r="AD23" i="14"/>
  <c r="AF23" i="14"/>
  <c r="AG23" i="14"/>
  <c r="AC24" i="14"/>
  <c r="AD24" i="14"/>
  <c r="AF24" i="14"/>
  <c r="AG24" i="14"/>
  <c r="AC25" i="14"/>
  <c r="AD25" i="14"/>
  <c r="AF25" i="14"/>
  <c r="AG25" i="14"/>
  <c r="AC26" i="14"/>
  <c r="AD26" i="14"/>
  <c r="AF26" i="14"/>
  <c r="AG26" i="14"/>
  <c r="AC27" i="14"/>
  <c r="AD27" i="14"/>
  <c r="AF27" i="14"/>
  <c r="AG27" i="14"/>
  <c r="AC28" i="14"/>
  <c r="AD28" i="14"/>
  <c r="AF28" i="14"/>
  <c r="AG28" i="14"/>
  <c r="AC29" i="14"/>
  <c r="AD29" i="14"/>
  <c r="AF29" i="14"/>
  <c r="AG29" i="14"/>
  <c r="AC30" i="14"/>
  <c r="AD30" i="14"/>
  <c r="AF30" i="14"/>
  <c r="AG30" i="14"/>
  <c r="AC31" i="14"/>
  <c r="AD31" i="14"/>
  <c r="AF31" i="14"/>
  <c r="AG31" i="14"/>
  <c r="AC32" i="14"/>
  <c r="AD32" i="14"/>
  <c r="AF32" i="14"/>
  <c r="AG32" i="14"/>
  <c r="AC33" i="14"/>
  <c r="AD33" i="14"/>
  <c r="AF33" i="14"/>
  <c r="AG33" i="14"/>
  <c r="AC34" i="14"/>
  <c r="AD34" i="14"/>
  <c r="AF34" i="14"/>
  <c r="AG34" i="14"/>
  <c r="AC35" i="14"/>
  <c r="AD35" i="14"/>
  <c r="AF35" i="14"/>
  <c r="AG35" i="14"/>
  <c r="AC36" i="14"/>
  <c r="AD36" i="14"/>
  <c r="AF36" i="14"/>
  <c r="AG36" i="14"/>
  <c r="AC37" i="14"/>
  <c r="AD37" i="14"/>
  <c r="AF37" i="14"/>
  <c r="AG37" i="14"/>
  <c r="AC38" i="14"/>
  <c r="AD38" i="14"/>
  <c r="AF38" i="14"/>
  <c r="AG38" i="14"/>
  <c r="AC39" i="14"/>
  <c r="AD39" i="14"/>
  <c r="AF39" i="14"/>
  <c r="AG39" i="14"/>
  <c r="AC40" i="14"/>
  <c r="AD40" i="14"/>
  <c r="AF40" i="14"/>
  <c r="AG40" i="14"/>
  <c r="AC41" i="14"/>
  <c r="AD41" i="14"/>
  <c r="AF41" i="14"/>
  <c r="AG41" i="14"/>
  <c r="AC42" i="14"/>
  <c r="AD42" i="14"/>
  <c r="AF42" i="14"/>
  <c r="AG42" i="14"/>
  <c r="AC43" i="14"/>
  <c r="AD43" i="14"/>
  <c r="AF43" i="14"/>
  <c r="AG43" i="14"/>
  <c r="AC44" i="14"/>
  <c r="AD44" i="14"/>
  <c r="AF44" i="14"/>
  <c r="AG44" i="14"/>
  <c r="AC45" i="14"/>
  <c r="AD45" i="14"/>
  <c r="AF45" i="14"/>
  <c r="AG45" i="14"/>
  <c r="AC46" i="14"/>
  <c r="AD46" i="14"/>
  <c r="AF46" i="14"/>
  <c r="AG46" i="14"/>
  <c r="AC47" i="14"/>
  <c r="AD47" i="14"/>
  <c r="AF47" i="14"/>
  <c r="AG47" i="14"/>
  <c r="AC48" i="14"/>
  <c r="AD48" i="14"/>
  <c r="AF48" i="14"/>
  <c r="AG48" i="14"/>
  <c r="AC49" i="14"/>
  <c r="AD49" i="14"/>
  <c r="AF49" i="14"/>
  <c r="AG49" i="14"/>
  <c r="AC50" i="14"/>
  <c r="AD50" i="14"/>
  <c r="AF50" i="14"/>
  <c r="AG50" i="14"/>
  <c r="AC51" i="14"/>
  <c r="AD51" i="14"/>
  <c r="AF51" i="14"/>
  <c r="AG51" i="14"/>
  <c r="AC52" i="14"/>
  <c r="AD52" i="14"/>
  <c r="AF52" i="14"/>
  <c r="AG52" i="14"/>
  <c r="AC53" i="14"/>
  <c r="AD53" i="14"/>
  <c r="AF53" i="14"/>
  <c r="AG53" i="14"/>
  <c r="AC54" i="14"/>
  <c r="AD54" i="14"/>
  <c r="AF54" i="14"/>
  <c r="AG54" i="14"/>
  <c r="AC55" i="14"/>
  <c r="AD55" i="14"/>
  <c r="AF55" i="14"/>
  <c r="AG55" i="14"/>
  <c r="AC56" i="14"/>
  <c r="AD56" i="14"/>
  <c r="AF56" i="14"/>
  <c r="AG56" i="14"/>
  <c r="AC57" i="14"/>
  <c r="AD57" i="14"/>
  <c r="AF57" i="14"/>
  <c r="AG57" i="14"/>
  <c r="AC58" i="14"/>
  <c r="AD58" i="14"/>
  <c r="AF58" i="14"/>
  <c r="AG58" i="14"/>
  <c r="AC59" i="14"/>
  <c r="AD59" i="14"/>
  <c r="AF59" i="14"/>
  <c r="AG59" i="14"/>
  <c r="AC60" i="14"/>
  <c r="AD60" i="14"/>
  <c r="AF60" i="14"/>
  <c r="AG60" i="14"/>
  <c r="AC61" i="14"/>
  <c r="AD61" i="14"/>
  <c r="AF61" i="14"/>
  <c r="AG61" i="14"/>
  <c r="AC62" i="14"/>
  <c r="AD62" i="14"/>
  <c r="AF62" i="14"/>
  <c r="AG62" i="14"/>
  <c r="AC63" i="14"/>
  <c r="AD63" i="14"/>
  <c r="AF63" i="14"/>
  <c r="AG63" i="14"/>
  <c r="AC64" i="14"/>
  <c r="AD64" i="14"/>
  <c r="AF64" i="14"/>
  <c r="AG64" i="14"/>
  <c r="AC65" i="14"/>
  <c r="AD65" i="14"/>
  <c r="AF65" i="14"/>
  <c r="AG65" i="14"/>
  <c r="AC66" i="14"/>
  <c r="AD66" i="14"/>
  <c r="AF66" i="14"/>
  <c r="AG66" i="14"/>
  <c r="AC67" i="14"/>
  <c r="AD67" i="14"/>
  <c r="AF67" i="14"/>
  <c r="AG67" i="14"/>
  <c r="AC68" i="14"/>
  <c r="AD68" i="14"/>
  <c r="AF68" i="14"/>
  <c r="AG68" i="14"/>
  <c r="AC69" i="14"/>
  <c r="AD69" i="14"/>
  <c r="AF69" i="14"/>
  <c r="AG69" i="14"/>
  <c r="AC70" i="14"/>
  <c r="AD70" i="14"/>
  <c r="AF70" i="14"/>
  <c r="AG70" i="14"/>
  <c r="AC71" i="14"/>
  <c r="AD71" i="14"/>
  <c r="AF71" i="14"/>
  <c r="AG71" i="14"/>
  <c r="AC72" i="14"/>
  <c r="AD72" i="14"/>
  <c r="AF72" i="14"/>
  <c r="AG72" i="14"/>
  <c r="AC73" i="14"/>
  <c r="AD73" i="14"/>
  <c r="AF73" i="14"/>
  <c r="AG73" i="14"/>
  <c r="AC74" i="14"/>
  <c r="AD74" i="14"/>
  <c r="AF74" i="14"/>
  <c r="AG74" i="14"/>
  <c r="AC75" i="14"/>
  <c r="AD75" i="14"/>
  <c r="AF75" i="14"/>
  <c r="AG75" i="14"/>
  <c r="AC76" i="14"/>
  <c r="AD76" i="14"/>
  <c r="AF76" i="14"/>
  <c r="AG76" i="14"/>
  <c r="AC77" i="14"/>
  <c r="AD77" i="14"/>
  <c r="AF77" i="14"/>
  <c r="AG77" i="14"/>
  <c r="AC78" i="14"/>
  <c r="AD78" i="14"/>
  <c r="AF78" i="14"/>
  <c r="AG78" i="14"/>
  <c r="AC79" i="14"/>
  <c r="AD79" i="14"/>
  <c r="AF79" i="14"/>
  <c r="AG79" i="14"/>
  <c r="AC80" i="14"/>
  <c r="AD80" i="14"/>
  <c r="AF80" i="14"/>
  <c r="AG80" i="14"/>
  <c r="AC81" i="14"/>
  <c r="AD81" i="14"/>
  <c r="AF81" i="14"/>
  <c r="AG81" i="14"/>
  <c r="AC82" i="14"/>
  <c r="AD82" i="14"/>
  <c r="AF82" i="14"/>
  <c r="AG82" i="14"/>
  <c r="AC83" i="14"/>
  <c r="AD83" i="14"/>
  <c r="AF83" i="14"/>
  <c r="AG83" i="14"/>
  <c r="AC84" i="14"/>
  <c r="AD84" i="14"/>
  <c r="AF84" i="14"/>
  <c r="AG84" i="14"/>
  <c r="AC85" i="14"/>
  <c r="AD85" i="14"/>
  <c r="AF85" i="14"/>
  <c r="AG85" i="14"/>
  <c r="AC86" i="14"/>
  <c r="AD86" i="14"/>
  <c r="AF86" i="14"/>
  <c r="AG86" i="14"/>
  <c r="AC87" i="14"/>
  <c r="AD87" i="14"/>
  <c r="AF87" i="14"/>
  <c r="AG87" i="14"/>
  <c r="AC88" i="14"/>
  <c r="AD88" i="14"/>
  <c r="AF88" i="14"/>
  <c r="AG88" i="14"/>
  <c r="AC89" i="14"/>
  <c r="AD89" i="14"/>
  <c r="AF89" i="14"/>
  <c r="AG89" i="14"/>
  <c r="AC90" i="14"/>
  <c r="AD90" i="14"/>
  <c r="AF90" i="14"/>
  <c r="AG90" i="14"/>
  <c r="AC91" i="14"/>
  <c r="AD91" i="14"/>
  <c r="AF91" i="14"/>
  <c r="AG91" i="14"/>
  <c r="AC92" i="14"/>
  <c r="AD92" i="14"/>
  <c r="AF92" i="14"/>
  <c r="AG92" i="14"/>
  <c r="AC93" i="14"/>
  <c r="AD93" i="14"/>
  <c r="AF93" i="14"/>
  <c r="AG93" i="14"/>
  <c r="AC94" i="14"/>
  <c r="AD94" i="14"/>
  <c r="AF94" i="14"/>
  <c r="AG94" i="14"/>
  <c r="AC95" i="14"/>
  <c r="AD95" i="14"/>
  <c r="AF95" i="14"/>
  <c r="AG95" i="14"/>
  <c r="AC96" i="14"/>
  <c r="AD96" i="14"/>
  <c r="AF96" i="14"/>
  <c r="AG96" i="14"/>
  <c r="AC97" i="14"/>
  <c r="AD97" i="14"/>
  <c r="AF97" i="14"/>
  <c r="AG97" i="14"/>
  <c r="AC98" i="14"/>
  <c r="AD98" i="14"/>
  <c r="AF98" i="14"/>
  <c r="AG98" i="14"/>
  <c r="AC99" i="14"/>
  <c r="AD99" i="14"/>
  <c r="AF99" i="14"/>
  <c r="AG99" i="14"/>
  <c r="AC100" i="14"/>
  <c r="AD100" i="14"/>
  <c r="AF100" i="14"/>
  <c r="AG100" i="14"/>
  <c r="AC101" i="14"/>
  <c r="AD101" i="14"/>
  <c r="AF101" i="14"/>
  <c r="AG101" i="14"/>
  <c r="AC102" i="14"/>
  <c r="AD102" i="14"/>
  <c r="AF102" i="14"/>
  <c r="AG102" i="14"/>
  <c r="AC103" i="14"/>
  <c r="AD103" i="14"/>
  <c r="AF103" i="14"/>
  <c r="AG103" i="14"/>
  <c r="AC104" i="14"/>
  <c r="AD104" i="14"/>
  <c r="AF104" i="14"/>
  <c r="AG104" i="14"/>
  <c r="AC105" i="14"/>
  <c r="AD105" i="14"/>
  <c r="AF105" i="14"/>
  <c r="AG105" i="14"/>
  <c r="AC106" i="14"/>
  <c r="AD106" i="14"/>
  <c r="AF106" i="14"/>
  <c r="AG106" i="14"/>
  <c r="AC107" i="14"/>
  <c r="AD107" i="14"/>
  <c r="AF107" i="14"/>
  <c r="AG107" i="14"/>
  <c r="AC108" i="14"/>
  <c r="AD108" i="14"/>
  <c r="AF108" i="14"/>
  <c r="AG108" i="14"/>
  <c r="AC109" i="14"/>
  <c r="AD109" i="14"/>
  <c r="AF109" i="14"/>
  <c r="AG109" i="14"/>
  <c r="AC110" i="14"/>
  <c r="AD110" i="14"/>
  <c r="AF110" i="14"/>
  <c r="AG110" i="14"/>
  <c r="AC111" i="14"/>
  <c r="AD111" i="14"/>
  <c r="AF111" i="14"/>
  <c r="AG111" i="14"/>
  <c r="AC112" i="14"/>
  <c r="AD112" i="14"/>
  <c r="AF112" i="14"/>
  <c r="AG112" i="14"/>
  <c r="AC113" i="14"/>
  <c r="AD113" i="14"/>
  <c r="AF113" i="14"/>
  <c r="AG113" i="14"/>
  <c r="AC114" i="14"/>
  <c r="AD114" i="14"/>
  <c r="AF114" i="14"/>
  <c r="AG114" i="14"/>
  <c r="AC115" i="14"/>
  <c r="AD115" i="14"/>
  <c r="AF115" i="14"/>
  <c r="AG115" i="14"/>
  <c r="AC116" i="14"/>
  <c r="AD116" i="14"/>
  <c r="AF116" i="14"/>
  <c r="AG116" i="14"/>
  <c r="AC117" i="14"/>
  <c r="AD117" i="14"/>
  <c r="AF117" i="14"/>
  <c r="AG117" i="14"/>
  <c r="AC118" i="14"/>
  <c r="AD118" i="14"/>
  <c r="AF118" i="14"/>
  <c r="AG118" i="14"/>
  <c r="AC119" i="14"/>
  <c r="AD119" i="14"/>
  <c r="AF119" i="14"/>
  <c r="AG119" i="14"/>
  <c r="AC120" i="14"/>
  <c r="AD120" i="14"/>
  <c r="AF120" i="14"/>
  <c r="AG120" i="14"/>
  <c r="AC121" i="14"/>
  <c r="AD121" i="14"/>
  <c r="AF121" i="14"/>
  <c r="AG121" i="14"/>
  <c r="AC122" i="14"/>
  <c r="AD122" i="14"/>
  <c r="AF122" i="14"/>
  <c r="AG122" i="14"/>
  <c r="AC123" i="14"/>
  <c r="AD123" i="14"/>
  <c r="AF123" i="14"/>
  <c r="AG123" i="14"/>
  <c r="AC124" i="14"/>
  <c r="AD124" i="14"/>
  <c r="AF124" i="14"/>
  <c r="AG124" i="14"/>
  <c r="AC125" i="14"/>
  <c r="AD125" i="14"/>
  <c r="AF125" i="14"/>
  <c r="AG125" i="14"/>
  <c r="AC126" i="14"/>
  <c r="AD126" i="14"/>
  <c r="AF126" i="14"/>
  <c r="AG126" i="14"/>
  <c r="AC127" i="14"/>
  <c r="AD127" i="14"/>
  <c r="AF127" i="14"/>
  <c r="AG127" i="14"/>
  <c r="AC128" i="14"/>
  <c r="AD128" i="14"/>
  <c r="AF128" i="14"/>
  <c r="AG128" i="14"/>
  <c r="AC129" i="14"/>
  <c r="AD129" i="14"/>
  <c r="AF129" i="14"/>
  <c r="AG129" i="14"/>
  <c r="AC130" i="14"/>
  <c r="AD130" i="14"/>
  <c r="AF130" i="14"/>
  <c r="AG130" i="14"/>
  <c r="AC131" i="14"/>
  <c r="AD131" i="14"/>
  <c r="AF131" i="14"/>
  <c r="AG131" i="14"/>
  <c r="AC132" i="14"/>
  <c r="AD132" i="14"/>
  <c r="AF132" i="14"/>
  <c r="AG132" i="14"/>
  <c r="AC133" i="14"/>
  <c r="AD133" i="14"/>
  <c r="AF133" i="14"/>
  <c r="AG133" i="14"/>
  <c r="AC134" i="14"/>
  <c r="AD134" i="14"/>
  <c r="AF134" i="14"/>
  <c r="AG134" i="14"/>
  <c r="AC135" i="14"/>
  <c r="AD135" i="14"/>
  <c r="AF135" i="14"/>
  <c r="AG135" i="14"/>
  <c r="AC136" i="14"/>
  <c r="AD136" i="14"/>
  <c r="AF136" i="14"/>
  <c r="AG136" i="14"/>
  <c r="AC137" i="14"/>
  <c r="AD137" i="14"/>
  <c r="AF137" i="14"/>
  <c r="AG137" i="14"/>
  <c r="AC138" i="14"/>
  <c r="AD138" i="14"/>
  <c r="AF138" i="14"/>
  <c r="AG138" i="14"/>
  <c r="AC139" i="14"/>
  <c r="AD139" i="14"/>
  <c r="AF139" i="14"/>
  <c r="AG139" i="14"/>
  <c r="AC140" i="14"/>
  <c r="AD140" i="14"/>
  <c r="AF140" i="14"/>
  <c r="AG140" i="14"/>
  <c r="AC141" i="14"/>
  <c r="AD141" i="14"/>
  <c r="AF141" i="14"/>
  <c r="AG141" i="14"/>
  <c r="AC142" i="14"/>
  <c r="AD142" i="14"/>
  <c r="AF142" i="14"/>
  <c r="AG142" i="14"/>
  <c r="AC143" i="14"/>
  <c r="AD143" i="14"/>
  <c r="AF143" i="14"/>
  <c r="AG143" i="14"/>
  <c r="AC144" i="14"/>
  <c r="AD144" i="14"/>
  <c r="AF144" i="14"/>
  <c r="AG144" i="14"/>
  <c r="AC145" i="14"/>
  <c r="AD145" i="14"/>
  <c r="AF145" i="14"/>
  <c r="AG145" i="14"/>
  <c r="AC146" i="14"/>
  <c r="AD146" i="14"/>
  <c r="AF146" i="14"/>
  <c r="AG146" i="14"/>
  <c r="AC147" i="14"/>
  <c r="AD147" i="14"/>
  <c r="AF147" i="14"/>
  <c r="AG147" i="14"/>
  <c r="AC148" i="14"/>
  <c r="AD148" i="14"/>
  <c r="AF148" i="14"/>
  <c r="AG148" i="14"/>
  <c r="AC149" i="14"/>
  <c r="AD149" i="14"/>
  <c r="AF149" i="14"/>
  <c r="AG149" i="14"/>
  <c r="AC150" i="14"/>
  <c r="AD150" i="14"/>
  <c r="AF150" i="14"/>
  <c r="AG150" i="14"/>
  <c r="AC151" i="14"/>
  <c r="AD151" i="14"/>
  <c r="AF151" i="14"/>
  <c r="AG151" i="14"/>
  <c r="AC152" i="14"/>
  <c r="AD152" i="14"/>
  <c r="AF152" i="14"/>
  <c r="AG152" i="14"/>
  <c r="AC153" i="14"/>
  <c r="AD153" i="14"/>
  <c r="AF153" i="14"/>
  <c r="AG153" i="14"/>
  <c r="AC154" i="14"/>
  <c r="AD154" i="14"/>
  <c r="AF154" i="14"/>
  <c r="AG154" i="14"/>
  <c r="AC155" i="14"/>
  <c r="AD155" i="14"/>
  <c r="AF155" i="14"/>
  <c r="AG155" i="14"/>
  <c r="AC156" i="14"/>
  <c r="AD156" i="14"/>
  <c r="AF156" i="14"/>
  <c r="AG156" i="14"/>
  <c r="AC157" i="14"/>
  <c r="AD157" i="14"/>
  <c r="AF157" i="14"/>
  <c r="AG157" i="14"/>
  <c r="AC158" i="14"/>
  <c r="AD158" i="14"/>
  <c r="AF158" i="14"/>
  <c r="AG158" i="14"/>
  <c r="AC159" i="14"/>
  <c r="AD159" i="14"/>
  <c r="AF159" i="14"/>
  <c r="AG159" i="14"/>
  <c r="AC160" i="14"/>
  <c r="AD160" i="14"/>
  <c r="AF160" i="14"/>
  <c r="AG160" i="14"/>
  <c r="AC161" i="14"/>
  <c r="AD161" i="14"/>
  <c r="AF161" i="14"/>
  <c r="AG161" i="14"/>
  <c r="AC162" i="14"/>
  <c r="AD162" i="14"/>
  <c r="AF162" i="14"/>
  <c r="AG162" i="14"/>
  <c r="AC163" i="14"/>
  <c r="AD163" i="14"/>
  <c r="AF163" i="14"/>
  <c r="AG163" i="14"/>
  <c r="AC164" i="14"/>
  <c r="AD164" i="14"/>
  <c r="AF164" i="14"/>
  <c r="AG164" i="14"/>
  <c r="AC165" i="14"/>
  <c r="AD165" i="14"/>
  <c r="AF165" i="14"/>
  <c r="AG165" i="14"/>
  <c r="AC166" i="14"/>
  <c r="AD166" i="14"/>
  <c r="AF166" i="14"/>
  <c r="AG166" i="14"/>
  <c r="AC167" i="14"/>
  <c r="AD167" i="14"/>
  <c r="AF167" i="14"/>
  <c r="AG167" i="14"/>
  <c r="AC168" i="14"/>
  <c r="AD168" i="14"/>
  <c r="AF168" i="14"/>
  <c r="AG168" i="14"/>
  <c r="AC169" i="14"/>
  <c r="AD169" i="14"/>
  <c r="AF169" i="14"/>
  <c r="AG169" i="14"/>
  <c r="AC170" i="14"/>
  <c r="AD170" i="14"/>
  <c r="AF170" i="14"/>
  <c r="AG170" i="14"/>
  <c r="AC171" i="14"/>
  <c r="AD171" i="14"/>
  <c r="AF171" i="14"/>
  <c r="AG171" i="14"/>
  <c r="AC172" i="14"/>
  <c r="AD172" i="14"/>
  <c r="AF172" i="14"/>
  <c r="AG172" i="14"/>
  <c r="AC173" i="14"/>
  <c r="AD173" i="14"/>
  <c r="AF173" i="14"/>
  <c r="AG173" i="14"/>
  <c r="AC174" i="14"/>
  <c r="AD174" i="14"/>
  <c r="AF174" i="14"/>
  <c r="AG174" i="14"/>
  <c r="AC175" i="14"/>
  <c r="AD175" i="14"/>
  <c r="AF175" i="14"/>
  <c r="AG175" i="14"/>
  <c r="AC176" i="14"/>
  <c r="AD176" i="14"/>
  <c r="AF176" i="14"/>
  <c r="AG176" i="14"/>
  <c r="AC177" i="14"/>
  <c r="AD177" i="14"/>
  <c r="AF177" i="14"/>
  <c r="AG177" i="14"/>
  <c r="AC178" i="14"/>
  <c r="AD178" i="14"/>
  <c r="AF178" i="14"/>
  <c r="AG178" i="14"/>
  <c r="AC179" i="14"/>
  <c r="AD179" i="14"/>
  <c r="AF179" i="14"/>
  <c r="AG179" i="14"/>
  <c r="AC180" i="14"/>
  <c r="AD180" i="14"/>
  <c r="AF180" i="14"/>
  <c r="AG180" i="14"/>
  <c r="AC181" i="14"/>
  <c r="AD181" i="14"/>
  <c r="AF181" i="14"/>
  <c r="AG181" i="14"/>
  <c r="AC182" i="14"/>
  <c r="AD182" i="14"/>
  <c r="AF182" i="14"/>
  <c r="AG182" i="14"/>
  <c r="AC183" i="14"/>
  <c r="AD183" i="14"/>
  <c r="AF183" i="14"/>
  <c r="AG183" i="14"/>
  <c r="AC184" i="14"/>
  <c r="AD184" i="14"/>
  <c r="AF184" i="14"/>
  <c r="AG184" i="14"/>
  <c r="AC185" i="14"/>
  <c r="AD185" i="14"/>
  <c r="AF185" i="14"/>
  <c r="AG185" i="14"/>
  <c r="AC186" i="14"/>
  <c r="AD186" i="14"/>
  <c r="AF186" i="14"/>
  <c r="AG186" i="14"/>
  <c r="AC187" i="14"/>
  <c r="AD187" i="14"/>
  <c r="AF187" i="14"/>
  <c r="AG187" i="14"/>
  <c r="AC188" i="14"/>
  <c r="AD188" i="14"/>
  <c r="AF188" i="14"/>
  <c r="AG188" i="14"/>
  <c r="AC189" i="14"/>
  <c r="AD189" i="14"/>
  <c r="AF189" i="14"/>
  <c r="AG189" i="14"/>
  <c r="AC190" i="14"/>
  <c r="AD190" i="14"/>
  <c r="AF190" i="14"/>
  <c r="AG190" i="14"/>
  <c r="AC191" i="14"/>
  <c r="AD191" i="14"/>
  <c r="AF191" i="14"/>
  <c r="AG191" i="14"/>
  <c r="AC192" i="14"/>
  <c r="AD192" i="14"/>
  <c r="AF192" i="14"/>
  <c r="AG192" i="14"/>
  <c r="AC193" i="14"/>
  <c r="AD193" i="14"/>
  <c r="AF193" i="14"/>
  <c r="AG193" i="14"/>
  <c r="AC194" i="14"/>
  <c r="AD194" i="14"/>
  <c r="AF194" i="14"/>
  <c r="AG194" i="14"/>
  <c r="AC195" i="14"/>
  <c r="AD195" i="14"/>
  <c r="AF195" i="14"/>
  <c r="AG195" i="14"/>
  <c r="AC196" i="14"/>
  <c r="AD196" i="14"/>
  <c r="AF196" i="14"/>
  <c r="AG196" i="14"/>
  <c r="AC197" i="14"/>
  <c r="AD197" i="14"/>
  <c r="AF197" i="14"/>
  <c r="AG197" i="14"/>
  <c r="AC198" i="14"/>
  <c r="AD198" i="14"/>
  <c r="AF198" i="14"/>
  <c r="AG198" i="14"/>
  <c r="AC199" i="14"/>
  <c r="AD199" i="14"/>
  <c r="AF199" i="14"/>
  <c r="AG199" i="14"/>
  <c r="AC200" i="14"/>
  <c r="AD200" i="14"/>
  <c r="AF200" i="14"/>
  <c r="AG200" i="14"/>
  <c r="AC201" i="14"/>
  <c r="AD201" i="14"/>
  <c r="AF201" i="14"/>
  <c r="AG201" i="14"/>
  <c r="AC202" i="14"/>
  <c r="AD202" i="14"/>
  <c r="AF202" i="14"/>
  <c r="AG202" i="14"/>
  <c r="AC203" i="14"/>
  <c r="AD203" i="14"/>
  <c r="AF203" i="14"/>
  <c r="AG203" i="14"/>
  <c r="AC204" i="14"/>
  <c r="AD204" i="14"/>
  <c r="AF204" i="14"/>
  <c r="AG204" i="14"/>
  <c r="AC205" i="14"/>
  <c r="AD205" i="14"/>
  <c r="AF205" i="14"/>
  <c r="AG205" i="14"/>
  <c r="AC206" i="14"/>
  <c r="AD206" i="14"/>
  <c r="AF206" i="14"/>
  <c r="AG206" i="14"/>
  <c r="AC207" i="14"/>
  <c r="AD207" i="14"/>
  <c r="AF207" i="14"/>
  <c r="AG207" i="14"/>
  <c r="AC208" i="14"/>
  <c r="AD208" i="14"/>
  <c r="AF208" i="14"/>
  <c r="AG208" i="14"/>
  <c r="AC209" i="14"/>
  <c r="AD209" i="14"/>
  <c r="AF209" i="14"/>
  <c r="AG209" i="14"/>
  <c r="AC210" i="14"/>
  <c r="AD210" i="14"/>
  <c r="AF210" i="14"/>
  <c r="AG210" i="14"/>
  <c r="AC211" i="14"/>
  <c r="AD211" i="14"/>
  <c r="AF211" i="14"/>
  <c r="AG211" i="14"/>
  <c r="AC212" i="14"/>
  <c r="AD212" i="14"/>
  <c r="AF212" i="14"/>
  <c r="AG212" i="14"/>
  <c r="AC213" i="14"/>
  <c r="AD213" i="14"/>
  <c r="AF213" i="14"/>
  <c r="AG213" i="14"/>
  <c r="AC214" i="14"/>
  <c r="AD214" i="14"/>
  <c r="AF214" i="14"/>
  <c r="AG214" i="14"/>
  <c r="AC215" i="14"/>
  <c r="AD215" i="14"/>
  <c r="AF215" i="14"/>
  <c r="AG215" i="14"/>
  <c r="AC216" i="14"/>
  <c r="AD216" i="14"/>
  <c r="AF216" i="14"/>
  <c r="AG216" i="14"/>
  <c r="AC217" i="14"/>
  <c r="AD217" i="14"/>
  <c r="AF217" i="14"/>
  <c r="AG217" i="14"/>
  <c r="AC218" i="14"/>
  <c r="AD218" i="14"/>
  <c r="AF218" i="14"/>
  <c r="AG218" i="14"/>
  <c r="AC219" i="14"/>
  <c r="AD219" i="14"/>
  <c r="AF219" i="14"/>
  <c r="AG219" i="14"/>
  <c r="AC220" i="14"/>
  <c r="AD220" i="14"/>
  <c r="AF220" i="14"/>
  <c r="AG220" i="14"/>
  <c r="AC221" i="14"/>
  <c r="AD221" i="14"/>
  <c r="AF221" i="14"/>
  <c r="AG221" i="14"/>
  <c r="AC222" i="14"/>
  <c r="AD222" i="14"/>
  <c r="AF222" i="14"/>
  <c r="AG222" i="14"/>
  <c r="AC223" i="14"/>
  <c r="AD223" i="14"/>
  <c r="AF223" i="14"/>
  <c r="AG223" i="14"/>
  <c r="AC224" i="14"/>
  <c r="AD224" i="14"/>
  <c r="AF224" i="14"/>
  <c r="AG224" i="14"/>
  <c r="AC225" i="14"/>
  <c r="AD225" i="14"/>
  <c r="AF225" i="14"/>
  <c r="AG225" i="14"/>
  <c r="AC226" i="14"/>
  <c r="AD226" i="14"/>
  <c r="AF226" i="14"/>
  <c r="AG226" i="14"/>
  <c r="AC227" i="14"/>
  <c r="AD227" i="14"/>
  <c r="AF227" i="14"/>
  <c r="AG227" i="14"/>
  <c r="AC228" i="14"/>
  <c r="AD228" i="14"/>
  <c r="AF228" i="14"/>
  <c r="AG228" i="14"/>
  <c r="AC229" i="14"/>
  <c r="AD229" i="14"/>
  <c r="AF229" i="14"/>
  <c r="AG229" i="14"/>
  <c r="AC230" i="14"/>
  <c r="AD230" i="14"/>
  <c r="AF230" i="14"/>
  <c r="AG230" i="14"/>
  <c r="AC231" i="14"/>
  <c r="AD231" i="14"/>
  <c r="AF231" i="14"/>
  <c r="AG231" i="14"/>
  <c r="AC232" i="14"/>
  <c r="AD232" i="14"/>
  <c r="AF232" i="14"/>
  <c r="AG232" i="14"/>
  <c r="AC233" i="14"/>
  <c r="AD233" i="14"/>
  <c r="AF233" i="14"/>
  <c r="AG233" i="14"/>
  <c r="AC234" i="14"/>
  <c r="AD234" i="14"/>
  <c r="AF234" i="14"/>
  <c r="AG234" i="14"/>
  <c r="AC235" i="14"/>
  <c r="AD235" i="14"/>
  <c r="AF235" i="14"/>
  <c r="AG235" i="14"/>
  <c r="AC236" i="14"/>
  <c r="AD236" i="14"/>
  <c r="AF236" i="14"/>
  <c r="AG236" i="14"/>
  <c r="AC237" i="14"/>
  <c r="AD237" i="14"/>
  <c r="AF237" i="14"/>
  <c r="AG237" i="14"/>
  <c r="AC238" i="14"/>
  <c r="AD238" i="14"/>
  <c r="AF238" i="14"/>
  <c r="AG238" i="14"/>
  <c r="AC239" i="14"/>
  <c r="AD239" i="14"/>
  <c r="AF239" i="14"/>
  <c r="AG239" i="14"/>
  <c r="AC240" i="14"/>
  <c r="AD240" i="14"/>
  <c r="AF240" i="14"/>
  <c r="AG240" i="14"/>
  <c r="AC241" i="14"/>
  <c r="AD241" i="14"/>
  <c r="AF241" i="14"/>
  <c r="AG241" i="14"/>
  <c r="AC242" i="14"/>
  <c r="AD242" i="14"/>
  <c r="AF242" i="14"/>
  <c r="AG242" i="14"/>
  <c r="AC243" i="14"/>
  <c r="AD243" i="14"/>
  <c r="AF243" i="14"/>
  <c r="AG243" i="14"/>
  <c r="AC244" i="14"/>
  <c r="AD244" i="14"/>
  <c r="AF244" i="14"/>
  <c r="AG244" i="14"/>
  <c r="AC245" i="14"/>
  <c r="AD245" i="14"/>
  <c r="AF245" i="14"/>
  <c r="AG245" i="14"/>
  <c r="AC246" i="14"/>
  <c r="AD246" i="14"/>
  <c r="AF246" i="14"/>
  <c r="AG246" i="14"/>
  <c r="AC247" i="14"/>
  <c r="AD247" i="14"/>
  <c r="AF247" i="14"/>
  <c r="AG247" i="14"/>
  <c r="AC248" i="14"/>
  <c r="AD248" i="14"/>
  <c r="AF248" i="14"/>
  <c r="AG248" i="14"/>
  <c r="AC249" i="14"/>
  <c r="AD249" i="14"/>
  <c r="AF249" i="14"/>
  <c r="AG249" i="14"/>
  <c r="AC250" i="14"/>
  <c r="AD250" i="14"/>
  <c r="AF250" i="14"/>
  <c r="AG250" i="14"/>
  <c r="AC251" i="14"/>
  <c r="AD251" i="14"/>
  <c r="AF251" i="14"/>
  <c r="AG251" i="14"/>
  <c r="AC252" i="14"/>
  <c r="AD252" i="14"/>
  <c r="AF252" i="14"/>
  <c r="AG252" i="14"/>
  <c r="AC253" i="14"/>
  <c r="AD253" i="14"/>
  <c r="AF253" i="14"/>
  <c r="AG253" i="14"/>
  <c r="AC254" i="14"/>
  <c r="AD254" i="14"/>
  <c r="AF254" i="14"/>
  <c r="AG254" i="14"/>
  <c r="AC255" i="14"/>
  <c r="AD255" i="14"/>
  <c r="AF255" i="14"/>
  <c r="AG255" i="14"/>
  <c r="AG256" i="14"/>
  <c r="AH19" i="14"/>
  <c r="AH96" i="14"/>
  <c r="AH100" i="14"/>
  <c r="AH205" i="14"/>
  <c r="AH213" i="14"/>
  <c r="AH256" i="14"/>
  <c r="AI19" i="14"/>
  <c r="AI96" i="14"/>
  <c r="AI100" i="14"/>
  <c r="AI205" i="14"/>
  <c r="AI213" i="14"/>
  <c r="AI256" i="14"/>
  <c r="AL19" i="14"/>
  <c r="AL20" i="14"/>
  <c r="AL21" i="14"/>
  <c r="AL22" i="14"/>
  <c r="AL23" i="14"/>
  <c r="AL24" i="14"/>
  <c r="AL25" i="14"/>
  <c r="AL26" i="14"/>
  <c r="AL27" i="14"/>
  <c r="AL28" i="14"/>
  <c r="AL29" i="14"/>
  <c r="AL30" i="14"/>
  <c r="AL31" i="14"/>
  <c r="AL32" i="14"/>
  <c r="AL33" i="14"/>
  <c r="AL34" i="14"/>
  <c r="AL35" i="14"/>
  <c r="AL36" i="14"/>
  <c r="AL37" i="14"/>
  <c r="AL38" i="14"/>
  <c r="AL39" i="14"/>
  <c r="AL40" i="14"/>
  <c r="AL41" i="14"/>
  <c r="AL42" i="14"/>
  <c r="AL43" i="14"/>
  <c r="AL44" i="14"/>
  <c r="AL45" i="14"/>
  <c r="AL46" i="14"/>
  <c r="AL47" i="14"/>
  <c r="AL48" i="14"/>
  <c r="AL49" i="14"/>
  <c r="AL50" i="14"/>
  <c r="AL51" i="14"/>
  <c r="AL52" i="14"/>
  <c r="AL53" i="14"/>
  <c r="AL54" i="14"/>
  <c r="AL55" i="14"/>
  <c r="AL56" i="14"/>
  <c r="AL57" i="14"/>
  <c r="AL58" i="14"/>
  <c r="AL59" i="14"/>
  <c r="AL60" i="14"/>
  <c r="AL61" i="14"/>
  <c r="AL62" i="14"/>
  <c r="AL63" i="14"/>
  <c r="AL64" i="14"/>
  <c r="AL65" i="14"/>
  <c r="AL66" i="14"/>
  <c r="AL67" i="14"/>
  <c r="AL68" i="14"/>
  <c r="AL69" i="14"/>
  <c r="AL70" i="14"/>
  <c r="AL71" i="14"/>
  <c r="AL72" i="14"/>
  <c r="AL73" i="14"/>
  <c r="AL74" i="14"/>
  <c r="AL75" i="14"/>
  <c r="AL76" i="14"/>
  <c r="AL77" i="14"/>
  <c r="AL78" i="14"/>
  <c r="AL79" i="14"/>
  <c r="AL80" i="14"/>
  <c r="AL81" i="14"/>
  <c r="AL82" i="14"/>
  <c r="AL83" i="14"/>
  <c r="AL84" i="14"/>
  <c r="AL85" i="14"/>
  <c r="AL86" i="14"/>
  <c r="AL87" i="14"/>
  <c r="AL88" i="14"/>
  <c r="AL89" i="14"/>
  <c r="AL90" i="14"/>
  <c r="AL91" i="14"/>
  <c r="AL92" i="14"/>
  <c r="AL93" i="14"/>
  <c r="AL94" i="14"/>
  <c r="AL95" i="14"/>
  <c r="AL96" i="14"/>
  <c r="AL97" i="14"/>
  <c r="AL98" i="14"/>
  <c r="AL99" i="14"/>
  <c r="AL100" i="14"/>
  <c r="AL101" i="14"/>
  <c r="AL102" i="14"/>
  <c r="AL103" i="14"/>
  <c r="AL104" i="14"/>
  <c r="AL105" i="14"/>
  <c r="AL106" i="14"/>
  <c r="AL107" i="14"/>
  <c r="AL108" i="14"/>
  <c r="AL109" i="14"/>
  <c r="AL110" i="14"/>
  <c r="AL111" i="14"/>
  <c r="AL112" i="14"/>
  <c r="AL113" i="14"/>
  <c r="AL114" i="14"/>
  <c r="AL115" i="14"/>
  <c r="AL116" i="14"/>
  <c r="AL117" i="14"/>
  <c r="AL118" i="14"/>
  <c r="AL119" i="14"/>
  <c r="AL120" i="14"/>
  <c r="AL121" i="14"/>
  <c r="AL122" i="14"/>
  <c r="AL123" i="14"/>
  <c r="AL124" i="14"/>
  <c r="AL125" i="14"/>
  <c r="AL126" i="14"/>
  <c r="AL127" i="14"/>
  <c r="AL128" i="14"/>
  <c r="AL129" i="14"/>
  <c r="AL130" i="14"/>
  <c r="AL131" i="14"/>
  <c r="AL132" i="14"/>
  <c r="AL133" i="14"/>
  <c r="AL134" i="14"/>
  <c r="AL135" i="14"/>
  <c r="AL136" i="14"/>
  <c r="AL137" i="14"/>
  <c r="AL138" i="14"/>
  <c r="AL139" i="14"/>
  <c r="AL140" i="14"/>
  <c r="AL141" i="14"/>
  <c r="AL142" i="14"/>
  <c r="AL143" i="14"/>
  <c r="AL144" i="14"/>
  <c r="AL145" i="14"/>
  <c r="AL146" i="14"/>
  <c r="AL147" i="14"/>
  <c r="AL148" i="14"/>
  <c r="AL149" i="14"/>
  <c r="AL150" i="14"/>
  <c r="AL151" i="14"/>
  <c r="AL152" i="14"/>
  <c r="AL153" i="14"/>
  <c r="AL154" i="14"/>
  <c r="AL155" i="14"/>
  <c r="AL156" i="14"/>
  <c r="AL157" i="14"/>
  <c r="AL158" i="14"/>
  <c r="AL159" i="14"/>
  <c r="AL160" i="14"/>
  <c r="AL161" i="14"/>
  <c r="AL162" i="14"/>
  <c r="AL163" i="14"/>
  <c r="AL164" i="14"/>
  <c r="AL165" i="14"/>
  <c r="AL166" i="14"/>
  <c r="AL167" i="14"/>
  <c r="AL168" i="14"/>
  <c r="AL169" i="14"/>
  <c r="AL170" i="14"/>
  <c r="AL171" i="14"/>
  <c r="AL172" i="14"/>
  <c r="AL173" i="14"/>
  <c r="AL174" i="14"/>
  <c r="AL175" i="14"/>
  <c r="AL176" i="14"/>
  <c r="AL177" i="14"/>
  <c r="AL178" i="14"/>
  <c r="AL179" i="14"/>
  <c r="AL180" i="14"/>
  <c r="AL181" i="14"/>
  <c r="AL182" i="14"/>
  <c r="AL183" i="14"/>
  <c r="AL184" i="14"/>
  <c r="AL185" i="14"/>
  <c r="AL186" i="14"/>
  <c r="AL187" i="14"/>
  <c r="AL188" i="14"/>
  <c r="AL189" i="14"/>
  <c r="AL190" i="14"/>
  <c r="AL191" i="14"/>
  <c r="AL192" i="14"/>
  <c r="AL193" i="14"/>
  <c r="AL194" i="14"/>
  <c r="AL195" i="14"/>
  <c r="AL196" i="14"/>
  <c r="AL197" i="14"/>
  <c r="AL198" i="14"/>
  <c r="AL199" i="14"/>
  <c r="AL200" i="14"/>
  <c r="AL201" i="14"/>
  <c r="AL202" i="14"/>
  <c r="AL203" i="14"/>
  <c r="AL204" i="14"/>
  <c r="AL205" i="14"/>
  <c r="AL206" i="14"/>
  <c r="AL207" i="14"/>
  <c r="AL208" i="14"/>
  <c r="AL209" i="14"/>
  <c r="AL210" i="14"/>
  <c r="AL211" i="14"/>
  <c r="AL212" i="14"/>
  <c r="AL213" i="14"/>
  <c r="AL214" i="14"/>
  <c r="AL215" i="14"/>
  <c r="AL216" i="14"/>
  <c r="AL217" i="14"/>
  <c r="AL218" i="14"/>
  <c r="AL219" i="14"/>
  <c r="AL220" i="14"/>
  <c r="AL221" i="14"/>
  <c r="AL222" i="14"/>
  <c r="AL223" i="14"/>
  <c r="AL224" i="14"/>
  <c r="AL225" i="14"/>
  <c r="AL226" i="14"/>
  <c r="AL227" i="14"/>
  <c r="AL228" i="14"/>
  <c r="AL229" i="14"/>
  <c r="AL230" i="14"/>
  <c r="AL231" i="14"/>
  <c r="AL232" i="14"/>
  <c r="AL233" i="14"/>
  <c r="AL234" i="14"/>
  <c r="AL235" i="14"/>
  <c r="AL236" i="14"/>
  <c r="AL237" i="14"/>
  <c r="AL238" i="14"/>
  <c r="AL239" i="14"/>
  <c r="AL240" i="14"/>
  <c r="AL241" i="14"/>
  <c r="AL242" i="14"/>
  <c r="AL243" i="14"/>
  <c r="AL244" i="14"/>
  <c r="AL245" i="14"/>
  <c r="AL246" i="14"/>
  <c r="AL247" i="14"/>
  <c r="AL248" i="14"/>
  <c r="AL249" i="14"/>
  <c r="AL250" i="14"/>
  <c r="AL251" i="14"/>
  <c r="AL252" i="14"/>
  <c r="AL253" i="14"/>
  <c r="AL254" i="14"/>
  <c r="AL255" i="14"/>
  <c r="AL256" i="14"/>
  <c r="AM19" i="14"/>
  <c r="AM20" i="14"/>
  <c r="AM21" i="14"/>
  <c r="AM22" i="14"/>
  <c r="AM23" i="14"/>
  <c r="AM24" i="14"/>
  <c r="AM25" i="14"/>
  <c r="AM26" i="14"/>
  <c r="AM27" i="14"/>
  <c r="AM28" i="14"/>
  <c r="AM29" i="14"/>
  <c r="AM30" i="14"/>
  <c r="AM31" i="14"/>
  <c r="AM32" i="14"/>
  <c r="AM33" i="14"/>
  <c r="AM34" i="14"/>
  <c r="AM35" i="14"/>
  <c r="AM36" i="14"/>
  <c r="AM37" i="14"/>
  <c r="AM38" i="14"/>
  <c r="AM39" i="14"/>
  <c r="AM40" i="14"/>
  <c r="AM41" i="14"/>
  <c r="AM42" i="14"/>
  <c r="AM43" i="14"/>
  <c r="AM44" i="14"/>
  <c r="AM45" i="14"/>
  <c r="AM46" i="14"/>
  <c r="AM47" i="14"/>
  <c r="AM48" i="14"/>
  <c r="AM49" i="14"/>
  <c r="AM50" i="14"/>
  <c r="AM51" i="14"/>
  <c r="AM52" i="14"/>
  <c r="AM53" i="14"/>
  <c r="AM54" i="14"/>
  <c r="AM55" i="14"/>
  <c r="AM56" i="14"/>
  <c r="AM57" i="14"/>
  <c r="AM58" i="14"/>
  <c r="AM59" i="14"/>
  <c r="AM60" i="14"/>
  <c r="AM61" i="14"/>
  <c r="AM62" i="14"/>
  <c r="AM63" i="14"/>
  <c r="AM64" i="14"/>
  <c r="AM65" i="14"/>
  <c r="AM66" i="14"/>
  <c r="AM67" i="14"/>
  <c r="AM68" i="14"/>
  <c r="AM69" i="14"/>
  <c r="AM70" i="14"/>
  <c r="AM71" i="14"/>
  <c r="AM72" i="14"/>
  <c r="AM73" i="14"/>
  <c r="AM74" i="14"/>
  <c r="AM75" i="14"/>
  <c r="AM76" i="14"/>
  <c r="AM77" i="14"/>
  <c r="AM78" i="14"/>
  <c r="AM79" i="14"/>
  <c r="AM80" i="14"/>
  <c r="AM81" i="14"/>
  <c r="AM82" i="14"/>
  <c r="AM83" i="14"/>
  <c r="AM84" i="14"/>
  <c r="AM85" i="14"/>
  <c r="AM86" i="14"/>
  <c r="AM87" i="14"/>
  <c r="AM88" i="14"/>
  <c r="AM89" i="14"/>
  <c r="AM90" i="14"/>
  <c r="AM91" i="14"/>
  <c r="AM92" i="14"/>
  <c r="AM93" i="14"/>
  <c r="AM94" i="14"/>
  <c r="AM95" i="14"/>
  <c r="AM96" i="14"/>
  <c r="AM97" i="14"/>
  <c r="AM98" i="14"/>
  <c r="AM99" i="14"/>
  <c r="AM100" i="14"/>
  <c r="AM101" i="14"/>
  <c r="AM102" i="14"/>
  <c r="AM103" i="14"/>
  <c r="AM104" i="14"/>
  <c r="AM105" i="14"/>
  <c r="AM106" i="14"/>
  <c r="AM107" i="14"/>
  <c r="AM108" i="14"/>
  <c r="AM109" i="14"/>
  <c r="AM110" i="14"/>
  <c r="AM111" i="14"/>
  <c r="AM112" i="14"/>
  <c r="AM113" i="14"/>
  <c r="AM114" i="14"/>
  <c r="AM115" i="14"/>
  <c r="AM116" i="14"/>
  <c r="AM117" i="14"/>
  <c r="AM118" i="14"/>
  <c r="AM119" i="14"/>
  <c r="AM120" i="14"/>
  <c r="AM121" i="14"/>
  <c r="AM122" i="14"/>
  <c r="AM123" i="14"/>
  <c r="AM124" i="14"/>
  <c r="AM125" i="14"/>
  <c r="AM126" i="14"/>
  <c r="AM127" i="14"/>
  <c r="AM128" i="14"/>
  <c r="AM129" i="14"/>
  <c r="AM130" i="14"/>
  <c r="AM131" i="14"/>
  <c r="AM132" i="14"/>
  <c r="AM133" i="14"/>
  <c r="AM134" i="14"/>
  <c r="AM135" i="14"/>
  <c r="AM136" i="14"/>
  <c r="AM137" i="14"/>
  <c r="AM138" i="14"/>
  <c r="AM139" i="14"/>
  <c r="AM140" i="14"/>
  <c r="AM141" i="14"/>
  <c r="AM142" i="14"/>
  <c r="AM143" i="14"/>
  <c r="AM144" i="14"/>
  <c r="AM145" i="14"/>
  <c r="AM146" i="14"/>
  <c r="AM147" i="14"/>
  <c r="AM148" i="14"/>
  <c r="AM149" i="14"/>
  <c r="AM150" i="14"/>
  <c r="AM151" i="14"/>
  <c r="AM152" i="14"/>
  <c r="AM153" i="14"/>
  <c r="AM154" i="14"/>
  <c r="AM155" i="14"/>
  <c r="AM156" i="14"/>
  <c r="AM157" i="14"/>
  <c r="AM158" i="14"/>
  <c r="AM159" i="14"/>
  <c r="AM160" i="14"/>
  <c r="AM161" i="14"/>
  <c r="AM162" i="14"/>
  <c r="AM163" i="14"/>
  <c r="AM164" i="14"/>
  <c r="AM165" i="14"/>
  <c r="AM166" i="14"/>
  <c r="AM167" i="14"/>
  <c r="AM168" i="14"/>
  <c r="AM169" i="14"/>
  <c r="AM170" i="14"/>
  <c r="AM171" i="14"/>
  <c r="AM172" i="14"/>
  <c r="AM173" i="14"/>
  <c r="AM174" i="14"/>
  <c r="AM175" i="14"/>
  <c r="AM176" i="14"/>
  <c r="AM177" i="14"/>
  <c r="AM178" i="14"/>
  <c r="AM179" i="14"/>
  <c r="AM180" i="14"/>
  <c r="AM181" i="14"/>
  <c r="AM182" i="14"/>
  <c r="AM183" i="14"/>
  <c r="AM184" i="14"/>
  <c r="AM185" i="14"/>
  <c r="AM186" i="14"/>
  <c r="AM187" i="14"/>
  <c r="AM188" i="14"/>
  <c r="AM189" i="14"/>
  <c r="AM190" i="14"/>
  <c r="AM191" i="14"/>
  <c r="AM192" i="14"/>
  <c r="AM193" i="14"/>
  <c r="AM194" i="14"/>
  <c r="AM195" i="14"/>
  <c r="AM196" i="14"/>
  <c r="AM197" i="14"/>
  <c r="AM198" i="14"/>
  <c r="AM199" i="14"/>
  <c r="AM200" i="14"/>
  <c r="AM201" i="14"/>
  <c r="AM202" i="14"/>
  <c r="AM203" i="14"/>
  <c r="AM204" i="14"/>
  <c r="AM205" i="14"/>
  <c r="AM206" i="14"/>
  <c r="AM207" i="14"/>
  <c r="AM208" i="14"/>
  <c r="AM209" i="14"/>
  <c r="AM210" i="14"/>
  <c r="AM211" i="14"/>
  <c r="AM212" i="14"/>
  <c r="AM213" i="14"/>
  <c r="AM214" i="14"/>
  <c r="AM215" i="14"/>
  <c r="AM216" i="14"/>
  <c r="AM217" i="14"/>
  <c r="AM218" i="14"/>
  <c r="AM219" i="14"/>
  <c r="AM220" i="14"/>
  <c r="AM221" i="14"/>
  <c r="AM222" i="14"/>
  <c r="AM223" i="14"/>
  <c r="AM224" i="14"/>
  <c r="AM225" i="14"/>
  <c r="AM226" i="14"/>
  <c r="AM227" i="14"/>
  <c r="AM228" i="14"/>
  <c r="AM229" i="14"/>
  <c r="AM230" i="14"/>
  <c r="AM231" i="14"/>
  <c r="AM232" i="14"/>
  <c r="AM233" i="14"/>
  <c r="AM234" i="14"/>
  <c r="AM235" i="14"/>
  <c r="AM236" i="14"/>
  <c r="AM237" i="14"/>
  <c r="AM238" i="14"/>
  <c r="AM239" i="14"/>
  <c r="AM240" i="14"/>
  <c r="AM241" i="14"/>
  <c r="AM242" i="14"/>
  <c r="AM243" i="14"/>
  <c r="AM244" i="14"/>
  <c r="AM245" i="14"/>
  <c r="AM246" i="14"/>
  <c r="AM247" i="14"/>
  <c r="AM248" i="14"/>
  <c r="AM249" i="14"/>
  <c r="AM250" i="14"/>
  <c r="AM251" i="14"/>
  <c r="AM252" i="14"/>
  <c r="AM253" i="14"/>
  <c r="AM254" i="14"/>
  <c r="AM255" i="14"/>
  <c r="AM256" i="14"/>
  <c r="AN19" i="14"/>
  <c r="AN96" i="14"/>
  <c r="AN100" i="14"/>
  <c r="AN205" i="14"/>
  <c r="AN213" i="14"/>
  <c r="AN256" i="14"/>
  <c r="AO19" i="14"/>
  <c r="AO96" i="14"/>
  <c r="AO100" i="14"/>
  <c r="AO205" i="14"/>
  <c r="AO213" i="14"/>
  <c r="AO256" i="14"/>
  <c r="AR19" i="14"/>
  <c r="AR20" i="14"/>
  <c r="AR21" i="14"/>
  <c r="AR22" i="14"/>
  <c r="AR23" i="14"/>
  <c r="AR24" i="14"/>
  <c r="AR25" i="14"/>
  <c r="AR26" i="14"/>
  <c r="AR27" i="14"/>
  <c r="AR28" i="14"/>
  <c r="AR29" i="14"/>
  <c r="AR30" i="14"/>
  <c r="AR31" i="14"/>
  <c r="AR32" i="14"/>
  <c r="AR33" i="14"/>
  <c r="AR34" i="14"/>
  <c r="AR35" i="14"/>
  <c r="AR36" i="14"/>
  <c r="AR37" i="14"/>
  <c r="AR38" i="14"/>
  <c r="AR39" i="14"/>
  <c r="AR40" i="14"/>
  <c r="AR41" i="14"/>
  <c r="AR42" i="14"/>
  <c r="AR43" i="14"/>
  <c r="AR44" i="14"/>
  <c r="AR45" i="14"/>
  <c r="AR46" i="14"/>
  <c r="AR47" i="14"/>
  <c r="AR48" i="14"/>
  <c r="AR49" i="14"/>
  <c r="AR50" i="14"/>
  <c r="AR51" i="14"/>
  <c r="AR52" i="14"/>
  <c r="AR53" i="14"/>
  <c r="AR54" i="14"/>
  <c r="AR55" i="14"/>
  <c r="AR56" i="14"/>
  <c r="AR57" i="14"/>
  <c r="AR58" i="14"/>
  <c r="AR59" i="14"/>
  <c r="AR60" i="14"/>
  <c r="AR61" i="14"/>
  <c r="AR62" i="14"/>
  <c r="AR63" i="14"/>
  <c r="AR64" i="14"/>
  <c r="AR65" i="14"/>
  <c r="AR66" i="14"/>
  <c r="AR67" i="14"/>
  <c r="AR68" i="14"/>
  <c r="AR69" i="14"/>
  <c r="AR70" i="14"/>
  <c r="AR71" i="14"/>
  <c r="AR72" i="14"/>
  <c r="AR73" i="14"/>
  <c r="AR74" i="14"/>
  <c r="AR75" i="14"/>
  <c r="AR76" i="14"/>
  <c r="AR77" i="14"/>
  <c r="AR78" i="14"/>
  <c r="AR79" i="14"/>
  <c r="AR80" i="14"/>
  <c r="AR81" i="14"/>
  <c r="AR82" i="14"/>
  <c r="AR83" i="14"/>
  <c r="AR84" i="14"/>
  <c r="AR85" i="14"/>
  <c r="AR86" i="14"/>
  <c r="AR87" i="14"/>
  <c r="AR88" i="14"/>
  <c r="AR89" i="14"/>
  <c r="AR90" i="14"/>
  <c r="AR91" i="14"/>
  <c r="AR92" i="14"/>
  <c r="AR93" i="14"/>
  <c r="AR94" i="14"/>
  <c r="AR95" i="14"/>
  <c r="AR96" i="14"/>
  <c r="AR97" i="14"/>
  <c r="AR98" i="14"/>
  <c r="AR99" i="14"/>
  <c r="AR100" i="14"/>
  <c r="AR101" i="14"/>
  <c r="AR102" i="14"/>
  <c r="AR103" i="14"/>
  <c r="AR104" i="14"/>
  <c r="AR105" i="14"/>
  <c r="AR106" i="14"/>
  <c r="AR107" i="14"/>
  <c r="AR108" i="14"/>
  <c r="AR109" i="14"/>
  <c r="AR110" i="14"/>
  <c r="AR111" i="14"/>
  <c r="AR112" i="14"/>
  <c r="AR113" i="14"/>
  <c r="AR114" i="14"/>
  <c r="AR115" i="14"/>
  <c r="AR116" i="14"/>
  <c r="AR117" i="14"/>
  <c r="AR118" i="14"/>
  <c r="AR119" i="14"/>
  <c r="AR120" i="14"/>
  <c r="AR121" i="14"/>
  <c r="AR122" i="14"/>
  <c r="AR123" i="14"/>
  <c r="AR124" i="14"/>
  <c r="AR125" i="14"/>
  <c r="AR126" i="14"/>
  <c r="AR127" i="14"/>
  <c r="AR128" i="14"/>
  <c r="AR129" i="14"/>
  <c r="AR130" i="14"/>
  <c r="AR131" i="14"/>
  <c r="AR132" i="14"/>
  <c r="AR133" i="14"/>
  <c r="AR134" i="14"/>
  <c r="AR135" i="14"/>
  <c r="AR136" i="14"/>
  <c r="AR137" i="14"/>
  <c r="AR138" i="14"/>
  <c r="AR139" i="14"/>
  <c r="AR140" i="14"/>
  <c r="AR141" i="14"/>
  <c r="AR142" i="14"/>
  <c r="AR143" i="14"/>
  <c r="AR144" i="14"/>
  <c r="AR145" i="14"/>
  <c r="AR146" i="14"/>
  <c r="AR147" i="14"/>
  <c r="AR148" i="14"/>
  <c r="AR149" i="14"/>
  <c r="AR150" i="14"/>
  <c r="AR151" i="14"/>
  <c r="AR152" i="14"/>
  <c r="AR153" i="14"/>
  <c r="AR154" i="14"/>
  <c r="AR155" i="14"/>
  <c r="AR156" i="14"/>
  <c r="AR157" i="14"/>
  <c r="AR158" i="14"/>
  <c r="AR159" i="14"/>
  <c r="AR160" i="14"/>
  <c r="AR161" i="14"/>
  <c r="AR162" i="14"/>
  <c r="AR163" i="14"/>
  <c r="AR164" i="14"/>
  <c r="AR165" i="14"/>
  <c r="AR166" i="14"/>
  <c r="AR167" i="14"/>
  <c r="AR168" i="14"/>
  <c r="AR169" i="14"/>
  <c r="AR170" i="14"/>
  <c r="AR171" i="14"/>
  <c r="AR172" i="14"/>
  <c r="AR173" i="14"/>
  <c r="AR174" i="14"/>
  <c r="AR175" i="14"/>
  <c r="AR176" i="14"/>
  <c r="AR177" i="14"/>
  <c r="AR178" i="14"/>
  <c r="AR179" i="14"/>
  <c r="AR180" i="14"/>
  <c r="AR181" i="14"/>
  <c r="AR182" i="14"/>
  <c r="AR183" i="14"/>
  <c r="AR184" i="14"/>
  <c r="AR185" i="14"/>
  <c r="AR186" i="14"/>
  <c r="AR187" i="14"/>
  <c r="AR188" i="14"/>
  <c r="AR189" i="14"/>
  <c r="AR190" i="14"/>
  <c r="AR191" i="14"/>
  <c r="AR192" i="14"/>
  <c r="AR193" i="14"/>
  <c r="AR194" i="14"/>
  <c r="AR195" i="14"/>
  <c r="AR196" i="14"/>
  <c r="AR197" i="14"/>
  <c r="AR198" i="14"/>
  <c r="AR199" i="14"/>
  <c r="AR200" i="14"/>
  <c r="AR201" i="14"/>
  <c r="AR202" i="14"/>
  <c r="AR203" i="14"/>
  <c r="AR204" i="14"/>
  <c r="AR205" i="14"/>
  <c r="AR206" i="14"/>
  <c r="AR207" i="14"/>
  <c r="AR208" i="14"/>
  <c r="AR209" i="14"/>
  <c r="AR210" i="14"/>
  <c r="AR211" i="14"/>
  <c r="AR212" i="14"/>
  <c r="AR213" i="14"/>
  <c r="AR214" i="14"/>
  <c r="AR215" i="14"/>
  <c r="AR216" i="14"/>
  <c r="AR217" i="14"/>
  <c r="AR218" i="14"/>
  <c r="AR219" i="14"/>
  <c r="AR220" i="14"/>
  <c r="AR221" i="14"/>
  <c r="AR222" i="14"/>
  <c r="AR223" i="14"/>
  <c r="AR224" i="14"/>
  <c r="AR225" i="14"/>
  <c r="AR226" i="14"/>
  <c r="AR227" i="14"/>
  <c r="AR228" i="14"/>
  <c r="AR229" i="14"/>
  <c r="AR230" i="14"/>
  <c r="AR231" i="14"/>
  <c r="AR232" i="14"/>
  <c r="AR233" i="14"/>
  <c r="AR234" i="14"/>
  <c r="AR235" i="14"/>
  <c r="AR236" i="14"/>
  <c r="AR237" i="14"/>
  <c r="AR238" i="14"/>
  <c r="AR239" i="14"/>
  <c r="AR240" i="14"/>
  <c r="AR241" i="14"/>
  <c r="AR242" i="14"/>
  <c r="AR243" i="14"/>
  <c r="AR244" i="14"/>
  <c r="AR245" i="14"/>
  <c r="AR246" i="14"/>
  <c r="AR247" i="14"/>
  <c r="AR248" i="14"/>
  <c r="AR249" i="14"/>
  <c r="AR250" i="14"/>
  <c r="AR251" i="14"/>
  <c r="AR252" i="14"/>
  <c r="AR253" i="14"/>
  <c r="AR254" i="14"/>
  <c r="AR255" i="14"/>
  <c r="AR256" i="14"/>
  <c r="AS19" i="14"/>
  <c r="AS20" i="14"/>
  <c r="AS21" i="14"/>
  <c r="AS22" i="14"/>
  <c r="AS23" i="14"/>
  <c r="AS24" i="14"/>
  <c r="AS25" i="14"/>
  <c r="AS26" i="14"/>
  <c r="AS27" i="14"/>
  <c r="AS28" i="14"/>
  <c r="AS29" i="14"/>
  <c r="AS30" i="14"/>
  <c r="AS31" i="14"/>
  <c r="AS32" i="14"/>
  <c r="AS33" i="14"/>
  <c r="AS34" i="14"/>
  <c r="AS35" i="14"/>
  <c r="AS36" i="14"/>
  <c r="AS37" i="14"/>
  <c r="AS38" i="14"/>
  <c r="AS39" i="14"/>
  <c r="AS40" i="14"/>
  <c r="AS41" i="14"/>
  <c r="AS42" i="14"/>
  <c r="AS43" i="14"/>
  <c r="AS44" i="14"/>
  <c r="AS45" i="14"/>
  <c r="AS46" i="14"/>
  <c r="AS47" i="14"/>
  <c r="AS48" i="14"/>
  <c r="AS49" i="14"/>
  <c r="AS50" i="14"/>
  <c r="AS51" i="14"/>
  <c r="AS52" i="14"/>
  <c r="AS53" i="14"/>
  <c r="AS54" i="14"/>
  <c r="AS55" i="14"/>
  <c r="AS56" i="14"/>
  <c r="AS57" i="14"/>
  <c r="AS58" i="14"/>
  <c r="AS59" i="14"/>
  <c r="AS60" i="14"/>
  <c r="AS61" i="14"/>
  <c r="AS62" i="14"/>
  <c r="AS63" i="14"/>
  <c r="AS64" i="14"/>
  <c r="AS65" i="14"/>
  <c r="AS66" i="14"/>
  <c r="AS67" i="14"/>
  <c r="AS68" i="14"/>
  <c r="AS69" i="14"/>
  <c r="AS70" i="14"/>
  <c r="AS71" i="14"/>
  <c r="AS72" i="14"/>
  <c r="AS73" i="14"/>
  <c r="AS74" i="14"/>
  <c r="AS75" i="14"/>
  <c r="AS76" i="14"/>
  <c r="AS77" i="14"/>
  <c r="AS78" i="14"/>
  <c r="AS79" i="14"/>
  <c r="AS80" i="14"/>
  <c r="AS81" i="14"/>
  <c r="AS82" i="14"/>
  <c r="AS83" i="14"/>
  <c r="AS84" i="14"/>
  <c r="AS85" i="14"/>
  <c r="AS86" i="14"/>
  <c r="AS87" i="14"/>
  <c r="AS88" i="14"/>
  <c r="AS89" i="14"/>
  <c r="AS90" i="14"/>
  <c r="AS91" i="14"/>
  <c r="AS92" i="14"/>
  <c r="AS93" i="14"/>
  <c r="AS94" i="14"/>
  <c r="AS95" i="14"/>
  <c r="AS96" i="14"/>
  <c r="AS97" i="14"/>
  <c r="AS98" i="14"/>
  <c r="AS99" i="14"/>
  <c r="AS100" i="14"/>
  <c r="AS101" i="14"/>
  <c r="AS102" i="14"/>
  <c r="AS103" i="14"/>
  <c r="AS104" i="14"/>
  <c r="AS105" i="14"/>
  <c r="AS106" i="14"/>
  <c r="AS107" i="14"/>
  <c r="AS108" i="14"/>
  <c r="AS109" i="14"/>
  <c r="AS110" i="14"/>
  <c r="AS111" i="14"/>
  <c r="AS112" i="14"/>
  <c r="AS113" i="14"/>
  <c r="AS114" i="14"/>
  <c r="AS115" i="14"/>
  <c r="AS116" i="14"/>
  <c r="AS117" i="14"/>
  <c r="AS118" i="14"/>
  <c r="AS119" i="14"/>
  <c r="AS120" i="14"/>
  <c r="AS121" i="14"/>
  <c r="AS122" i="14"/>
  <c r="AS123" i="14"/>
  <c r="AS124" i="14"/>
  <c r="AS125" i="14"/>
  <c r="AS126" i="14"/>
  <c r="AS127" i="14"/>
  <c r="AS128" i="14"/>
  <c r="AS129" i="14"/>
  <c r="AS130" i="14"/>
  <c r="AS131" i="14"/>
  <c r="AS132" i="14"/>
  <c r="AS133" i="14"/>
  <c r="AS134" i="14"/>
  <c r="AS135" i="14"/>
  <c r="AS136" i="14"/>
  <c r="AS137" i="14"/>
  <c r="AS138" i="14"/>
  <c r="AS139" i="14"/>
  <c r="AS140" i="14"/>
  <c r="AS141" i="14"/>
  <c r="AS142" i="14"/>
  <c r="AS143" i="14"/>
  <c r="AS144" i="14"/>
  <c r="AS145" i="14"/>
  <c r="AS146" i="14"/>
  <c r="AS147" i="14"/>
  <c r="AS148" i="14"/>
  <c r="AS149" i="14"/>
  <c r="AS150" i="14"/>
  <c r="AS151" i="14"/>
  <c r="AS152" i="14"/>
  <c r="AS153" i="14"/>
  <c r="AS154" i="14"/>
  <c r="AS155" i="14"/>
  <c r="AS156" i="14"/>
  <c r="AS157" i="14"/>
  <c r="AS158" i="14"/>
  <c r="AS159" i="14"/>
  <c r="AS160" i="14"/>
  <c r="AS161" i="14"/>
  <c r="AS162" i="14"/>
  <c r="AS163" i="14"/>
  <c r="AS164" i="14"/>
  <c r="AS165" i="14"/>
  <c r="AS166" i="14"/>
  <c r="AS167" i="14"/>
  <c r="AS168" i="14"/>
  <c r="AS169" i="14"/>
  <c r="AS170" i="14"/>
  <c r="AS171" i="14"/>
  <c r="AS172" i="14"/>
  <c r="AS173" i="14"/>
  <c r="AS174" i="14"/>
  <c r="AS175" i="14"/>
  <c r="AS176" i="14"/>
  <c r="AS177" i="14"/>
  <c r="AS178" i="14"/>
  <c r="AS179" i="14"/>
  <c r="AS180" i="14"/>
  <c r="AS181" i="14"/>
  <c r="AS182" i="14"/>
  <c r="AS183" i="14"/>
  <c r="AS184" i="14"/>
  <c r="AS185" i="14"/>
  <c r="AS186" i="14"/>
  <c r="AS187" i="14"/>
  <c r="AS188" i="14"/>
  <c r="AS189" i="14"/>
  <c r="AS190" i="14"/>
  <c r="AS191" i="14"/>
  <c r="AS192" i="14"/>
  <c r="AS193" i="14"/>
  <c r="AS194" i="14"/>
  <c r="AS195" i="14"/>
  <c r="AS196" i="14"/>
  <c r="AS197" i="14"/>
  <c r="AS198" i="14"/>
  <c r="AS199" i="14"/>
  <c r="AS200" i="14"/>
  <c r="AS201" i="14"/>
  <c r="AS202" i="14"/>
  <c r="AS203" i="14"/>
  <c r="AS204" i="14"/>
  <c r="AS205" i="14"/>
  <c r="AS206" i="14"/>
  <c r="AS207" i="14"/>
  <c r="AS208" i="14"/>
  <c r="AS209" i="14"/>
  <c r="AS210" i="14"/>
  <c r="AS211" i="14"/>
  <c r="AS212" i="14"/>
  <c r="AS213" i="14"/>
  <c r="AS214" i="14"/>
  <c r="AS215" i="14"/>
  <c r="AS216" i="14"/>
  <c r="AS217" i="14"/>
  <c r="AS218" i="14"/>
  <c r="AS219" i="14"/>
  <c r="AS220" i="14"/>
  <c r="AS221" i="14"/>
  <c r="AS222" i="14"/>
  <c r="AS223" i="14"/>
  <c r="AS224" i="14"/>
  <c r="AS225" i="14"/>
  <c r="AS226" i="14"/>
  <c r="AS227" i="14"/>
  <c r="AS228" i="14"/>
  <c r="AS229" i="14"/>
  <c r="AS230" i="14"/>
  <c r="AS231" i="14"/>
  <c r="AS232" i="14"/>
  <c r="AS233" i="14"/>
  <c r="AS234" i="14"/>
  <c r="AS235" i="14"/>
  <c r="AS236" i="14"/>
  <c r="AS237" i="14"/>
  <c r="AS238" i="14"/>
  <c r="AS239" i="14"/>
  <c r="AS240" i="14"/>
  <c r="AS241" i="14"/>
  <c r="AS242" i="14"/>
  <c r="AS243" i="14"/>
  <c r="AS244" i="14"/>
  <c r="AS245" i="14"/>
  <c r="AS246" i="14"/>
  <c r="AS247" i="14"/>
  <c r="AS248" i="14"/>
  <c r="AS249" i="14"/>
  <c r="AS250" i="14"/>
  <c r="AS251" i="14"/>
  <c r="AS252" i="14"/>
  <c r="AS253" i="14"/>
  <c r="AS254" i="14"/>
  <c r="AS255" i="14"/>
  <c r="AS256" i="14"/>
  <c r="AT19" i="14"/>
  <c r="AT96" i="14"/>
  <c r="AT100" i="14"/>
  <c r="AT205" i="14"/>
  <c r="AT213" i="14"/>
  <c r="AT256" i="14"/>
  <c r="AU19" i="14"/>
  <c r="AU96" i="14"/>
  <c r="AU100" i="14"/>
  <c r="AU205" i="14"/>
  <c r="AU213" i="14"/>
  <c r="AU256" i="14"/>
  <c r="AX19" i="14"/>
  <c r="AX20" i="14"/>
  <c r="AX21" i="14"/>
  <c r="AX22" i="14"/>
  <c r="AX23" i="14"/>
  <c r="AX24" i="14"/>
  <c r="AX25" i="14"/>
  <c r="AX26" i="14"/>
  <c r="AX27" i="14"/>
  <c r="AX28" i="14"/>
  <c r="AX29" i="14"/>
  <c r="AX30" i="14"/>
  <c r="AX31" i="14"/>
  <c r="AX32" i="14"/>
  <c r="AX33" i="14"/>
  <c r="AX34" i="14"/>
  <c r="AX35" i="14"/>
  <c r="AX36" i="14"/>
  <c r="AX37" i="14"/>
  <c r="AX38" i="14"/>
  <c r="AX39" i="14"/>
  <c r="AX40" i="14"/>
  <c r="AX41" i="14"/>
  <c r="AX42" i="14"/>
  <c r="AX43" i="14"/>
  <c r="AX44" i="14"/>
  <c r="AX45" i="14"/>
  <c r="AX46" i="14"/>
  <c r="AX47" i="14"/>
  <c r="AX48" i="14"/>
  <c r="AX49" i="14"/>
  <c r="AX50" i="14"/>
  <c r="AX51" i="14"/>
  <c r="AX52" i="14"/>
  <c r="AX53" i="14"/>
  <c r="AX54" i="14"/>
  <c r="AX55" i="14"/>
  <c r="AX56" i="14"/>
  <c r="AX57" i="14"/>
  <c r="AX58" i="14"/>
  <c r="AX59" i="14"/>
  <c r="AX60" i="14"/>
  <c r="AX61" i="14"/>
  <c r="AX62" i="14"/>
  <c r="AX63" i="14"/>
  <c r="AX64" i="14"/>
  <c r="AX65" i="14"/>
  <c r="AX66" i="14"/>
  <c r="AX67" i="14"/>
  <c r="AX68" i="14"/>
  <c r="AX69" i="14"/>
  <c r="AX70" i="14"/>
  <c r="AX71" i="14"/>
  <c r="AX72" i="14"/>
  <c r="AX73" i="14"/>
  <c r="AX74" i="14"/>
  <c r="AX75" i="14"/>
  <c r="AX76" i="14"/>
  <c r="AX77" i="14"/>
  <c r="AX78" i="14"/>
  <c r="AX79" i="14"/>
  <c r="AX80" i="14"/>
  <c r="AX81" i="14"/>
  <c r="AX82" i="14"/>
  <c r="AX83" i="14"/>
  <c r="AX84" i="14"/>
  <c r="AX85" i="14"/>
  <c r="AX86" i="14"/>
  <c r="AX87" i="14"/>
  <c r="AX88" i="14"/>
  <c r="AX89" i="14"/>
  <c r="AX90" i="14"/>
  <c r="AX91" i="14"/>
  <c r="AX92" i="14"/>
  <c r="AX93" i="14"/>
  <c r="AX94" i="14"/>
  <c r="AX95" i="14"/>
  <c r="AX96" i="14"/>
  <c r="AX97" i="14"/>
  <c r="AX98" i="14"/>
  <c r="AX99" i="14"/>
  <c r="AX100" i="14"/>
  <c r="AX101" i="14"/>
  <c r="AX102" i="14"/>
  <c r="AX103" i="14"/>
  <c r="AX104" i="14"/>
  <c r="AX105" i="14"/>
  <c r="AX106" i="14"/>
  <c r="AX107" i="14"/>
  <c r="AX108" i="14"/>
  <c r="AX109" i="14"/>
  <c r="AX110" i="14"/>
  <c r="AX111" i="14"/>
  <c r="AX112" i="14"/>
  <c r="AX113" i="14"/>
  <c r="AX114" i="14"/>
  <c r="AX115" i="14"/>
  <c r="AX116" i="14"/>
  <c r="AX117" i="14"/>
  <c r="AX118" i="14"/>
  <c r="AX119" i="14"/>
  <c r="AX120" i="14"/>
  <c r="AX121" i="14"/>
  <c r="AX122" i="14"/>
  <c r="AX123" i="14"/>
  <c r="AX124" i="14"/>
  <c r="AX125" i="14"/>
  <c r="AX126" i="14"/>
  <c r="AX127" i="14"/>
  <c r="AX128" i="14"/>
  <c r="AX129" i="14"/>
  <c r="AX130" i="14"/>
  <c r="AX131" i="14"/>
  <c r="AX132" i="14"/>
  <c r="AX133" i="14"/>
  <c r="AX134" i="14"/>
  <c r="AX135" i="14"/>
  <c r="AX136" i="14"/>
  <c r="AX137" i="14"/>
  <c r="AX138" i="14"/>
  <c r="AX139" i="14"/>
  <c r="AX140" i="14"/>
  <c r="AX141" i="14"/>
  <c r="AX142" i="14"/>
  <c r="AX143" i="14"/>
  <c r="AX144" i="14"/>
  <c r="AX145" i="14"/>
  <c r="AX146" i="14"/>
  <c r="AX147" i="14"/>
  <c r="AX148" i="14"/>
  <c r="AX149" i="14"/>
  <c r="AX150" i="14"/>
  <c r="AX151" i="14"/>
  <c r="AX152" i="14"/>
  <c r="AX153" i="14"/>
  <c r="AX154" i="14"/>
  <c r="AX155" i="14"/>
  <c r="AX156" i="14"/>
  <c r="AX157" i="14"/>
  <c r="AX158" i="14"/>
  <c r="AX159" i="14"/>
  <c r="AX160" i="14"/>
  <c r="AX161" i="14"/>
  <c r="AX162" i="14"/>
  <c r="AX163" i="14"/>
  <c r="AX164" i="14"/>
  <c r="AX165" i="14"/>
  <c r="AX166" i="14"/>
  <c r="AX167" i="14"/>
  <c r="AX168" i="14"/>
  <c r="AX169" i="14"/>
  <c r="AX170" i="14"/>
  <c r="AX171" i="14"/>
  <c r="AX172" i="14"/>
  <c r="AX173" i="14"/>
  <c r="AX174" i="14"/>
  <c r="AX175" i="14"/>
  <c r="AX176" i="14"/>
  <c r="AX177" i="14"/>
  <c r="AX178" i="14"/>
  <c r="AX179" i="14"/>
  <c r="AX180" i="14"/>
  <c r="AX181" i="14"/>
  <c r="AX182" i="14"/>
  <c r="AX183" i="14"/>
  <c r="AX184" i="14"/>
  <c r="AX185" i="14"/>
  <c r="AX186" i="14"/>
  <c r="AX187" i="14"/>
  <c r="AX188" i="14"/>
  <c r="AX189" i="14"/>
  <c r="AX190" i="14"/>
  <c r="AX191" i="14"/>
  <c r="AX192" i="14"/>
  <c r="AX193" i="14"/>
  <c r="AX194" i="14"/>
  <c r="AX195" i="14"/>
  <c r="AX196" i="14"/>
  <c r="AX197" i="14"/>
  <c r="AX198" i="14"/>
  <c r="AX199" i="14"/>
  <c r="AX200" i="14"/>
  <c r="AX201" i="14"/>
  <c r="AX202" i="14"/>
  <c r="AX203" i="14"/>
  <c r="AX204" i="14"/>
  <c r="AX205" i="14"/>
  <c r="AX206" i="14"/>
  <c r="AX207" i="14"/>
  <c r="AX208" i="14"/>
  <c r="AX209" i="14"/>
  <c r="AX210" i="14"/>
  <c r="AX211" i="14"/>
  <c r="AX212" i="14"/>
  <c r="AX213" i="14"/>
  <c r="AX214" i="14"/>
  <c r="AX215" i="14"/>
  <c r="AX216" i="14"/>
  <c r="AX217" i="14"/>
  <c r="AX218" i="14"/>
  <c r="AX219" i="14"/>
  <c r="AX220" i="14"/>
  <c r="AX221" i="14"/>
  <c r="AX222" i="14"/>
  <c r="AX223" i="14"/>
  <c r="AX224" i="14"/>
  <c r="AX225" i="14"/>
  <c r="AX226" i="14"/>
  <c r="AX227" i="14"/>
  <c r="AX228" i="14"/>
  <c r="AX229" i="14"/>
  <c r="AX230" i="14"/>
  <c r="AX231" i="14"/>
  <c r="AX232" i="14"/>
  <c r="AX233" i="14"/>
  <c r="AX234" i="14"/>
  <c r="AX235" i="14"/>
  <c r="AX236" i="14"/>
  <c r="AX237" i="14"/>
  <c r="AX238" i="14"/>
  <c r="AX239" i="14"/>
  <c r="AX240" i="14"/>
  <c r="AX241" i="14"/>
  <c r="AX242" i="14"/>
  <c r="AX243" i="14"/>
  <c r="AX244" i="14"/>
  <c r="AX245" i="14"/>
  <c r="AX246" i="14"/>
  <c r="AX247" i="14"/>
  <c r="AX248" i="14"/>
  <c r="AX249" i="14"/>
  <c r="AX250" i="14"/>
  <c r="AX251" i="14"/>
  <c r="AX252" i="14"/>
  <c r="AX253" i="14"/>
  <c r="AX254" i="14"/>
  <c r="AX255" i="14"/>
  <c r="AX256" i="14"/>
  <c r="AY19" i="14"/>
  <c r="AY20" i="14"/>
  <c r="AY21" i="14"/>
  <c r="AY22" i="14"/>
  <c r="AY23" i="14"/>
  <c r="AY24" i="14"/>
  <c r="AY25" i="14"/>
  <c r="AY26" i="14"/>
  <c r="AY27" i="14"/>
  <c r="AY28" i="14"/>
  <c r="AY29" i="14"/>
  <c r="AY30" i="14"/>
  <c r="AY31" i="14"/>
  <c r="AY32" i="14"/>
  <c r="AY33" i="14"/>
  <c r="AY34" i="14"/>
  <c r="AY35" i="14"/>
  <c r="AY36" i="14"/>
  <c r="AY37" i="14"/>
  <c r="AY38" i="14"/>
  <c r="AY39" i="14"/>
  <c r="AY40" i="14"/>
  <c r="AY41" i="14"/>
  <c r="AY42" i="14"/>
  <c r="AY43" i="14"/>
  <c r="AY44" i="14"/>
  <c r="AY45" i="14"/>
  <c r="AY46" i="14"/>
  <c r="AY47" i="14"/>
  <c r="AY48" i="14"/>
  <c r="AY49" i="14"/>
  <c r="AY50" i="14"/>
  <c r="AY51" i="14"/>
  <c r="AY52" i="14"/>
  <c r="AY53" i="14"/>
  <c r="AY54" i="14"/>
  <c r="AY55" i="14"/>
  <c r="AY56" i="14"/>
  <c r="AY57" i="14"/>
  <c r="AY58" i="14"/>
  <c r="AY59" i="14"/>
  <c r="AY60" i="14"/>
  <c r="AY61" i="14"/>
  <c r="AY62" i="14"/>
  <c r="AY63" i="14"/>
  <c r="AY64" i="14"/>
  <c r="AY65" i="14"/>
  <c r="AY66" i="14"/>
  <c r="AY67" i="14"/>
  <c r="AY68" i="14"/>
  <c r="AY69" i="14"/>
  <c r="AY70" i="14"/>
  <c r="AY71" i="14"/>
  <c r="AY72" i="14"/>
  <c r="AY73" i="14"/>
  <c r="AY74" i="14"/>
  <c r="AY75" i="14"/>
  <c r="AY76" i="14"/>
  <c r="AY77" i="14"/>
  <c r="AY78" i="14"/>
  <c r="AY79" i="14"/>
  <c r="AY80" i="14"/>
  <c r="AY81" i="14"/>
  <c r="AY82" i="14"/>
  <c r="AY83" i="14"/>
  <c r="AY84" i="14"/>
  <c r="AY85" i="14"/>
  <c r="AY86" i="14"/>
  <c r="AY87" i="14"/>
  <c r="AY88" i="14"/>
  <c r="AY89" i="14"/>
  <c r="AY90" i="14"/>
  <c r="AY91" i="14"/>
  <c r="AY92" i="14"/>
  <c r="AY93" i="14"/>
  <c r="AY94" i="14"/>
  <c r="AY95" i="14"/>
  <c r="AY96" i="14"/>
  <c r="AY97" i="14"/>
  <c r="AY98" i="14"/>
  <c r="AY99" i="14"/>
  <c r="AY100" i="14"/>
  <c r="AY101" i="14"/>
  <c r="AY102" i="14"/>
  <c r="AY103" i="14"/>
  <c r="AY104" i="14"/>
  <c r="AY105" i="14"/>
  <c r="AY106" i="14"/>
  <c r="AY107" i="14"/>
  <c r="AY108" i="14"/>
  <c r="AY109" i="14"/>
  <c r="AY110" i="14"/>
  <c r="AY111" i="14"/>
  <c r="AY112" i="14"/>
  <c r="AY113" i="14"/>
  <c r="AY114" i="14"/>
  <c r="AY115" i="14"/>
  <c r="AY116" i="14"/>
  <c r="AY117" i="14"/>
  <c r="AY118" i="14"/>
  <c r="AY119" i="14"/>
  <c r="AY120" i="14"/>
  <c r="AY121" i="14"/>
  <c r="AY122" i="14"/>
  <c r="AY123" i="14"/>
  <c r="AY124" i="14"/>
  <c r="AY125" i="14"/>
  <c r="AY126" i="14"/>
  <c r="AY127" i="14"/>
  <c r="AY128" i="14"/>
  <c r="AY129" i="14"/>
  <c r="AY130" i="14"/>
  <c r="AY131" i="14"/>
  <c r="AY132" i="14"/>
  <c r="AY133" i="14"/>
  <c r="AY134" i="14"/>
  <c r="AY135" i="14"/>
  <c r="AY136" i="14"/>
  <c r="AY137" i="14"/>
  <c r="AY138" i="14"/>
  <c r="AY139" i="14"/>
  <c r="AY140" i="14"/>
  <c r="AY141" i="14"/>
  <c r="AY142" i="14"/>
  <c r="AY143" i="14"/>
  <c r="AY144" i="14"/>
  <c r="AY145" i="14"/>
  <c r="AY146" i="14"/>
  <c r="AY147" i="14"/>
  <c r="AY148" i="14"/>
  <c r="AY149" i="14"/>
  <c r="AY150" i="14"/>
  <c r="AY151" i="14"/>
  <c r="AY152" i="14"/>
  <c r="AY153" i="14"/>
  <c r="AY154" i="14"/>
  <c r="AY155" i="14"/>
  <c r="AY156" i="14"/>
  <c r="AY157" i="14"/>
  <c r="AY158" i="14"/>
  <c r="AY159" i="14"/>
  <c r="AY160" i="14"/>
  <c r="AY161" i="14"/>
  <c r="AY162" i="14"/>
  <c r="AY163" i="14"/>
  <c r="AY164" i="14"/>
  <c r="AY165" i="14"/>
  <c r="AY166" i="14"/>
  <c r="AY167" i="14"/>
  <c r="AY168" i="14"/>
  <c r="AY169" i="14"/>
  <c r="AY170" i="14"/>
  <c r="AY171" i="14"/>
  <c r="AY172" i="14"/>
  <c r="AY173" i="14"/>
  <c r="AY174" i="14"/>
  <c r="AY175" i="14"/>
  <c r="AY176" i="14"/>
  <c r="AY177" i="14"/>
  <c r="AY178" i="14"/>
  <c r="AY179" i="14"/>
  <c r="AY180" i="14"/>
  <c r="AY181" i="14"/>
  <c r="AY182" i="14"/>
  <c r="AY183" i="14"/>
  <c r="AY184" i="14"/>
  <c r="AY185" i="14"/>
  <c r="AY186" i="14"/>
  <c r="AY187" i="14"/>
  <c r="AY188" i="14"/>
  <c r="AY189" i="14"/>
  <c r="AY190" i="14"/>
  <c r="AY191" i="14"/>
  <c r="AY192" i="14"/>
  <c r="AY193" i="14"/>
  <c r="AY194" i="14"/>
  <c r="AY195" i="14"/>
  <c r="AY196" i="14"/>
  <c r="AY197" i="14"/>
  <c r="AY198" i="14"/>
  <c r="AY199" i="14"/>
  <c r="AY200" i="14"/>
  <c r="AY201" i="14"/>
  <c r="AY202" i="14"/>
  <c r="AY203" i="14"/>
  <c r="AY204" i="14"/>
  <c r="AY205" i="14"/>
  <c r="AY206" i="14"/>
  <c r="AY207" i="14"/>
  <c r="AY208" i="14"/>
  <c r="AY209" i="14"/>
  <c r="AY210" i="14"/>
  <c r="AY211" i="14"/>
  <c r="AY212" i="14"/>
  <c r="AY213" i="14"/>
  <c r="AY214" i="14"/>
  <c r="AY215" i="14"/>
  <c r="AY216" i="14"/>
  <c r="AY217" i="14"/>
  <c r="AY218" i="14"/>
  <c r="AY219" i="14"/>
  <c r="AY220" i="14"/>
  <c r="AY221" i="14"/>
  <c r="AY222" i="14"/>
  <c r="AY223" i="14"/>
  <c r="AY224" i="14"/>
  <c r="AY225" i="14"/>
  <c r="AY226" i="14"/>
  <c r="AY227" i="14"/>
  <c r="AY228" i="14"/>
  <c r="AY229" i="14"/>
  <c r="AY230" i="14"/>
  <c r="AY231" i="14"/>
  <c r="AY232" i="14"/>
  <c r="AY233" i="14"/>
  <c r="AY234" i="14"/>
  <c r="AY235" i="14"/>
  <c r="AY236" i="14"/>
  <c r="AY237" i="14"/>
  <c r="AY238" i="14"/>
  <c r="AY239" i="14"/>
  <c r="AY240" i="14"/>
  <c r="AY241" i="14"/>
  <c r="AY242" i="14"/>
  <c r="AY243" i="14"/>
  <c r="AY244" i="14"/>
  <c r="AY245" i="14"/>
  <c r="AY246" i="14"/>
  <c r="AY247" i="14"/>
  <c r="AY248" i="14"/>
  <c r="AY249" i="14"/>
  <c r="AY250" i="14"/>
  <c r="AY251" i="14"/>
  <c r="AY252" i="14"/>
  <c r="AY253" i="14"/>
  <c r="AY254" i="14"/>
  <c r="AY255" i="14"/>
  <c r="AY256" i="14"/>
  <c r="AZ19" i="14"/>
  <c r="AZ96" i="14"/>
  <c r="AZ100" i="14"/>
  <c r="AZ205" i="14"/>
  <c r="AZ213" i="14"/>
  <c r="AZ256" i="14"/>
  <c r="BA19" i="14"/>
  <c r="BA96" i="14"/>
  <c r="BA100" i="14"/>
  <c r="BA205" i="14"/>
  <c r="BA213" i="14"/>
  <c r="BA256" i="14"/>
  <c r="BD19" i="14"/>
  <c r="BD20" i="14"/>
  <c r="BD21" i="14"/>
  <c r="BD22" i="14"/>
  <c r="BD23" i="14"/>
  <c r="BD24" i="14"/>
  <c r="BD25" i="14"/>
  <c r="BD26" i="14"/>
  <c r="BD27" i="14"/>
  <c r="BD28" i="14"/>
  <c r="BD29" i="14"/>
  <c r="BD30" i="14"/>
  <c r="BD31" i="14"/>
  <c r="BD32" i="14"/>
  <c r="BD33" i="14"/>
  <c r="BD34" i="14"/>
  <c r="BD35" i="14"/>
  <c r="BD36" i="14"/>
  <c r="BD37" i="14"/>
  <c r="BD38" i="14"/>
  <c r="BD39" i="14"/>
  <c r="BD40" i="14"/>
  <c r="BD41" i="14"/>
  <c r="BD42" i="14"/>
  <c r="BD43" i="14"/>
  <c r="BD44" i="14"/>
  <c r="BD45" i="14"/>
  <c r="BD46" i="14"/>
  <c r="BD47" i="14"/>
  <c r="BD48" i="14"/>
  <c r="BD49" i="14"/>
  <c r="BD50" i="14"/>
  <c r="BD51" i="14"/>
  <c r="BD52" i="14"/>
  <c r="BD53" i="14"/>
  <c r="BD54" i="14"/>
  <c r="BD55" i="14"/>
  <c r="BD56" i="14"/>
  <c r="BD57" i="14"/>
  <c r="BD58" i="14"/>
  <c r="BD59" i="14"/>
  <c r="BD60" i="14"/>
  <c r="BD61" i="14"/>
  <c r="BD62" i="14"/>
  <c r="BD63" i="14"/>
  <c r="BD64" i="14"/>
  <c r="BD65" i="14"/>
  <c r="BD66" i="14"/>
  <c r="BD67" i="14"/>
  <c r="BD68" i="14"/>
  <c r="BD69" i="14"/>
  <c r="BD70" i="14"/>
  <c r="BD71" i="14"/>
  <c r="BD72" i="14"/>
  <c r="BD73" i="14"/>
  <c r="BD74" i="14"/>
  <c r="BD75" i="14"/>
  <c r="BD76" i="14"/>
  <c r="BD77" i="14"/>
  <c r="BD78" i="14"/>
  <c r="BD79" i="14"/>
  <c r="BD80" i="14"/>
  <c r="BD81" i="14"/>
  <c r="BD82" i="14"/>
  <c r="BD83" i="14"/>
  <c r="BD84" i="14"/>
  <c r="BD85" i="14"/>
  <c r="BD86" i="14"/>
  <c r="BD87" i="14"/>
  <c r="BD88" i="14"/>
  <c r="BD89" i="14"/>
  <c r="BD90" i="14"/>
  <c r="BD91" i="14"/>
  <c r="BD92" i="14"/>
  <c r="BD93" i="14"/>
  <c r="BD94" i="14"/>
  <c r="BD95" i="14"/>
  <c r="BD96" i="14"/>
  <c r="BD97" i="14"/>
  <c r="BD98" i="14"/>
  <c r="BD99" i="14"/>
  <c r="BD100" i="14"/>
  <c r="BD101" i="14"/>
  <c r="BD102" i="14"/>
  <c r="BD103" i="14"/>
  <c r="BD104" i="14"/>
  <c r="BD105" i="14"/>
  <c r="BD106" i="14"/>
  <c r="BD107" i="14"/>
  <c r="BD108" i="14"/>
  <c r="BD109" i="14"/>
  <c r="BD110" i="14"/>
  <c r="BD111" i="14"/>
  <c r="BD112" i="14"/>
  <c r="BD113" i="14"/>
  <c r="BD114" i="14"/>
  <c r="BD115" i="14"/>
  <c r="BD116" i="14"/>
  <c r="BD117" i="14"/>
  <c r="BD118" i="14"/>
  <c r="BD119" i="14"/>
  <c r="BD120" i="14"/>
  <c r="BD121" i="14"/>
  <c r="BD122" i="14"/>
  <c r="BD123" i="14"/>
  <c r="BD124" i="14"/>
  <c r="BD125" i="14"/>
  <c r="BD126" i="14"/>
  <c r="BD127" i="14"/>
  <c r="BD128" i="14"/>
  <c r="BD129" i="14"/>
  <c r="BD130" i="14"/>
  <c r="BD131" i="14"/>
  <c r="BD132" i="14"/>
  <c r="BD133" i="14"/>
  <c r="BD134" i="14"/>
  <c r="BD135" i="14"/>
  <c r="BD136" i="14"/>
  <c r="BD137" i="14"/>
  <c r="BD138" i="14"/>
  <c r="BD139" i="14"/>
  <c r="BD140" i="14"/>
  <c r="BD141" i="14"/>
  <c r="BD142" i="14"/>
  <c r="BD143" i="14"/>
  <c r="BD144" i="14"/>
  <c r="BD145" i="14"/>
  <c r="BD146" i="14"/>
  <c r="BD147" i="14"/>
  <c r="BD148" i="14"/>
  <c r="BD149" i="14"/>
  <c r="BD150" i="14"/>
  <c r="BD151" i="14"/>
  <c r="BD152" i="14"/>
  <c r="BD153" i="14"/>
  <c r="BD154" i="14"/>
  <c r="BD155" i="14"/>
  <c r="BD156" i="14"/>
  <c r="BD157" i="14"/>
  <c r="BD158" i="14"/>
  <c r="BD159" i="14"/>
  <c r="BD160" i="14"/>
  <c r="BD161" i="14"/>
  <c r="BD162" i="14"/>
  <c r="BD163" i="14"/>
  <c r="BD164" i="14"/>
  <c r="BD165" i="14"/>
  <c r="BD166" i="14"/>
  <c r="BD167" i="14"/>
  <c r="BD168" i="14"/>
  <c r="BD169" i="14"/>
  <c r="BD170" i="14"/>
  <c r="BD171" i="14"/>
  <c r="BD172" i="14"/>
  <c r="BD173" i="14"/>
  <c r="BD174" i="14"/>
  <c r="BD175" i="14"/>
  <c r="BD176" i="14"/>
  <c r="BD177" i="14"/>
  <c r="BD178" i="14"/>
  <c r="BD179" i="14"/>
  <c r="BD180" i="14"/>
  <c r="BD181" i="14"/>
  <c r="BD182" i="14"/>
  <c r="BD183" i="14"/>
  <c r="BD184" i="14"/>
  <c r="BD185" i="14"/>
  <c r="BD186" i="14"/>
  <c r="BD187" i="14"/>
  <c r="BD188" i="14"/>
  <c r="BD189" i="14"/>
  <c r="BD190" i="14"/>
  <c r="BD191" i="14"/>
  <c r="BD192" i="14"/>
  <c r="BD193" i="14"/>
  <c r="BD194" i="14"/>
  <c r="BD195" i="14"/>
  <c r="BD196" i="14"/>
  <c r="BD197" i="14"/>
  <c r="BD198" i="14"/>
  <c r="BD199" i="14"/>
  <c r="BD200" i="14"/>
  <c r="BD201" i="14"/>
  <c r="BD202" i="14"/>
  <c r="BD203" i="14"/>
  <c r="BD204" i="14"/>
  <c r="BD205" i="14"/>
  <c r="BD206" i="14"/>
  <c r="BD207" i="14"/>
  <c r="BD208" i="14"/>
  <c r="BD209" i="14"/>
  <c r="BD210" i="14"/>
  <c r="BD211" i="14"/>
  <c r="BD212" i="14"/>
  <c r="BD213" i="14"/>
  <c r="BD214" i="14"/>
  <c r="BD215" i="14"/>
  <c r="BD216" i="14"/>
  <c r="BD217" i="14"/>
  <c r="BD218" i="14"/>
  <c r="BD219" i="14"/>
  <c r="BD220" i="14"/>
  <c r="BD221" i="14"/>
  <c r="BD222" i="14"/>
  <c r="BD223" i="14"/>
  <c r="BD224" i="14"/>
  <c r="BD225" i="14"/>
  <c r="BD226" i="14"/>
  <c r="BD227" i="14"/>
  <c r="BD228" i="14"/>
  <c r="BD229" i="14"/>
  <c r="BD230" i="14"/>
  <c r="BD231" i="14"/>
  <c r="BD232" i="14"/>
  <c r="BD233" i="14"/>
  <c r="BD234" i="14"/>
  <c r="BD235" i="14"/>
  <c r="BD236" i="14"/>
  <c r="BD237" i="14"/>
  <c r="BD238" i="14"/>
  <c r="BD239" i="14"/>
  <c r="BD240" i="14"/>
  <c r="BD241" i="14"/>
  <c r="BD242" i="14"/>
  <c r="BD243" i="14"/>
  <c r="BD244" i="14"/>
  <c r="BD245" i="14"/>
  <c r="BD246" i="14"/>
  <c r="BD247" i="14"/>
  <c r="BD248" i="14"/>
  <c r="BD249" i="14"/>
  <c r="BD250" i="14"/>
  <c r="BD251" i="14"/>
  <c r="BD252" i="14"/>
  <c r="BD253" i="14"/>
  <c r="BD254" i="14"/>
  <c r="BD255" i="14"/>
  <c r="BD256" i="14"/>
  <c r="BE19" i="14"/>
  <c r="BE20" i="14"/>
  <c r="BE21" i="14"/>
  <c r="BE22" i="14"/>
  <c r="BE23" i="14"/>
  <c r="BE24" i="14"/>
  <c r="BE25" i="14"/>
  <c r="BE26" i="14"/>
  <c r="BE27" i="14"/>
  <c r="BE28" i="14"/>
  <c r="BE29" i="14"/>
  <c r="BE30" i="14"/>
  <c r="BE31" i="14"/>
  <c r="BE32" i="14"/>
  <c r="BE33" i="14"/>
  <c r="BE34" i="14"/>
  <c r="BE35" i="14"/>
  <c r="BE36" i="14"/>
  <c r="BE37" i="14"/>
  <c r="BE38" i="14"/>
  <c r="BE39" i="14"/>
  <c r="BE40" i="14"/>
  <c r="BE41" i="14"/>
  <c r="BE42" i="14"/>
  <c r="BE43" i="14"/>
  <c r="BE44" i="14"/>
  <c r="BE45" i="14"/>
  <c r="BE46" i="14"/>
  <c r="BE47" i="14"/>
  <c r="BE48" i="14"/>
  <c r="BE49" i="14"/>
  <c r="BE50" i="14"/>
  <c r="BE51" i="14"/>
  <c r="BE52" i="14"/>
  <c r="BE53" i="14"/>
  <c r="BE54" i="14"/>
  <c r="BE55" i="14"/>
  <c r="BE56" i="14"/>
  <c r="BE57" i="14"/>
  <c r="BE58" i="14"/>
  <c r="BE59" i="14"/>
  <c r="BE60" i="14"/>
  <c r="BE61" i="14"/>
  <c r="BE62" i="14"/>
  <c r="BE63" i="14"/>
  <c r="BE64" i="14"/>
  <c r="BE65" i="14"/>
  <c r="BE66" i="14"/>
  <c r="BE67" i="14"/>
  <c r="BE68" i="14"/>
  <c r="BE69" i="14"/>
  <c r="BE70" i="14"/>
  <c r="BE71" i="14"/>
  <c r="BE72" i="14"/>
  <c r="BE73" i="14"/>
  <c r="BE74" i="14"/>
  <c r="BE75" i="14"/>
  <c r="BE76" i="14"/>
  <c r="BE77" i="14"/>
  <c r="BE78" i="14"/>
  <c r="BE79" i="14"/>
  <c r="BE80" i="14"/>
  <c r="BE81" i="14"/>
  <c r="BE82" i="14"/>
  <c r="BE83" i="14"/>
  <c r="BE84" i="14"/>
  <c r="BE85" i="14"/>
  <c r="BE86" i="14"/>
  <c r="BE87" i="14"/>
  <c r="BE88" i="14"/>
  <c r="BE89" i="14"/>
  <c r="BE90" i="14"/>
  <c r="BE91" i="14"/>
  <c r="BE92" i="14"/>
  <c r="BE93" i="14"/>
  <c r="BE94" i="14"/>
  <c r="BE95" i="14"/>
  <c r="BE96" i="14"/>
  <c r="BE97" i="14"/>
  <c r="BE98" i="14"/>
  <c r="BE99" i="14"/>
  <c r="BE100" i="14"/>
  <c r="BE101" i="14"/>
  <c r="BE102" i="14"/>
  <c r="BE103" i="14"/>
  <c r="BE104" i="14"/>
  <c r="BE105" i="14"/>
  <c r="BE106" i="14"/>
  <c r="BE107" i="14"/>
  <c r="BE108" i="14"/>
  <c r="BE109" i="14"/>
  <c r="BE110" i="14"/>
  <c r="BE111" i="14"/>
  <c r="BE112" i="14"/>
  <c r="BE113" i="14"/>
  <c r="BE114" i="14"/>
  <c r="BE115" i="14"/>
  <c r="BE116" i="14"/>
  <c r="BE117" i="14"/>
  <c r="BE118" i="14"/>
  <c r="BE119" i="14"/>
  <c r="BE120" i="14"/>
  <c r="BE121" i="14"/>
  <c r="BE122" i="14"/>
  <c r="BE123" i="14"/>
  <c r="BE124" i="14"/>
  <c r="BE125" i="14"/>
  <c r="BE126" i="14"/>
  <c r="BE127" i="14"/>
  <c r="BE128" i="14"/>
  <c r="BE129" i="14"/>
  <c r="BE130" i="14"/>
  <c r="BE131" i="14"/>
  <c r="BE132" i="14"/>
  <c r="BE133" i="14"/>
  <c r="BE134" i="14"/>
  <c r="BE135" i="14"/>
  <c r="BE136" i="14"/>
  <c r="BE137" i="14"/>
  <c r="BE138" i="14"/>
  <c r="BE139" i="14"/>
  <c r="BE140" i="14"/>
  <c r="BE141" i="14"/>
  <c r="BE142" i="14"/>
  <c r="BE143" i="14"/>
  <c r="BE144" i="14"/>
  <c r="BE145" i="14"/>
  <c r="BE146" i="14"/>
  <c r="BE147" i="14"/>
  <c r="BE148" i="14"/>
  <c r="BE149" i="14"/>
  <c r="BE150" i="14"/>
  <c r="BE151" i="14"/>
  <c r="BE152" i="14"/>
  <c r="BE153" i="14"/>
  <c r="BE154" i="14"/>
  <c r="BE155" i="14"/>
  <c r="BE156" i="14"/>
  <c r="BE157" i="14"/>
  <c r="BE158" i="14"/>
  <c r="BE159" i="14"/>
  <c r="BE160" i="14"/>
  <c r="BE161" i="14"/>
  <c r="BE162" i="14"/>
  <c r="BE163" i="14"/>
  <c r="BE164" i="14"/>
  <c r="BE165" i="14"/>
  <c r="BE166" i="14"/>
  <c r="BE167" i="14"/>
  <c r="BE168" i="14"/>
  <c r="BE169" i="14"/>
  <c r="BE170" i="14"/>
  <c r="BE171" i="14"/>
  <c r="BE172" i="14"/>
  <c r="BE173" i="14"/>
  <c r="BE174" i="14"/>
  <c r="BE175" i="14"/>
  <c r="BE176" i="14"/>
  <c r="BE177" i="14"/>
  <c r="BE178" i="14"/>
  <c r="BE179" i="14"/>
  <c r="BE180" i="14"/>
  <c r="BE181" i="14"/>
  <c r="BE182" i="14"/>
  <c r="BE183" i="14"/>
  <c r="BE184" i="14"/>
  <c r="BE185" i="14"/>
  <c r="BE186" i="14"/>
  <c r="BE187" i="14"/>
  <c r="BE188" i="14"/>
  <c r="BE189" i="14"/>
  <c r="BE190" i="14"/>
  <c r="BE191" i="14"/>
  <c r="BE192" i="14"/>
  <c r="BE193" i="14"/>
  <c r="BE194" i="14"/>
  <c r="BE195" i="14"/>
  <c r="BE196" i="14"/>
  <c r="BE197" i="14"/>
  <c r="BE198" i="14"/>
  <c r="BE199" i="14"/>
  <c r="BE200" i="14"/>
  <c r="BE201" i="14"/>
  <c r="BE202" i="14"/>
  <c r="BE203" i="14"/>
  <c r="BE204" i="14"/>
  <c r="BE205" i="14"/>
  <c r="BE206" i="14"/>
  <c r="BE207" i="14"/>
  <c r="BE208" i="14"/>
  <c r="BE209" i="14"/>
  <c r="BE210" i="14"/>
  <c r="BE211" i="14"/>
  <c r="BE212" i="14"/>
  <c r="BE213" i="14"/>
  <c r="BE214" i="14"/>
  <c r="BE215" i="14"/>
  <c r="BE216" i="14"/>
  <c r="BE217" i="14"/>
  <c r="BE218" i="14"/>
  <c r="BE219" i="14"/>
  <c r="BE220" i="14"/>
  <c r="BE221" i="14"/>
  <c r="BE222" i="14"/>
  <c r="BE223" i="14"/>
  <c r="BE224" i="14"/>
  <c r="BE225" i="14"/>
  <c r="BE226" i="14"/>
  <c r="BE227" i="14"/>
  <c r="BE228" i="14"/>
  <c r="BE229" i="14"/>
  <c r="BE230" i="14"/>
  <c r="BE231" i="14"/>
  <c r="BE232" i="14"/>
  <c r="BE233" i="14"/>
  <c r="BE234" i="14"/>
  <c r="BE235" i="14"/>
  <c r="BE236" i="14"/>
  <c r="BE237" i="14"/>
  <c r="BE238" i="14"/>
  <c r="BE239" i="14"/>
  <c r="BE240" i="14"/>
  <c r="BE241" i="14"/>
  <c r="BE242" i="14"/>
  <c r="BE243" i="14"/>
  <c r="BE244" i="14"/>
  <c r="BE245" i="14"/>
  <c r="BE246" i="14"/>
  <c r="BE247" i="14"/>
  <c r="BE248" i="14"/>
  <c r="BE249" i="14"/>
  <c r="BE250" i="14"/>
  <c r="BE251" i="14"/>
  <c r="BE252" i="14"/>
  <c r="BE253" i="14"/>
  <c r="BE254" i="14"/>
  <c r="BE255" i="14"/>
  <c r="BE256" i="14"/>
  <c r="BF19" i="14"/>
  <c r="BF96" i="14"/>
  <c r="BF100" i="14"/>
  <c r="BF205" i="14"/>
  <c r="BF213" i="14"/>
  <c r="BF256" i="14"/>
  <c r="BG19" i="14"/>
  <c r="BG96" i="14"/>
  <c r="BG100" i="14"/>
  <c r="BG205" i="14"/>
  <c r="BG213" i="14"/>
  <c r="BG256" i="14"/>
  <c r="BJ19" i="14"/>
  <c r="BJ20" i="14"/>
  <c r="BJ21" i="14"/>
  <c r="BJ22" i="14"/>
  <c r="BJ23" i="14"/>
  <c r="BJ24" i="14"/>
  <c r="BJ25" i="14"/>
  <c r="BJ26" i="14"/>
  <c r="BJ27" i="14"/>
  <c r="BJ28" i="14"/>
  <c r="BJ29" i="14"/>
  <c r="BJ30" i="14"/>
  <c r="BJ31" i="14"/>
  <c r="BJ32" i="14"/>
  <c r="BJ33" i="14"/>
  <c r="BJ34" i="14"/>
  <c r="BJ35" i="14"/>
  <c r="BJ36" i="14"/>
  <c r="BJ37" i="14"/>
  <c r="BJ38" i="14"/>
  <c r="BJ39" i="14"/>
  <c r="BJ40" i="14"/>
  <c r="BJ41" i="14"/>
  <c r="BJ42" i="14"/>
  <c r="BJ43" i="14"/>
  <c r="BJ44" i="14"/>
  <c r="BJ45" i="14"/>
  <c r="BJ46" i="14"/>
  <c r="BJ47" i="14"/>
  <c r="BJ48" i="14"/>
  <c r="BJ49" i="14"/>
  <c r="BJ50" i="14"/>
  <c r="BJ51" i="14"/>
  <c r="BJ52" i="14"/>
  <c r="BJ53" i="14"/>
  <c r="BJ54" i="14"/>
  <c r="BJ55" i="14"/>
  <c r="BJ56" i="14"/>
  <c r="BJ57" i="14"/>
  <c r="BJ58" i="14"/>
  <c r="BJ59" i="14"/>
  <c r="BJ60" i="14"/>
  <c r="BJ61" i="14"/>
  <c r="BJ62" i="14"/>
  <c r="BJ63" i="14"/>
  <c r="BJ64" i="14"/>
  <c r="BJ65" i="14"/>
  <c r="BJ66" i="14"/>
  <c r="BJ67" i="14"/>
  <c r="BJ68" i="14"/>
  <c r="BJ69" i="14"/>
  <c r="BJ70" i="14"/>
  <c r="BJ71" i="14"/>
  <c r="BJ72" i="14"/>
  <c r="BJ73" i="14"/>
  <c r="BJ74" i="14"/>
  <c r="BJ75" i="14"/>
  <c r="BJ76" i="14"/>
  <c r="BJ77" i="14"/>
  <c r="BJ78" i="14"/>
  <c r="BJ79" i="14"/>
  <c r="BJ80" i="14"/>
  <c r="BJ81" i="14"/>
  <c r="BJ82" i="14"/>
  <c r="BJ83" i="14"/>
  <c r="BJ84" i="14"/>
  <c r="BJ85" i="14"/>
  <c r="BJ86" i="14"/>
  <c r="BJ87" i="14"/>
  <c r="BJ88" i="14"/>
  <c r="BJ89" i="14"/>
  <c r="BJ90" i="14"/>
  <c r="BJ91" i="14"/>
  <c r="BJ92" i="14"/>
  <c r="BJ93" i="14"/>
  <c r="BJ94" i="14"/>
  <c r="BJ95" i="14"/>
  <c r="BJ96" i="14"/>
  <c r="BJ97" i="14"/>
  <c r="BJ98" i="14"/>
  <c r="BJ99" i="14"/>
  <c r="BJ100" i="14"/>
  <c r="BJ101" i="14"/>
  <c r="BJ102" i="14"/>
  <c r="BJ103" i="14"/>
  <c r="BJ104" i="14"/>
  <c r="BJ105" i="14"/>
  <c r="BJ106" i="14"/>
  <c r="BJ107" i="14"/>
  <c r="BJ108" i="14"/>
  <c r="BJ109" i="14"/>
  <c r="BJ110" i="14"/>
  <c r="BJ111" i="14"/>
  <c r="BJ112" i="14"/>
  <c r="BJ113" i="14"/>
  <c r="BJ114" i="14"/>
  <c r="BJ115" i="14"/>
  <c r="BJ116" i="14"/>
  <c r="BJ117" i="14"/>
  <c r="BJ118" i="14"/>
  <c r="BJ119" i="14"/>
  <c r="BJ120" i="14"/>
  <c r="BJ121" i="14"/>
  <c r="BJ122" i="14"/>
  <c r="BJ123" i="14"/>
  <c r="BJ124" i="14"/>
  <c r="BJ125" i="14"/>
  <c r="BJ126" i="14"/>
  <c r="BJ127" i="14"/>
  <c r="BJ128" i="14"/>
  <c r="BJ129" i="14"/>
  <c r="BJ130" i="14"/>
  <c r="BJ131" i="14"/>
  <c r="BJ132" i="14"/>
  <c r="BJ133" i="14"/>
  <c r="BJ134" i="14"/>
  <c r="BJ135" i="14"/>
  <c r="BJ136" i="14"/>
  <c r="BJ137" i="14"/>
  <c r="BJ138" i="14"/>
  <c r="BJ139" i="14"/>
  <c r="BJ140" i="14"/>
  <c r="BJ141" i="14"/>
  <c r="BJ142" i="14"/>
  <c r="BJ143" i="14"/>
  <c r="BJ144" i="14"/>
  <c r="BJ145" i="14"/>
  <c r="BJ146" i="14"/>
  <c r="BJ147" i="14"/>
  <c r="BJ148" i="14"/>
  <c r="BJ149" i="14"/>
  <c r="BJ150" i="14"/>
  <c r="BJ151" i="14"/>
  <c r="BJ152" i="14"/>
  <c r="BJ153" i="14"/>
  <c r="BJ154" i="14"/>
  <c r="BJ155" i="14"/>
  <c r="BJ156" i="14"/>
  <c r="BJ157" i="14"/>
  <c r="BJ158" i="14"/>
  <c r="BJ159" i="14"/>
  <c r="BJ160" i="14"/>
  <c r="BJ161" i="14"/>
  <c r="BJ162" i="14"/>
  <c r="BJ163" i="14"/>
  <c r="BJ164" i="14"/>
  <c r="BJ165" i="14"/>
  <c r="BJ166" i="14"/>
  <c r="BJ167" i="14"/>
  <c r="BJ168" i="14"/>
  <c r="BJ169" i="14"/>
  <c r="BJ170" i="14"/>
  <c r="BJ171" i="14"/>
  <c r="BJ172" i="14"/>
  <c r="BJ173" i="14"/>
  <c r="BJ174" i="14"/>
  <c r="BJ175" i="14"/>
  <c r="BJ176" i="14"/>
  <c r="BJ177" i="14"/>
  <c r="BJ178" i="14"/>
  <c r="BJ179" i="14"/>
  <c r="BJ180" i="14"/>
  <c r="BJ181" i="14"/>
  <c r="BJ182" i="14"/>
  <c r="BJ183" i="14"/>
  <c r="BJ184" i="14"/>
  <c r="BJ185" i="14"/>
  <c r="BJ186" i="14"/>
  <c r="BJ187" i="14"/>
  <c r="BJ188" i="14"/>
  <c r="BJ189" i="14"/>
  <c r="BJ190" i="14"/>
  <c r="BJ191" i="14"/>
  <c r="BJ192" i="14"/>
  <c r="BJ193" i="14"/>
  <c r="BJ194" i="14"/>
  <c r="BJ195" i="14"/>
  <c r="BJ196" i="14"/>
  <c r="BJ197" i="14"/>
  <c r="BJ198" i="14"/>
  <c r="BJ199" i="14"/>
  <c r="BJ200" i="14"/>
  <c r="BJ201" i="14"/>
  <c r="BJ202" i="14"/>
  <c r="BJ203" i="14"/>
  <c r="BJ204" i="14"/>
  <c r="BJ205" i="14"/>
  <c r="BJ206" i="14"/>
  <c r="BJ207" i="14"/>
  <c r="BJ208" i="14"/>
  <c r="BJ209" i="14"/>
  <c r="BJ210" i="14"/>
  <c r="BJ211" i="14"/>
  <c r="BJ212" i="14"/>
  <c r="BJ213" i="14"/>
  <c r="BJ214" i="14"/>
  <c r="BJ215" i="14"/>
  <c r="BJ216" i="14"/>
  <c r="BJ217" i="14"/>
  <c r="BJ218" i="14"/>
  <c r="BJ219" i="14"/>
  <c r="BJ220" i="14"/>
  <c r="BJ221" i="14"/>
  <c r="BJ222" i="14"/>
  <c r="BJ223" i="14"/>
  <c r="BJ224" i="14"/>
  <c r="BJ225" i="14"/>
  <c r="BJ226" i="14"/>
  <c r="BJ227" i="14"/>
  <c r="BJ228" i="14"/>
  <c r="BJ229" i="14"/>
  <c r="BJ230" i="14"/>
  <c r="BJ231" i="14"/>
  <c r="BJ232" i="14"/>
  <c r="BJ233" i="14"/>
  <c r="BJ234" i="14"/>
  <c r="BJ235" i="14"/>
  <c r="BJ236" i="14"/>
  <c r="BJ237" i="14"/>
  <c r="BJ238" i="14"/>
  <c r="BJ239" i="14"/>
  <c r="BJ240" i="14"/>
  <c r="BJ241" i="14"/>
  <c r="BJ242" i="14"/>
  <c r="BJ243" i="14"/>
  <c r="BJ244" i="14"/>
  <c r="BJ245" i="14"/>
  <c r="BJ246" i="14"/>
  <c r="BJ247" i="14"/>
  <c r="BJ248" i="14"/>
  <c r="BJ249" i="14"/>
  <c r="BJ250" i="14"/>
  <c r="BJ251" i="14"/>
  <c r="BJ252" i="14"/>
  <c r="BJ253" i="14"/>
  <c r="BJ254" i="14"/>
  <c r="BJ255" i="14"/>
  <c r="BJ256" i="14"/>
  <c r="BK19" i="14"/>
  <c r="BK20" i="14"/>
  <c r="BK21" i="14"/>
  <c r="BK22" i="14"/>
  <c r="BK23" i="14"/>
  <c r="BK24" i="14"/>
  <c r="BK25" i="14"/>
  <c r="BK26" i="14"/>
  <c r="BK27" i="14"/>
  <c r="BK28" i="14"/>
  <c r="BK29" i="14"/>
  <c r="BK30" i="14"/>
  <c r="BK31" i="14"/>
  <c r="BK32" i="14"/>
  <c r="BK33" i="14"/>
  <c r="BK34" i="14"/>
  <c r="BK35" i="14"/>
  <c r="BK36" i="14"/>
  <c r="BK37" i="14"/>
  <c r="BK38" i="14"/>
  <c r="BK39" i="14"/>
  <c r="BK40" i="14"/>
  <c r="BK41" i="14"/>
  <c r="BK42" i="14"/>
  <c r="BK43" i="14"/>
  <c r="BK44" i="14"/>
  <c r="BK45" i="14"/>
  <c r="BK46" i="14"/>
  <c r="BK47" i="14"/>
  <c r="BK48" i="14"/>
  <c r="BK49" i="14"/>
  <c r="BK50" i="14"/>
  <c r="BK51" i="14"/>
  <c r="BK52" i="14"/>
  <c r="BK53" i="14"/>
  <c r="BK54" i="14"/>
  <c r="BK55" i="14"/>
  <c r="BK56" i="14"/>
  <c r="BK57" i="14"/>
  <c r="BK58" i="14"/>
  <c r="BK59" i="14"/>
  <c r="BK60" i="14"/>
  <c r="BK61" i="14"/>
  <c r="BK62" i="14"/>
  <c r="BK63" i="14"/>
  <c r="BK64" i="14"/>
  <c r="BK65" i="14"/>
  <c r="BK66" i="14"/>
  <c r="BK67" i="14"/>
  <c r="BK68" i="14"/>
  <c r="BK69" i="14"/>
  <c r="BK70" i="14"/>
  <c r="BK71" i="14"/>
  <c r="BK72" i="14"/>
  <c r="BK73" i="14"/>
  <c r="BK74" i="14"/>
  <c r="BK75" i="14"/>
  <c r="BK76" i="14"/>
  <c r="BK77" i="14"/>
  <c r="BK78" i="14"/>
  <c r="BK79" i="14"/>
  <c r="BK80" i="14"/>
  <c r="BK81" i="14"/>
  <c r="BK82" i="14"/>
  <c r="BK83" i="14"/>
  <c r="BK84" i="14"/>
  <c r="BK85" i="14"/>
  <c r="BK86" i="14"/>
  <c r="BK87" i="14"/>
  <c r="BK88" i="14"/>
  <c r="BK89" i="14"/>
  <c r="BK90" i="14"/>
  <c r="BK91" i="14"/>
  <c r="BK92" i="14"/>
  <c r="BK93" i="14"/>
  <c r="BK94" i="14"/>
  <c r="BK95" i="14"/>
  <c r="BK96" i="14"/>
  <c r="BK97" i="14"/>
  <c r="BK98" i="14"/>
  <c r="BK99" i="14"/>
  <c r="BK100" i="14"/>
  <c r="BK101" i="14"/>
  <c r="BK102" i="14"/>
  <c r="BK103" i="14"/>
  <c r="BK104" i="14"/>
  <c r="BK105" i="14"/>
  <c r="BK106" i="14"/>
  <c r="BK107" i="14"/>
  <c r="BK108" i="14"/>
  <c r="BK109" i="14"/>
  <c r="BK110" i="14"/>
  <c r="BK111" i="14"/>
  <c r="BK112" i="14"/>
  <c r="BK113" i="14"/>
  <c r="BK114" i="14"/>
  <c r="BK115" i="14"/>
  <c r="BK116" i="14"/>
  <c r="BK117" i="14"/>
  <c r="BK118" i="14"/>
  <c r="BK119" i="14"/>
  <c r="BK120" i="14"/>
  <c r="BK121" i="14"/>
  <c r="BK122" i="14"/>
  <c r="BK123" i="14"/>
  <c r="BK124" i="14"/>
  <c r="BK125" i="14"/>
  <c r="BK126" i="14"/>
  <c r="BK127" i="14"/>
  <c r="BK128" i="14"/>
  <c r="BK129" i="14"/>
  <c r="BK130" i="14"/>
  <c r="BK131" i="14"/>
  <c r="BK132" i="14"/>
  <c r="BK133" i="14"/>
  <c r="BK134" i="14"/>
  <c r="BK135" i="14"/>
  <c r="BK136" i="14"/>
  <c r="BK137" i="14"/>
  <c r="BK138" i="14"/>
  <c r="BK139" i="14"/>
  <c r="BK140" i="14"/>
  <c r="BK141" i="14"/>
  <c r="BK142" i="14"/>
  <c r="BK143" i="14"/>
  <c r="BK144" i="14"/>
  <c r="BK145" i="14"/>
  <c r="BK146" i="14"/>
  <c r="BK147" i="14"/>
  <c r="BK148" i="14"/>
  <c r="BK149" i="14"/>
  <c r="BK150" i="14"/>
  <c r="BK151" i="14"/>
  <c r="BK152" i="14"/>
  <c r="BK153" i="14"/>
  <c r="BK154" i="14"/>
  <c r="BK155" i="14"/>
  <c r="BK156" i="14"/>
  <c r="BK157" i="14"/>
  <c r="BK158" i="14"/>
  <c r="BK159" i="14"/>
  <c r="BK160" i="14"/>
  <c r="BK161" i="14"/>
  <c r="BK162" i="14"/>
  <c r="BK163" i="14"/>
  <c r="BK164" i="14"/>
  <c r="BK165" i="14"/>
  <c r="BK166" i="14"/>
  <c r="BK167" i="14"/>
  <c r="BK168" i="14"/>
  <c r="BK169" i="14"/>
  <c r="BK170" i="14"/>
  <c r="BK171" i="14"/>
  <c r="BK172" i="14"/>
  <c r="BK173" i="14"/>
  <c r="BK174" i="14"/>
  <c r="BK175" i="14"/>
  <c r="BK176" i="14"/>
  <c r="BK177" i="14"/>
  <c r="BK178" i="14"/>
  <c r="BK179" i="14"/>
  <c r="BK180" i="14"/>
  <c r="BK181" i="14"/>
  <c r="BK182" i="14"/>
  <c r="BK183" i="14"/>
  <c r="BK184" i="14"/>
  <c r="BK185" i="14"/>
  <c r="BK186" i="14"/>
  <c r="BK187" i="14"/>
  <c r="BK188" i="14"/>
  <c r="BK189" i="14"/>
  <c r="BK190" i="14"/>
  <c r="BK191" i="14"/>
  <c r="BK192" i="14"/>
  <c r="BK193" i="14"/>
  <c r="BK194" i="14"/>
  <c r="BK195" i="14"/>
  <c r="BK196" i="14"/>
  <c r="BK197" i="14"/>
  <c r="BK198" i="14"/>
  <c r="BK199" i="14"/>
  <c r="BK200" i="14"/>
  <c r="BK201" i="14"/>
  <c r="BK202" i="14"/>
  <c r="BK203" i="14"/>
  <c r="BK204" i="14"/>
  <c r="BK205" i="14"/>
  <c r="BK206" i="14"/>
  <c r="BK207" i="14"/>
  <c r="BK208" i="14"/>
  <c r="BK209" i="14"/>
  <c r="BK210" i="14"/>
  <c r="BK211" i="14"/>
  <c r="BK212" i="14"/>
  <c r="BK213" i="14"/>
  <c r="BK214" i="14"/>
  <c r="BK215" i="14"/>
  <c r="BK216" i="14"/>
  <c r="BK217" i="14"/>
  <c r="BK218" i="14"/>
  <c r="BK219" i="14"/>
  <c r="BK220" i="14"/>
  <c r="BK221" i="14"/>
  <c r="BK222" i="14"/>
  <c r="BK223" i="14"/>
  <c r="BK224" i="14"/>
  <c r="BK225" i="14"/>
  <c r="BK226" i="14"/>
  <c r="BK227" i="14"/>
  <c r="BK228" i="14"/>
  <c r="BK229" i="14"/>
  <c r="BK230" i="14"/>
  <c r="BK231" i="14"/>
  <c r="BK232" i="14"/>
  <c r="BK233" i="14"/>
  <c r="BK234" i="14"/>
  <c r="BK235" i="14"/>
  <c r="BK236" i="14"/>
  <c r="BK237" i="14"/>
  <c r="BK238" i="14"/>
  <c r="BK239" i="14"/>
  <c r="BK240" i="14"/>
  <c r="BK241" i="14"/>
  <c r="BK242" i="14"/>
  <c r="BK243" i="14"/>
  <c r="BK244" i="14"/>
  <c r="BK245" i="14"/>
  <c r="BK246" i="14"/>
  <c r="BK247" i="14"/>
  <c r="BK248" i="14"/>
  <c r="BK249" i="14"/>
  <c r="BK250" i="14"/>
  <c r="BK251" i="14"/>
  <c r="BK252" i="14"/>
  <c r="BK253" i="14"/>
  <c r="BK254" i="14"/>
  <c r="BK255" i="14"/>
  <c r="BK256" i="14"/>
  <c r="BL19" i="14"/>
  <c r="BL96" i="14"/>
  <c r="BL100" i="14"/>
  <c r="BL205" i="14"/>
  <c r="BL213" i="14"/>
  <c r="BL256" i="14"/>
  <c r="BM19" i="14"/>
  <c r="BM96" i="14"/>
  <c r="BM100" i="14"/>
  <c r="BM205" i="14"/>
  <c r="BM213" i="14"/>
  <c r="BM256" i="14"/>
  <c r="AF256" i="14"/>
  <c r="Q19" i="22"/>
  <c r="R19" i="22"/>
  <c r="Q20" i="22"/>
  <c r="R20" i="22"/>
  <c r="Q21" i="22"/>
  <c r="R21" i="22"/>
  <c r="Q22" i="22"/>
  <c r="R22" i="22"/>
  <c r="Q23" i="22"/>
  <c r="R23" i="22"/>
  <c r="Q24" i="22"/>
  <c r="R24" i="22"/>
  <c r="Q25" i="22"/>
  <c r="R25" i="22"/>
  <c r="Q26" i="22"/>
  <c r="R26" i="22"/>
  <c r="Q27" i="22"/>
  <c r="R27" i="22"/>
  <c r="Q28" i="22"/>
  <c r="R28" i="22"/>
  <c r="Q29" i="22"/>
  <c r="R29" i="22"/>
  <c r="Q30" i="22"/>
  <c r="R30" i="22"/>
  <c r="Q31" i="22"/>
  <c r="R31" i="22"/>
  <c r="Q32" i="22"/>
  <c r="R32" i="22"/>
  <c r="Q33" i="22"/>
  <c r="R33" i="22"/>
  <c r="Q34" i="22"/>
  <c r="R34" i="22"/>
  <c r="Q35" i="22"/>
  <c r="R35" i="22"/>
  <c r="Q36" i="22"/>
  <c r="R36" i="22"/>
  <c r="Q37" i="22"/>
  <c r="R37" i="22"/>
  <c r="Q38" i="22"/>
  <c r="R38" i="22"/>
  <c r="Q39" i="22"/>
  <c r="R39" i="22"/>
  <c r="Q40" i="22"/>
  <c r="R40" i="22"/>
  <c r="Q41" i="22"/>
  <c r="R41" i="22"/>
  <c r="Q42" i="22"/>
  <c r="R42" i="22"/>
  <c r="Q43" i="22"/>
  <c r="R43" i="22"/>
  <c r="Q44" i="22"/>
  <c r="R44" i="22"/>
  <c r="T19" i="22"/>
  <c r="Q45" i="22"/>
  <c r="R45" i="22"/>
  <c r="Q46" i="22"/>
  <c r="R46" i="22"/>
  <c r="Q47" i="22"/>
  <c r="R47" i="22"/>
  <c r="Q48" i="22"/>
  <c r="R48" i="22"/>
  <c r="Q49" i="22"/>
  <c r="R49" i="22"/>
  <c r="Q50" i="22"/>
  <c r="R50" i="22"/>
  <c r="Q51" i="22"/>
  <c r="R51" i="22"/>
  <c r="Q52" i="22"/>
  <c r="R52" i="22"/>
  <c r="Q53" i="22"/>
  <c r="R53" i="22"/>
  <c r="Q54" i="22"/>
  <c r="R54" i="22"/>
  <c r="Q55" i="22"/>
  <c r="R55" i="22"/>
  <c r="Q56" i="22"/>
  <c r="R56" i="22"/>
  <c r="Q57" i="22"/>
  <c r="R57" i="22"/>
  <c r="Q58" i="22"/>
  <c r="R58" i="22"/>
  <c r="Q59" i="22"/>
  <c r="R59" i="22"/>
  <c r="Q60" i="22"/>
  <c r="R60" i="22"/>
  <c r="Q61" i="22"/>
  <c r="R61" i="22"/>
  <c r="Q62" i="22"/>
  <c r="R62" i="22"/>
  <c r="Q63" i="22"/>
  <c r="R63" i="22"/>
  <c r="Q64" i="22"/>
  <c r="R64" i="22"/>
  <c r="Q65" i="22"/>
  <c r="R65" i="22"/>
  <c r="Q66" i="22"/>
  <c r="R66" i="22"/>
  <c r="Q67" i="22"/>
  <c r="R67" i="22"/>
  <c r="Q68" i="22"/>
  <c r="R68" i="22"/>
  <c r="Q69" i="22"/>
  <c r="R69" i="22"/>
  <c r="Q70" i="22"/>
  <c r="R70" i="22"/>
  <c r="Q71" i="22"/>
  <c r="R71" i="22"/>
  <c r="Q72" i="22"/>
  <c r="R72" i="22"/>
  <c r="Q73" i="22"/>
  <c r="R73" i="22"/>
  <c r="Q74" i="22"/>
  <c r="R74" i="22"/>
  <c r="Q75" i="22"/>
  <c r="R75" i="22"/>
  <c r="Q76" i="22"/>
  <c r="R76" i="22"/>
  <c r="Q77" i="22"/>
  <c r="R77" i="22"/>
  <c r="Q78" i="22"/>
  <c r="R78" i="22"/>
  <c r="Q79" i="22"/>
  <c r="R79" i="22"/>
  <c r="T45" i="22"/>
  <c r="Q80" i="22"/>
  <c r="R80" i="22"/>
  <c r="Q81" i="22"/>
  <c r="R81" i="22"/>
  <c r="Q82" i="22"/>
  <c r="R82" i="22"/>
  <c r="Q83" i="22"/>
  <c r="R83" i="22"/>
  <c r="Q84" i="22"/>
  <c r="R84" i="22"/>
  <c r="Q85" i="22"/>
  <c r="R85" i="22"/>
  <c r="Q86" i="22"/>
  <c r="R86" i="22"/>
  <c r="Q87" i="22"/>
  <c r="R87" i="22"/>
  <c r="T80" i="22"/>
  <c r="Q88" i="22"/>
  <c r="R88" i="22"/>
  <c r="Q89" i="22"/>
  <c r="R89" i="22"/>
  <c r="Q90" i="22"/>
  <c r="R90" i="22"/>
  <c r="Q91" i="22"/>
  <c r="R91" i="22"/>
  <c r="T88" i="22"/>
  <c r="Q92" i="22"/>
  <c r="R92" i="22"/>
  <c r="Q93" i="22"/>
  <c r="R93" i="22"/>
  <c r="Q94" i="22"/>
  <c r="R94" i="22"/>
  <c r="Q95" i="22"/>
  <c r="R95" i="22"/>
  <c r="Q96" i="22"/>
  <c r="R96" i="22"/>
  <c r="Q97" i="22"/>
  <c r="R97" i="22"/>
  <c r="Q98" i="22"/>
  <c r="R98" i="22"/>
  <c r="Q99" i="22"/>
  <c r="R99" i="22"/>
  <c r="Q100" i="22"/>
  <c r="R100" i="22"/>
  <c r="Q101" i="22"/>
  <c r="R101" i="22"/>
  <c r="Q102" i="22"/>
  <c r="R102" i="22"/>
  <c r="Q103" i="22"/>
  <c r="R103" i="22"/>
  <c r="Q104" i="22"/>
  <c r="R104" i="22"/>
  <c r="Q105" i="22"/>
  <c r="R105" i="22"/>
  <c r="Q106" i="22"/>
  <c r="R106" i="22"/>
  <c r="Q107" i="22"/>
  <c r="R107" i="22"/>
  <c r="Q108" i="22"/>
  <c r="R108" i="22"/>
  <c r="Q109" i="22"/>
  <c r="R109" i="22"/>
  <c r="Q110" i="22"/>
  <c r="R110" i="22"/>
  <c r="Q111" i="22"/>
  <c r="R111" i="22"/>
  <c r="Q112" i="22"/>
  <c r="R112" i="22"/>
  <c r="Q113" i="22"/>
  <c r="R113" i="22"/>
  <c r="Q114" i="22"/>
  <c r="R114" i="22"/>
  <c r="Q115" i="22"/>
  <c r="R115" i="22"/>
  <c r="Q116" i="22"/>
  <c r="R116" i="22"/>
  <c r="Q117" i="22"/>
  <c r="R117" i="22"/>
  <c r="Q118" i="22"/>
  <c r="R118" i="22"/>
  <c r="Q119" i="22"/>
  <c r="R119" i="22"/>
  <c r="T92" i="22"/>
  <c r="Q120" i="22"/>
  <c r="R120" i="22"/>
  <c r="Q121" i="22"/>
  <c r="R121" i="22"/>
  <c r="Q122" i="22"/>
  <c r="R122" i="22"/>
  <c r="Q123" i="22"/>
  <c r="R123" i="22"/>
  <c r="Q124" i="22"/>
  <c r="R124" i="22"/>
  <c r="T120" i="22"/>
  <c r="T125" i="22"/>
  <c r="W19" i="22"/>
  <c r="W20" i="22"/>
  <c r="W21" i="22"/>
  <c r="W22" i="22"/>
  <c r="W23" i="22"/>
  <c r="W24" i="22"/>
  <c r="W25" i="22"/>
  <c r="W26" i="22"/>
  <c r="W27" i="22"/>
  <c r="W28" i="22"/>
  <c r="W29" i="22"/>
  <c r="W30" i="22"/>
  <c r="W31" i="22"/>
  <c r="W32" i="22"/>
  <c r="W33" i="22"/>
  <c r="W34" i="22"/>
  <c r="W35" i="22"/>
  <c r="W36" i="22"/>
  <c r="W37" i="22"/>
  <c r="W38" i="22"/>
  <c r="W39" i="22"/>
  <c r="W40" i="22"/>
  <c r="W41" i="22"/>
  <c r="W42" i="22"/>
  <c r="W43" i="22"/>
  <c r="W44" i="22"/>
  <c r="Y19" i="22"/>
  <c r="W45" i="22"/>
  <c r="W46" i="22"/>
  <c r="W47" i="22"/>
  <c r="W48" i="22"/>
  <c r="W49" i="22"/>
  <c r="W50" i="22"/>
  <c r="W51" i="22"/>
  <c r="W52" i="22"/>
  <c r="W53" i="22"/>
  <c r="W54" i="22"/>
  <c r="W55" i="22"/>
  <c r="W56" i="22"/>
  <c r="W57" i="22"/>
  <c r="W58" i="22"/>
  <c r="W59" i="22"/>
  <c r="W60" i="22"/>
  <c r="W61" i="22"/>
  <c r="W62" i="22"/>
  <c r="W63" i="22"/>
  <c r="W64" i="22"/>
  <c r="W65" i="22"/>
  <c r="W66" i="22"/>
  <c r="W67" i="22"/>
  <c r="W68" i="22"/>
  <c r="W69" i="22"/>
  <c r="W70" i="22"/>
  <c r="W71" i="22"/>
  <c r="W72" i="22"/>
  <c r="W73" i="22"/>
  <c r="W74" i="22"/>
  <c r="W75" i="22"/>
  <c r="W76" i="22"/>
  <c r="W77" i="22"/>
  <c r="W78" i="22"/>
  <c r="W79" i="22"/>
  <c r="Y45" i="22"/>
  <c r="W80" i="22"/>
  <c r="W81" i="22"/>
  <c r="W82" i="22"/>
  <c r="W83" i="22"/>
  <c r="W84" i="22"/>
  <c r="W85" i="22"/>
  <c r="W86" i="22"/>
  <c r="W87" i="22"/>
  <c r="Y80" i="22"/>
  <c r="W88" i="22"/>
  <c r="W89" i="22"/>
  <c r="W90" i="22"/>
  <c r="W91" i="22"/>
  <c r="Y88" i="22"/>
  <c r="W92" i="22"/>
  <c r="W93" i="22"/>
  <c r="W94" i="22"/>
  <c r="W95" i="22"/>
  <c r="W96" i="22"/>
  <c r="W97" i="22"/>
  <c r="W98" i="22"/>
  <c r="W99" i="22"/>
  <c r="W100" i="22"/>
  <c r="W101" i="22"/>
  <c r="W102" i="22"/>
  <c r="W103" i="22"/>
  <c r="W104" i="22"/>
  <c r="W105" i="22"/>
  <c r="W106" i="22"/>
  <c r="W107" i="22"/>
  <c r="W108" i="22"/>
  <c r="W109" i="22"/>
  <c r="W110" i="22"/>
  <c r="W111" i="22"/>
  <c r="W112" i="22"/>
  <c r="W113" i="22"/>
  <c r="W114" i="22"/>
  <c r="W115" i="22"/>
  <c r="W116" i="22"/>
  <c r="W117" i="22"/>
  <c r="W118" i="22"/>
  <c r="W119" i="22"/>
  <c r="Y92" i="22"/>
  <c r="W120" i="22"/>
  <c r="W121" i="22"/>
  <c r="W122" i="22"/>
  <c r="W123" i="22"/>
  <c r="W124" i="22"/>
  <c r="Y120" i="22"/>
  <c r="Y125" i="22"/>
  <c r="X19" i="22"/>
  <c r="X20" i="22"/>
  <c r="X21" i="22"/>
  <c r="X22" i="22"/>
  <c r="X23" i="22"/>
  <c r="X24" i="22"/>
  <c r="X25" i="22"/>
  <c r="X26" i="22"/>
  <c r="X27" i="22"/>
  <c r="X28" i="22"/>
  <c r="X29" i="22"/>
  <c r="X30" i="22"/>
  <c r="X31" i="22"/>
  <c r="X32" i="22"/>
  <c r="X33" i="22"/>
  <c r="X34" i="22"/>
  <c r="X35" i="22"/>
  <c r="X36" i="22"/>
  <c r="X37" i="22"/>
  <c r="X38" i="22"/>
  <c r="X39" i="22"/>
  <c r="X40" i="22"/>
  <c r="X41" i="22"/>
  <c r="X42" i="22"/>
  <c r="X43" i="22"/>
  <c r="X44" i="22"/>
  <c r="Z19" i="22"/>
  <c r="X45" i="22"/>
  <c r="X46" i="22"/>
  <c r="X47" i="22"/>
  <c r="X48" i="22"/>
  <c r="X49" i="22"/>
  <c r="X50" i="22"/>
  <c r="X51" i="22"/>
  <c r="X52" i="22"/>
  <c r="X53" i="22"/>
  <c r="X54" i="22"/>
  <c r="X55" i="22"/>
  <c r="X56" i="22"/>
  <c r="X57" i="22"/>
  <c r="X58" i="22"/>
  <c r="X59" i="22"/>
  <c r="X60" i="22"/>
  <c r="X61" i="22"/>
  <c r="X62" i="22"/>
  <c r="X63" i="22"/>
  <c r="X64" i="22"/>
  <c r="X65" i="22"/>
  <c r="X66" i="22"/>
  <c r="X67" i="22"/>
  <c r="X68" i="22"/>
  <c r="X69" i="22"/>
  <c r="X70" i="22"/>
  <c r="X71" i="22"/>
  <c r="X72" i="22"/>
  <c r="X73" i="22"/>
  <c r="X74" i="22"/>
  <c r="X75" i="22"/>
  <c r="X76" i="22"/>
  <c r="X77" i="22"/>
  <c r="X78" i="22"/>
  <c r="X79" i="22"/>
  <c r="Z45" i="22"/>
  <c r="X80" i="22"/>
  <c r="X81" i="22"/>
  <c r="X82" i="22"/>
  <c r="X83" i="22"/>
  <c r="X84" i="22"/>
  <c r="X85" i="22"/>
  <c r="X86" i="22"/>
  <c r="X87" i="22"/>
  <c r="Z80" i="22"/>
  <c r="X88" i="22"/>
  <c r="X89" i="22"/>
  <c r="X90" i="22"/>
  <c r="X91" i="22"/>
  <c r="Z88" i="22"/>
  <c r="X92" i="22"/>
  <c r="X93" i="22"/>
  <c r="X94" i="22"/>
  <c r="X95" i="22"/>
  <c r="X96" i="22"/>
  <c r="X97" i="22"/>
  <c r="X98" i="22"/>
  <c r="X99" i="22"/>
  <c r="X100" i="22"/>
  <c r="X101" i="22"/>
  <c r="X102" i="22"/>
  <c r="X103" i="22"/>
  <c r="X104" i="22"/>
  <c r="X105" i="22"/>
  <c r="X106" i="22"/>
  <c r="X107" i="22"/>
  <c r="X108" i="22"/>
  <c r="X109" i="22"/>
  <c r="X110" i="22"/>
  <c r="X111" i="22"/>
  <c r="X112" i="22"/>
  <c r="X113" i="22"/>
  <c r="X114" i="22"/>
  <c r="X115" i="22"/>
  <c r="X116" i="22"/>
  <c r="X117" i="22"/>
  <c r="X118" i="22"/>
  <c r="X119" i="22"/>
  <c r="Z92" i="22"/>
  <c r="X120" i="22"/>
  <c r="X121" i="22"/>
  <c r="X122" i="22"/>
  <c r="X123" i="22"/>
  <c r="X124" i="22"/>
  <c r="Z120" i="22"/>
  <c r="Z125" i="22"/>
  <c r="AC19" i="22"/>
  <c r="AC20" i="22"/>
  <c r="AC21" i="22"/>
  <c r="AC22" i="22"/>
  <c r="AC23" i="22"/>
  <c r="AC24" i="22"/>
  <c r="AC25" i="22"/>
  <c r="AC26" i="22"/>
  <c r="AC27" i="22"/>
  <c r="AC28" i="22"/>
  <c r="AC29" i="22"/>
  <c r="AC30" i="22"/>
  <c r="AC31" i="22"/>
  <c r="AC32" i="22"/>
  <c r="AC33" i="22"/>
  <c r="AC34" i="22"/>
  <c r="AC35" i="22"/>
  <c r="AC36" i="22"/>
  <c r="AC37" i="22"/>
  <c r="AC38" i="22"/>
  <c r="AC39" i="22"/>
  <c r="AC40" i="22"/>
  <c r="AC41" i="22"/>
  <c r="AC42" i="22"/>
  <c r="AC43" i="22"/>
  <c r="AC44" i="22"/>
  <c r="AE19" i="22"/>
  <c r="AC45" i="22"/>
  <c r="AC46" i="22"/>
  <c r="AC47" i="22"/>
  <c r="AC48" i="22"/>
  <c r="AC49" i="22"/>
  <c r="AC50" i="22"/>
  <c r="AC51" i="22"/>
  <c r="AC52" i="22"/>
  <c r="AC53" i="22"/>
  <c r="AC54" i="22"/>
  <c r="AC55" i="22"/>
  <c r="AC56" i="22"/>
  <c r="AC57" i="22"/>
  <c r="AC58" i="22"/>
  <c r="AC59" i="22"/>
  <c r="AC60" i="22"/>
  <c r="AC61" i="22"/>
  <c r="AC62" i="22"/>
  <c r="AC63" i="22"/>
  <c r="AC64" i="22"/>
  <c r="AC65" i="22"/>
  <c r="AC66" i="22"/>
  <c r="AC67" i="22"/>
  <c r="AC68" i="22"/>
  <c r="AC69" i="22"/>
  <c r="AC70" i="22"/>
  <c r="AC71" i="22"/>
  <c r="AC72" i="22"/>
  <c r="AC73" i="22"/>
  <c r="AC74" i="22"/>
  <c r="AC75" i="22"/>
  <c r="AC76" i="22"/>
  <c r="AC77" i="22"/>
  <c r="AC78" i="22"/>
  <c r="AC79" i="22"/>
  <c r="AE45" i="22"/>
  <c r="AC80" i="22"/>
  <c r="AC81" i="22"/>
  <c r="AC82" i="22"/>
  <c r="AC83" i="22"/>
  <c r="AC84" i="22"/>
  <c r="AC85" i="22"/>
  <c r="AC86" i="22"/>
  <c r="AC87" i="22"/>
  <c r="AE80" i="22"/>
  <c r="AC88" i="22"/>
  <c r="AC89" i="22"/>
  <c r="AC90" i="22"/>
  <c r="AC91" i="22"/>
  <c r="AE88" i="22"/>
  <c r="AC92" i="22"/>
  <c r="AC93" i="22"/>
  <c r="AC94" i="22"/>
  <c r="AC95" i="22"/>
  <c r="AC96" i="22"/>
  <c r="AC97" i="22"/>
  <c r="AC98" i="22"/>
  <c r="AC99" i="22"/>
  <c r="AC100" i="22"/>
  <c r="AC101" i="22"/>
  <c r="AC102" i="22"/>
  <c r="AC103" i="22"/>
  <c r="AC104" i="22"/>
  <c r="AC105" i="22"/>
  <c r="AC106" i="22"/>
  <c r="AC107" i="22"/>
  <c r="AC108" i="22"/>
  <c r="AC109" i="22"/>
  <c r="AC110" i="22"/>
  <c r="AC111" i="22"/>
  <c r="AC112" i="22"/>
  <c r="AC113" i="22"/>
  <c r="AC114" i="22"/>
  <c r="AC115" i="22"/>
  <c r="AC116" i="22"/>
  <c r="AC117" i="22"/>
  <c r="AC118" i="22"/>
  <c r="AC119" i="22"/>
  <c r="AE92" i="22"/>
  <c r="AC120" i="22"/>
  <c r="AC121" i="22"/>
  <c r="AC122" i="22"/>
  <c r="AC123" i="22"/>
  <c r="AC124" i="22"/>
  <c r="AE120" i="22"/>
  <c r="AE125" i="22"/>
  <c r="AD19" i="22"/>
  <c r="AD20" i="22"/>
  <c r="AD21" i="22"/>
  <c r="AD22" i="22"/>
  <c r="AD23" i="22"/>
  <c r="AD24" i="22"/>
  <c r="AD25" i="22"/>
  <c r="AD26" i="22"/>
  <c r="AD27" i="22"/>
  <c r="AD28" i="22"/>
  <c r="AD29" i="22"/>
  <c r="AD30" i="22"/>
  <c r="AD31" i="22"/>
  <c r="AD32" i="22"/>
  <c r="AD33" i="22"/>
  <c r="AD34" i="22"/>
  <c r="AD35" i="22"/>
  <c r="AD36" i="22"/>
  <c r="AD37" i="22"/>
  <c r="AD38" i="22"/>
  <c r="AD39" i="22"/>
  <c r="AD40" i="22"/>
  <c r="AD41" i="22"/>
  <c r="AD42" i="22"/>
  <c r="AD43" i="22"/>
  <c r="AD44" i="22"/>
  <c r="AF19" i="22"/>
  <c r="AD45" i="22"/>
  <c r="AD46" i="22"/>
  <c r="AD47" i="22"/>
  <c r="AD48" i="22"/>
  <c r="AD49" i="22"/>
  <c r="AD50" i="22"/>
  <c r="AD51" i="22"/>
  <c r="AD52" i="22"/>
  <c r="AD53" i="22"/>
  <c r="AD54" i="22"/>
  <c r="AD55" i="22"/>
  <c r="AD56" i="22"/>
  <c r="AD57" i="22"/>
  <c r="AD58" i="22"/>
  <c r="AD59" i="22"/>
  <c r="AD60" i="22"/>
  <c r="AD61" i="22"/>
  <c r="AD62" i="22"/>
  <c r="AD63" i="22"/>
  <c r="AD64" i="22"/>
  <c r="AD65" i="22"/>
  <c r="AD66" i="22"/>
  <c r="AD67" i="22"/>
  <c r="AD68" i="22"/>
  <c r="AD69" i="22"/>
  <c r="AD70" i="22"/>
  <c r="AD71" i="22"/>
  <c r="AD72" i="22"/>
  <c r="AD73" i="22"/>
  <c r="AD74" i="22"/>
  <c r="AD75" i="22"/>
  <c r="AD76" i="22"/>
  <c r="AD77" i="22"/>
  <c r="AD78" i="22"/>
  <c r="AD79" i="22"/>
  <c r="AF45" i="22"/>
  <c r="AD80" i="22"/>
  <c r="AD81" i="22"/>
  <c r="AD82" i="22"/>
  <c r="AD83" i="22"/>
  <c r="AD84" i="22"/>
  <c r="AD85" i="22"/>
  <c r="AD86" i="22"/>
  <c r="AD87" i="22"/>
  <c r="AF80" i="22"/>
  <c r="AD88" i="22"/>
  <c r="AD89" i="22"/>
  <c r="AD90" i="22"/>
  <c r="AD91" i="22"/>
  <c r="AF88" i="22"/>
  <c r="AD92" i="22"/>
  <c r="AD93" i="22"/>
  <c r="AD94" i="22"/>
  <c r="AD95" i="22"/>
  <c r="AD96" i="22"/>
  <c r="AD97" i="22"/>
  <c r="AD98" i="22"/>
  <c r="AD99" i="22"/>
  <c r="AD100" i="22"/>
  <c r="AD101" i="22"/>
  <c r="AD102" i="22"/>
  <c r="AD103" i="22"/>
  <c r="AD104" i="22"/>
  <c r="AD105" i="22"/>
  <c r="AD106" i="22"/>
  <c r="AD107" i="22"/>
  <c r="AD108" i="22"/>
  <c r="AD109" i="22"/>
  <c r="AD110" i="22"/>
  <c r="AD111" i="22"/>
  <c r="AD112" i="22"/>
  <c r="AD113" i="22"/>
  <c r="AD114" i="22"/>
  <c r="AD115" i="22"/>
  <c r="AD116" i="22"/>
  <c r="AD117" i="22"/>
  <c r="AD118" i="22"/>
  <c r="AD119" i="22"/>
  <c r="AF92" i="22"/>
  <c r="AD120" i="22"/>
  <c r="AD121" i="22"/>
  <c r="AD122" i="22"/>
  <c r="AD123" i="22"/>
  <c r="AD124" i="22"/>
  <c r="AF120" i="22"/>
  <c r="AF125" i="22"/>
  <c r="AI19" i="22"/>
  <c r="AI20" i="22"/>
  <c r="AI21" i="22"/>
  <c r="AI22" i="22"/>
  <c r="AI23" i="22"/>
  <c r="AI24" i="22"/>
  <c r="AI25" i="22"/>
  <c r="AI26" i="22"/>
  <c r="AI27" i="22"/>
  <c r="AI28" i="22"/>
  <c r="AI29" i="22"/>
  <c r="AI30" i="22"/>
  <c r="AI31" i="22"/>
  <c r="AI32" i="22"/>
  <c r="AI33" i="22"/>
  <c r="AI34" i="22"/>
  <c r="AI35" i="22"/>
  <c r="AI36" i="22"/>
  <c r="AI37" i="22"/>
  <c r="AI38" i="22"/>
  <c r="AI39" i="22"/>
  <c r="AI40" i="22"/>
  <c r="AI41" i="22"/>
  <c r="AI42" i="22"/>
  <c r="AI43" i="22"/>
  <c r="AI44" i="22"/>
  <c r="AK19" i="22"/>
  <c r="AI45" i="22"/>
  <c r="AI46" i="22"/>
  <c r="AI47" i="22"/>
  <c r="AI48" i="22"/>
  <c r="AI49" i="22"/>
  <c r="AI50" i="22"/>
  <c r="AI51" i="22"/>
  <c r="AI52" i="22"/>
  <c r="AI53" i="22"/>
  <c r="AI54" i="22"/>
  <c r="AI55" i="22"/>
  <c r="AI56" i="22"/>
  <c r="AI57" i="22"/>
  <c r="AI58" i="22"/>
  <c r="AI59" i="22"/>
  <c r="AI60" i="22"/>
  <c r="AI61" i="22"/>
  <c r="AI62" i="22"/>
  <c r="AI63" i="22"/>
  <c r="AI64" i="22"/>
  <c r="AI65" i="22"/>
  <c r="AI66" i="22"/>
  <c r="AI67" i="22"/>
  <c r="AI68" i="22"/>
  <c r="AI69" i="22"/>
  <c r="AI70" i="22"/>
  <c r="AI71" i="22"/>
  <c r="AI72" i="22"/>
  <c r="AI73" i="22"/>
  <c r="AI74" i="22"/>
  <c r="AI75" i="22"/>
  <c r="AI76" i="22"/>
  <c r="AI77" i="22"/>
  <c r="AI78" i="22"/>
  <c r="AI79" i="22"/>
  <c r="AK45" i="22"/>
  <c r="AI80" i="22"/>
  <c r="AI81" i="22"/>
  <c r="AI82" i="22"/>
  <c r="AI83" i="22"/>
  <c r="AI84" i="22"/>
  <c r="AI85" i="22"/>
  <c r="AI86" i="22"/>
  <c r="AI87" i="22"/>
  <c r="AK80" i="22"/>
  <c r="AI88" i="22"/>
  <c r="AI89" i="22"/>
  <c r="AI90" i="22"/>
  <c r="AI91" i="22"/>
  <c r="AK88" i="22"/>
  <c r="AI92" i="22"/>
  <c r="AI93" i="22"/>
  <c r="AI94" i="22"/>
  <c r="AI95" i="22"/>
  <c r="AI96" i="22"/>
  <c r="AI97" i="22"/>
  <c r="AI98" i="22"/>
  <c r="AI99" i="22"/>
  <c r="AI100" i="22"/>
  <c r="AI101" i="22"/>
  <c r="AI102" i="22"/>
  <c r="AI103" i="22"/>
  <c r="AI104" i="22"/>
  <c r="AI105" i="22"/>
  <c r="AI106" i="22"/>
  <c r="AI107" i="22"/>
  <c r="AI108" i="22"/>
  <c r="AI109" i="22"/>
  <c r="AI110" i="22"/>
  <c r="AI111" i="22"/>
  <c r="AI112" i="22"/>
  <c r="AI113" i="22"/>
  <c r="AI114" i="22"/>
  <c r="AI115" i="22"/>
  <c r="AI116" i="22"/>
  <c r="AI117" i="22"/>
  <c r="AI118" i="22"/>
  <c r="AI119" i="22"/>
  <c r="AK92" i="22"/>
  <c r="AI120" i="22"/>
  <c r="AI121" i="22"/>
  <c r="AI122" i="22"/>
  <c r="AI123" i="22"/>
  <c r="AI124" i="22"/>
  <c r="AK120" i="22"/>
  <c r="AK125" i="22"/>
  <c r="AJ19" i="22"/>
  <c r="AJ20" i="22"/>
  <c r="AJ21" i="22"/>
  <c r="AJ22" i="22"/>
  <c r="AJ23" i="22"/>
  <c r="AJ24" i="22"/>
  <c r="AJ25" i="22"/>
  <c r="AJ26" i="22"/>
  <c r="AJ27" i="22"/>
  <c r="AJ28" i="22"/>
  <c r="AJ29" i="22"/>
  <c r="AJ30" i="22"/>
  <c r="AJ31" i="22"/>
  <c r="AJ32" i="22"/>
  <c r="AJ33" i="22"/>
  <c r="AJ34" i="22"/>
  <c r="AJ35" i="22"/>
  <c r="AJ36" i="22"/>
  <c r="AJ37" i="22"/>
  <c r="AJ38" i="22"/>
  <c r="AJ39" i="22"/>
  <c r="AJ40" i="22"/>
  <c r="AJ41" i="22"/>
  <c r="AJ42" i="22"/>
  <c r="AJ43" i="22"/>
  <c r="AJ44" i="22"/>
  <c r="AL19" i="22"/>
  <c r="AJ45" i="22"/>
  <c r="AJ46" i="22"/>
  <c r="AJ47" i="22"/>
  <c r="AJ48" i="22"/>
  <c r="AJ49" i="22"/>
  <c r="AJ50" i="22"/>
  <c r="AJ51" i="22"/>
  <c r="AJ52" i="22"/>
  <c r="AJ53" i="22"/>
  <c r="AJ54" i="22"/>
  <c r="AJ55" i="22"/>
  <c r="AJ56" i="22"/>
  <c r="AJ57" i="22"/>
  <c r="AJ58" i="22"/>
  <c r="AJ59" i="22"/>
  <c r="AJ60" i="22"/>
  <c r="AJ61" i="22"/>
  <c r="AJ62" i="22"/>
  <c r="AJ63" i="22"/>
  <c r="AJ64" i="22"/>
  <c r="AJ65" i="22"/>
  <c r="AJ66" i="22"/>
  <c r="AJ67" i="22"/>
  <c r="AJ68" i="22"/>
  <c r="AJ69" i="22"/>
  <c r="AJ70" i="22"/>
  <c r="AJ71" i="22"/>
  <c r="AJ72" i="22"/>
  <c r="AJ73" i="22"/>
  <c r="AJ74" i="22"/>
  <c r="AJ75" i="22"/>
  <c r="AJ76" i="22"/>
  <c r="AJ77" i="22"/>
  <c r="AJ78" i="22"/>
  <c r="AJ79" i="22"/>
  <c r="AL45" i="22"/>
  <c r="AJ80" i="22"/>
  <c r="AJ81" i="22"/>
  <c r="AJ82" i="22"/>
  <c r="AJ83" i="22"/>
  <c r="AJ84" i="22"/>
  <c r="AJ85" i="22"/>
  <c r="AJ86" i="22"/>
  <c r="AJ87" i="22"/>
  <c r="AL80" i="22"/>
  <c r="AJ88" i="22"/>
  <c r="AJ89" i="22"/>
  <c r="AJ90" i="22"/>
  <c r="AJ91" i="22"/>
  <c r="AL88" i="22"/>
  <c r="AJ92" i="22"/>
  <c r="AJ93" i="22"/>
  <c r="AJ94" i="22"/>
  <c r="AJ95" i="22"/>
  <c r="AJ96" i="22"/>
  <c r="AJ97" i="22"/>
  <c r="AJ98" i="22"/>
  <c r="AJ99" i="22"/>
  <c r="AJ100" i="22"/>
  <c r="AJ101" i="22"/>
  <c r="AJ102" i="22"/>
  <c r="AJ103" i="22"/>
  <c r="AJ104" i="22"/>
  <c r="AJ105" i="22"/>
  <c r="AJ106" i="22"/>
  <c r="AJ107" i="22"/>
  <c r="AJ108" i="22"/>
  <c r="AJ109" i="22"/>
  <c r="AJ110" i="22"/>
  <c r="AJ111" i="22"/>
  <c r="AJ112" i="22"/>
  <c r="AJ113" i="22"/>
  <c r="AJ114" i="22"/>
  <c r="AJ115" i="22"/>
  <c r="AJ116" i="22"/>
  <c r="AJ117" i="22"/>
  <c r="AJ118" i="22"/>
  <c r="AJ119" i="22"/>
  <c r="AL92" i="22"/>
  <c r="AJ120" i="22"/>
  <c r="AJ121" i="22"/>
  <c r="AJ122" i="22"/>
  <c r="AJ123" i="22"/>
  <c r="AJ124" i="22"/>
  <c r="AL120" i="22"/>
  <c r="AL125" i="22"/>
  <c r="AO19" i="22"/>
  <c r="AO20" i="22"/>
  <c r="AO21" i="22"/>
  <c r="AO22" i="22"/>
  <c r="AO23" i="22"/>
  <c r="AO24" i="22"/>
  <c r="AO25" i="22"/>
  <c r="AO26" i="22"/>
  <c r="AO27" i="22"/>
  <c r="AO28" i="22"/>
  <c r="AO29" i="22"/>
  <c r="AO30" i="22"/>
  <c r="AO31" i="22"/>
  <c r="AO32" i="22"/>
  <c r="AO33" i="22"/>
  <c r="AO34" i="22"/>
  <c r="AO35" i="22"/>
  <c r="AO36" i="22"/>
  <c r="AO37" i="22"/>
  <c r="AO38" i="22"/>
  <c r="AO39" i="22"/>
  <c r="AO40" i="22"/>
  <c r="AO41" i="22"/>
  <c r="AO42" i="22"/>
  <c r="AO43" i="22"/>
  <c r="AO44" i="22"/>
  <c r="AQ19" i="22"/>
  <c r="AO45" i="22"/>
  <c r="AO46" i="22"/>
  <c r="AO47" i="22"/>
  <c r="AO48" i="22"/>
  <c r="AO49" i="22"/>
  <c r="AO50" i="22"/>
  <c r="AO51" i="22"/>
  <c r="AO52" i="22"/>
  <c r="AO53" i="22"/>
  <c r="AO54" i="22"/>
  <c r="AO55" i="22"/>
  <c r="AO56" i="22"/>
  <c r="AO57" i="22"/>
  <c r="AO58" i="22"/>
  <c r="AO59" i="22"/>
  <c r="AO60" i="22"/>
  <c r="AO61" i="22"/>
  <c r="AO62" i="22"/>
  <c r="AO63" i="22"/>
  <c r="AO64" i="22"/>
  <c r="AO65" i="22"/>
  <c r="AO66" i="22"/>
  <c r="AO67" i="22"/>
  <c r="AO68" i="22"/>
  <c r="AO69" i="22"/>
  <c r="AO70" i="22"/>
  <c r="AO71" i="22"/>
  <c r="AO72" i="22"/>
  <c r="AO73" i="22"/>
  <c r="AO74" i="22"/>
  <c r="AO75" i="22"/>
  <c r="AO76" i="22"/>
  <c r="AO77" i="22"/>
  <c r="AO78" i="22"/>
  <c r="AO79" i="22"/>
  <c r="AQ45" i="22"/>
  <c r="AO80" i="22"/>
  <c r="AO81" i="22"/>
  <c r="AO82" i="22"/>
  <c r="AO83" i="22"/>
  <c r="AO84" i="22"/>
  <c r="AO85" i="22"/>
  <c r="AO86" i="22"/>
  <c r="AO87" i="22"/>
  <c r="AQ80" i="22"/>
  <c r="AO88" i="22"/>
  <c r="AO89" i="22"/>
  <c r="AO90" i="22"/>
  <c r="AO91" i="22"/>
  <c r="AQ88" i="22"/>
  <c r="AO92" i="22"/>
  <c r="AO93" i="22"/>
  <c r="AO94" i="22"/>
  <c r="AO95" i="22"/>
  <c r="AO96" i="22"/>
  <c r="AO97" i="22"/>
  <c r="AO98" i="22"/>
  <c r="AO99" i="22"/>
  <c r="AO100" i="22"/>
  <c r="AO101" i="22"/>
  <c r="AO102" i="22"/>
  <c r="AO103" i="22"/>
  <c r="AO104" i="22"/>
  <c r="AO105" i="22"/>
  <c r="AO106" i="22"/>
  <c r="AO107" i="22"/>
  <c r="AO108" i="22"/>
  <c r="AO109" i="22"/>
  <c r="AO110" i="22"/>
  <c r="AO111" i="22"/>
  <c r="AO112" i="22"/>
  <c r="AO113" i="22"/>
  <c r="AO114" i="22"/>
  <c r="AO115" i="22"/>
  <c r="AO116" i="22"/>
  <c r="AO117" i="22"/>
  <c r="AO118" i="22"/>
  <c r="AO119" i="22"/>
  <c r="AQ92" i="22"/>
  <c r="AO120" i="22"/>
  <c r="AO121" i="22"/>
  <c r="AO122" i="22"/>
  <c r="AO123" i="22"/>
  <c r="AO124" i="22"/>
  <c r="AQ120" i="22"/>
  <c r="AQ125" i="22"/>
  <c r="AP19" i="22"/>
  <c r="AP20" i="22"/>
  <c r="AP21" i="22"/>
  <c r="AP22" i="22"/>
  <c r="AP23" i="22"/>
  <c r="AP24" i="22"/>
  <c r="AP25" i="22"/>
  <c r="AP26" i="22"/>
  <c r="AP27" i="22"/>
  <c r="AP28" i="22"/>
  <c r="AP29" i="22"/>
  <c r="AP30" i="22"/>
  <c r="AP31" i="22"/>
  <c r="AP32" i="22"/>
  <c r="AP33" i="22"/>
  <c r="AP34" i="22"/>
  <c r="AP35" i="22"/>
  <c r="AP36" i="22"/>
  <c r="AP37" i="22"/>
  <c r="AP38" i="22"/>
  <c r="AP39" i="22"/>
  <c r="AP40" i="22"/>
  <c r="AP41" i="22"/>
  <c r="AP42" i="22"/>
  <c r="AP43" i="22"/>
  <c r="AP44" i="22"/>
  <c r="AR19" i="22"/>
  <c r="AP45" i="22"/>
  <c r="AP46" i="22"/>
  <c r="AP47" i="22"/>
  <c r="AP48" i="22"/>
  <c r="AP49" i="22"/>
  <c r="AP50" i="22"/>
  <c r="AP51" i="22"/>
  <c r="AP52" i="22"/>
  <c r="AP53" i="22"/>
  <c r="AP54" i="22"/>
  <c r="AP55" i="22"/>
  <c r="AP56" i="22"/>
  <c r="AP57" i="22"/>
  <c r="AP58" i="22"/>
  <c r="AP59" i="22"/>
  <c r="AP60" i="22"/>
  <c r="AP61" i="22"/>
  <c r="AP62" i="22"/>
  <c r="AP63" i="22"/>
  <c r="AP64" i="22"/>
  <c r="AP65" i="22"/>
  <c r="AP66" i="22"/>
  <c r="AP67" i="22"/>
  <c r="AP68" i="22"/>
  <c r="AP69" i="22"/>
  <c r="AP70" i="22"/>
  <c r="AP71" i="22"/>
  <c r="AP72" i="22"/>
  <c r="AP73" i="22"/>
  <c r="AP74" i="22"/>
  <c r="AP75" i="22"/>
  <c r="AP76" i="22"/>
  <c r="AP77" i="22"/>
  <c r="AP78" i="22"/>
  <c r="AP79" i="22"/>
  <c r="AR45" i="22"/>
  <c r="AP80" i="22"/>
  <c r="AP81" i="22"/>
  <c r="AP82" i="22"/>
  <c r="AP83" i="22"/>
  <c r="AP84" i="22"/>
  <c r="AP85" i="22"/>
  <c r="AP86" i="22"/>
  <c r="AP87" i="22"/>
  <c r="AR80" i="22"/>
  <c r="AP88" i="22"/>
  <c r="AP89" i="22"/>
  <c r="AP90" i="22"/>
  <c r="AP91" i="22"/>
  <c r="AR88" i="22"/>
  <c r="AP92" i="22"/>
  <c r="AP93" i="22"/>
  <c r="AP94" i="22"/>
  <c r="AP95" i="22"/>
  <c r="AP96" i="22"/>
  <c r="AP97" i="22"/>
  <c r="AP98" i="22"/>
  <c r="AP99" i="22"/>
  <c r="AP100" i="22"/>
  <c r="AP101" i="22"/>
  <c r="AP102" i="22"/>
  <c r="AP103" i="22"/>
  <c r="AP104" i="22"/>
  <c r="AP105" i="22"/>
  <c r="AP106" i="22"/>
  <c r="AP107" i="22"/>
  <c r="AP108" i="22"/>
  <c r="AP109" i="22"/>
  <c r="AP110" i="22"/>
  <c r="AP111" i="22"/>
  <c r="AP112" i="22"/>
  <c r="AP113" i="22"/>
  <c r="AP114" i="22"/>
  <c r="AP115" i="22"/>
  <c r="AP116" i="22"/>
  <c r="AP117" i="22"/>
  <c r="AP118" i="22"/>
  <c r="AP119" i="22"/>
  <c r="AR92" i="22"/>
  <c r="AP120" i="22"/>
  <c r="AP121" i="22"/>
  <c r="AP122" i="22"/>
  <c r="AP123" i="22"/>
  <c r="AP124" i="22"/>
  <c r="AR120" i="22"/>
  <c r="AR125" i="22"/>
  <c r="AU19" i="22"/>
  <c r="AU20" i="22"/>
  <c r="AU21" i="22"/>
  <c r="AU22" i="22"/>
  <c r="AU23" i="22"/>
  <c r="AU24" i="22"/>
  <c r="AU25" i="22"/>
  <c r="AU26" i="22"/>
  <c r="AU27" i="22"/>
  <c r="AU28" i="22"/>
  <c r="AU29" i="22"/>
  <c r="AU30" i="22"/>
  <c r="AU31" i="22"/>
  <c r="AU32" i="22"/>
  <c r="AU33" i="22"/>
  <c r="AU34" i="22"/>
  <c r="AU35" i="22"/>
  <c r="AU36" i="22"/>
  <c r="AU37" i="22"/>
  <c r="AU38" i="22"/>
  <c r="AU39" i="22"/>
  <c r="AU40" i="22"/>
  <c r="AU41" i="22"/>
  <c r="AU42" i="22"/>
  <c r="AU43" i="22"/>
  <c r="AU44" i="22"/>
  <c r="AW19" i="22"/>
  <c r="AU45" i="22"/>
  <c r="AU46" i="22"/>
  <c r="AU47" i="22"/>
  <c r="AU48" i="22"/>
  <c r="AU49" i="22"/>
  <c r="AU50" i="22"/>
  <c r="AU51" i="22"/>
  <c r="AU52" i="22"/>
  <c r="AU53" i="22"/>
  <c r="AU54" i="22"/>
  <c r="AU55" i="22"/>
  <c r="AU56" i="22"/>
  <c r="AU57" i="22"/>
  <c r="AU58" i="22"/>
  <c r="AU59" i="22"/>
  <c r="AU60" i="22"/>
  <c r="AU61" i="22"/>
  <c r="AU62" i="22"/>
  <c r="AU63" i="22"/>
  <c r="AU64" i="22"/>
  <c r="AU65" i="22"/>
  <c r="AU66" i="22"/>
  <c r="AU67" i="22"/>
  <c r="AU68" i="22"/>
  <c r="AU69" i="22"/>
  <c r="AU70" i="22"/>
  <c r="AU71" i="22"/>
  <c r="AU72" i="22"/>
  <c r="AU73" i="22"/>
  <c r="AU74" i="22"/>
  <c r="AU75" i="22"/>
  <c r="AU76" i="22"/>
  <c r="AU77" i="22"/>
  <c r="AU78" i="22"/>
  <c r="AU79" i="22"/>
  <c r="AW45" i="22"/>
  <c r="AU80" i="22"/>
  <c r="AU81" i="22"/>
  <c r="AU82" i="22"/>
  <c r="AU83" i="22"/>
  <c r="AU84" i="22"/>
  <c r="AU85" i="22"/>
  <c r="AU86" i="22"/>
  <c r="AU87" i="22"/>
  <c r="AW80" i="22"/>
  <c r="AU88" i="22"/>
  <c r="AU89" i="22"/>
  <c r="AU90" i="22"/>
  <c r="AU91" i="22"/>
  <c r="AW88" i="22"/>
  <c r="AU92" i="22"/>
  <c r="AU93" i="22"/>
  <c r="AU94" i="22"/>
  <c r="AU95" i="22"/>
  <c r="AU96" i="22"/>
  <c r="AU97" i="22"/>
  <c r="AU98" i="22"/>
  <c r="AU99" i="22"/>
  <c r="AU100" i="22"/>
  <c r="AU101" i="22"/>
  <c r="AU102" i="22"/>
  <c r="AU103" i="22"/>
  <c r="AU104" i="22"/>
  <c r="AU105" i="22"/>
  <c r="AU106" i="22"/>
  <c r="AU107" i="22"/>
  <c r="AU108" i="22"/>
  <c r="AU109" i="22"/>
  <c r="AU110" i="22"/>
  <c r="AU111" i="22"/>
  <c r="AU112" i="22"/>
  <c r="AU113" i="22"/>
  <c r="AU114" i="22"/>
  <c r="AU115" i="22"/>
  <c r="AU116" i="22"/>
  <c r="AU117" i="22"/>
  <c r="AU118" i="22"/>
  <c r="AU119" i="22"/>
  <c r="AW92" i="22"/>
  <c r="AU120" i="22"/>
  <c r="AU121" i="22"/>
  <c r="AU122" i="22"/>
  <c r="AU123" i="22"/>
  <c r="AU124" i="22"/>
  <c r="AW120" i="22"/>
  <c r="AW125" i="22"/>
  <c r="AV19" i="22"/>
  <c r="AV20" i="22"/>
  <c r="AV21" i="22"/>
  <c r="AV22" i="22"/>
  <c r="AV23" i="22"/>
  <c r="AV24" i="22"/>
  <c r="AV25" i="22"/>
  <c r="AV26" i="22"/>
  <c r="AV27" i="22"/>
  <c r="AV28" i="22"/>
  <c r="AV29" i="22"/>
  <c r="AV30" i="22"/>
  <c r="AV31" i="22"/>
  <c r="AV32" i="22"/>
  <c r="AV33" i="22"/>
  <c r="AV34" i="22"/>
  <c r="AV35" i="22"/>
  <c r="AV36" i="22"/>
  <c r="AV37" i="22"/>
  <c r="AV38" i="22"/>
  <c r="AV39" i="22"/>
  <c r="AV40" i="22"/>
  <c r="AV41" i="22"/>
  <c r="AV42" i="22"/>
  <c r="AV43" i="22"/>
  <c r="AV44" i="22"/>
  <c r="AX19" i="22"/>
  <c r="AV45" i="22"/>
  <c r="AV46" i="22"/>
  <c r="AV47" i="22"/>
  <c r="AV48" i="22"/>
  <c r="AV49" i="22"/>
  <c r="AV50" i="22"/>
  <c r="AV51" i="22"/>
  <c r="AV52" i="22"/>
  <c r="AV53" i="22"/>
  <c r="AV54" i="22"/>
  <c r="AV55" i="22"/>
  <c r="AV56" i="22"/>
  <c r="AV57" i="22"/>
  <c r="AV58" i="22"/>
  <c r="AV59" i="22"/>
  <c r="AV60" i="22"/>
  <c r="AV61" i="22"/>
  <c r="AV62" i="22"/>
  <c r="AV63" i="22"/>
  <c r="AV64" i="22"/>
  <c r="AV65" i="22"/>
  <c r="AV66" i="22"/>
  <c r="AV67" i="22"/>
  <c r="AV68" i="22"/>
  <c r="AV69" i="22"/>
  <c r="AV70" i="22"/>
  <c r="AV71" i="22"/>
  <c r="AV72" i="22"/>
  <c r="AV73" i="22"/>
  <c r="AV74" i="22"/>
  <c r="AV75" i="22"/>
  <c r="AV76" i="22"/>
  <c r="AV77" i="22"/>
  <c r="AV78" i="22"/>
  <c r="AV79" i="22"/>
  <c r="AX45" i="22"/>
  <c r="AV80" i="22"/>
  <c r="AV81" i="22"/>
  <c r="AV82" i="22"/>
  <c r="AV83" i="22"/>
  <c r="AV84" i="22"/>
  <c r="AV85" i="22"/>
  <c r="AV86" i="22"/>
  <c r="AV87" i="22"/>
  <c r="AX80" i="22"/>
  <c r="AV88" i="22"/>
  <c r="AV89" i="22"/>
  <c r="AV90" i="22"/>
  <c r="AV91" i="22"/>
  <c r="AX88" i="22"/>
  <c r="AV92" i="22"/>
  <c r="AV93" i="22"/>
  <c r="AV94" i="22"/>
  <c r="AV95" i="22"/>
  <c r="AV96" i="22"/>
  <c r="AV97" i="22"/>
  <c r="AV98" i="22"/>
  <c r="AV99" i="22"/>
  <c r="AV100" i="22"/>
  <c r="AV101" i="22"/>
  <c r="AV102" i="22"/>
  <c r="AV103" i="22"/>
  <c r="AV104" i="22"/>
  <c r="AV105" i="22"/>
  <c r="AV106" i="22"/>
  <c r="AV107" i="22"/>
  <c r="AV108" i="22"/>
  <c r="AV109" i="22"/>
  <c r="AV110" i="22"/>
  <c r="AV111" i="22"/>
  <c r="AV112" i="22"/>
  <c r="AV113" i="22"/>
  <c r="AV114" i="22"/>
  <c r="AV115" i="22"/>
  <c r="AV116" i="22"/>
  <c r="AV117" i="22"/>
  <c r="AV118" i="22"/>
  <c r="AV119" i="22"/>
  <c r="AX92" i="22"/>
  <c r="AV120" i="22"/>
  <c r="AV121" i="22"/>
  <c r="AV122" i="22"/>
  <c r="AV123" i="22"/>
  <c r="AV124" i="22"/>
  <c r="AX120" i="22"/>
  <c r="AX125" i="22"/>
  <c r="S19" i="22"/>
  <c r="S45" i="22"/>
  <c r="S80" i="22"/>
  <c r="S88" i="22"/>
  <c r="S92" i="22"/>
  <c r="S120" i="22"/>
  <c r="S125" i="22"/>
  <c r="P19" i="23"/>
  <c r="R19" i="23"/>
  <c r="P24" i="23"/>
  <c r="P27" i="23"/>
  <c r="R22" i="23"/>
  <c r="P36" i="23"/>
  <c r="R36" i="23"/>
  <c r="R41" i="23"/>
  <c r="U19" i="23"/>
  <c r="W19" i="23"/>
  <c r="U24" i="23"/>
  <c r="U27" i="23"/>
  <c r="W22" i="23"/>
  <c r="U36" i="23"/>
  <c r="W36" i="23"/>
  <c r="W41" i="23"/>
  <c r="V19" i="23"/>
  <c r="X19" i="23"/>
  <c r="V24" i="23"/>
  <c r="V27" i="23"/>
  <c r="X22" i="23"/>
  <c r="V36" i="23"/>
  <c r="X36" i="23"/>
  <c r="X41" i="23"/>
  <c r="AA19" i="23"/>
  <c r="AC19" i="23"/>
  <c r="AA24" i="23"/>
  <c r="AA27" i="23"/>
  <c r="AC22" i="23"/>
  <c r="AA36" i="23"/>
  <c r="AC36" i="23"/>
  <c r="AC41" i="23"/>
  <c r="AB19" i="23"/>
  <c r="AD19" i="23"/>
  <c r="AB24" i="23"/>
  <c r="AB27" i="23"/>
  <c r="AD22" i="23"/>
  <c r="AB36" i="23"/>
  <c r="AD36" i="23"/>
  <c r="AD41" i="23"/>
  <c r="AG19" i="23"/>
  <c r="AI19" i="23"/>
  <c r="AG24" i="23"/>
  <c r="AG27" i="23"/>
  <c r="AI22" i="23"/>
  <c r="AG36" i="23"/>
  <c r="AI36" i="23"/>
  <c r="AI41" i="23"/>
  <c r="AH19" i="23"/>
  <c r="AJ19" i="23"/>
  <c r="AH24" i="23"/>
  <c r="AH27" i="23"/>
  <c r="AJ22" i="23"/>
  <c r="AH36" i="23"/>
  <c r="AJ36" i="23"/>
  <c r="AJ41" i="23"/>
  <c r="AM19" i="23"/>
  <c r="AO19" i="23"/>
  <c r="AM24" i="23"/>
  <c r="AM27" i="23"/>
  <c r="AO22" i="23"/>
  <c r="AM36" i="23"/>
  <c r="AO36" i="23"/>
  <c r="AO41" i="23"/>
  <c r="AN19" i="23"/>
  <c r="AP19" i="23"/>
  <c r="AN24" i="23"/>
  <c r="AN27" i="23"/>
  <c r="AP22" i="23"/>
  <c r="AN36" i="23"/>
  <c r="AP36" i="23"/>
  <c r="AP41" i="23"/>
  <c r="AS19" i="23"/>
  <c r="AU19" i="23"/>
  <c r="AS24" i="23"/>
  <c r="AS27" i="23"/>
  <c r="AU22" i="23"/>
  <c r="AS36" i="23"/>
  <c r="AU36" i="23"/>
  <c r="AU41" i="23"/>
  <c r="AT19" i="23"/>
  <c r="AV19" i="23"/>
  <c r="AT24" i="23"/>
  <c r="AT27" i="23"/>
  <c r="AV22" i="23"/>
  <c r="AT36" i="23"/>
  <c r="AV36" i="23"/>
  <c r="AV41" i="23"/>
  <c r="Q19" i="23"/>
  <c r="Q22" i="23"/>
  <c r="Q36" i="23"/>
  <c r="Q41" i="23"/>
  <c r="S31" i="24"/>
  <c r="X31" i="24"/>
  <c r="Y31" i="24"/>
  <c r="AD31" i="24"/>
  <c r="AE31" i="24"/>
  <c r="AJ31" i="24"/>
  <c r="AK31" i="24"/>
  <c r="AP31" i="24"/>
  <c r="AQ31" i="24"/>
  <c r="AV31" i="24"/>
  <c r="AW31" i="24"/>
  <c r="R31" i="24"/>
  <c r="R43" i="25"/>
  <c r="W43" i="25"/>
  <c r="X43" i="25"/>
  <c r="AC43" i="25"/>
  <c r="AD43" i="25"/>
  <c r="AI43" i="25"/>
  <c r="AJ43" i="25"/>
  <c r="AO43" i="25"/>
  <c r="AP43" i="25"/>
  <c r="AU43" i="25"/>
  <c r="AV43" i="25"/>
  <c r="Q43" i="25"/>
  <c r="AJ19" i="26"/>
  <c r="AK19" i="26"/>
  <c r="AJ20" i="26"/>
  <c r="AK20" i="26"/>
  <c r="AJ21" i="26"/>
  <c r="AK21" i="26"/>
  <c r="AJ22" i="26"/>
  <c r="AK22" i="26"/>
  <c r="AJ23" i="26"/>
  <c r="AK23" i="26"/>
  <c r="AJ24" i="26"/>
  <c r="AK24" i="26"/>
  <c r="AJ25" i="26"/>
  <c r="AK25" i="26"/>
  <c r="AJ26" i="26"/>
  <c r="AK26" i="26"/>
  <c r="AJ27" i="26"/>
  <c r="AK27" i="26"/>
  <c r="AJ28" i="26"/>
  <c r="AK28" i="26"/>
  <c r="AJ29" i="26"/>
  <c r="AK29" i="26"/>
  <c r="AJ30" i="26"/>
  <c r="AK30" i="26"/>
  <c r="S19" i="26"/>
  <c r="S20" i="26"/>
  <c r="U19" i="26"/>
  <c r="S21" i="26"/>
  <c r="S22" i="26"/>
  <c r="S23" i="26"/>
  <c r="S24" i="26"/>
  <c r="S25" i="26"/>
  <c r="S26" i="26"/>
  <c r="S27" i="26"/>
  <c r="S28" i="26"/>
  <c r="S29" i="26"/>
  <c r="U29" i="26"/>
  <c r="S30" i="26"/>
  <c r="U30" i="26"/>
  <c r="U31" i="26"/>
  <c r="X19" i="26"/>
  <c r="X20" i="26"/>
  <c r="Z19" i="26"/>
  <c r="X21" i="26"/>
  <c r="X22" i="26"/>
  <c r="X23" i="26"/>
  <c r="X24" i="26"/>
  <c r="X25" i="26"/>
  <c r="X26" i="26"/>
  <c r="X27" i="26"/>
  <c r="X28" i="26"/>
  <c r="X29" i="26"/>
  <c r="Z29" i="26"/>
  <c r="X30" i="26"/>
  <c r="Z30" i="26"/>
  <c r="Z31" i="26"/>
  <c r="Y19" i="26"/>
  <c r="Y20" i="26"/>
  <c r="AA19" i="26"/>
  <c r="Y21" i="26"/>
  <c r="Y22" i="26"/>
  <c r="Y23" i="26"/>
  <c r="Y24" i="26"/>
  <c r="Y25" i="26"/>
  <c r="Y26" i="26"/>
  <c r="Y27" i="26"/>
  <c r="Y28" i="26"/>
  <c r="Y29" i="26"/>
  <c r="AA29" i="26"/>
  <c r="Y30" i="26"/>
  <c r="AA30" i="26"/>
  <c r="AA31" i="26"/>
  <c r="AD19" i="26"/>
  <c r="AD20" i="26"/>
  <c r="AF19" i="26"/>
  <c r="AD21" i="26"/>
  <c r="AD22" i="26"/>
  <c r="AD23" i="26"/>
  <c r="AD24" i="26"/>
  <c r="AD25" i="26"/>
  <c r="AD26" i="26"/>
  <c r="AD27" i="26"/>
  <c r="AD28" i="26"/>
  <c r="AD29" i="26"/>
  <c r="AF29" i="26"/>
  <c r="AD30" i="26"/>
  <c r="AF30" i="26"/>
  <c r="AF31" i="26"/>
  <c r="AE19" i="26"/>
  <c r="AE20" i="26"/>
  <c r="AG19" i="26"/>
  <c r="AE21" i="26"/>
  <c r="AE22" i="26"/>
  <c r="AE23" i="26"/>
  <c r="AE24" i="26"/>
  <c r="AE25" i="26"/>
  <c r="AE26" i="26"/>
  <c r="AE27" i="26"/>
  <c r="AE28" i="26"/>
  <c r="AE29" i="26"/>
  <c r="AG29" i="26"/>
  <c r="AE30" i="26"/>
  <c r="AG30" i="26"/>
  <c r="AG31" i="26"/>
  <c r="AL19" i="26"/>
  <c r="AL29" i="26"/>
  <c r="AL30" i="26"/>
  <c r="AL31" i="26"/>
  <c r="AM19" i="26"/>
  <c r="AM29" i="26"/>
  <c r="AM30" i="26"/>
  <c r="AM31" i="26"/>
  <c r="AP19" i="26"/>
  <c r="AP20" i="26"/>
  <c r="AR19" i="26"/>
  <c r="AP21" i="26"/>
  <c r="AP22" i="26"/>
  <c r="AP23" i="26"/>
  <c r="AP24" i="26"/>
  <c r="AP25" i="26"/>
  <c r="AP26" i="26"/>
  <c r="AP27" i="26"/>
  <c r="AP28" i="26"/>
  <c r="AP29" i="26"/>
  <c r="AR29" i="26"/>
  <c r="AP30" i="26"/>
  <c r="AR30" i="26"/>
  <c r="AR31" i="26"/>
  <c r="AQ19" i="26"/>
  <c r="AQ20" i="26"/>
  <c r="AS19" i="26"/>
  <c r="AQ21" i="26"/>
  <c r="AQ22" i="26"/>
  <c r="AQ23" i="26"/>
  <c r="AQ24" i="26"/>
  <c r="AQ25" i="26"/>
  <c r="AQ26" i="26"/>
  <c r="AQ27" i="26"/>
  <c r="AQ28" i="26"/>
  <c r="AQ29" i="26"/>
  <c r="AS29" i="26"/>
  <c r="AQ30" i="26"/>
  <c r="AS30" i="26"/>
  <c r="AS31" i="26"/>
  <c r="AV19" i="26"/>
  <c r="AV20" i="26"/>
  <c r="AX19" i="26"/>
  <c r="AV21" i="26"/>
  <c r="AV22" i="26"/>
  <c r="AV23" i="26"/>
  <c r="AV24" i="26"/>
  <c r="AV25" i="26"/>
  <c r="AV26" i="26"/>
  <c r="AV27" i="26"/>
  <c r="AV28" i="26"/>
  <c r="AV29" i="26"/>
  <c r="AX29" i="26"/>
  <c r="AV30" i="26"/>
  <c r="AX30" i="26"/>
  <c r="AX31" i="26"/>
  <c r="AW19" i="26"/>
  <c r="AW20" i="26"/>
  <c r="AY19" i="26"/>
  <c r="AW21" i="26"/>
  <c r="AW22" i="26"/>
  <c r="AW23" i="26"/>
  <c r="AW24" i="26"/>
  <c r="AW25" i="26"/>
  <c r="AW26" i="26"/>
  <c r="AW27" i="26"/>
  <c r="AW28" i="26"/>
  <c r="AW29" i="26"/>
  <c r="AY29" i="26"/>
  <c r="AW30" i="26"/>
  <c r="AY30" i="26"/>
  <c r="AY31" i="26"/>
  <c r="AZ31" i="26"/>
  <c r="T19" i="26"/>
  <c r="T29" i="26"/>
  <c r="T30" i="26"/>
  <c r="T31" i="26"/>
  <c r="S21" i="27"/>
  <c r="X21" i="27"/>
  <c r="Y21" i="27"/>
  <c r="AA21" i="27"/>
  <c r="AD21" i="27"/>
  <c r="AE21" i="27"/>
  <c r="AJ21" i="27"/>
  <c r="AK21" i="27"/>
  <c r="AP21" i="27"/>
  <c r="AQ21" i="27"/>
  <c r="AV21" i="27"/>
  <c r="AW21" i="27"/>
  <c r="R21" i="27"/>
  <c r="P36" i="21"/>
  <c r="AB36" i="21"/>
  <c r="P37" i="21"/>
  <c r="AB37" i="21"/>
  <c r="P41" i="21"/>
  <c r="AB41" i="21"/>
  <c r="P43" i="21"/>
  <c r="AB43" i="21"/>
  <c r="P44" i="21"/>
  <c r="AB44" i="21"/>
  <c r="P55" i="21"/>
  <c r="AB55" i="21"/>
  <c r="P56" i="21"/>
  <c r="AB56" i="21"/>
  <c r="AD30" i="21"/>
  <c r="AD133" i="21"/>
  <c r="AC36" i="21"/>
  <c r="AC37" i="21"/>
  <c r="AC41" i="21"/>
  <c r="AC43" i="21"/>
  <c r="AC44" i="21"/>
  <c r="AC55" i="21"/>
  <c r="AC56" i="21"/>
  <c r="AE30" i="21"/>
  <c r="AE133" i="21"/>
  <c r="AH36" i="21"/>
  <c r="AH37" i="21"/>
  <c r="AH41" i="21"/>
  <c r="AH43" i="21"/>
  <c r="AH44" i="21"/>
  <c r="AH55" i="21"/>
  <c r="AH56" i="21"/>
  <c r="AJ30" i="21"/>
  <c r="AJ133" i="21"/>
  <c r="AI36" i="21"/>
  <c r="AI37" i="21"/>
  <c r="AI41" i="21"/>
  <c r="AI43" i="21"/>
  <c r="AI44" i="21"/>
  <c r="AI55" i="21"/>
  <c r="AI56" i="21"/>
  <c r="AK30" i="21"/>
  <c r="AK133" i="21"/>
  <c r="AN36" i="21"/>
  <c r="AN37" i="21"/>
  <c r="AN41" i="21"/>
  <c r="AN43" i="21"/>
  <c r="AN44" i="21"/>
  <c r="AN55" i="21"/>
  <c r="AN56" i="21"/>
  <c r="AP30" i="21"/>
  <c r="AP133" i="21"/>
  <c r="AO36" i="21"/>
  <c r="AO37" i="21"/>
  <c r="AO41" i="21"/>
  <c r="AO43" i="21"/>
  <c r="AO44" i="21"/>
  <c r="AO55" i="21"/>
  <c r="AO56" i="21"/>
  <c r="AQ30" i="21"/>
  <c r="AQ133" i="21"/>
  <c r="AT36" i="21"/>
  <c r="AT37" i="21"/>
  <c r="AT41" i="21"/>
  <c r="AT43" i="21"/>
  <c r="AT44" i="21"/>
  <c r="AT55" i="21"/>
  <c r="AT56" i="21"/>
  <c r="AV30" i="21"/>
  <c r="AV133" i="21"/>
  <c r="AU36" i="21"/>
  <c r="AU37" i="21"/>
  <c r="AU41" i="21"/>
  <c r="AU43" i="21"/>
  <c r="AU44" i="21"/>
  <c r="AU55" i="21"/>
  <c r="AU56" i="21"/>
  <c r="AW30" i="21"/>
  <c r="AW133" i="21"/>
  <c r="V36" i="21"/>
  <c r="W36" i="21"/>
  <c r="V37" i="21"/>
  <c r="W37" i="21"/>
  <c r="V41" i="21"/>
  <c r="W41" i="21"/>
  <c r="V43" i="21"/>
  <c r="W43" i="21"/>
  <c r="V44" i="21"/>
  <c r="W44" i="21"/>
  <c r="V55" i="21"/>
  <c r="W55" i="21"/>
  <c r="V56" i="21"/>
  <c r="W56" i="21"/>
  <c r="Y30" i="21"/>
  <c r="Y133" i="21"/>
  <c r="X30" i="21"/>
  <c r="X133" i="21"/>
  <c r="Q36" i="21"/>
  <c r="Q37" i="21"/>
  <c r="Q41" i="21"/>
  <c r="Q43" i="21"/>
  <c r="Q44" i="21"/>
  <c r="Q55" i="21"/>
  <c r="Q56" i="21"/>
  <c r="S30" i="21"/>
  <c r="S133" i="21"/>
  <c r="R30" i="21"/>
  <c r="R133" i="21"/>
  <c r="P124" i="21"/>
  <c r="E14" i="21"/>
  <c r="AT124" i="21"/>
  <c r="AU124" i="21"/>
  <c r="E13" i="21"/>
  <c r="AN124" i="21"/>
  <c r="AO124" i="21"/>
  <c r="E12" i="21"/>
  <c r="AH124" i="21"/>
  <c r="AI124" i="21"/>
  <c r="E11" i="21"/>
  <c r="AB124" i="21"/>
  <c r="AC124" i="21"/>
  <c r="E10" i="21"/>
  <c r="V124" i="21"/>
  <c r="W124" i="21"/>
  <c r="Q124" i="21"/>
  <c r="P84" i="21"/>
  <c r="AT84" i="21"/>
  <c r="AU84" i="21"/>
  <c r="AN84" i="21"/>
  <c r="AO84" i="21"/>
  <c r="AH84" i="21"/>
  <c r="AI84" i="21"/>
  <c r="AB84" i="21"/>
  <c r="AC84" i="21"/>
  <c r="V84" i="21"/>
  <c r="W84" i="21"/>
  <c r="P42" i="21"/>
  <c r="AT42" i="21"/>
  <c r="AU42" i="21"/>
  <c r="AN42" i="21"/>
  <c r="AO42" i="21"/>
  <c r="AH42" i="21"/>
  <c r="AI42" i="21"/>
  <c r="AB42" i="21"/>
  <c r="AC42" i="21"/>
  <c r="V42" i="21"/>
  <c r="W42" i="21"/>
  <c r="E125" i="21"/>
  <c r="E123" i="21"/>
  <c r="E103" i="21"/>
  <c r="E99" i="21"/>
  <c r="E90" i="21"/>
  <c r="E89" i="21"/>
  <c r="E86" i="21"/>
  <c r="E85" i="21"/>
  <c r="E77" i="21"/>
  <c r="Q84" i="21"/>
  <c r="Q42" i="21"/>
  <c r="E40" i="21"/>
  <c r="E43" i="21"/>
  <c r="E76" i="21"/>
  <c r="E74" i="21"/>
  <c r="E72" i="21"/>
  <c r="E65" i="21"/>
  <c r="E57" i="21"/>
  <c r="E52" i="21"/>
  <c r="E32" i="21"/>
  <c r="E30" i="21"/>
  <c r="E29" i="21"/>
  <c r="E19" i="21"/>
  <c r="P28" i="21"/>
  <c r="Q28" i="21"/>
  <c r="N200" i="14"/>
  <c r="N199" i="14"/>
  <c r="N186" i="14"/>
  <c r="N185" i="14"/>
  <c r="N154" i="14"/>
  <c r="N153" i="14"/>
  <c r="N124" i="14"/>
  <c r="N123" i="14"/>
  <c r="G19" i="14"/>
  <c r="F20" i="14"/>
  <c r="G20" i="14"/>
  <c r="F21" i="14"/>
  <c r="G21" i="14"/>
  <c r="F22" i="14"/>
  <c r="G22" i="14"/>
  <c r="G23" i="14"/>
  <c r="F24" i="14"/>
  <c r="G24" i="14"/>
  <c r="F25" i="14"/>
  <c r="G25" i="14"/>
  <c r="F26" i="14"/>
  <c r="G26" i="14"/>
  <c r="G27" i="14"/>
  <c r="F28" i="14"/>
  <c r="G28" i="14"/>
  <c r="F29" i="14"/>
  <c r="G29" i="14"/>
  <c r="F30" i="14"/>
  <c r="G30" i="14"/>
  <c r="G31" i="14"/>
  <c r="F32" i="14"/>
  <c r="G32" i="14"/>
  <c r="F33" i="14"/>
  <c r="G33" i="14"/>
  <c r="F34" i="14"/>
  <c r="G34" i="14"/>
  <c r="G35" i="14"/>
  <c r="F36" i="14"/>
  <c r="G36" i="14"/>
  <c r="F37" i="14"/>
  <c r="G37" i="14"/>
  <c r="F38" i="14"/>
  <c r="G38" i="14"/>
  <c r="F39" i="14"/>
  <c r="G39" i="14"/>
  <c r="F40" i="14"/>
  <c r="G40" i="14"/>
  <c r="G41" i="14"/>
  <c r="F42" i="14"/>
  <c r="G42" i="14"/>
  <c r="G43" i="14"/>
  <c r="F44" i="14"/>
  <c r="G44" i="14"/>
  <c r="F45" i="14"/>
  <c r="G45" i="14"/>
  <c r="F46" i="14"/>
  <c r="G46" i="14"/>
  <c r="F47" i="14"/>
  <c r="G47" i="14"/>
  <c r="F48" i="14"/>
  <c r="G48" i="14"/>
  <c r="F49" i="14"/>
  <c r="G49" i="14"/>
  <c r="F50" i="14"/>
  <c r="G50" i="14"/>
  <c r="F51" i="14"/>
  <c r="G51" i="14"/>
  <c r="G52" i="14"/>
  <c r="F53" i="14"/>
  <c r="G53" i="14"/>
  <c r="F54" i="14"/>
  <c r="G54" i="14"/>
  <c r="F55" i="14"/>
  <c r="G55" i="14"/>
  <c r="F56" i="14"/>
  <c r="G56" i="14"/>
  <c r="F57" i="14"/>
  <c r="G57" i="14"/>
  <c r="G58" i="14"/>
  <c r="F59" i="14"/>
  <c r="G59" i="14"/>
  <c r="F60" i="14"/>
  <c r="G60" i="14"/>
  <c r="F61" i="14"/>
  <c r="G61" i="14"/>
  <c r="F62" i="14"/>
  <c r="G62" i="14"/>
  <c r="F63" i="14"/>
  <c r="G63" i="14"/>
  <c r="F64" i="14"/>
  <c r="G64" i="14"/>
  <c r="F65" i="14"/>
  <c r="G65" i="14"/>
  <c r="F66" i="14"/>
  <c r="G66" i="14"/>
  <c r="F67" i="14"/>
  <c r="G67" i="14"/>
  <c r="F68" i="14"/>
  <c r="G68" i="14"/>
  <c r="F69" i="14"/>
  <c r="G69" i="14"/>
  <c r="G70" i="14"/>
  <c r="F71" i="14"/>
  <c r="G71" i="14"/>
  <c r="F72" i="14"/>
  <c r="G72" i="14"/>
  <c r="F73" i="14"/>
  <c r="G73" i="14"/>
  <c r="F74" i="14"/>
  <c r="G74" i="14"/>
  <c r="F75" i="14"/>
  <c r="G75" i="14"/>
  <c r="F76" i="14"/>
  <c r="G76" i="14"/>
  <c r="F77" i="14"/>
  <c r="G77" i="14"/>
  <c r="F78" i="14"/>
  <c r="G78" i="14"/>
  <c r="F79" i="14"/>
  <c r="G79" i="14"/>
  <c r="F80" i="14"/>
  <c r="G80" i="14"/>
  <c r="F81" i="14"/>
  <c r="G81" i="14"/>
  <c r="G82" i="14"/>
  <c r="G83" i="14"/>
  <c r="F84" i="14"/>
  <c r="G84" i="14"/>
  <c r="F85" i="14"/>
  <c r="G85" i="14"/>
  <c r="F86" i="14"/>
  <c r="G86" i="14"/>
  <c r="F87" i="14"/>
  <c r="G87" i="14"/>
  <c r="F88" i="14"/>
  <c r="G88" i="14"/>
  <c r="F89" i="14"/>
  <c r="G89" i="14"/>
  <c r="G90" i="14"/>
  <c r="F91" i="14"/>
  <c r="G91" i="14"/>
  <c r="F92" i="14"/>
  <c r="G92" i="14"/>
  <c r="F93" i="14"/>
  <c r="G93" i="14"/>
  <c r="F94" i="14"/>
  <c r="G94" i="14"/>
  <c r="F95" i="14"/>
  <c r="G95" i="14"/>
  <c r="F96" i="14"/>
  <c r="G96" i="14"/>
  <c r="F97" i="14"/>
  <c r="G97" i="14"/>
  <c r="F98" i="14"/>
  <c r="G98" i="14"/>
  <c r="F99" i="14"/>
  <c r="G99" i="14"/>
  <c r="F100" i="14"/>
  <c r="G100" i="14"/>
  <c r="F101" i="14"/>
  <c r="G101" i="14"/>
  <c r="F102" i="14"/>
  <c r="G102" i="14"/>
  <c r="F103" i="14"/>
  <c r="G103" i="14"/>
  <c r="F104" i="14"/>
  <c r="G104" i="14"/>
  <c r="F105" i="14"/>
  <c r="G105" i="14"/>
  <c r="F106" i="14"/>
  <c r="G106" i="14"/>
  <c r="F107" i="14"/>
  <c r="G107" i="14"/>
  <c r="F108" i="14"/>
  <c r="G108" i="14"/>
  <c r="F109" i="14"/>
  <c r="G109" i="14"/>
  <c r="F110" i="14"/>
  <c r="G110" i="14"/>
  <c r="F111" i="14"/>
  <c r="G111" i="14"/>
  <c r="F112" i="14"/>
  <c r="G112" i="14"/>
  <c r="F113" i="14"/>
  <c r="G113" i="14"/>
  <c r="F114" i="14"/>
  <c r="G114" i="14"/>
  <c r="F115" i="14"/>
  <c r="G115" i="14"/>
  <c r="F116" i="14"/>
  <c r="G116" i="14"/>
  <c r="F117" i="14"/>
  <c r="G117" i="14"/>
  <c r="F118" i="14"/>
  <c r="G118" i="14"/>
  <c r="F119" i="14"/>
  <c r="G119" i="14"/>
  <c r="F120" i="14"/>
  <c r="G120" i="14"/>
  <c r="F121" i="14"/>
  <c r="G121" i="14"/>
  <c r="F122" i="14"/>
  <c r="G122" i="14"/>
  <c r="F123" i="14"/>
  <c r="G123" i="14"/>
  <c r="F124" i="14"/>
  <c r="G124" i="14"/>
  <c r="F125" i="14"/>
  <c r="G125" i="14"/>
  <c r="F126" i="14"/>
  <c r="G126" i="14"/>
  <c r="F127" i="14"/>
  <c r="G127" i="14"/>
  <c r="F128" i="14"/>
  <c r="G128" i="14"/>
  <c r="F129" i="14"/>
  <c r="G129" i="14"/>
  <c r="F130" i="14"/>
  <c r="G130" i="14"/>
  <c r="F131" i="14"/>
  <c r="G131" i="14"/>
  <c r="F132" i="14"/>
  <c r="G132" i="14"/>
  <c r="F133" i="14"/>
  <c r="G133" i="14"/>
  <c r="F134" i="14"/>
  <c r="G134" i="14"/>
  <c r="F135" i="14"/>
  <c r="G135" i="14"/>
  <c r="F136" i="14"/>
  <c r="G136" i="14"/>
  <c r="F137" i="14"/>
  <c r="G137" i="14"/>
  <c r="F138" i="14"/>
  <c r="G138" i="14"/>
  <c r="F139" i="14"/>
  <c r="G139" i="14"/>
  <c r="F140" i="14"/>
  <c r="G140" i="14"/>
  <c r="F141" i="14"/>
  <c r="G141" i="14"/>
  <c r="F142" i="14"/>
  <c r="G142" i="14"/>
  <c r="F143" i="14"/>
  <c r="G143" i="14"/>
  <c r="F144" i="14"/>
  <c r="G144" i="14"/>
  <c r="F145" i="14"/>
  <c r="G145" i="14"/>
  <c r="F146" i="14"/>
  <c r="G146" i="14"/>
  <c r="F147" i="14"/>
  <c r="G147" i="14"/>
  <c r="F148" i="14"/>
  <c r="G148" i="14"/>
  <c r="F149" i="14"/>
  <c r="G149" i="14"/>
  <c r="F150" i="14"/>
  <c r="G150" i="14"/>
  <c r="F151" i="14"/>
  <c r="G151" i="14"/>
  <c r="F152" i="14"/>
  <c r="G152" i="14"/>
  <c r="F153" i="14"/>
  <c r="G153" i="14"/>
  <c r="F154" i="14"/>
  <c r="G154" i="14"/>
  <c r="F155" i="14"/>
  <c r="G155" i="14"/>
  <c r="F156" i="14"/>
  <c r="G156" i="14"/>
  <c r="F157" i="14"/>
  <c r="G157" i="14"/>
  <c r="F158" i="14"/>
  <c r="G158" i="14"/>
  <c r="F159" i="14"/>
  <c r="G159" i="14"/>
  <c r="F160" i="14"/>
  <c r="G160" i="14"/>
  <c r="F161" i="14"/>
  <c r="G161" i="14"/>
  <c r="F162" i="14"/>
  <c r="G162" i="14"/>
  <c r="F163" i="14"/>
  <c r="G163" i="14"/>
  <c r="F164" i="14"/>
  <c r="G164" i="14"/>
  <c r="F165" i="14"/>
  <c r="G165" i="14"/>
  <c r="F166" i="14"/>
  <c r="G166" i="14"/>
  <c r="F167" i="14"/>
  <c r="G167" i="14"/>
  <c r="F168" i="14"/>
  <c r="G168" i="14"/>
  <c r="F169" i="14"/>
  <c r="G169" i="14"/>
  <c r="F170" i="14"/>
  <c r="G170" i="14"/>
  <c r="F171" i="14"/>
  <c r="G171" i="14"/>
  <c r="F172" i="14"/>
  <c r="G172" i="14"/>
  <c r="F173" i="14"/>
  <c r="G173" i="14"/>
  <c r="F174" i="14"/>
  <c r="G174" i="14"/>
  <c r="F175" i="14"/>
  <c r="G175" i="14"/>
  <c r="F176" i="14"/>
  <c r="G176" i="14"/>
  <c r="F177" i="14"/>
  <c r="G177" i="14"/>
  <c r="F178" i="14"/>
  <c r="G178" i="14"/>
  <c r="F179" i="14"/>
  <c r="G179" i="14"/>
  <c r="F180" i="14"/>
  <c r="G180" i="14"/>
  <c r="F181" i="14"/>
  <c r="G181" i="14"/>
  <c r="F182" i="14"/>
  <c r="G182" i="14"/>
  <c r="F183" i="14"/>
  <c r="G183" i="14"/>
  <c r="F184" i="14"/>
  <c r="G184" i="14"/>
  <c r="F185" i="14"/>
  <c r="G185" i="14"/>
  <c r="F186" i="14"/>
  <c r="G186" i="14"/>
  <c r="F187" i="14"/>
  <c r="G187" i="14"/>
  <c r="F188" i="14"/>
  <c r="G188" i="14"/>
  <c r="F189" i="14"/>
  <c r="G189" i="14"/>
  <c r="F190" i="14"/>
  <c r="G190" i="14"/>
  <c r="F191" i="14"/>
  <c r="G191" i="14"/>
  <c r="F192" i="14"/>
  <c r="G192" i="14"/>
  <c r="F193" i="14"/>
  <c r="G193" i="14"/>
  <c r="F194" i="14"/>
  <c r="G194" i="14"/>
  <c r="F195" i="14"/>
  <c r="G195" i="14"/>
  <c r="F196" i="14"/>
  <c r="G196" i="14"/>
  <c r="F197" i="14"/>
  <c r="G197" i="14"/>
  <c r="F198" i="14"/>
  <c r="G198" i="14"/>
  <c r="F199" i="14"/>
  <c r="G199" i="14"/>
  <c r="F200" i="14"/>
  <c r="G200" i="14"/>
  <c r="F201" i="14"/>
  <c r="G201" i="14"/>
  <c r="F202" i="14"/>
  <c r="G202" i="14"/>
  <c r="F203" i="14"/>
  <c r="G203" i="14"/>
  <c r="F204" i="14"/>
  <c r="G204" i="14"/>
  <c r="F205" i="14"/>
  <c r="G205" i="14"/>
  <c r="F206" i="14"/>
  <c r="G206" i="14"/>
  <c r="F207" i="14"/>
  <c r="G207" i="14"/>
  <c r="F208" i="14"/>
  <c r="G208" i="14"/>
  <c r="F209" i="14"/>
  <c r="G209" i="14"/>
  <c r="F210" i="14"/>
  <c r="G210" i="14"/>
  <c r="F211" i="14"/>
  <c r="G211" i="14"/>
  <c r="F212" i="14"/>
  <c r="G212" i="14"/>
  <c r="F213" i="14"/>
  <c r="G213" i="14"/>
  <c r="F214" i="14"/>
  <c r="G214" i="14"/>
  <c r="F215" i="14"/>
  <c r="G215" i="14"/>
  <c r="F216" i="14"/>
  <c r="G216" i="14"/>
  <c r="F217" i="14"/>
  <c r="G217" i="14"/>
  <c r="F218" i="14"/>
  <c r="G218" i="14"/>
  <c r="F219" i="14"/>
  <c r="G219" i="14"/>
  <c r="F220" i="14"/>
  <c r="G220" i="14"/>
  <c r="F221" i="14"/>
  <c r="G221" i="14"/>
  <c r="F222" i="14"/>
  <c r="G222" i="14"/>
  <c r="F223" i="14"/>
  <c r="G223" i="14"/>
  <c r="F224" i="14"/>
  <c r="G224" i="14"/>
  <c r="F225" i="14"/>
  <c r="G225" i="14"/>
  <c r="F226" i="14"/>
  <c r="G226" i="14"/>
  <c r="F227" i="14"/>
  <c r="G227" i="14"/>
  <c r="F228" i="14"/>
  <c r="G228" i="14"/>
  <c r="F229" i="14"/>
  <c r="G229" i="14"/>
  <c r="F230" i="14"/>
  <c r="G230" i="14"/>
  <c r="F231" i="14"/>
  <c r="G231" i="14"/>
  <c r="F232" i="14"/>
  <c r="G232" i="14"/>
  <c r="F233" i="14"/>
  <c r="G233" i="14"/>
  <c r="F234" i="14"/>
  <c r="G234" i="14"/>
  <c r="F235" i="14"/>
  <c r="G235" i="14"/>
  <c r="F236" i="14"/>
  <c r="G236" i="14"/>
  <c r="F237" i="14"/>
  <c r="G237" i="14"/>
  <c r="F238" i="14"/>
  <c r="G238" i="14"/>
  <c r="F239" i="14"/>
  <c r="G239" i="14"/>
  <c r="F240" i="14"/>
  <c r="G240" i="14"/>
  <c r="F241" i="14"/>
  <c r="G241" i="14"/>
  <c r="F242" i="14"/>
  <c r="G242" i="14"/>
  <c r="F243" i="14"/>
  <c r="G243" i="14"/>
  <c r="F244" i="14"/>
  <c r="G244" i="14"/>
  <c r="F245" i="14"/>
  <c r="G245" i="14"/>
  <c r="F246" i="14"/>
  <c r="G246" i="14"/>
  <c r="F247" i="14"/>
  <c r="G247" i="14"/>
  <c r="F248" i="14"/>
  <c r="G248" i="14"/>
  <c r="F249" i="14"/>
  <c r="G249" i="14"/>
  <c r="F250" i="14"/>
  <c r="G250" i="14"/>
  <c r="F251" i="14"/>
  <c r="G251" i="14"/>
  <c r="F252" i="14"/>
  <c r="G252" i="14"/>
  <c r="F253" i="14"/>
  <c r="G253" i="14"/>
  <c r="F254" i="14"/>
  <c r="G254" i="14"/>
  <c r="F255" i="14"/>
  <c r="G255" i="14"/>
  <c r="G20" i="22"/>
  <c r="G21" i="22"/>
  <c r="G22" i="22"/>
  <c r="G23" i="22"/>
  <c r="G24" i="22"/>
  <c r="G25" i="22"/>
  <c r="G26" i="22"/>
  <c r="G27" i="22"/>
  <c r="G28" i="22"/>
  <c r="G29" i="22"/>
  <c r="G30" i="22"/>
  <c r="G31" i="22"/>
  <c r="G32" i="22"/>
  <c r="G33" i="22"/>
  <c r="G34" i="22"/>
  <c r="G35" i="22"/>
  <c r="G36" i="22"/>
  <c r="G37" i="22"/>
  <c r="G38" i="22"/>
  <c r="G39" i="22"/>
  <c r="G40" i="22"/>
  <c r="G41" i="22"/>
  <c r="G42" i="22"/>
  <c r="G43" i="22"/>
  <c r="G44" i="22"/>
  <c r="G45" i="22"/>
  <c r="G46" i="22"/>
  <c r="G47" i="22"/>
  <c r="G48" i="22"/>
  <c r="G49" i="22"/>
  <c r="G50" i="22"/>
  <c r="G51" i="22"/>
  <c r="G52" i="22"/>
  <c r="G53" i="22"/>
  <c r="G54" i="22"/>
  <c r="G55" i="22"/>
  <c r="G56" i="22"/>
  <c r="G57" i="22"/>
  <c r="G58" i="22"/>
  <c r="G59" i="22"/>
  <c r="G60" i="22"/>
  <c r="G61" i="22"/>
  <c r="G62" i="22"/>
  <c r="G63" i="22"/>
  <c r="G64" i="22"/>
  <c r="G65" i="22"/>
  <c r="G66" i="22"/>
  <c r="G67" i="22"/>
  <c r="G68" i="22"/>
  <c r="G69" i="22"/>
  <c r="G70" i="22"/>
  <c r="G71" i="22"/>
  <c r="G72" i="22"/>
  <c r="G73" i="22"/>
  <c r="G74" i="22"/>
  <c r="G75" i="22"/>
  <c r="G76" i="22"/>
  <c r="G77" i="22"/>
  <c r="G78" i="22"/>
  <c r="G79" i="22"/>
  <c r="G80" i="22"/>
  <c r="G81" i="22"/>
  <c r="G82" i="22"/>
  <c r="G83" i="22"/>
  <c r="G84" i="22"/>
  <c r="G85" i="22"/>
  <c r="G86" i="22"/>
  <c r="G87" i="22"/>
  <c r="G88" i="22"/>
  <c r="G89" i="22"/>
  <c r="G90" i="22"/>
  <c r="G91" i="22"/>
  <c r="G92" i="22"/>
  <c r="G93" i="22"/>
  <c r="G94" i="22"/>
  <c r="G95" i="22"/>
  <c r="G96" i="22"/>
  <c r="G97" i="22"/>
  <c r="G98" i="22"/>
  <c r="G99" i="22"/>
  <c r="G100" i="22"/>
  <c r="G101" i="22"/>
  <c r="G102" i="22"/>
  <c r="G103" i="22"/>
  <c r="G104" i="22"/>
  <c r="G105" i="22"/>
  <c r="G106" i="22"/>
  <c r="G107" i="22"/>
  <c r="G108" i="22"/>
  <c r="G109" i="22"/>
  <c r="G110" i="22"/>
  <c r="G111" i="22"/>
  <c r="G112" i="22"/>
  <c r="G113" i="22"/>
  <c r="G114" i="22"/>
  <c r="G115" i="22"/>
  <c r="G116" i="22"/>
  <c r="G117" i="22"/>
  <c r="G118" i="22"/>
  <c r="G119" i="22"/>
  <c r="G120" i="22"/>
  <c r="G121" i="22"/>
  <c r="G122" i="22"/>
  <c r="G123" i="22"/>
  <c r="G124" i="22"/>
  <c r="G19" i="22"/>
  <c r="F20" i="27"/>
  <c r="F19" i="27"/>
  <c r="G20" i="26"/>
  <c r="G21" i="26"/>
  <c r="G22" i="26"/>
  <c r="G23" i="26"/>
  <c r="G24" i="26"/>
  <c r="G25" i="26"/>
  <c r="G26" i="26"/>
  <c r="G27" i="26"/>
  <c r="G28" i="26"/>
  <c r="G29" i="26"/>
  <c r="G30" i="26"/>
  <c r="G19" i="26"/>
  <c r="F20" i="24"/>
  <c r="F21" i="24"/>
  <c r="F22" i="24"/>
  <c r="F23" i="24"/>
  <c r="F24" i="24"/>
  <c r="F25" i="24"/>
  <c r="F26" i="24"/>
  <c r="F27" i="24"/>
  <c r="F28" i="24"/>
  <c r="F29" i="24"/>
  <c r="F30" i="24"/>
  <c r="F19" i="24"/>
  <c r="E19" i="24"/>
  <c r="E14" i="25"/>
  <c r="E13" i="25"/>
  <c r="E10" i="25"/>
  <c r="E12" i="25"/>
  <c r="P20" i="27"/>
  <c r="E20" i="27"/>
  <c r="P19" i="27"/>
  <c r="E10" i="27"/>
  <c r="V19" i="27"/>
  <c r="E19" i="27"/>
  <c r="E14" i="27"/>
  <c r="E13" i="27"/>
  <c r="E12" i="27"/>
  <c r="E11" i="27"/>
  <c r="F30" i="26"/>
  <c r="E30" i="26"/>
  <c r="F29" i="26"/>
  <c r="E29" i="26"/>
  <c r="F28" i="26"/>
  <c r="E28" i="26"/>
  <c r="F27" i="26"/>
  <c r="E27" i="26"/>
  <c r="F26" i="26"/>
  <c r="E26" i="26"/>
  <c r="F25" i="26"/>
  <c r="F24" i="26"/>
  <c r="E24" i="26"/>
  <c r="F23" i="26"/>
  <c r="F22" i="26"/>
  <c r="E22" i="26"/>
  <c r="F21" i="26"/>
  <c r="E21" i="26"/>
  <c r="F20" i="26"/>
  <c r="E20" i="26"/>
  <c r="F19" i="26"/>
  <c r="E19" i="26"/>
  <c r="E11" i="25"/>
  <c r="O42" i="25"/>
  <c r="O41" i="25"/>
  <c r="E41" i="25"/>
  <c r="O40" i="25"/>
  <c r="E40" i="25"/>
  <c r="O39" i="25"/>
  <c r="E39" i="25"/>
  <c r="O38" i="25"/>
  <c r="E38" i="25"/>
  <c r="O37" i="25"/>
  <c r="E37" i="25"/>
  <c r="O36" i="25"/>
  <c r="P36" i="25"/>
  <c r="E36" i="25"/>
  <c r="O35" i="25"/>
  <c r="E35" i="25"/>
  <c r="O34" i="25"/>
  <c r="P34" i="25"/>
  <c r="E34" i="25"/>
  <c r="O33" i="25"/>
  <c r="E33" i="25"/>
  <c r="O32" i="25"/>
  <c r="AS32" i="25"/>
  <c r="AT32" i="25"/>
  <c r="E32" i="25"/>
  <c r="O31" i="25"/>
  <c r="AM31" i="25"/>
  <c r="AN31" i="25"/>
  <c r="E31" i="25"/>
  <c r="O30" i="25"/>
  <c r="E30" i="25"/>
  <c r="O29" i="25"/>
  <c r="E29" i="25"/>
  <c r="O28" i="25"/>
  <c r="AM28" i="25"/>
  <c r="AN28" i="25"/>
  <c r="E28" i="25"/>
  <c r="O27" i="25"/>
  <c r="P27" i="25"/>
  <c r="E27" i="25"/>
  <c r="O26" i="25"/>
  <c r="AS26" i="25"/>
  <c r="AT26" i="25"/>
  <c r="E26" i="25"/>
  <c r="O25" i="25"/>
  <c r="U25" i="25"/>
  <c r="V25" i="25"/>
  <c r="P25" i="25"/>
  <c r="E25" i="25"/>
  <c r="O24" i="25"/>
  <c r="E24" i="25"/>
  <c r="O23" i="25"/>
  <c r="E23" i="25"/>
  <c r="O22" i="25"/>
  <c r="E22" i="25"/>
  <c r="O21" i="25"/>
  <c r="AS21" i="25"/>
  <c r="E21" i="25"/>
  <c r="O20" i="25"/>
  <c r="E20" i="25"/>
  <c r="O19" i="25"/>
  <c r="U19" i="25"/>
  <c r="E19" i="25"/>
  <c r="AS41" i="25"/>
  <c r="AG25" i="25"/>
  <c r="AH25" i="25"/>
  <c r="AA25" i="25"/>
  <c r="AB25" i="25"/>
  <c r="P30" i="24"/>
  <c r="E30" i="24"/>
  <c r="P29" i="24"/>
  <c r="R29" i="24"/>
  <c r="E29" i="24"/>
  <c r="P28" i="24"/>
  <c r="E28" i="24"/>
  <c r="P27" i="24"/>
  <c r="R27" i="24"/>
  <c r="E27" i="24"/>
  <c r="P26" i="24"/>
  <c r="Q26" i="24"/>
  <c r="E26" i="24"/>
  <c r="P25" i="24"/>
  <c r="E25" i="24"/>
  <c r="P24" i="24"/>
  <c r="Q24" i="24"/>
  <c r="E24" i="24"/>
  <c r="P23" i="24"/>
  <c r="E23" i="24"/>
  <c r="P22" i="24"/>
  <c r="E22" i="24"/>
  <c r="P21" i="24"/>
  <c r="R21" i="24"/>
  <c r="E21" i="24"/>
  <c r="P20" i="24"/>
  <c r="R20" i="24"/>
  <c r="E20" i="24"/>
  <c r="P19" i="24"/>
  <c r="E14" i="24"/>
  <c r="E13" i="24"/>
  <c r="E12" i="24"/>
  <c r="E11" i="24"/>
  <c r="E10" i="24"/>
  <c r="O40" i="23"/>
  <c r="Q40" i="23"/>
  <c r="E40" i="23"/>
  <c r="O39" i="23"/>
  <c r="P39" i="23"/>
  <c r="E39" i="23"/>
  <c r="O38" i="23"/>
  <c r="P38" i="23"/>
  <c r="E38" i="23"/>
  <c r="O37" i="23"/>
  <c r="E37" i="23"/>
  <c r="E36" i="23"/>
  <c r="O35" i="23"/>
  <c r="E35" i="23"/>
  <c r="O34" i="23"/>
  <c r="E34" i="23"/>
  <c r="O33" i="23"/>
  <c r="P33" i="23"/>
  <c r="E33" i="23"/>
  <c r="O32" i="23"/>
  <c r="E32" i="23"/>
  <c r="O31" i="23"/>
  <c r="E31" i="23"/>
  <c r="O30" i="23"/>
  <c r="E30" i="23"/>
  <c r="O29" i="23"/>
  <c r="P29" i="23"/>
  <c r="E29" i="23"/>
  <c r="O28" i="23"/>
  <c r="E28" i="23"/>
  <c r="E27" i="23"/>
  <c r="O26" i="23"/>
  <c r="E26" i="23"/>
  <c r="O25" i="23"/>
  <c r="E25" i="23"/>
  <c r="E24" i="23"/>
  <c r="O23" i="23"/>
  <c r="P23" i="23"/>
  <c r="E23" i="23"/>
  <c r="O22" i="23"/>
  <c r="E22" i="23"/>
  <c r="O21" i="23"/>
  <c r="E21" i="23"/>
  <c r="O20" i="23"/>
  <c r="E20" i="23"/>
  <c r="E19" i="23"/>
  <c r="E14" i="23"/>
  <c r="AS29" i="23"/>
  <c r="AT29" i="23"/>
  <c r="E13" i="23"/>
  <c r="E12" i="23"/>
  <c r="AG29" i="23"/>
  <c r="AH29" i="23"/>
  <c r="E11" i="23"/>
  <c r="E10" i="23"/>
  <c r="AA29" i="23"/>
  <c r="AB29" i="23"/>
  <c r="U21" i="23"/>
  <c r="AM37" i="23"/>
  <c r="AN37" i="23"/>
  <c r="AM23" i="23"/>
  <c r="AN23" i="23"/>
  <c r="AA23" i="23"/>
  <c r="AB23" i="23"/>
  <c r="AS30" i="23"/>
  <c r="AT30" i="23"/>
  <c r="AS25" i="23"/>
  <c r="AT25" i="23"/>
  <c r="AS20" i="23"/>
  <c r="AT20" i="23"/>
  <c r="AM26" i="23"/>
  <c r="AN26" i="23"/>
  <c r="V21" i="23"/>
  <c r="X21" i="23"/>
  <c r="W21" i="23"/>
  <c r="AG34" i="23"/>
  <c r="P30" i="23"/>
  <c r="P35" i="23"/>
  <c r="R35" i="23"/>
  <c r="Q35" i="23"/>
  <c r="AA35" i="23"/>
  <c r="AS26" i="23"/>
  <c r="AT26" i="23"/>
  <c r="AS31" i="23"/>
  <c r="AT31" i="23"/>
  <c r="AG35" i="23"/>
  <c r="AG23" i="23"/>
  <c r="AH23" i="23"/>
  <c r="AA28" i="23"/>
  <c r="AB28" i="23"/>
  <c r="AM32" i="23"/>
  <c r="AN32" i="23"/>
  <c r="AG28" i="23"/>
  <c r="AH28" i="23"/>
  <c r="AG33" i="23"/>
  <c r="AH33" i="23"/>
  <c r="P40" i="23"/>
  <c r="R40" i="23"/>
  <c r="AA22" i="23"/>
  <c r="AM20" i="23"/>
  <c r="AN20" i="23"/>
  <c r="AG21" i="23"/>
  <c r="Q21" i="23"/>
  <c r="AM21" i="23"/>
  <c r="AA34" i="23"/>
  <c r="Q34" i="23"/>
  <c r="AT25" i="24"/>
  <c r="AU25" i="24"/>
  <c r="Q22" i="24"/>
  <c r="R22" i="24"/>
  <c r="Q28" i="24"/>
  <c r="S28" i="24"/>
  <c r="R28" i="24"/>
  <c r="Q30" i="24"/>
  <c r="S30" i="24"/>
  <c r="R30" i="24"/>
  <c r="AT19" i="24"/>
  <c r="R19" i="24"/>
  <c r="V19" i="25"/>
  <c r="AG22" i="25"/>
  <c r="AH22" i="25"/>
  <c r="AM27" i="25"/>
  <c r="AN27" i="25"/>
  <c r="AG39" i="25"/>
  <c r="AH39" i="25"/>
  <c r="AT21" i="25"/>
  <c r="AA38" i="25"/>
  <c r="AB38" i="25"/>
  <c r="AT41" i="25"/>
  <c r="AA23" i="25"/>
  <c r="AB23" i="25"/>
  <c r="AS27" i="25"/>
  <c r="AT27" i="25"/>
  <c r="U24" i="25"/>
  <c r="V24" i="25"/>
  <c r="AG28" i="25"/>
  <c r="AH28" i="25"/>
  <c r="AS33" i="25"/>
  <c r="Q33" i="25"/>
  <c r="AM41" i="25"/>
  <c r="Q41" i="25"/>
  <c r="AG19" i="25"/>
  <c r="Q19" i="25"/>
  <c r="AS20" i="25"/>
  <c r="AT20" i="25"/>
  <c r="AM42" i="25"/>
  <c r="AN42" i="25"/>
  <c r="AA29" i="25"/>
  <c r="AB29" i="25"/>
  <c r="AA37" i="25"/>
  <c r="Q37" i="25"/>
  <c r="AM21" i="25"/>
  <c r="Q21" i="25"/>
  <c r="Q35" i="25"/>
  <c r="P21" i="25"/>
  <c r="AA30" i="25"/>
  <c r="AB30" i="25"/>
  <c r="AM38" i="25"/>
  <c r="AN38" i="25"/>
  <c r="AH20" i="27"/>
  <c r="AI20" i="27"/>
  <c r="AN19" i="27"/>
  <c r="R19" i="27"/>
  <c r="W19" i="27"/>
  <c r="V23" i="24"/>
  <c r="W23" i="24"/>
  <c r="AN20" i="24"/>
  <c r="AT20" i="24"/>
  <c r="AN26" i="24"/>
  <c r="AO26" i="24"/>
  <c r="AH21" i="24"/>
  <c r="AH27" i="24"/>
  <c r="AH29" i="24"/>
  <c r="AB30" i="24"/>
  <c r="AH26" i="24"/>
  <c r="AI26" i="24"/>
  <c r="AN29" i="24"/>
  <c r="AH22" i="24"/>
  <c r="AT26" i="24"/>
  <c r="AU26" i="24"/>
  <c r="AB23" i="24"/>
  <c r="AC23" i="24"/>
  <c r="V28" i="24"/>
  <c r="AT28" i="24"/>
  <c r="AB21" i="24"/>
  <c r="AN21" i="24"/>
  <c r="AH28" i="24"/>
  <c r="V26" i="24"/>
  <c r="W26" i="24"/>
  <c r="V24" i="24"/>
  <c r="W24" i="24"/>
  <c r="AB24" i="24"/>
  <c r="AC24" i="24"/>
  <c r="V22" i="24"/>
  <c r="AH24" i="24"/>
  <c r="AI24" i="24"/>
  <c r="AB27" i="24"/>
  <c r="AB29" i="24"/>
  <c r="AB22" i="24"/>
  <c r="AT24" i="24"/>
  <c r="AU24" i="24"/>
  <c r="AN27" i="24"/>
  <c r="AT22" i="24"/>
  <c r="Q20" i="24"/>
  <c r="S20" i="24"/>
  <c r="V20" i="24"/>
  <c r="AH20" i="24"/>
  <c r="AS23" i="23"/>
  <c r="AT23" i="23"/>
  <c r="AM29" i="23"/>
  <c r="AN29" i="23"/>
  <c r="AS32" i="23"/>
  <c r="AT32" i="23"/>
  <c r="U37" i="23"/>
  <c r="V37" i="23"/>
  <c r="AS21" i="23"/>
  <c r="AS35" i="23"/>
  <c r="AG22" i="23"/>
  <c r="U30" i="23"/>
  <c r="V30" i="23"/>
  <c r="AM33" i="23"/>
  <c r="AN33" i="23"/>
  <c r="AG30" i="23"/>
  <c r="AH30" i="23"/>
  <c r="AS33" i="23"/>
  <c r="AT33" i="23"/>
  <c r="AM30" i="23"/>
  <c r="AN30" i="23"/>
  <c r="AH19" i="27"/>
  <c r="AN20" i="27"/>
  <c r="AO20" i="27"/>
  <c r="AM24" i="25"/>
  <c r="AN24" i="25"/>
  <c r="AG37" i="25"/>
  <c r="AM22" i="25"/>
  <c r="AN22" i="25"/>
  <c r="P29" i="25"/>
  <c r="P33" i="25"/>
  <c r="R33" i="25"/>
  <c r="P41" i="25"/>
  <c r="P19" i="25"/>
  <c r="P20" i="25"/>
  <c r="R19" i="25"/>
  <c r="AG29" i="25"/>
  <c r="AH29" i="25"/>
  <c r="P38" i="25"/>
  <c r="P23" i="25"/>
  <c r="AG23" i="25"/>
  <c r="AH23" i="25"/>
  <c r="U39" i="25"/>
  <c r="V39" i="25"/>
  <c r="P39" i="25"/>
  <c r="AA24" i="25"/>
  <c r="AB24" i="25"/>
  <c r="AT20" i="27"/>
  <c r="AU20" i="27"/>
  <c r="Q19" i="27"/>
  <c r="AT19" i="27"/>
  <c r="Q20" i="27"/>
  <c r="AB19" i="27"/>
  <c r="V20" i="27"/>
  <c r="W20" i="27"/>
  <c r="AB20" i="27"/>
  <c r="AC20" i="27"/>
  <c r="P26" i="25"/>
  <c r="AA19" i="25"/>
  <c r="U20" i="25"/>
  <c r="V20" i="25"/>
  <c r="AS22" i="25"/>
  <c r="AT22" i="25"/>
  <c r="AM23" i="25"/>
  <c r="AN23" i="25"/>
  <c r="AG24" i="25"/>
  <c r="AH24" i="25"/>
  <c r="U26" i="25"/>
  <c r="V26" i="25"/>
  <c r="AS28" i="25"/>
  <c r="AT28" i="25"/>
  <c r="AM29" i="25"/>
  <c r="AN29" i="25"/>
  <c r="AM36" i="25"/>
  <c r="AN36" i="25"/>
  <c r="AA41" i="25"/>
  <c r="AA39" i="25"/>
  <c r="AB39" i="25"/>
  <c r="AA34" i="25"/>
  <c r="AB34" i="25"/>
  <c r="AA20" i="25"/>
  <c r="AB20" i="25"/>
  <c r="U21" i="25"/>
  <c r="AS23" i="25"/>
  <c r="AT23" i="25"/>
  <c r="AA26" i="25"/>
  <c r="AB26" i="25"/>
  <c r="U27" i="25"/>
  <c r="V27" i="25"/>
  <c r="AS29" i="25"/>
  <c r="AT29" i="25"/>
  <c r="AS30" i="25"/>
  <c r="AT30" i="25"/>
  <c r="AS34" i="25"/>
  <c r="AT34" i="25"/>
  <c r="AS35" i="25"/>
  <c r="AM35" i="25"/>
  <c r="U35" i="25"/>
  <c r="U36" i="25"/>
  <c r="V36" i="25"/>
  <c r="AG33" i="25"/>
  <c r="P22" i="25"/>
  <c r="P28" i="25"/>
  <c r="U33" i="25"/>
  <c r="P35" i="25"/>
  <c r="R35" i="25"/>
  <c r="AS40" i="25"/>
  <c r="AT40" i="25"/>
  <c r="AM40" i="25"/>
  <c r="AN40" i="25"/>
  <c r="AG40" i="25"/>
  <c r="AH40" i="25"/>
  <c r="U40" i="25"/>
  <c r="V40" i="25"/>
  <c r="AM39" i="25"/>
  <c r="AN39" i="25"/>
  <c r="AM19" i="25"/>
  <c r="AG20" i="25"/>
  <c r="AH20" i="25"/>
  <c r="AA21" i="25"/>
  <c r="U22" i="25"/>
  <c r="V22" i="25"/>
  <c r="AS24" i="25"/>
  <c r="AT24" i="25"/>
  <c r="AM25" i="25"/>
  <c r="AN25" i="25"/>
  <c r="AG26" i="25"/>
  <c r="AH26" i="25"/>
  <c r="AA27" i="25"/>
  <c r="AB27" i="25"/>
  <c r="U28" i="25"/>
  <c r="V28" i="25"/>
  <c r="U34" i="25"/>
  <c r="V34" i="25"/>
  <c r="AA36" i="25"/>
  <c r="AB36" i="25"/>
  <c r="AS37" i="25"/>
  <c r="P40" i="25"/>
  <c r="AS38" i="25"/>
  <c r="AT38" i="25"/>
  <c r="AA32" i="25"/>
  <c r="AB32" i="25"/>
  <c r="U32" i="25"/>
  <c r="V32" i="25"/>
  <c r="AM32" i="25"/>
  <c r="AN32" i="25"/>
  <c r="AA33" i="25"/>
  <c r="AA35" i="25"/>
  <c r="AS39" i="25"/>
  <c r="AT39" i="25"/>
  <c r="AS19" i="25"/>
  <c r="AM20" i="25"/>
  <c r="AN20" i="25"/>
  <c r="AG21" i="25"/>
  <c r="AA22" i="25"/>
  <c r="AB22" i="25"/>
  <c r="U23" i="25"/>
  <c r="V23" i="25"/>
  <c r="AS25" i="25"/>
  <c r="AT25" i="25"/>
  <c r="AM26" i="25"/>
  <c r="AN26" i="25"/>
  <c r="AG27" i="25"/>
  <c r="AH27" i="25"/>
  <c r="AA28" i="25"/>
  <c r="AB28" i="25"/>
  <c r="U29" i="25"/>
  <c r="V29" i="25"/>
  <c r="AM30" i="25"/>
  <c r="AN30" i="25"/>
  <c r="AG30" i="25"/>
  <c r="AH30" i="25"/>
  <c r="AG31" i="25"/>
  <c r="AH31" i="25"/>
  <c r="AA31" i="25"/>
  <c r="AB31" i="25"/>
  <c r="AS31" i="25"/>
  <c r="AT31" i="25"/>
  <c r="P32" i="25"/>
  <c r="AA40" i="25"/>
  <c r="AB40" i="25"/>
  <c r="P24" i="25"/>
  <c r="P30" i="25"/>
  <c r="P31" i="25"/>
  <c r="AG34" i="25"/>
  <c r="AH34" i="25"/>
  <c r="AG35" i="25"/>
  <c r="AS36" i="25"/>
  <c r="AT36" i="25"/>
  <c r="U30" i="25"/>
  <c r="V30" i="25"/>
  <c r="U31" i="25"/>
  <c r="V31" i="25"/>
  <c r="AG32" i="25"/>
  <c r="AH32" i="25"/>
  <c r="AM33" i="25"/>
  <c r="U38" i="25"/>
  <c r="V38" i="25"/>
  <c r="AG42" i="25"/>
  <c r="AH42" i="25"/>
  <c r="AA42" i="25"/>
  <c r="AB42" i="25"/>
  <c r="U42" i="25"/>
  <c r="V42" i="25"/>
  <c r="AS42" i="25"/>
  <c r="AT42" i="25"/>
  <c r="U41" i="25"/>
  <c r="AM34" i="25"/>
  <c r="AN34" i="25"/>
  <c r="P42" i="25"/>
  <c r="AM37" i="25"/>
  <c r="AG38" i="25"/>
  <c r="AH38" i="25"/>
  <c r="P37" i="25"/>
  <c r="R37" i="25"/>
  <c r="AG36" i="25"/>
  <c r="AH36" i="25"/>
  <c r="U37" i="25"/>
  <c r="AG41" i="25"/>
  <c r="Q19" i="24"/>
  <c r="S19" i="24"/>
  <c r="Q25" i="24"/>
  <c r="AT29" i="24"/>
  <c r="AT30" i="24"/>
  <c r="V19" i="24"/>
  <c r="AT21" i="24"/>
  <c r="AN22" i="24"/>
  <c r="AH23" i="24"/>
  <c r="AI23" i="24"/>
  <c r="V25" i="24"/>
  <c r="W25" i="24"/>
  <c r="AT27" i="24"/>
  <c r="AN28" i="24"/>
  <c r="AB19" i="24"/>
  <c r="AN23" i="24"/>
  <c r="AO23" i="24"/>
  <c r="AB25" i="24"/>
  <c r="AC25" i="24"/>
  <c r="Q21" i="24"/>
  <c r="S21" i="24"/>
  <c r="Q27" i="24"/>
  <c r="S27" i="24"/>
  <c r="Q29" i="24"/>
  <c r="S29" i="24"/>
  <c r="AH19" i="24"/>
  <c r="AB20" i="24"/>
  <c r="V21" i="24"/>
  <c r="AT23" i="24"/>
  <c r="AU23" i="24"/>
  <c r="AN24" i="24"/>
  <c r="AO24" i="24"/>
  <c r="AH25" i="24"/>
  <c r="AI25" i="24"/>
  <c r="AB26" i="24"/>
  <c r="AC26" i="24"/>
  <c r="V27" i="24"/>
  <c r="V29" i="24"/>
  <c r="V30" i="24"/>
  <c r="AN19" i="24"/>
  <c r="AN25" i="24"/>
  <c r="AO25" i="24"/>
  <c r="Q23" i="24"/>
  <c r="AB28" i="24"/>
  <c r="AH30" i="24"/>
  <c r="AN30" i="24"/>
  <c r="P31" i="23"/>
  <c r="AM22" i="23"/>
  <c r="U25" i="23"/>
  <c r="V25" i="23"/>
  <c r="AM28" i="23"/>
  <c r="AN28" i="23"/>
  <c r="AA30" i="23"/>
  <c r="AB30" i="23"/>
  <c r="U31" i="23"/>
  <c r="V31" i="23"/>
  <c r="AM34" i="23"/>
  <c r="P20" i="23"/>
  <c r="P26" i="23"/>
  <c r="P32" i="23"/>
  <c r="P25" i="23"/>
  <c r="U20" i="23"/>
  <c r="V20" i="23"/>
  <c r="AS22" i="23"/>
  <c r="AA25" i="23"/>
  <c r="AB25" i="23"/>
  <c r="U26" i="23"/>
  <c r="V26" i="23"/>
  <c r="AS28" i="23"/>
  <c r="AT28" i="23"/>
  <c r="AA31" i="23"/>
  <c r="AB31" i="23"/>
  <c r="U32" i="23"/>
  <c r="V32" i="23"/>
  <c r="AS34" i="23"/>
  <c r="AM35" i="23"/>
  <c r="U39" i="23"/>
  <c r="V39" i="23"/>
  <c r="P21" i="23"/>
  <c r="R21" i="23"/>
  <c r="AA39" i="23"/>
  <c r="AB39" i="23"/>
  <c r="AA20" i="23"/>
  <c r="AB20" i="23"/>
  <c r="AG25" i="23"/>
  <c r="AH25" i="23"/>
  <c r="AA26" i="23"/>
  <c r="AB26" i="23"/>
  <c r="AG39" i="23"/>
  <c r="AH39" i="23"/>
  <c r="P22" i="23"/>
  <c r="P28" i="23"/>
  <c r="P34" i="23"/>
  <c r="R34" i="23"/>
  <c r="AA38" i="23"/>
  <c r="AB38" i="23"/>
  <c r="AG31" i="23"/>
  <c r="AH31" i="23"/>
  <c r="AA32" i="23"/>
  <c r="AB32" i="23"/>
  <c r="U33" i="23"/>
  <c r="V33" i="23"/>
  <c r="AM39" i="23"/>
  <c r="AN39" i="23"/>
  <c r="AG20" i="23"/>
  <c r="AH20" i="23"/>
  <c r="AA21" i="23"/>
  <c r="U22" i="23"/>
  <c r="AM25" i="23"/>
  <c r="AN25" i="23"/>
  <c r="AG26" i="23"/>
  <c r="AH26" i="23"/>
  <c r="U28" i="23"/>
  <c r="V28" i="23"/>
  <c r="AM31" i="23"/>
  <c r="AN31" i="23"/>
  <c r="AG32" i="23"/>
  <c r="AH32" i="23"/>
  <c r="AA33" i="23"/>
  <c r="AB33" i="23"/>
  <c r="U34" i="23"/>
  <c r="AS39" i="23"/>
  <c r="AT39" i="23"/>
  <c r="AS40" i="23"/>
  <c r="U23" i="23"/>
  <c r="V23" i="23"/>
  <c r="U29" i="23"/>
  <c r="V29" i="23"/>
  <c r="U35" i="23"/>
  <c r="AG37" i="23"/>
  <c r="AH37" i="23"/>
  <c r="AA37" i="23"/>
  <c r="AB37" i="23"/>
  <c r="P37" i="23"/>
  <c r="AS37" i="23"/>
  <c r="AT37" i="23"/>
  <c r="AG38" i="23"/>
  <c r="AH38" i="23"/>
  <c r="U40" i="23"/>
  <c r="AM38" i="23"/>
  <c r="AN38" i="23"/>
  <c r="AA40" i="23"/>
  <c r="AS38" i="23"/>
  <c r="AT38" i="23"/>
  <c r="AG40" i="23"/>
  <c r="AM40" i="23"/>
  <c r="U38" i="23"/>
  <c r="V38" i="23"/>
  <c r="AT21" i="23"/>
  <c r="AV21" i="23"/>
  <c r="AU21" i="23"/>
  <c r="AH21" i="23"/>
  <c r="AJ21" i="23"/>
  <c r="AI21" i="23"/>
  <c r="AT34" i="23"/>
  <c r="AV34" i="23"/>
  <c r="AU34" i="23"/>
  <c r="V34" i="23"/>
  <c r="X34" i="23"/>
  <c r="W34" i="23"/>
  <c r="AN34" i="23"/>
  <c r="AP34" i="23"/>
  <c r="AO34" i="23"/>
  <c r="AB35" i="23"/>
  <c r="AD35" i="23"/>
  <c r="AC35" i="23"/>
  <c r="V35" i="23"/>
  <c r="X35" i="23"/>
  <c r="W35" i="23"/>
  <c r="AB34" i="23"/>
  <c r="AD34" i="23"/>
  <c r="AC34" i="23"/>
  <c r="AH22" i="23"/>
  <c r="AN21" i="23"/>
  <c r="AP21" i="23"/>
  <c r="AO21" i="23"/>
  <c r="AT22" i="23"/>
  <c r="AN22" i="23"/>
  <c r="AB40" i="23"/>
  <c r="AD40" i="23"/>
  <c r="AC40" i="23"/>
  <c r="V40" i="23"/>
  <c r="X40" i="23"/>
  <c r="W40" i="23"/>
  <c r="AN40" i="23"/>
  <c r="AP40" i="23"/>
  <c r="AO40" i="23"/>
  <c r="AT40" i="23"/>
  <c r="AV40" i="23"/>
  <c r="AU40" i="23"/>
  <c r="V22" i="23"/>
  <c r="AT35" i="23"/>
  <c r="AV35" i="23"/>
  <c r="AU35" i="23"/>
  <c r="AH35" i="23"/>
  <c r="AJ35" i="23"/>
  <c r="AI35" i="23"/>
  <c r="AH34" i="23"/>
  <c r="AJ34" i="23"/>
  <c r="AI34" i="23"/>
  <c r="AB22" i="23"/>
  <c r="AH40" i="23"/>
  <c r="AJ40" i="23"/>
  <c r="AI40" i="23"/>
  <c r="AB21" i="23"/>
  <c r="AD21" i="23"/>
  <c r="AC21" i="23"/>
  <c r="AN35" i="23"/>
  <c r="AP35" i="23"/>
  <c r="AO35" i="23"/>
  <c r="AU19" i="24"/>
  <c r="AW19" i="24"/>
  <c r="AV19" i="24"/>
  <c r="W27" i="24"/>
  <c r="Y27" i="24"/>
  <c r="X27" i="24"/>
  <c r="AU30" i="24"/>
  <c r="AW30" i="24"/>
  <c r="AV30" i="24"/>
  <c r="AC22" i="24"/>
  <c r="AE22" i="24"/>
  <c r="AD22" i="24"/>
  <c r="AI22" i="24"/>
  <c r="AK22" i="24"/>
  <c r="AJ22" i="24"/>
  <c r="AI30" i="24"/>
  <c r="AK30" i="24"/>
  <c r="AJ30" i="24"/>
  <c r="AU29" i="24"/>
  <c r="AW29" i="24"/>
  <c r="AV29" i="24"/>
  <c r="AC29" i="24"/>
  <c r="AE29" i="24"/>
  <c r="AD29" i="24"/>
  <c r="AO29" i="24"/>
  <c r="AQ29" i="24"/>
  <c r="AP29" i="24"/>
  <c r="AC28" i="24"/>
  <c r="AE28" i="24"/>
  <c r="AD28" i="24"/>
  <c r="AU20" i="24"/>
  <c r="AW20" i="24"/>
  <c r="AV20" i="24"/>
  <c r="AC27" i="24"/>
  <c r="AE27" i="24"/>
  <c r="AD27" i="24"/>
  <c r="AC30" i="24"/>
  <c r="AE30" i="24"/>
  <c r="AD30" i="24"/>
  <c r="AO20" i="24"/>
  <c r="AQ20" i="24"/>
  <c r="AP20" i="24"/>
  <c r="AO28" i="24"/>
  <c r="AQ28" i="24"/>
  <c r="AP28" i="24"/>
  <c r="AI28" i="24"/>
  <c r="AK28" i="24"/>
  <c r="AJ28" i="24"/>
  <c r="W21" i="24"/>
  <c r="Y21" i="24"/>
  <c r="X21" i="24"/>
  <c r="AU27" i="24"/>
  <c r="AW27" i="24"/>
  <c r="AV27" i="24"/>
  <c r="AI20" i="24"/>
  <c r="AK20" i="24"/>
  <c r="AJ20" i="24"/>
  <c r="W22" i="24"/>
  <c r="Y22" i="24"/>
  <c r="X22" i="24"/>
  <c r="AO21" i="24"/>
  <c r="AQ21" i="24"/>
  <c r="AP21" i="24"/>
  <c r="AO19" i="24"/>
  <c r="AQ19" i="24"/>
  <c r="AP19" i="24"/>
  <c r="W19" i="24"/>
  <c r="Y19" i="24"/>
  <c r="X19" i="24"/>
  <c r="AO27" i="24"/>
  <c r="AQ27" i="24"/>
  <c r="AP27" i="24"/>
  <c r="AO30" i="24"/>
  <c r="AQ30" i="24"/>
  <c r="AP30" i="24"/>
  <c r="AI21" i="24"/>
  <c r="AK21" i="24"/>
  <c r="AJ21" i="24"/>
  <c r="W30" i="24"/>
  <c r="Y30" i="24"/>
  <c r="X30" i="24"/>
  <c r="AC20" i="24"/>
  <c r="AE20" i="24"/>
  <c r="AD20" i="24"/>
  <c r="W20" i="24"/>
  <c r="Y20" i="24"/>
  <c r="X20" i="24"/>
  <c r="AC21" i="24"/>
  <c r="AE21" i="24"/>
  <c r="AD21" i="24"/>
  <c r="W29" i="24"/>
  <c r="Y29" i="24"/>
  <c r="X29" i="24"/>
  <c r="AI19" i="24"/>
  <c r="AK19" i="24"/>
  <c r="AJ19" i="24"/>
  <c r="AC19" i="24"/>
  <c r="AE19" i="24"/>
  <c r="AD19" i="24"/>
  <c r="AU28" i="24"/>
  <c r="AW28" i="24"/>
  <c r="AV28" i="24"/>
  <c r="AO22" i="24"/>
  <c r="AQ22" i="24"/>
  <c r="AP22" i="24"/>
  <c r="AU22" i="24"/>
  <c r="AW22" i="24"/>
  <c r="AV22" i="24"/>
  <c r="W28" i="24"/>
  <c r="Y28" i="24"/>
  <c r="X28" i="24"/>
  <c r="AI29" i="24"/>
  <c r="AK29" i="24"/>
  <c r="AJ29" i="24"/>
  <c r="AU21" i="24"/>
  <c r="AW21" i="24"/>
  <c r="AV21" i="24"/>
  <c r="AI27" i="24"/>
  <c r="AK27" i="24"/>
  <c r="AJ27" i="24"/>
  <c r="S22" i="24"/>
  <c r="V41" i="25"/>
  <c r="X41" i="25"/>
  <c r="W41" i="25"/>
  <c r="V21" i="25"/>
  <c r="X21" i="25"/>
  <c r="W21" i="25"/>
  <c r="AH21" i="25"/>
  <c r="AJ21" i="25"/>
  <c r="AI21" i="25"/>
  <c r="AH19" i="25"/>
  <c r="AJ19" i="25"/>
  <c r="AI19" i="25"/>
  <c r="AH41" i="25"/>
  <c r="AJ41" i="25"/>
  <c r="AI41" i="25"/>
  <c r="AB41" i="25"/>
  <c r="AD41" i="25"/>
  <c r="AC41" i="25"/>
  <c r="R41" i="25"/>
  <c r="AN41" i="25"/>
  <c r="AP41" i="25"/>
  <c r="AO41" i="25"/>
  <c r="AU21" i="25"/>
  <c r="V37" i="25"/>
  <c r="X37" i="25"/>
  <c r="W37" i="25"/>
  <c r="AT19" i="25"/>
  <c r="AV19" i="25"/>
  <c r="AU19" i="25"/>
  <c r="AH33" i="25"/>
  <c r="AJ33" i="25"/>
  <c r="AI33" i="25"/>
  <c r="V35" i="25"/>
  <c r="X35" i="25"/>
  <c r="W35" i="25"/>
  <c r="AV21" i="25"/>
  <c r="AN35" i="25"/>
  <c r="AP35" i="25"/>
  <c r="AO35" i="25"/>
  <c r="AN21" i="25"/>
  <c r="AP21" i="25"/>
  <c r="AO21" i="25"/>
  <c r="AT33" i="25"/>
  <c r="AV33" i="25"/>
  <c r="AU33" i="25"/>
  <c r="AB21" i="25"/>
  <c r="AD21" i="25"/>
  <c r="AC21" i="25"/>
  <c r="AT35" i="25"/>
  <c r="AV35" i="25"/>
  <c r="AU35" i="25"/>
  <c r="AH37" i="25"/>
  <c r="AJ37" i="25"/>
  <c r="AI37" i="25"/>
  <c r="AB35" i="25"/>
  <c r="AD35" i="25"/>
  <c r="AC35" i="25"/>
  <c r="AN19" i="25"/>
  <c r="AP19" i="25"/>
  <c r="AO19" i="25"/>
  <c r="R21" i="25"/>
  <c r="V33" i="25"/>
  <c r="X33" i="25"/>
  <c r="W33" i="25"/>
  <c r="AH35" i="25"/>
  <c r="AJ35" i="25"/>
  <c r="AI35" i="25"/>
  <c r="AB33" i="25"/>
  <c r="AD33" i="25"/>
  <c r="AC33" i="25"/>
  <c r="AT37" i="25"/>
  <c r="AV37" i="25"/>
  <c r="AU37" i="25"/>
  <c r="AB19" i="25"/>
  <c r="AD19" i="25"/>
  <c r="AC19" i="25"/>
  <c r="AU41" i="25"/>
  <c r="W19" i="25"/>
  <c r="AN37" i="25"/>
  <c r="AP37" i="25"/>
  <c r="AO37" i="25"/>
  <c r="AN33" i="25"/>
  <c r="AP33" i="25"/>
  <c r="AO33" i="25"/>
  <c r="AB37" i="25"/>
  <c r="AD37" i="25"/>
  <c r="AC37" i="25"/>
  <c r="AV41" i="25"/>
  <c r="X19" i="25"/>
  <c r="AO19" i="27"/>
  <c r="AQ19" i="27"/>
  <c r="AP19" i="27"/>
  <c r="AU19" i="27"/>
  <c r="AW19" i="27"/>
  <c r="AV19" i="27"/>
  <c r="AI19" i="27"/>
  <c r="AK19" i="27"/>
  <c r="AJ19" i="27"/>
  <c r="X19" i="27"/>
  <c r="Y19" i="27"/>
  <c r="S19" i="27"/>
  <c r="AC19" i="27"/>
  <c r="AE19" i="27"/>
  <c r="AD19" i="27"/>
  <c r="P30" i="21"/>
  <c r="P31" i="21"/>
  <c r="Q31" i="21"/>
  <c r="P32" i="21"/>
  <c r="Q32" i="21"/>
  <c r="P33" i="21"/>
  <c r="Q33" i="21"/>
  <c r="P34" i="21"/>
  <c r="Q34" i="21"/>
  <c r="P35" i="21"/>
  <c r="Q35" i="21"/>
  <c r="P38" i="21"/>
  <c r="Q38" i="21"/>
  <c r="P39" i="21"/>
  <c r="Q39" i="21"/>
  <c r="P40" i="21"/>
  <c r="Q40" i="21"/>
  <c r="P45" i="21"/>
  <c r="Q45" i="21"/>
  <c r="P46" i="21"/>
  <c r="Q46" i="21"/>
  <c r="P47" i="21"/>
  <c r="Q47" i="21"/>
  <c r="P48" i="21"/>
  <c r="Q48" i="21"/>
  <c r="P49" i="21"/>
  <c r="Q49" i="21"/>
  <c r="P50" i="21"/>
  <c r="Q50" i="21"/>
  <c r="P51" i="21"/>
  <c r="Q51" i="21"/>
  <c r="P52" i="21"/>
  <c r="Q52" i="21"/>
  <c r="P53" i="21"/>
  <c r="Q53" i="21"/>
  <c r="P54" i="21"/>
  <c r="Q54" i="21"/>
  <c r="P57" i="21"/>
  <c r="Q57" i="21"/>
  <c r="P58" i="21"/>
  <c r="Q58" i="21"/>
  <c r="P59" i="21"/>
  <c r="Q59" i="21"/>
  <c r="P60" i="21"/>
  <c r="Q60" i="21"/>
  <c r="P61" i="21"/>
  <c r="Q61" i="21"/>
  <c r="P62" i="21"/>
  <c r="Q62" i="21"/>
  <c r="P63" i="21"/>
  <c r="Q63" i="21"/>
  <c r="P64" i="21"/>
  <c r="Q64" i="21"/>
  <c r="P65" i="21"/>
  <c r="Q65" i="21"/>
  <c r="P66" i="21"/>
  <c r="Q66" i="21"/>
  <c r="P67" i="21"/>
  <c r="Q67" i="21"/>
  <c r="P68" i="21"/>
  <c r="Q68" i="21"/>
  <c r="P69" i="21"/>
  <c r="Q69" i="21"/>
  <c r="P70" i="21"/>
  <c r="Q70" i="21"/>
  <c r="P71" i="21"/>
  <c r="Q71" i="21"/>
  <c r="P72" i="21"/>
  <c r="Q72" i="21"/>
  <c r="P73" i="21"/>
  <c r="Q73" i="21"/>
  <c r="P74" i="21"/>
  <c r="Q74" i="21"/>
  <c r="P75" i="21"/>
  <c r="Q75" i="21"/>
  <c r="P76" i="21"/>
  <c r="Q76" i="21"/>
  <c r="P77" i="21"/>
  <c r="Q77" i="21"/>
  <c r="P78" i="21"/>
  <c r="Q78" i="21"/>
  <c r="P79" i="21"/>
  <c r="Q79" i="21"/>
  <c r="P80" i="21"/>
  <c r="Q80" i="21"/>
  <c r="P81" i="21"/>
  <c r="Q81" i="21"/>
  <c r="P82" i="21"/>
  <c r="Q82" i="21"/>
  <c r="P83" i="21"/>
  <c r="Q83" i="21"/>
  <c r="P85" i="21"/>
  <c r="Q85" i="21"/>
  <c r="P86" i="21"/>
  <c r="Q86" i="21"/>
  <c r="P87" i="21"/>
  <c r="Q87" i="21"/>
  <c r="P88" i="21"/>
  <c r="Q88" i="21"/>
  <c r="P89" i="21"/>
  <c r="Q89" i="21"/>
  <c r="P90" i="21"/>
  <c r="P91" i="21"/>
  <c r="Q91" i="21"/>
  <c r="P92" i="21"/>
  <c r="Q92" i="21"/>
  <c r="P93" i="21"/>
  <c r="Q93" i="21"/>
  <c r="P94" i="21"/>
  <c r="Q94" i="21"/>
  <c r="P95" i="21"/>
  <c r="Q95" i="21"/>
  <c r="P96" i="21"/>
  <c r="Q96" i="21"/>
  <c r="P97" i="21"/>
  <c r="Q97" i="21"/>
  <c r="P98" i="21"/>
  <c r="Q98" i="21"/>
  <c r="P99" i="21"/>
  <c r="P100" i="21"/>
  <c r="Q100" i="21"/>
  <c r="P101" i="21"/>
  <c r="Q101" i="21"/>
  <c r="P102" i="21"/>
  <c r="Q102" i="21"/>
  <c r="P103" i="21"/>
  <c r="P104" i="21"/>
  <c r="Q104" i="21"/>
  <c r="P105" i="21"/>
  <c r="Q105" i="21"/>
  <c r="P106" i="21"/>
  <c r="Q106" i="21"/>
  <c r="P107" i="21"/>
  <c r="Q107" i="21"/>
  <c r="P108" i="21"/>
  <c r="Q108" i="21"/>
  <c r="P109" i="21"/>
  <c r="Q109" i="21"/>
  <c r="P110" i="21"/>
  <c r="Q110" i="21"/>
  <c r="P111" i="21"/>
  <c r="Q111" i="21"/>
  <c r="P112" i="21"/>
  <c r="Q112" i="21"/>
  <c r="P113" i="21"/>
  <c r="Q113" i="21"/>
  <c r="P114" i="21"/>
  <c r="Q114" i="21"/>
  <c r="P115" i="21"/>
  <c r="Q115" i="21"/>
  <c r="P116" i="21"/>
  <c r="Q116" i="21"/>
  <c r="P117" i="21"/>
  <c r="Q117" i="21"/>
  <c r="P118" i="21"/>
  <c r="Q118" i="21"/>
  <c r="P119" i="21"/>
  <c r="Q119" i="21"/>
  <c r="P120" i="21"/>
  <c r="Q120" i="21"/>
  <c r="P121" i="21"/>
  <c r="Q121" i="21"/>
  <c r="P122" i="21"/>
  <c r="Q122" i="21"/>
  <c r="P123" i="21"/>
  <c r="P125" i="21"/>
  <c r="P126" i="21"/>
  <c r="P127" i="21"/>
  <c r="P128" i="21"/>
  <c r="P129" i="21"/>
  <c r="P130" i="21"/>
  <c r="Q130" i="21"/>
  <c r="P131" i="21"/>
  <c r="Q131" i="21"/>
  <c r="P132" i="21"/>
  <c r="Q132" i="21"/>
  <c r="P20" i="21"/>
  <c r="Q20" i="21"/>
  <c r="P21" i="21"/>
  <c r="P22" i="21"/>
  <c r="Q22" i="21"/>
  <c r="P23" i="21"/>
  <c r="Q23" i="21"/>
  <c r="P24" i="21"/>
  <c r="Q24" i="21"/>
  <c r="P25" i="21"/>
  <c r="Q25" i="21"/>
  <c r="P26" i="21"/>
  <c r="Q26" i="21"/>
  <c r="P27" i="21"/>
  <c r="Q27" i="21"/>
  <c r="P29" i="21"/>
  <c r="Q103" i="21"/>
  <c r="R103" i="21"/>
  <c r="Q90" i="21"/>
  <c r="S90" i="21"/>
  <c r="R90" i="21"/>
  <c r="Q30" i="21"/>
  <c r="Q99" i="21"/>
  <c r="S99" i="21"/>
  <c r="R99" i="21"/>
  <c r="Q129" i="21"/>
  <c r="S129" i="21"/>
  <c r="R129" i="21"/>
  <c r="Q29" i="21"/>
  <c r="Q123" i="21"/>
  <c r="Q128" i="21"/>
  <c r="Q127" i="21"/>
  <c r="Q126" i="21"/>
  <c r="Q125" i="21"/>
  <c r="Q21" i="21"/>
  <c r="S103" i="21"/>
  <c r="G14" i="14"/>
  <c r="G13" i="14"/>
  <c r="G12" i="14"/>
  <c r="G11" i="14"/>
  <c r="G10" i="14"/>
  <c r="P19" i="21"/>
  <c r="R19" i="21"/>
  <c r="AH28" i="21"/>
  <c r="AI28" i="21"/>
  <c r="AN28" i="21"/>
  <c r="AO28" i="21"/>
  <c r="V28" i="21"/>
  <c r="W28" i="21"/>
  <c r="AT28" i="21"/>
  <c r="AU28" i="21"/>
  <c r="AB28" i="21"/>
  <c r="AC28" i="21"/>
  <c r="AH122" i="21"/>
  <c r="AI122" i="21"/>
  <c r="AH125" i="21"/>
  <c r="AI125" i="21"/>
  <c r="AH123" i="21"/>
  <c r="AI123" i="21"/>
  <c r="AH127" i="21"/>
  <c r="AI127" i="21"/>
  <c r="AH126" i="21"/>
  <c r="AI126" i="21"/>
  <c r="AH128" i="21"/>
  <c r="AI128" i="21"/>
  <c r="V122" i="21"/>
  <c r="W122" i="21"/>
  <c r="V127" i="21"/>
  <c r="W127" i="21"/>
  <c r="V125" i="21"/>
  <c r="W125" i="21"/>
  <c r="V128" i="21"/>
  <c r="W128" i="21"/>
  <c r="V126" i="21"/>
  <c r="W126" i="21"/>
  <c r="V123" i="21"/>
  <c r="W123" i="21"/>
  <c r="AN122" i="21"/>
  <c r="AO122" i="21"/>
  <c r="AN127" i="21"/>
  <c r="AO127" i="21"/>
  <c r="AN125" i="21"/>
  <c r="AO125" i="21"/>
  <c r="AN123" i="21"/>
  <c r="AO123" i="21"/>
  <c r="AN128" i="21"/>
  <c r="AO128" i="21"/>
  <c r="AN126" i="21"/>
  <c r="AO126" i="21"/>
  <c r="AB122" i="21"/>
  <c r="AC122" i="21"/>
  <c r="AB125" i="21"/>
  <c r="AC125" i="21"/>
  <c r="AB127" i="21"/>
  <c r="AC127" i="21"/>
  <c r="AB128" i="21"/>
  <c r="AC128" i="21"/>
  <c r="AB123" i="21"/>
  <c r="AC123" i="21"/>
  <c r="AB126" i="21"/>
  <c r="AC126" i="21"/>
  <c r="AT122" i="21"/>
  <c r="AU122" i="21"/>
  <c r="AT128" i="21"/>
  <c r="AU128" i="21"/>
  <c r="AT127" i="21"/>
  <c r="AU127" i="21"/>
  <c r="AT125" i="21"/>
  <c r="AU125" i="21"/>
  <c r="AT126" i="21"/>
  <c r="AU126" i="21"/>
  <c r="AT123" i="21"/>
  <c r="AU123" i="21"/>
  <c r="AB19" i="21"/>
  <c r="AC19" i="21"/>
  <c r="V19" i="21"/>
  <c r="W19" i="21"/>
  <c r="Q19" i="21"/>
  <c r="S19" i="21"/>
  <c r="AB21" i="21"/>
  <c r="AC21" i="21"/>
  <c r="AB62" i="21"/>
  <c r="AC62" i="21"/>
  <c r="V21" i="21"/>
  <c r="W21" i="21"/>
  <c r="V62" i="21"/>
  <c r="W62" i="21"/>
  <c r="AH21" i="21"/>
  <c r="AI21" i="21"/>
  <c r="AH62" i="21"/>
  <c r="AI62" i="21"/>
  <c r="AN21" i="21"/>
  <c r="AO21" i="21"/>
  <c r="AN62" i="21"/>
  <c r="AO62" i="21"/>
  <c r="AT21" i="21"/>
  <c r="AU21" i="21"/>
  <c r="AT62" i="21"/>
  <c r="AU62" i="21"/>
  <c r="AT31" i="21"/>
  <c r="AU31" i="21"/>
  <c r="V72" i="21"/>
  <c r="W72" i="21"/>
  <c r="V53" i="21"/>
  <c r="W53" i="21"/>
  <c r="V83" i="21"/>
  <c r="W83" i="21"/>
  <c r="V120" i="21"/>
  <c r="W120" i="21"/>
  <c r="V71" i="21"/>
  <c r="W71" i="21"/>
  <c r="V110" i="21"/>
  <c r="W110" i="21"/>
  <c r="V82" i="21"/>
  <c r="W82" i="21"/>
  <c r="V104" i="21"/>
  <c r="W104" i="21"/>
  <c r="V111" i="21"/>
  <c r="W111" i="21"/>
  <c r="V114" i="21"/>
  <c r="W114" i="21"/>
  <c r="V131" i="21"/>
  <c r="W131" i="21"/>
  <c r="V64" i="21"/>
  <c r="W64" i="21"/>
  <c r="V68" i="21"/>
  <c r="W68" i="21"/>
  <c r="V54" i="21"/>
  <c r="W54" i="21"/>
  <c r="V93" i="21"/>
  <c r="W93" i="21"/>
  <c r="V81" i="21"/>
  <c r="W81" i="21"/>
  <c r="V100" i="21"/>
  <c r="W100" i="21"/>
  <c r="V95" i="21"/>
  <c r="W95" i="21"/>
  <c r="V76" i="21"/>
  <c r="W76" i="21"/>
  <c r="V96" i="21"/>
  <c r="W96" i="21"/>
  <c r="V51" i="21"/>
  <c r="W51" i="21"/>
  <c r="V130" i="21"/>
  <c r="W130" i="21"/>
  <c r="V108" i="21"/>
  <c r="W108" i="21"/>
  <c r="V99" i="21"/>
  <c r="V112" i="21"/>
  <c r="W112" i="21"/>
  <c r="V87" i="21"/>
  <c r="W87" i="21"/>
  <c r="V60" i="21"/>
  <c r="W60" i="21"/>
  <c r="V79" i="21"/>
  <c r="W79" i="21"/>
  <c r="V101" i="21"/>
  <c r="W101" i="21"/>
  <c r="V129" i="21"/>
  <c r="V103" i="21"/>
  <c r="V59" i="21"/>
  <c r="W59" i="21"/>
  <c r="V90" i="21"/>
  <c r="V80" i="21"/>
  <c r="W80" i="21"/>
  <c r="V107" i="21"/>
  <c r="W107" i="21"/>
  <c r="V86" i="21"/>
  <c r="W86" i="21"/>
  <c r="V88" i="21"/>
  <c r="W88" i="21"/>
  <c r="V94" i="21"/>
  <c r="W94" i="21"/>
  <c r="V118" i="21"/>
  <c r="W118" i="21"/>
  <c r="V67" i="21"/>
  <c r="W67" i="21"/>
  <c r="V116" i="21"/>
  <c r="W116" i="21"/>
  <c r="V121" i="21"/>
  <c r="W121" i="21"/>
  <c r="V106" i="21"/>
  <c r="W106" i="21"/>
  <c r="V69" i="21"/>
  <c r="W69" i="21"/>
  <c r="V75" i="21"/>
  <c r="W75" i="21"/>
  <c r="V115" i="21"/>
  <c r="W115" i="21"/>
  <c r="V78" i="21"/>
  <c r="W78" i="21"/>
  <c r="V105" i="21"/>
  <c r="W105" i="21"/>
  <c r="V74" i="21"/>
  <c r="W74" i="21"/>
  <c r="V73" i="21"/>
  <c r="W73" i="21"/>
  <c r="V52" i="21"/>
  <c r="W52" i="21"/>
  <c r="V70" i="21"/>
  <c r="W70" i="21"/>
  <c r="V98" i="21"/>
  <c r="W98" i="21"/>
  <c r="V66" i="21"/>
  <c r="W66" i="21"/>
  <c r="V132" i="21"/>
  <c r="W132" i="21"/>
  <c r="V61" i="21"/>
  <c r="W61" i="21"/>
  <c r="V57" i="21"/>
  <c r="W57" i="21"/>
  <c r="V97" i="21"/>
  <c r="W97" i="21"/>
  <c r="V85" i="21"/>
  <c r="W85" i="21"/>
  <c r="V91" i="21"/>
  <c r="W91" i="21"/>
  <c r="V117" i="21"/>
  <c r="W117" i="21"/>
  <c r="V92" i="21"/>
  <c r="W92" i="21"/>
  <c r="V65" i="21"/>
  <c r="W65" i="21"/>
  <c r="V63" i="21"/>
  <c r="W63" i="21"/>
  <c r="V109" i="21"/>
  <c r="W109" i="21"/>
  <c r="V58" i="21"/>
  <c r="W58" i="21"/>
  <c r="V113" i="21"/>
  <c r="W113" i="21"/>
  <c r="V119" i="21"/>
  <c r="W119" i="21"/>
  <c r="V89" i="21"/>
  <c r="W89" i="21"/>
  <c r="V77" i="21"/>
  <c r="W77" i="21"/>
  <c r="V102" i="21"/>
  <c r="W102" i="21"/>
  <c r="AH88" i="21"/>
  <c r="AI88" i="21"/>
  <c r="AH103" i="21"/>
  <c r="AH83" i="21"/>
  <c r="AI83" i="21"/>
  <c r="AH101" i="21"/>
  <c r="AI101" i="21"/>
  <c r="AH106" i="21"/>
  <c r="AI106" i="21"/>
  <c r="AH79" i="21"/>
  <c r="AI79" i="21"/>
  <c r="AH65" i="21"/>
  <c r="AI65" i="21"/>
  <c r="AH97" i="21"/>
  <c r="AI97" i="21"/>
  <c r="AH94" i="21"/>
  <c r="AI94" i="21"/>
  <c r="AH51" i="21"/>
  <c r="AI51" i="21"/>
  <c r="AH113" i="21"/>
  <c r="AI113" i="21"/>
  <c r="AH61" i="21"/>
  <c r="AI61" i="21"/>
  <c r="AH115" i="21"/>
  <c r="AI115" i="21"/>
  <c r="AH129" i="21"/>
  <c r="AH112" i="21"/>
  <c r="AI112" i="21"/>
  <c r="AH80" i="21"/>
  <c r="AI80" i="21"/>
  <c r="AH74" i="21"/>
  <c r="AI74" i="21"/>
  <c r="AH64" i="21"/>
  <c r="AI64" i="21"/>
  <c r="AH121" i="21"/>
  <c r="AI121" i="21"/>
  <c r="AH104" i="21"/>
  <c r="AI104" i="21"/>
  <c r="AH132" i="21"/>
  <c r="AI132" i="21"/>
  <c r="AH114" i="21"/>
  <c r="AI114" i="21"/>
  <c r="AH76" i="21"/>
  <c r="AI76" i="21"/>
  <c r="AH131" i="21"/>
  <c r="AI131" i="21"/>
  <c r="AH110" i="21"/>
  <c r="AI110" i="21"/>
  <c r="AH73" i="21"/>
  <c r="AI73" i="21"/>
  <c r="AH68" i="21"/>
  <c r="AI68" i="21"/>
  <c r="AH100" i="21"/>
  <c r="AI100" i="21"/>
  <c r="AH96" i="21"/>
  <c r="AI96" i="21"/>
  <c r="AH109" i="21"/>
  <c r="AI109" i="21"/>
  <c r="AH120" i="21"/>
  <c r="AI120" i="21"/>
  <c r="AH111" i="21"/>
  <c r="AI111" i="21"/>
  <c r="AH119" i="21"/>
  <c r="AI119" i="21"/>
  <c r="AH53" i="21"/>
  <c r="AI53" i="21"/>
  <c r="AH105" i="21"/>
  <c r="AI105" i="21"/>
  <c r="AH130" i="21"/>
  <c r="AI130" i="21"/>
  <c r="AH71" i="21"/>
  <c r="AI71" i="21"/>
  <c r="AH52" i="21"/>
  <c r="AI52" i="21"/>
  <c r="AH102" i="21"/>
  <c r="AI102" i="21"/>
  <c r="AH82" i="21"/>
  <c r="AI82" i="21"/>
  <c r="AH108" i="21"/>
  <c r="AI108" i="21"/>
  <c r="AH93" i="21"/>
  <c r="AI93" i="21"/>
  <c r="AH63" i="21"/>
  <c r="AI63" i="21"/>
  <c r="AH92" i="21"/>
  <c r="AI92" i="21"/>
  <c r="AH81" i="21"/>
  <c r="AI81" i="21"/>
  <c r="AH85" i="21"/>
  <c r="AI85" i="21"/>
  <c r="AH69" i="21"/>
  <c r="AI69" i="21"/>
  <c r="AH86" i="21"/>
  <c r="AI86" i="21"/>
  <c r="AH59" i="21"/>
  <c r="AI59" i="21"/>
  <c r="AH91" i="21"/>
  <c r="AI91" i="21"/>
  <c r="AH60" i="21"/>
  <c r="AI60" i="21"/>
  <c r="AH117" i="21"/>
  <c r="AI117" i="21"/>
  <c r="AH95" i="21"/>
  <c r="AI95" i="21"/>
  <c r="AH107" i="21"/>
  <c r="AI107" i="21"/>
  <c r="AH67" i="21"/>
  <c r="AI67" i="21"/>
  <c r="AH118" i="21"/>
  <c r="AI118" i="21"/>
  <c r="AH70" i="21"/>
  <c r="AI70" i="21"/>
  <c r="AH90" i="21"/>
  <c r="AH78" i="21"/>
  <c r="AI78" i="21"/>
  <c r="AH99" i="21"/>
  <c r="AH77" i="21"/>
  <c r="AI77" i="21"/>
  <c r="AH58" i="21"/>
  <c r="AI58" i="21"/>
  <c r="AH89" i="21"/>
  <c r="AI89" i="21"/>
  <c r="AH54" i="21"/>
  <c r="AI54" i="21"/>
  <c r="AH72" i="21"/>
  <c r="AI72" i="21"/>
  <c r="AH66" i="21"/>
  <c r="AI66" i="21"/>
  <c r="AH98" i="21"/>
  <c r="AI98" i="21"/>
  <c r="AH57" i="21"/>
  <c r="AI57" i="21"/>
  <c r="AH75" i="21"/>
  <c r="AI75" i="21"/>
  <c r="AH116" i="21"/>
  <c r="AI116" i="21"/>
  <c r="AH87" i="21"/>
  <c r="AI87" i="21"/>
  <c r="AN118" i="21"/>
  <c r="AO118" i="21"/>
  <c r="AN76" i="21"/>
  <c r="AO76" i="21"/>
  <c r="AN68" i="21"/>
  <c r="AO68" i="21"/>
  <c r="AN114" i="21"/>
  <c r="AO114" i="21"/>
  <c r="AN77" i="21"/>
  <c r="AO77" i="21"/>
  <c r="AN63" i="21"/>
  <c r="AO63" i="21"/>
  <c r="AN116" i="21"/>
  <c r="AO116" i="21"/>
  <c r="AN66" i="21"/>
  <c r="AO66" i="21"/>
  <c r="AN52" i="21"/>
  <c r="AO52" i="21"/>
  <c r="AN131" i="21"/>
  <c r="AO131" i="21"/>
  <c r="AN112" i="21"/>
  <c r="AO112" i="21"/>
  <c r="AN54" i="21"/>
  <c r="AO54" i="21"/>
  <c r="AN99" i="21"/>
  <c r="AN107" i="21"/>
  <c r="AO107" i="21"/>
  <c r="AN106" i="21"/>
  <c r="AO106" i="21"/>
  <c r="AN72" i="21"/>
  <c r="AO72" i="21"/>
  <c r="AN104" i="21"/>
  <c r="AO104" i="21"/>
  <c r="AN67" i="21"/>
  <c r="AO67" i="21"/>
  <c r="AN132" i="21"/>
  <c r="AO132" i="21"/>
  <c r="AN85" i="21"/>
  <c r="AO85" i="21"/>
  <c r="AN75" i="21"/>
  <c r="AO75" i="21"/>
  <c r="AN65" i="21"/>
  <c r="AO65" i="21"/>
  <c r="AN51" i="21"/>
  <c r="AO51" i="21"/>
  <c r="AN129" i="21"/>
  <c r="AN130" i="21"/>
  <c r="AO130" i="21"/>
  <c r="AN95" i="21"/>
  <c r="AO95" i="21"/>
  <c r="AN102" i="21"/>
  <c r="AO102" i="21"/>
  <c r="AN98" i="21"/>
  <c r="AO98" i="21"/>
  <c r="AN83" i="21"/>
  <c r="AO83" i="21"/>
  <c r="AN82" i="21"/>
  <c r="AO82" i="21"/>
  <c r="AN61" i="21"/>
  <c r="AO61" i="21"/>
  <c r="AN97" i="21"/>
  <c r="AO97" i="21"/>
  <c r="AN87" i="21"/>
  <c r="AO87" i="21"/>
  <c r="AN110" i="21"/>
  <c r="AO110" i="21"/>
  <c r="AN92" i="21"/>
  <c r="AO92" i="21"/>
  <c r="AN73" i="21"/>
  <c r="AO73" i="21"/>
  <c r="AN113" i="21"/>
  <c r="AO113" i="21"/>
  <c r="AN59" i="21"/>
  <c r="AO59" i="21"/>
  <c r="AN60" i="21"/>
  <c r="AO60" i="21"/>
  <c r="AN96" i="21"/>
  <c r="AO96" i="21"/>
  <c r="AN94" i="21"/>
  <c r="AO94" i="21"/>
  <c r="AN117" i="21"/>
  <c r="AO117" i="21"/>
  <c r="AN91" i="21"/>
  <c r="AO91" i="21"/>
  <c r="AN93" i="21"/>
  <c r="AO93" i="21"/>
  <c r="AN115" i="21"/>
  <c r="AO115" i="21"/>
  <c r="AN71" i="21"/>
  <c r="AO71" i="21"/>
  <c r="AN81" i="21"/>
  <c r="AO81" i="21"/>
  <c r="AN105" i="21"/>
  <c r="AO105" i="21"/>
  <c r="AN64" i="21"/>
  <c r="AO64" i="21"/>
  <c r="AN79" i="21"/>
  <c r="AO79" i="21"/>
  <c r="AN108" i="21"/>
  <c r="AO108" i="21"/>
  <c r="AN78" i="21"/>
  <c r="AO78" i="21"/>
  <c r="AN121" i="21"/>
  <c r="AO121" i="21"/>
  <c r="AN90" i="21"/>
  <c r="AN74" i="21"/>
  <c r="AO74" i="21"/>
  <c r="AN86" i="21"/>
  <c r="AO86" i="21"/>
  <c r="AN103" i="21"/>
  <c r="AN57" i="21"/>
  <c r="AO57" i="21"/>
  <c r="AN80" i="21"/>
  <c r="AO80" i="21"/>
  <c r="AN111" i="21"/>
  <c r="AO111" i="21"/>
  <c r="AN58" i="21"/>
  <c r="AO58" i="21"/>
  <c r="AN119" i="21"/>
  <c r="AO119" i="21"/>
  <c r="AN89" i="21"/>
  <c r="AO89" i="21"/>
  <c r="AN101" i="21"/>
  <c r="AO101" i="21"/>
  <c r="AN69" i="21"/>
  <c r="AO69" i="21"/>
  <c r="AN100" i="21"/>
  <c r="AO100" i="21"/>
  <c r="AN70" i="21"/>
  <c r="AO70" i="21"/>
  <c r="AN109" i="21"/>
  <c r="AO109" i="21"/>
  <c r="AN53" i="21"/>
  <c r="AO53" i="21"/>
  <c r="AN88" i="21"/>
  <c r="AO88" i="21"/>
  <c r="AN120" i="21"/>
  <c r="AO120" i="21"/>
  <c r="AT24" i="21"/>
  <c r="AU24" i="21"/>
  <c r="AT85" i="21"/>
  <c r="AU85" i="21"/>
  <c r="AT78" i="21"/>
  <c r="AU78" i="21"/>
  <c r="AT57" i="21"/>
  <c r="AU57" i="21"/>
  <c r="AT59" i="21"/>
  <c r="AU59" i="21"/>
  <c r="AT77" i="21"/>
  <c r="AU77" i="21"/>
  <c r="AT116" i="21"/>
  <c r="AU116" i="21"/>
  <c r="AT94" i="21"/>
  <c r="AU94" i="21"/>
  <c r="AT131" i="21"/>
  <c r="AU131" i="21"/>
  <c r="AT130" i="21"/>
  <c r="AU130" i="21"/>
  <c r="AT95" i="21"/>
  <c r="AU95" i="21"/>
  <c r="AT88" i="21"/>
  <c r="AU88" i="21"/>
  <c r="AT60" i="21"/>
  <c r="AU60" i="21"/>
  <c r="AT73" i="21"/>
  <c r="AU73" i="21"/>
  <c r="AT114" i="21"/>
  <c r="AU114" i="21"/>
  <c r="AT72" i="21"/>
  <c r="AU72" i="21"/>
  <c r="AT54" i="21"/>
  <c r="AU54" i="21"/>
  <c r="AT58" i="21"/>
  <c r="AU58" i="21"/>
  <c r="AT75" i="21"/>
  <c r="AU75" i="21"/>
  <c r="AT115" i="21"/>
  <c r="AU115" i="21"/>
  <c r="AT52" i="21"/>
  <c r="AU52" i="21"/>
  <c r="AT112" i="21"/>
  <c r="AU112" i="21"/>
  <c r="AT105" i="21"/>
  <c r="AU105" i="21"/>
  <c r="AT61" i="21"/>
  <c r="AU61" i="21"/>
  <c r="AT71" i="21"/>
  <c r="AU71" i="21"/>
  <c r="AT113" i="21"/>
  <c r="AU113" i="21"/>
  <c r="AT104" i="21"/>
  <c r="AU104" i="21"/>
  <c r="AT108" i="21"/>
  <c r="AU108" i="21"/>
  <c r="AT66" i="21"/>
  <c r="AU66" i="21"/>
  <c r="AT51" i="21"/>
  <c r="AU51" i="21"/>
  <c r="AT111" i="21"/>
  <c r="AU111" i="21"/>
  <c r="AT99" i="21"/>
  <c r="AT63" i="21"/>
  <c r="AU63" i="21"/>
  <c r="AT89" i="21"/>
  <c r="AU89" i="21"/>
  <c r="AT121" i="21"/>
  <c r="AU121" i="21"/>
  <c r="AT101" i="21"/>
  <c r="AU101" i="21"/>
  <c r="AT100" i="21"/>
  <c r="AU100" i="21"/>
  <c r="AT92" i="21"/>
  <c r="AU92" i="21"/>
  <c r="AT83" i="21"/>
  <c r="AU83" i="21"/>
  <c r="AT68" i="21"/>
  <c r="AU68" i="21"/>
  <c r="AT106" i="21"/>
  <c r="AU106" i="21"/>
  <c r="AT87" i="21"/>
  <c r="AU87" i="21"/>
  <c r="AT67" i="21"/>
  <c r="AU67" i="21"/>
  <c r="AT102" i="21"/>
  <c r="AU102" i="21"/>
  <c r="AT96" i="21"/>
  <c r="AU96" i="21"/>
  <c r="AT86" i="21"/>
  <c r="AU86" i="21"/>
  <c r="AT109" i="21"/>
  <c r="AU109" i="21"/>
  <c r="AT79" i="21"/>
  <c r="AU79" i="21"/>
  <c r="AT76" i="21"/>
  <c r="AU76" i="21"/>
  <c r="AT119" i="21"/>
  <c r="AU119" i="21"/>
  <c r="AT93" i="21"/>
  <c r="AU93" i="21"/>
  <c r="AT118" i="21"/>
  <c r="AU118" i="21"/>
  <c r="AT120" i="21"/>
  <c r="AU120" i="21"/>
  <c r="AT70" i="21"/>
  <c r="AU70" i="21"/>
  <c r="AT132" i="21"/>
  <c r="AU132" i="21"/>
  <c r="AT69" i="21"/>
  <c r="AU69" i="21"/>
  <c r="AT107" i="21"/>
  <c r="AU107" i="21"/>
  <c r="AT91" i="21"/>
  <c r="AU91" i="21"/>
  <c r="AT110" i="21"/>
  <c r="AU110" i="21"/>
  <c r="AT80" i="21"/>
  <c r="AU80" i="21"/>
  <c r="AT81" i="21"/>
  <c r="AU81" i="21"/>
  <c r="AT65" i="21"/>
  <c r="AU65" i="21"/>
  <c r="AT64" i="21"/>
  <c r="AU64" i="21"/>
  <c r="AT103" i="21"/>
  <c r="AT90" i="21"/>
  <c r="AT117" i="21"/>
  <c r="AU117" i="21"/>
  <c r="AT98" i="21"/>
  <c r="AU98" i="21"/>
  <c r="AT74" i="21"/>
  <c r="AU74" i="21"/>
  <c r="AT129" i="21"/>
  <c r="AT97" i="21"/>
  <c r="AU97" i="21"/>
  <c r="AT82" i="21"/>
  <c r="AU82" i="21"/>
  <c r="AT53" i="21"/>
  <c r="AU53" i="21"/>
  <c r="AB71" i="21"/>
  <c r="AC71" i="21"/>
  <c r="AB58" i="21"/>
  <c r="AC58" i="21"/>
  <c r="AB131" i="21"/>
  <c r="AC131" i="21"/>
  <c r="AB83" i="21"/>
  <c r="AC83" i="21"/>
  <c r="AB88" i="21"/>
  <c r="AC88" i="21"/>
  <c r="AB97" i="21"/>
  <c r="AC97" i="21"/>
  <c r="AB54" i="21"/>
  <c r="AC54" i="21"/>
  <c r="AB93" i="21"/>
  <c r="AC93" i="21"/>
  <c r="AB106" i="21"/>
  <c r="AC106" i="21"/>
  <c r="AB107" i="21"/>
  <c r="AC107" i="21"/>
  <c r="AB61" i="21"/>
  <c r="AC61" i="21"/>
  <c r="AB121" i="21"/>
  <c r="AC121" i="21"/>
  <c r="AB99" i="21"/>
  <c r="AB85" i="21"/>
  <c r="AC85" i="21"/>
  <c r="AB114" i="21"/>
  <c r="AC114" i="21"/>
  <c r="AB118" i="21"/>
  <c r="AC118" i="21"/>
  <c r="AB92" i="21"/>
  <c r="AC92" i="21"/>
  <c r="AB80" i="21"/>
  <c r="AC80" i="21"/>
  <c r="AB102" i="21"/>
  <c r="AC102" i="21"/>
  <c r="AB53" i="21"/>
  <c r="AC53" i="21"/>
  <c r="AB119" i="21"/>
  <c r="AC119" i="21"/>
  <c r="AB77" i="21"/>
  <c r="AC77" i="21"/>
  <c r="AB89" i="21"/>
  <c r="AC89" i="21"/>
  <c r="AB69" i="21"/>
  <c r="AC69" i="21"/>
  <c r="AB79" i="21"/>
  <c r="AC79" i="21"/>
  <c r="AB91" i="21"/>
  <c r="AC91" i="21"/>
  <c r="AB108" i="21"/>
  <c r="AC108" i="21"/>
  <c r="AB81" i="21"/>
  <c r="AC81" i="21"/>
  <c r="AB76" i="21"/>
  <c r="AC76" i="21"/>
  <c r="AB70" i="21"/>
  <c r="AC70" i="21"/>
  <c r="AB109" i="21"/>
  <c r="AC109" i="21"/>
  <c r="AB51" i="21"/>
  <c r="AC51" i="21"/>
  <c r="AB103" i="21"/>
  <c r="AB74" i="21"/>
  <c r="AC74" i="21"/>
  <c r="AB57" i="21"/>
  <c r="AC57" i="21"/>
  <c r="AB115" i="21"/>
  <c r="AC115" i="21"/>
  <c r="AB59" i="21"/>
  <c r="AC59" i="21"/>
  <c r="AB60" i="21"/>
  <c r="AC60" i="21"/>
  <c r="AB82" i="21"/>
  <c r="AC82" i="21"/>
  <c r="AB110" i="21"/>
  <c r="AC110" i="21"/>
  <c r="AB73" i="21"/>
  <c r="AC73" i="21"/>
  <c r="AB112" i="21"/>
  <c r="AC112" i="21"/>
  <c r="AB68" i="21"/>
  <c r="AC68" i="21"/>
  <c r="AB64" i="21"/>
  <c r="AC64" i="21"/>
  <c r="AB63" i="21"/>
  <c r="AC63" i="21"/>
  <c r="AB86" i="21"/>
  <c r="AC86" i="21"/>
  <c r="AB117" i="21"/>
  <c r="AC117" i="21"/>
  <c r="AB94" i="21"/>
  <c r="AC94" i="21"/>
  <c r="AB98" i="21"/>
  <c r="AC98" i="21"/>
  <c r="AB96" i="21"/>
  <c r="AC96" i="21"/>
  <c r="AB78" i="21"/>
  <c r="AC78" i="21"/>
  <c r="AB116" i="21"/>
  <c r="AC116" i="21"/>
  <c r="AB90" i="21"/>
  <c r="AB129" i="21"/>
  <c r="AB113" i="21"/>
  <c r="AC113" i="21"/>
  <c r="AB111" i="21"/>
  <c r="AC111" i="21"/>
  <c r="AB101" i="21"/>
  <c r="AC101" i="21"/>
  <c r="AB132" i="21"/>
  <c r="AC132" i="21"/>
  <c r="AB75" i="21"/>
  <c r="AC75" i="21"/>
  <c r="AB72" i="21"/>
  <c r="AC72" i="21"/>
  <c r="AB87" i="21"/>
  <c r="AC87" i="21"/>
  <c r="AB67" i="21"/>
  <c r="AC67" i="21"/>
  <c r="AB100" i="21"/>
  <c r="AC100" i="21"/>
  <c r="AB95" i="21"/>
  <c r="AC95" i="21"/>
  <c r="AB104" i="21"/>
  <c r="AC104" i="21"/>
  <c r="AB105" i="21"/>
  <c r="AC105" i="21"/>
  <c r="AB120" i="21"/>
  <c r="AC120" i="21"/>
  <c r="AB130" i="21"/>
  <c r="AC130" i="21"/>
  <c r="AB52" i="21"/>
  <c r="AC52" i="21"/>
  <c r="AB65" i="21"/>
  <c r="AC65" i="21"/>
  <c r="AB66" i="21"/>
  <c r="AC66" i="21"/>
  <c r="AN19" i="21"/>
  <c r="AO19" i="21"/>
  <c r="AH35" i="21"/>
  <c r="AI35" i="21"/>
  <c r="AT20" i="21"/>
  <c r="AU20" i="21"/>
  <c r="AH29" i="21"/>
  <c r="V24" i="21"/>
  <c r="W24" i="21"/>
  <c r="V31" i="21"/>
  <c r="W31" i="21"/>
  <c r="AT38" i="21"/>
  <c r="AU38" i="21"/>
  <c r="AT27" i="21"/>
  <c r="AU27" i="21"/>
  <c r="V45" i="21"/>
  <c r="W45" i="21"/>
  <c r="V46" i="21"/>
  <c r="W46" i="21"/>
  <c r="V50" i="21"/>
  <c r="W50" i="21"/>
  <c r="V48" i="21"/>
  <c r="W48" i="21"/>
  <c r="V49" i="21"/>
  <c r="W49" i="21"/>
  <c r="V47" i="21"/>
  <c r="W47" i="21"/>
  <c r="AH22" i="21"/>
  <c r="AI22" i="21"/>
  <c r="AT32" i="21"/>
  <c r="AU32" i="21"/>
  <c r="V35" i="21"/>
  <c r="W35" i="21"/>
  <c r="AH39" i="21"/>
  <c r="AI39" i="21"/>
  <c r="AB45" i="21"/>
  <c r="AC45" i="21"/>
  <c r="AB46" i="21"/>
  <c r="AC46" i="21"/>
  <c r="AB47" i="21"/>
  <c r="AC47" i="21"/>
  <c r="AB48" i="21"/>
  <c r="AC48" i="21"/>
  <c r="AB49" i="21"/>
  <c r="AC49" i="21"/>
  <c r="AB50" i="21"/>
  <c r="AC50" i="21"/>
  <c r="AT25" i="21"/>
  <c r="AU25" i="21"/>
  <c r="V29" i="21"/>
  <c r="AH33" i="21"/>
  <c r="AI33" i="21"/>
  <c r="AT35" i="21"/>
  <c r="AU35" i="21"/>
  <c r="AH40" i="21"/>
  <c r="AI40" i="21"/>
  <c r="AH48" i="21"/>
  <c r="AI48" i="21"/>
  <c r="AH46" i="21"/>
  <c r="AI46" i="21"/>
  <c r="AH50" i="21"/>
  <c r="AI50" i="21"/>
  <c r="AH49" i="21"/>
  <c r="AI49" i="21"/>
  <c r="AH45" i="21"/>
  <c r="AI45" i="21"/>
  <c r="AH47" i="21"/>
  <c r="AI47" i="21"/>
  <c r="V22" i="21"/>
  <c r="W22" i="21"/>
  <c r="AH26" i="21"/>
  <c r="AI26" i="21"/>
  <c r="AT29" i="21"/>
  <c r="V39" i="21"/>
  <c r="W39" i="21"/>
  <c r="AN45" i="21"/>
  <c r="AO45" i="21"/>
  <c r="AN46" i="21"/>
  <c r="AO46" i="21"/>
  <c r="AN48" i="21"/>
  <c r="AO48" i="21"/>
  <c r="AN47" i="21"/>
  <c r="AO47" i="21"/>
  <c r="AN50" i="21"/>
  <c r="AO50" i="21"/>
  <c r="AN49" i="21"/>
  <c r="AO49" i="21"/>
  <c r="AT22" i="21"/>
  <c r="AU22" i="21"/>
  <c r="AT30" i="21"/>
  <c r="V33" i="21"/>
  <c r="W33" i="21"/>
  <c r="AT39" i="21"/>
  <c r="AU39" i="21"/>
  <c r="AT45" i="21"/>
  <c r="AU45" i="21"/>
  <c r="AT49" i="21"/>
  <c r="AU49" i="21"/>
  <c r="AT46" i="21"/>
  <c r="AU46" i="21"/>
  <c r="AT48" i="21"/>
  <c r="AU48" i="21"/>
  <c r="AT47" i="21"/>
  <c r="AU47" i="21"/>
  <c r="AT50" i="21"/>
  <c r="AU50" i="21"/>
  <c r="AT23" i="21"/>
  <c r="AU23" i="21"/>
  <c r="V26" i="21"/>
  <c r="W26" i="21"/>
  <c r="AH31" i="21"/>
  <c r="AI31" i="21"/>
  <c r="AT33" i="21"/>
  <c r="AU33" i="21"/>
  <c r="AT40" i="21"/>
  <c r="AU40" i="21"/>
  <c r="AH24" i="21"/>
  <c r="AI24" i="21"/>
  <c r="AT26" i="21"/>
  <c r="AU26" i="21"/>
  <c r="AT34" i="21"/>
  <c r="AU34" i="21"/>
  <c r="AT19" i="21"/>
  <c r="AU19" i="21"/>
  <c r="AB20" i="21"/>
  <c r="AC20" i="21"/>
  <c r="AN22" i="21"/>
  <c r="AO22" i="21"/>
  <c r="AB23" i="21"/>
  <c r="AC23" i="21"/>
  <c r="AN24" i="21"/>
  <c r="AO24" i="21"/>
  <c r="AB25" i="21"/>
  <c r="AC25" i="21"/>
  <c r="AN26" i="21"/>
  <c r="AO26" i="21"/>
  <c r="AB27" i="21"/>
  <c r="AC27" i="21"/>
  <c r="AN29" i="21"/>
  <c r="AB30" i="21"/>
  <c r="AN31" i="21"/>
  <c r="AO31" i="21"/>
  <c r="AB32" i="21"/>
  <c r="AC32" i="21"/>
  <c r="AN33" i="21"/>
  <c r="AO33" i="21"/>
  <c r="AB34" i="21"/>
  <c r="AC34" i="21"/>
  <c r="AN35" i="21"/>
  <c r="AO35" i="21"/>
  <c r="AB38" i="21"/>
  <c r="AC38" i="21"/>
  <c r="AN39" i="21"/>
  <c r="AO39" i="21"/>
  <c r="AB40" i="21"/>
  <c r="AC40" i="21"/>
  <c r="AH27" i="21"/>
  <c r="AI27" i="21"/>
  <c r="AH34" i="21"/>
  <c r="AI34" i="21"/>
  <c r="AH23" i="21"/>
  <c r="AI23" i="21"/>
  <c r="AH30" i="21"/>
  <c r="AH19" i="21"/>
  <c r="AI19" i="21"/>
  <c r="AN20" i="21"/>
  <c r="AO20" i="21"/>
  <c r="AB22" i="21"/>
  <c r="AC22" i="21"/>
  <c r="AN23" i="21"/>
  <c r="AO23" i="21"/>
  <c r="AB24" i="21"/>
  <c r="AC24" i="21"/>
  <c r="AN25" i="21"/>
  <c r="AO25" i="21"/>
  <c r="AB26" i="21"/>
  <c r="AC26" i="21"/>
  <c r="AN27" i="21"/>
  <c r="AO27" i="21"/>
  <c r="AB29" i="21"/>
  <c r="AN30" i="21"/>
  <c r="AB31" i="21"/>
  <c r="AC31" i="21"/>
  <c r="AN32" i="21"/>
  <c r="AO32" i="21"/>
  <c r="AB33" i="21"/>
  <c r="AC33" i="21"/>
  <c r="AN34" i="21"/>
  <c r="AO34" i="21"/>
  <c r="AB35" i="21"/>
  <c r="AC35" i="21"/>
  <c r="AN38" i="21"/>
  <c r="AO38" i="21"/>
  <c r="AB39" i="21"/>
  <c r="AC39" i="21"/>
  <c r="AN40" i="21"/>
  <c r="AO40" i="21"/>
  <c r="AH20" i="21"/>
  <c r="AI20" i="21"/>
  <c r="AH25" i="21"/>
  <c r="AI25" i="21"/>
  <c r="AH32" i="21"/>
  <c r="AI32" i="21"/>
  <c r="AH38" i="21"/>
  <c r="AI38" i="21"/>
  <c r="V20" i="21"/>
  <c r="W20" i="21"/>
  <c r="V23" i="21"/>
  <c r="W23" i="21"/>
  <c r="V25" i="21"/>
  <c r="W25" i="21"/>
  <c r="V27" i="21"/>
  <c r="W27" i="21"/>
  <c r="V30" i="21"/>
  <c r="V32" i="21"/>
  <c r="W32" i="21"/>
  <c r="V34" i="21"/>
  <c r="W34" i="21"/>
  <c r="V38" i="21"/>
  <c r="W38" i="21"/>
  <c r="V40" i="21"/>
  <c r="W40" i="21"/>
  <c r="AO129" i="21"/>
  <c r="AQ129" i="21"/>
  <c r="AP129" i="21"/>
  <c r="AU129" i="21"/>
  <c r="AW129" i="21"/>
  <c r="AV129" i="21"/>
  <c r="AU30" i="21"/>
  <c r="AC103" i="21"/>
  <c r="AE103" i="21"/>
  <c r="AD103" i="21"/>
  <c r="AU103" i="21"/>
  <c r="AW103" i="21"/>
  <c r="AV103" i="21"/>
  <c r="AO103" i="21"/>
  <c r="AQ103" i="21"/>
  <c r="AP103" i="21"/>
  <c r="AI103" i="21"/>
  <c r="AK103" i="21"/>
  <c r="AJ103" i="21"/>
  <c r="AI30" i="21"/>
  <c r="W90" i="21"/>
  <c r="Y90" i="21"/>
  <c r="X90" i="21"/>
  <c r="W99" i="21"/>
  <c r="Y99" i="21"/>
  <c r="X99" i="21"/>
  <c r="AO30" i="21"/>
  <c r="AC30" i="21"/>
  <c r="W103" i="21"/>
  <c r="Y103" i="21"/>
  <c r="X103" i="21"/>
  <c r="AU90" i="21"/>
  <c r="AW90" i="21"/>
  <c r="AV90" i="21"/>
  <c r="AO99" i="21"/>
  <c r="AQ99" i="21"/>
  <c r="AP99" i="21"/>
  <c r="AC129" i="21"/>
  <c r="AE129" i="21"/>
  <c r="AD129" i="21"/>
  <c r="AO90" i="21"/>
  <c r="AQ90" i="21"/>
  <c r="AP90" i="21"/>
  <c r="AC90" i="21"/>
  <c r="AE90" i="21"/>
  <c r="AD90" i="21"/>
  <c r="AI99" i="21"/>
  <c r="AK99" i="21"/>
  <c r="AJ99" i="21"/>
  <c r="W129" i="21"/>
  <c r="Y129" i="21"/>
  <c r="X129" i="21"/>
  <c r="W30" i="21"/>
  <c r="AC99" i="21"/>
  <c r="AE99" i="21"/>
  <c r="AD99" i="21"/>
  <c r="AU99" i="21"/>
  <c r="AW99" i="21"/>
  <c r="AV99" i="21"/>
  <c r="AI90" i="21"/>
  <c r="AK90" i="21"/>
  <c r="AJ90" i="21"/>
  <c r="AI129" i="21"/>
  <c r="AK129" i="21"/>
  <c r="AJ129" i="21"/>
  <c r="AU29" i="21"/>
  <c r="AW19" i="21"/>
  <c r="AV19" i="21"/>
  <c r="AO29" i="21"/>
  <c r="AQ19" i="21"/>
  <c r="AP19" i="21"/>
  <c r="W29" i="21"/>
  <c r="Y19" i="21"/>
  <c r="X19" i="21"/>
  <c r="AI29" i="21"/>
  <c r="AK19" i="21"/>
  <c r="AJ19" i="21"/>
  <c r="AC29" i="21"/>
  <c r="AE19" i="21"/>
  <c r="AD19" i="21"/>
</calcChain>
</file>

<file path=xl/sharedStrings.xml><?xml version="1.0" encoding="utf-8"?>
<sst xmlns="http://schemas.openxmlformats.org/spreadsheetml/2006/main" count="5925" uniqueCount="677">
  <si>
    <t>Secteur Maintenance</t>
  </si>
  <si>
    <t>Nom Bâtiment</t>
  </si>
  <si>
    <t>Code
Bat.</t>
  </si>
  <si>
    <t>Noms du rapports (Concatener)</t>
  </si>
  <si>
    <t>Equipements</t>
  </si>
  <si>
    <t>Type Installation</t>
  </si>
  <si>
    <t>Type Composant</t>
  </si>
  <si>
    <t>Fréquence maintenance ou vérification
Annuelle</t>
  </si>
  <si>
    <t>Localisation</t>
  </si>
  <si>
    <t>Code Localisation</t>
  </si>
  <si>
    <t>_</t>
  </si>
  <si>
    <t>VENT</t>
  </si>
  <si>
    <t>VE</t>
  </si>
  <si>
    <t>SSTA</t>
  </si>
  <si>
    <t>VENP</t>
  </si>
  <si>
    <t>PROF</t>
  </si>
  <si>
    <t>PROC</t>
  </si>
  <si>
    <t>PROA</t>
  </si>
  <si>
    <t>TRAE</t>
  </si>
  <si>
    <t>TH</t>
  </si>
  <si>
    <t>SA</t>
  </si>
  <si>
    <t>CALCUL DE LA REVISION ANNUELLE</t>
  </si>
  <si>
    <t>Révision des prix figurants au DPGF</t>
  </si>
  <si>
    <t>P=P0(0,15+0,85In/I0)</t>
  </si>
  <si>
    <t>Révision à arrondir au millième supérieur</t>
  </si>
  <si>
    <t>Indice</t>
  </si>
  <si>
    <t>Coefficient révision</t>
  </si>
  <si>
    <t>P0</t>
  </si>
  <si>
    <t>Mars 2025</t>
  </si>
  <si>
    <t>I0</t>
  </si>
  <si>
    <t>Prix 2022</t>
  </si>
  <si>
    <t>MARS 2026 *</t>
  </si>
  <si>
    <t>I(d-3)</t>
  </si>
  <si>
    <t>MARS 2027 *</t>
  </si>
  <si>
    <t>MARS 2028 *</t>
  </si>
  <si>
    <t>MARS 2029 *</t>
  </si>
  <si>
    <t>MARS 2030 *</t>
  </si>
  <si>
    <t>% astreinte</t>
  </si>
  <si>
    <t>Prix HT Mensuel avec Astreinte
(2025-2026)</t>
  </si>
  <si>
    <t>Prix HT Annuel avec Astreinte
(2025-2026)</t>
  </si>
  <si>
    <t>Prix HT Mensuel avec Astreinte
(2026-2027)</t>
  </si>
  <si>
    <t>Prix HT Annuel avec Astreinte
(2026-2027)</t>
  </si>
  <si>
    <t>Prix HT Mensuel avec Astreinte
(2027-2028)</t>
  </si>
  <si>
    <t>Prix HT Annuel avec Astreinte
(2027-2028)</t>
  </si>
  <si>
    <t>Prix HT Mensuel avec Astreinte
(2028-2029)</t>
  </si>
  <si>
    <t>Prix HT Annuel avec Astreinte
(2028-2029)</t>
  </si>
  <si>
    <t>Prix HT Mensuel avec Astreinte
(2029-2030)</t>
  </si>
  <si>
    <t>Prix HT Annuel avec Astreinte
(2029-2030)</t>
  </si>
  <si>
    <t>Prix HT Mensuel avec Astreinte
(2030-2031)</t>
  </si>
  <si>
    <t>Prix HT Annuel avec Astreinte
(2030-2031)</t>
  </si>
  <si>
    <t>A saisir par l'entreprise</t>
  </si>
  <si>
    <t>Total Mensuel par Batiment avec Astreinte (2025-2026)</t>
  </si>
  <si>
    <t>Total Annuel par Batiment avec Astreinte (2025-2026)</t>
  </si>
  <si>
    <t>BC AN 1</t>
  </si>
  <si>
    <t>BC AN 2</t>
  </si>
  <si>
    <t>Total Mensuel par Batiment avec Astreinte (2026-2027) Révisé</t>
  </si>
  <si>
    <t>BC AN 3</t>
  </si>
  <si>
    <t>BC AN 4</t>
  </si>
  <si>
    <t>BC AN 5</t>
  </si>
  <si>
    <t>BC AN 6</t>
  </si>
  <si>
    <t>Total Mensuel par Batiment avec Astreinte (2028-2029) Révisé</t>
  </si>
  <si>
    <t>Total Annuel par Batiment avec Astreinte (2028-2029) Révisé</t>
  </si>
  <si>
    <t>Total Mensuel par Batiment avec Astreinte (2029-2030) Révisé</t>
  </si>
  <si>
    <t>Total Annuel par Batiment avec Astreinte (2029-2030) Révisé</t>
  </si>
  <si>
    <t>Total Mensuel par Batiment avec Astreinte (2030-2031) Révisé</t>
  </si>
  <si>
    <t>Total Annuel par Batiment avec Astreinte (2030-2031) Révisé</t>
  </si>
  <si>
    <t>Sous installation</t>
  </si>
  <si>
    <t>BLSA</t>
  </si>
  <si>
    <t>DICH</t>
  </si>
  <si>
    <t>EL</t>
  </si>
  <si>
    <t>DIEL</t>
  </si>
  <si>
    <t>DIFR</t>
  </si>
  <si>
    <t>SI</t>
  </si>
  <si>
    <t>DIMI</t>
  </si>
  <si>
    <t>LE</t>
  </si>
  <si>
    <t>DISA</t>
  </si>
  <si>
    <t>PA</t>
  </si>
  <si>
    <t>DOSE</t>
  </si>
  <si>
    <t>TT</t>
  </si>
  <si>
    <t>ECLS</t>
  </si>
  <si>
    <t>SE</t>
  </si>
  <si>
    <t>ESSA</t>
  </si>
  <si>
    <t>DISA + DOSE</t>
  </si>
  <si>
    <t>FABA</t>
  </si>
  <si>
    <t>ITEL</t>
  </si>
  <si>
    <t>LEAS</t>
  </si>
  <si>
    <t>LEMC</t>
  </si>
  <si>
    <t>LEMD</t>
  </si>
  <si>
    <t>LEMR</t>
  </si>
  <si>
    <t>PEPA</t>
  </si>
  <si>
    <t>POST</t>
  </si>
  <si>
    <t>PRGA</t>
  </si>
  <si>
    <t>PROE</t>
  </si>
  <si>
    <t>PROM</t>
  </si>
  <si>
    <t>PRSA</t>
  </si>
  <si>
    <t>PUIC</t>
  </si>
  <si>
    <t>PUIM</t>
  </si>
  <si>
    <t>PUIC + PUIR</t>
  </si>
  <si>
    <t>PUIR</t>
  </si>
  <si>
    <t>RESA</t>
  </si>
  <si>
    <t>SEAR</t>
  </si>
  <si>
    <t>SEER</t>
  </si>
  <si>
    <t>SSEV</t>
  </si>
  <si>
    <t>SEFO</t>
  </si>
  <si>
    <t>SEGR</t>
  </si>
  <si>
    <t>SEGZ</t>
  </si>
  <si>
    <t>SEMA</t>
  </si>
  <si>
    <t>SEPR</t>
  </si>
  <si>
    <t>SESM</t>
  </si>
  <si>
    <t>SSIC</t>
  </si>
  <si>
    <t>SSID</t>
  </si>
  <si>
    <t>SSIE</t>
  </si>
  <si>
    <t>SSUR</t>
  </si>
  <si>
    <t>STAP</t>
  </si>
  <si>
    <t>TTPL</t>
  </si>
  <si>
    <t>TTTD</t>
  </si>
  <si>
    <t>TTVE</t>
  </si>
  <si>
    <t>TTVG</t>
  </si>
  <si>
    <t>VENO</t>
  </si>
  <si>
    <t>Nom Installation (Concatener)</t>
  </si>
  <si>
    <t xml:space="preserve">Nom Installation (Concatener) </t>
  </si>
  <si>
    <t>Quantité
Filtres identiques</t>
  </si>
  <si>
    <t>Périodicité/ an</t>
  </si>
  <si>
    <t>Longueur</t>
  </si>
  <si>
    <t>Hauteur</t>
  </si>
  <si>
    <t>epaisseur</t>
  </si>
  <si>
    <t>Lg poche</t>
  </si>
  <si>
    <t>Categorie de Filtration 
EN779</t>
  </si>
  <si>
    <t xml:space="preserve">CADRE </t>
  </si>
  <si>
    <t xml:space="preserve">MEDIA </t>
  </si>
  <si>
    <t xml:space="preserve">Nouvelle Norme
ISO16890 </t>
  </si>
  <si>
    <t>Fiche Technique</t>
  </si>
  <si>
    <t>Acier</t>
  </si>
  <si>
    <t>Aluminium</t>
  </si>
  <si>
    <t>Metal</t>
  </si>
  <si>
    <t>Pvc</t>
  </si>
  <si>
    <t>Synthetique</t>
  </si>
  <si>
    <t>Fibre de verre</t>
  </si>
  <si>
    <t>G4</t>
  </si>
  <si>
    <t>F7</t>
  </si>
  <si>
    <t>F9</t>
  </si>
  <si>
    <t>E10</t>
  </si>
  <si>
    <t>E11</t>
  </si>
  <si>
    <t>E12</t>
  </si>
  <si>
    <t>H13</t>
  </si>
  <si>
    <t>H14</t>
  </si>
  <si>
    <t>M5</t>
  </si>
  <si>
    <t>Type de Filtre</t>
  </si>
  <si>
    <t>Plisse Metal</t>
  </si>
  <si>
    <t>Consu fil rond</t>
  </si>
  <si>
    <t>Filtre Plan</t>
  </si>
  <si>
    <t>Media découpé</t>
  </si>
  <si>
    <t>Mini plie</t>
  </si>
  <si>
    <t>Diedre (F9)</t>
  </si>
  <si>
    <t>Filtre à poche</t>
  </si>
  <si>
    <t>Coarse 50-60%</t>
  </si>
  <si>
    <t>EPM1 50-60%</t>
  </si>
  <si>
    <t>EPM1 81-90%</t>
  </si>
  <si>
    <t>Coarse 61-70%</t>
  </si>
  <si>
    <t>Coarse 71-80%</t>
  </si>
  <si>
    <t>EPM1 61-70%</t>
  </si>
  <si>
    <t>G3</t>
  </si>
  <si>
    <t>Prix HT  Unitaire</t>
  </si>
  <si>
    <t>Diedre (E)</t>
  </si>
  <si>
    <t>Diedre (H)</t>
  </si>
  <si>
    <t>/</t>
  </si>
  <si>
    <t>Multiplan MP55J 3400</t>
  </si>
  <si>
    <t>Diedre (F7-M6)</t>
  </si>
  <si>
    <t>EPM10 61-70%</t>
  </si>
  <si>
    <t>EPM1 71-85%</t>
  </si>
  <si>
    <t>Type toitures</t>
  </si>
  <si>
    <t>Type de Toiture</t>
  </si>
  <si>
    <t>Gravillons</t>
  </si>
  <si>
    <t>Dalle sur Plots</t>
  </si>
  <si>
    <t>Auto protégée</t>
  </si>
  <si>
    <t>Couverture inox</t>
  </si>
  <si>
    <t>Couverture bac acier</t>
  </si>
  <si>
    <t>Etancheité cuivre</t>
  </si>
  <si>
    <t>Etancheité zinc</t>
  </si>
  <si>
    <t>Chape beton</t>
  </si>
  <si>
    <t>vegetaliser</t>
  </si>
  <si>
    <t>Tuiles Ardoise</t>
  </si>
  <si>
    <t>Surface m2</t>
  </si>
  <si>
    <t>Bac Acier</t>
  </si>
  <si>
    <t>polycarbonnate</t>
  </si>
  <si>
    <t>plexyglass</t>
  </si>
  <si>
    <t>Bac Acier/Auto protégée</t>
  </si>
  <si>
    <t>brise soleil</t>
  </si>
  <si>
    <t>Lamelles</t>
  </si>
  <si>
    <t>Gravillons/Dalle dur plots</t>
  </si>
  <si>
    <t>Bois exotique</t>
  </si>
  <si>
    <t>dalles sur plots / auvent béton</t>
  </si>
  <si>
    <t>Verre</t>
  </si>
  <si>
    <t>Tuiles Terre Cuite</t>
  </si>
  <si>
    <t>Skydome</t>
  </si>
  <si>
    <t>Gravi</t>
  </si>
  <si>
    <t>Dplot</t>
  </si>
  <si>
    <t>AutoP</t>
  </si>
  <si>
    <t>CouvI</t>
  </si>
  <si>
    <t>CouvA</t>
  </si>
  <si>
    <t>EtanC</t>
  </si>
  <si>
    <t>EtanZ</t>
  </si>
  <si>
    <t>ChapB</t>
  </si>
  <si>
    <t>Veget</t>
  </si>
  <si>
    <t>TuiArd</t>
  </si>
  <si>
    <t>BacAc</t>
  </si>
  <si>
    <t>Polyc</t>
  </si>
  <si>
    <t>Plexy</t>
  </si>
  <si>
    <t>BriSo</t>
  </si>
  <si>
    <t>Lamel</t>
  </si>
  <si>
    <t>BoisE</t>
  </si>
  <si>
    <t>TuiTC</t>
  </si>
  <si>
    <t>Skydo</t>
  </si>
  <si>
    <t>Nom Installation</t>
  </si>
  <si>
    <t>% main d'œuvre</t>
  </si>
  <si>
    <t>Prix catalogue fournisseur</t>
  </si>
  <si>
    <t>Remise fournisseur 
en %</t>
  </si>
  <si>
    <t>Prix Total annuel fourniture</t>
  </si>
  <si>
    <t>Prix HT Annuel
(2025-2026)</t>
  </si>
  <si>
    <t>Prix total fourni posé
(2025-2026)</t>
  </si>
  <si>
    <t>Pour information : Marque proposée</t>
  </si>
  <si>
    <t>Pour information : Modèle proposé</t>
  </si>
  <si>
    <t>Total Annuel par Batiment avec Astreinte (2026-2027) Révisé</t>
  </si>
  <si>
    <t>Total Mensuel par Batiment avec Astreinte (2025-2026) Révisé</t>
  </si>
  <si>
    <t>Total Annuel par Batiment avec Astreinte (2027-2028) Révisé</t>
  </si>
  <si>
    <t>Année d'installation</t>
  </si>
  <si>
    <t>Total Annuel par Batiment avec MO (2025-2026)</t>
  </si>
  <si>
    <t>Total Mensuel par Batiment avec MO (2025-2026)</t>
  </si>
  <si>
    <t>Prix total fourni posé
(2026-2027)</t>
  </si>
  <si>
    <t>Total Annuel par Batiment avec MO (2026-2027)</t>
  </si>
  <si>
    <t>Total Mensuel par Batiment avec MO (2026-2027)</t>
  </si>
  <si>
    <t>Prix total fourni posé
(2027-2028)</t>
  </si>
  <si>
    <t>Prix HT Annuel
(2027-2028)</t>
  </si>
  <si>
    <t>Total Annuel par Batiment avec MO (2027-2028)</t>
  </si>
  <si>
    <t>Total Mensuel par Batiment avec MO (2027-2028)</t>
  </si>
  <si>
    <t>Prix total fourni posé
(2028-2029)</t>
  </si>
  <si>
    <t>Prix HT Annuel
(2028-2029)</t>
  </si>
  <si>
    <t>Total Annuel par Batiment avec MO (2028-2029)</t>
  </si>
  <si>
    <t>Total Mensuel par Batiment avec MO (2028-2029)</t>
  </si>
  <si>
    <t>Prix total fourni posé
(2029-2030)</t>
  </si>
  <si>
    <t>Prix HT Annuel
(2029-2030)</t>
  </si>
  <si>
    <t>Total Annuel par Batiment avec MO (2029-2030)</t>
  </si>
  <si>
    <t>Total Mensuel par Batiment avec MO (2029-2030)</t>
  </si>
  <si>
    <t>Prix total fourni posé
(2030-2031)</t>
  </si>
  <si>
    <t>Prix HT Annuel
(2030-2031)</t>
  </si>
  <si>
    <t>Total Annuel par Batiment avec MO (2030-2031)</t>
  </si>
  <si>
    <t>Total Mensuel par Batiment avec MO (2030-2031)</t>
  </si>
  <si>
    <t>FACULTE DE PHARMACIE</t>
  </si>
  <si>
    <t>024001</t>
  </si>
  <si>
    <t>BUNKER PHARMACIE</t>
  </si>
  <si>
    <t>024101</t>
  </si>
  <si>
    <t>HT_TGBT</t>
  </si>
  <si>
    <t>Vert</t>
  </si>
  <si>
    <t>Batiment</t>
  </si>
  <si>
    <t>PUITS ILLKIRCH</t>
  </si>
  <si>
    <t>078001</t>
  </si>
  <si>
    <t>STATION EU ILLKIRCH</t>
  </si>
  <si>
    <t>088001</t>
  </si>
  <si>
    <t>Faculté de Pharmacie</t>
  </si>
  <si>
    <t>02401</t>
  </si>
  <si>
    <t>Gene</t>
  </si>
  <si>
    <t>Cat_A</t>
  </si>
  <si>
    <t>BatB</t>
  </si>
  <si>
    <t>BatC</t>
  </si>
  <si>
    <t>API - BAT A CENTRAL</t>
  </si>
  <si>
    <t>033001</t>
  </si>
  <si>
    <t>API - BAT J HALL TECHNO</t>
  </si>
  <si>
    <t>033101</t>
  </si>
  <si>
    <t>Exterieur</t>
  </si>
  <si>
    <t>J</t>
  </si>
  <si>
    <t>R01</t>
  </si>
  <si>
    <t>TER01</t>
  </si>
  <si>
    <t>TER02</t>
  </si>
  <si>
    <t>TOI02</t>
  </si>
  <si>
    <t>TOI01</t>
  </si>
  <si>
    <t>R02</t>
  </si>
  <si>
    <t>TER03</t>
  </si>
  <si>
    <t>R04</t>
  </si>
  <si>
    <t>T01</t>
  </si>
  <si>
    <t>API - BAT B TELECOM</t>
  </si>
  <si>
    <t>033002</t>
  </si>
  <si>
    <t>API - BAT C TELECOM</t>
  </si>
  <si>
    <t>033003</t>
  </si>
  <si>
    <t>API - BAT D ESBS</t>
  </si>
  <si>
    <t>033004</t>
  </si>
  <si>
    <t>API - BAT E CEBGS</t>
  </si>
  <si>
    <t>033005</t>
  </si>
  <si>
    <t>API - BAT G ATELIERS</t>
  </si>
  <si>
    <t>API - BAT H CAE</t>
  </si>
  <si>
    <t>033008</t>
  </si>
  <si>
    <t>API - BAT I SERTIT</t>
  </si>
  <si>
    <t>033009</t>
  </si>
  <si>
    <t>API - BUNKER</t>
  </si>
  <si>
    <t>033201</t>
  </si>
  <si>
    <t>SFC</t>
  </si>
  <si>
    <t>035001</t>
  </si>
  <si>
    <t>BIBLIOTHEQUE PHARMACIE - IUT R</t>
  </si>
  <si>
    <t>071001</t>
  </si>
  <si>
    <t>illkirch</t>
  </si>
  <si>
    <t xml:space="preserve">INSPE MEINAU </t>
  </si>
  <si>
    <t>400001</t>
  </si>
  <si>
    <t>INSPE MEINAU (extension)</t>
  </si>
  <si>
    <t>INSPE Neuhof</t>
  </si>
  <si>
    <t>Manque toiture</t>
  </si>
  <si>
    <t>TOIT1</t>
  </si>
  <si>
    <t>TOIT2</t>
  </si>
  <si>
    <t>R03</t>
  </si>
  <si>
    <t>A311</t>
  </si>
  <si>
    <t>A310</t>
  </si>
  <si>
    <t>R05</t>
  </si>
  <si>
    <t>A513</t>
  </si>
  <si>
    <t>TER04</t>
  </si>
  <si>
    <t>TER05</t>
  </si>
  <si>
    <t>TOIT01</t>
  </si>
  <si>
    <t>TOIT02</t>
  </si>
  <si>
    <t>TOIT03</t>
  </si>
  <si>
    <t>TOIT04</t>
  </si>
  <si>
    <t>TOIT05</t>
  </si>
  <si>
    <t>TOIT06</t>
  </si>
  <si>
    <t>TOIT07</t>
  </si>
  <si>
    <t>TER</t>
  </si>
  <si>
    <t>TER06</t>
  </si>
  <si>
    <t>TOIT</t>
  </si>
  <si>
    <t>TER07</t>
  </si>
  <si>
    <t>TER08</t>
  </si>
  <si>
    <t>TOI04</t>
  </si>
  <si>
    <t>lanterneaux</t>
  </si>
  <si>
    <t>TOI</t>
  </si>
  <si>
    <t>INSPE NEUHOF - BAT PRINCIPAL</t>
  </si>
  <si>
    <t>400501</t>
  </si>
  <si>
    <t>INSPE MEINAU NOUVEAU BAT</t>
  </si>
  <si>
    <t>BatA</t>
  </si>
  <si>
    <t>Nord</t>
  </si>
  <si>
    <t>Sud</t>
  </si>
  <si>
    <t>BatD</t>
  </si>
  <si>
    <t>BatE</t>
  </si>
  <si>
    <t>BatH</t>
  </si>
  <si>
    <t>BatJ</t>
  </si>
  <si>
    <t>1 ascenseur Soretex de 630kg</t>
  </si>
  <si>
    <t>1 monte Charge Otis de xxxxkg</t>
  </si>
  <si>
    <t>1 ascenseur Schindler de 630kg</t>
  </si>
  <si>
    <t>1 monte document Schindler de 100kg</t>
  </si>
  <si>
    <t>1 ascenseur Schindler de 1250kg</t>
  </si>
  <si>
    <t>1 ascenseur Orona de 800kg</t>
  </si>
  <si>
    <t>API Bât.F IREPA</t>
  </si>
  <si>
    <t>033006</t>
  </si>
  <si>
    <t>033007</t>
  </si>
  <si>
    <t>API - BAT I LABO SERTIT</t>
  </si>
  <si>
    <t>Cat_4</t>
  </si>
  <si>
    <t>Cat_B</t>
  </si>
  <si>
    <t xml:space="preserve">*Zone escalier batiment E:
1 exutoire 1V (1000mmx1000mm)
1 CO²OS :1 APS 60g Treuil P
*Zone hall batiment E/F:
1 exutoire 1V
1 CO²OF 2APS 80g
*Zone escalier batiment F:
1 Exutoire 1V (1000mmx1000mm)
1 CO²OS 1APS 60g Treuil P
*Zone Escalier Batiment C:
1 Exutoire 1V (1000mmx1000mm)
1APS 60g
*Zone Hall batiment C/D:
2 ouvrant 1V
1 CO²OF 2APS 80g
*Zone Escalier batiment D:
1 Exutoire 1V (1000mmx1000mm)
1 CO²OS 1APS 60g TreuilP
*Zone Escalier batiment A:
1 Exutoire 1V (1000mmx1000mm) 
1 CO²OS 1APS 60g Treuil P
*Zone Hall Accueil batiment A/B:
4 Ouvrants 1V (980mmx1480mm)
48E
</t>
  </si>
  <si>
    <t>1 - Centrale ESSER SDI : IQ8 ControlM
1 - Centrale ESSER CMSI : SENSES
1 - Alimentation AES  12V-12Ah
10 - DAI optique de fumée
61 - Déclencheur manuel
68 - Diffuseur Sonore
69 - PCF asservie Ventouse
3 - Issues de secours Verrous magnétiques et DM Vert
4 - Ouvrant de désenfumage
16 - Exutoire de désenfumage
1 - Arrêt CTA
2 - Tableau de report
12 - Clapet coupe-feu
4 - Batteries 12V-24Ah</t>
  </si>
  <si>
    <t xml:space="preserve">"1 Ext désenfumage de 25 000m3/h
1 Ext désenfumage de 25 000m3/h
1 Ext désenfumage de 30 000m3/h
*1 Volet 2V L 370 H 570 PA (verrou 48V émission)
*63 Volets L 570 H 570 PA (verrou 48V émission)
*3 Volets 2V L 550 H 630 PA(verrou 48V émission)
*1 Volet 2V L 340 H 545 PA (verrou 48V émission)
*1 Volet 2V L 470 H 670 PA (verrou 48V émission)
*1 Volet L 270 H 480 PA (verrou 48V émission)
*4 Volets L 470 H 720 PA (verrou 48V émission)
*2 Volets L 370 H 370 PA (verrou 48V émission)
*2 Volets L 770 H 370 PA (verrou 48V émission)
*4 Volets L 670 H 470 PA (verrou 48V émission)
*1 Volet L 340 H 440 PA (verrou 48V émission)
*6 Volets L 300 H 400 PA (verrou 48V émission)
*1 Volet L 620 H 510 PA (verrou 48V émission)
*1 Volet L 570 H 520 PA (verrou 48V émission)
*1 Volet L 530 H 490 PA (verrou 48V émission)
*1 Volet L 560 H 630 PA (verrou 48V émission)
*1 Volet L 445 H 780 PA (verrou 48V émission)
*1 Volet L 460 H 390 PA (verrou 48V émission)
*1 Volet L 630 H 550 PA (verrou 48V émission)
*1 Volet L 470 H 570 PA (verrou 48V émission)
*Volet 2V L 570 H 570 PA (débit mesuré 2,24m^3/s)
*Volet 2V L 570 H 570 PA (débit mesuré 3,46m^3/s)
*Volet 2V L 535 H 630 PA (débit mesuré 3,93m^3/s)
*Volet 2V L 545 H 630 PA (débit mesuré 4,04m^3/s)
*Volet 2V L 450 H 540 PA (débit mesuré 2,44m^3/s)
*Volet 2V L 570 H 570 PA (débit mesuré 2,11m^3/s)
*Volet 2V L 570 H 570 PA (débit mesuré 3,54m^3/s)
*Volet 2V L 570 H 570 PA (débit mesuré 4,16m^3/s)
*Volet 2V L 545 H 630 PA (débit mesuré 4,24m^3/s)
*Volet 2V L 570 H 570 PA (débit mesuré 4,54m^3/s)
*Volet 2V L 570 H 570 PA (débit mesuré 4,65 m^3/s)
*Volet 2V L 545 H 630 PA (débit mesuré 5,22 m^3/s)
*Volet L 270 H 480 PA (débit mesuré 1,51 m^3/s)
*Volet de surpression sur moteur H1: L 550 H 550 PA (débit mesuré 1,21m^3/s)
*Volet de surpression L 550 H550 PA (verrou 48V émission)
*Bouche L600 H600 PA (débit mesuré 1,67 m^3/s)
*Bouche L500 H250 PA (débit mesuré 1,64 m^3/s)
*Volet L 4000 H 250 PA (verrou 48V émission)
*Volet de surpression L 550 H 560 PA (débit mesuré 1,21m^3/s)
*Volet de surpression L 550 H 550 PA (verrou 48V émission)
*Volet de surpression L 550 H 560 PA (débit mesuré 1,26m^3/s)
*Volet de surpression L 550 H 560 PA (verrou 48V émission)
*Volet L 700 H 450 PA (débit mesuré 2,88m^3/s)
*Volet L 700 H 450 PA (débit mesuré 3,03m^3/s)
*Volet L 700 H 450 PA (débit mesuré 3,21m^3/s)
*Volet tunnel L 680 H 470 PA (débit mesuré 3,25m^3/s)
*Volet L 370 H 370 PA (débit mesuré 1,14m^3/s)
*Volet L 990 H 490 PA (débit mesuré 2,26m^3/s)
*Volet L 690 H 150 PA (débit mesuré 0,84m^3/s)
*Volet L 670 H 200 PA (débit mesuré 0,89m^3/s)
*Volet L 600 H 340 PA (débit mesuré 1,54m^3/s)
*Volet L 395 H 795 PA (débit mesuré 2,45m^3/s)
*Volet L 345 H 595 PA (débit mesuré 1,45m^3/s)
*Volet L 795 H 395 PA (débit mesuré 2,39m^3/s)
*Volet L 990 H 490 PA (débit mesuré 2,31m^3/s)
*Volet L 340 H 440 PA (débit mesuré 1,01m^3/s)
*Volet L 340 H 440 PA (débit mesuré 1,03m^3/s)
*Volet L 295 H 495 PA (débit mesuré 1,82m^3/s)
*Volet L 340 H 440 PA (débit mesuré 1,36m^3/s)
*Volet L 420 H 320 PA (débit mesuré 1,53m^3/s)
*Volet L 640 H 440 PA (débit mesuré 1,90m^3/s)
*Volet L 550 H 630 PA (débit mesuré 2,83m^3/s)
*Volet L 620 H 510 PA (verrou 48V émission)
*Volet L 570 H 520 PA (verrou 48V émission)
*Volet L 570 H 520 PA (débit mesuré 1,50m^3/s)
*Volet L 570 H 570 PA (débit mesuré 2,85m^3/s)
*Volet L 570 H 570 PA (débit mesuré 3,13m^3/s)
*Volet L 530 H 490 PA (verrou 48V émission)
*Volet L 560 H 630 PA (verrou 48V émission)
*Volet L 570 H 570 PA (débit mesuré 3,11m^3/s)
*Volet L 545 H 630 PA (débit mesuré 3,31m^3/s)
*Volet L 550 H 630 PA (débit mesuré 3,91m^3/s)
*Volet L 570 H 570 PA (débit mesuré 12,47m^3/s)
*Volet L 445 H 780 PA (débit mesuré 2,56m^3/s)
*Volet L 590 H 545 PA (débit mesuré 3,33m^3/s)
*Volet L 445 H 780 PA (verrou 48V émission)
*Volet L 460 H 390 PA (verrou 48V émission)
*Volet L 570 H 570 PA (débit mesuré 2,60m^3/s)
*Volet L 570 H 570 PA (débit mesuré 2,62m^3/s)
*Volet L 570 H 570 PA (débit mesuré 2,77m^3/s)
*Volet L 570 H 570 PA (débit mesuré 2,96m^3/s)
*Volet L 570 H 570 PA (débit mesuré 3,46m^3/s)
*Volet L 630 H 550 PA (verrou 48V émission)
*Volet L 545 H 630 PA (débit mesuré 3,39m^3/s)
*Volet L 445 H 630 PA (débit mesuré 3,19m^3/s)
*Volet L 545 H 630 PA (débit mesuré 3,93m^3/s)
*Volet L 570 H 570 PA (débit mesuré 5,06m^3/s)
*Volet L 550 H 630 PA (débit mesuré 3,48m^3/s)
*Volet L 570 H 570 PA (débit mesuré 3,79m^3/s)
*Volet L 585 H 585 PA (débit mesuré 4,35m^3/s)
*Volet L 570 H 570 PA (débit mesuré 4,51m^3/s)
*Volet L 570 H 570 PA (débit mesuré 2,97m^3/s)
*Volet L 720 H 420 PA (débit mesuré 2,98m^3/s)
*Volet L 720 H 420 PA (débit mesuré 2,83m^3/s)
*Volet L 570 H 570 PA (débit mesuré 3,30m^3/s)
</t>
  </si>
  <si>
    <t xml:space="preserve">*Zone bibliothèque 
1 Exutoire vantelles x2
Batterie 25,5 VCC
*Zone escalier 1:
2 Exutoires 1V 
1CO²O APS30g Verrous Nb2 P
*Zone escalier 2:
1 Exutoire 1V
CO²O APS 25g Verrous Nb1P
</t>
  </si>
  <si>
    <t>2 - Centrale CHUBB SDI : UTI.COM
2 - Centrale CHUBB CMSI : CMSI.COM
20 - Alimentation AES : 12V 24Ah
535 - DAI Optique de fumée
133 - Indicateur d’action
123 - Déclencheur Manuel
171 - Diffuseur Sonore
38 - Diffuseur Sonore et lumineux
4 - Diffuseur Sonore avec Message parlé
70 - PCF asservie Ventouse
131 - Volet désenfumage asservi ventouse
16 - Volet Tunnel compartimentage asservi
3 - Ouvrant désenfumage asservi
5 - Arrêt ventilation
24 - Moteur désenfumage
24 - Coffret Relayage
1 - Arrêt Sono et mise en lumière amphithéâtre
3 - Report d’alarme
16 - Batteries 12V-24Ah
14 - Batteries 12V-17Ah</t>
  </si>
  <si>
    <t>*Zone escalier 1:
1 Exutoire 1V
CO²O APS 30g Verrous Nb1 P
*Zone escalier 2:
1 Exutoire 1V
CO²O APS 30g Verrous Nb1 P
*Zone Hall:
2 Exutoire 1V
CO²O APS 30g Verrous Nb2 P (hauteur 6-8m)</t>
  </si>
  <si>
    <t xml:space="preserve">*Zone escalier 1:
1 Exutoire 1V
CO²O APS 27g Verrous Nb1 P
*Zone escalier 2:
2 Exutoire 1V
CO²O APS 27g Verrous Nb2 P
*Zone escalier 3:
1 Exutoire 1V
CO²O APS 27g Verrous Nb1 P
</t>
  </si>
  <si>
    <t>*Zone escalier 3:
1 Exutoire 1V
CO²O APS 27g Verrous Nb1 P
*Zone escalier 2:
1 Exutoire 1V
CO²O APS 27g Verrous Nb1 P</t>
  </si>
  <si>
    <t>*Zone batiment E escalier:
1 Exutoire 1V
1CO²O APS 25g Verrous Nb1 P</t>
  </si>
  <si>
    <t>*Zone batiment F escalier:
1 Exutoire 1V
1CO²O APS 27g Verrous Nb1 P
*Zone batF couloir 2e:
1 Exutoire 1V 
1 Treuil</t>
  </si>
  <si>
    <t>Désenfumage</t>
  </si>
  <si>
    <t xml:space="preserve">1 - Centrale NUGELEC type 4 STI
7 - Déclencheur manuel
12 - Diffuseur sonore
1 - Clapet CF
</t>
  </si>
  <si>
    <t xml:space="preserve">1 - Centrale ESSER SDI : IQ8 Control
1 - Centrale ESSER CMSI : CMSI 10
1 - Alimentation AES 12V 12Ah
7 - DAI Thermique
45 - DAI optique de fumée
10 - Indicateur d’action
23 - Déclencheur manuel
25 - Diffuseur Sonore
62 - Ventouse PCF
4 - Alimentation supplémentaires
4 - Batterie 12 V-7Ah
2 - Batterie 12V-24Ah
2 - Batterie 12V-12Ah
</t>
  </si>
  <si>
    <t xml:space="preserve">1 - Centrale CHUBB SDI : UTC.COM
1 - Centrale CHUBB CMSI : CMSI.COM
4 - Issue de secours Maintien magnétique et DM Vert
8 - Déclencheur manuel
14 - Diffuseur Sonore
6 - Diffuseur Sonore et lumineux
2 - Diffuseur Lumineux
3 - RS REP
4 - PCF
1 - ARRET CTA
2 - Batteries 12V-24Ah
2 - Batteries 12V-17Ah
2 - Batteries 12V-2.1Ah
</t>
  </si>
  <si>
    <t>1 - Centrale SIEMENS SDI : CI1115
1 - Centrale SIEMENS CMSI : STT 11
2 - Alimentation AES 12V 12Ah
29 - Déclencheur manuel
69 - Diffuseur Sonore
26 - Ventouse de PCF
1 - Arrêt CTA
13 - Ouvrant de désenfumage
43 - Exutoire de désenfumage
5 - Volet de désenfumage
2 - Moteur de désenfumage
2 - Coffret de relayage
1 - Centrale extinction automatique PF11
13 - DAI ionique de fumée
2 - Bouteille gaz FM200 50Kg
2 - Batteries 12V-7Ah
2 - Batteries 12V-12Ah</t>
  </si>
  <si>
    <t xml:space="preserve">*Zone escalier1:
1 Exutoire 1V (1000mm x 1000mm)
1 CO²OF 2APS 60g
*Zone Escalier2:
1 Exutoire 1V (1000mm x 1000mm)
1 CO²OF 2APS 60g
*Zone Escalier3:
1 Exutoire 1V (1000mm x 1000mm)
1 CO²OF 2APS 60g
*Zone RDC Espace Ecoute:
13 ouvrant 1V (verrou 48E) (710mm x 1960mm)
*Zone R+2 Médiathèque
12 ouvrant 1V 
1 CO²2OF 3APS 300g*Zone Pole Accueil:
1 ouvrant 1V
1 CO²OF 2APS 60g
*Zone pole accueil:
3 chassis en toiture x 2V
1 CO²OF 48E 2APS 150g
*Zone ventilateur vestibule mediathèque:
1 coffret+ventilateur 1V
*Zone vestibule mediatheque:
1 Volet 1V verrou 48E (735mm x 535mm)
*Zone ventilateur couloirs enseignement:
1 coffret+ventilateur 1V
*Zone couloir RDC enseignement:
1 volet 1V verrou 48E (480mm x 580mm)=&gt; debit mesuré=2,36m^3/s
*Zone couloir R+1 enseignement:
1 volet 1V verrou 48E (480mm x 580mm)=&gt; debit mesuré=2,56m^3/s
</t>
  </si>
  <si>
    <t>1 - Centrale SIEMENS CMSI : BC11
1 - Alimentation AES 24V 12Ah
29 - Déclencheur manuel
30 - Diffuseur Sonore
13 - Ventouse de PCF
2 - Batteries 12V-12Ah</t>
  </si>
  <si>
    <t>*Zone escalier accueil:
1 ouvrant 1V (874mm x 874mm)
1 CO²OF 2APS 100g
*Zone Escalier coté atelier:
1 ouvrant 1V (874mm x 874mm)
A CO²OF 2APS 100g</t>
  </si>
  <si>
    <t>Puits de captage et de rejet</t>
  </si>
  <si>
    <t>Pompe de relevage Eaux Usées</t>
  </si>
  <si>
    <t>1 Disconnecteur</t>
  </si>
  <si>
    <t>4 douches de sécurité</t>
  </si>
  <si>
    <t>Traitement de l'eau du site</t>
  </si>
  <si>
    <t>3 Disconnecteurs</t>
  </si>
  <si>
    <t>Disconnecteur</t>
  </si>
  <si>
    <t>DISC</t>
  </si>
  <si>
    <t>2 Trasnfos Sec de 630KVA, 4 cellules FLUOKIT M24+ dont 1 en SM6 (Bouclage depuis EASE). 1 TGBT 2000A IS223 de type BELUGA et 1 batterie de compensation</t>
  </si>
  <si>
    <t xml:space="preserve">8 blocs de secours au sous sol batiment A
4 blocs de secours au sous sol batiment B
6 blocs de secours au sous sol batiment C
12 blocs de secours au sous sol batiment D
7 blocs de secours au sous sol batiment E
10 blocs de secours au sous sol batiment F
12 blocs de secours au sous sol batiment G
4 blocs de secours au rez de chaussée batiment A
15 blocs de secours au rez de chaussée batiment AB
8 blocs de secours au rez de chaussée batiment B
15 blocs de secours au rez de chaussée batiment C
11 blocs de secours au rez de chaussée batiment CD
22 blocs de secours au rez de chaussée batiment D
14 blocs de secours au rez de chaussée batiment E
6 blocs de secours au rez de chaussée batiment EF
28 blocs de secours au rez de chaussée batiment F
12 blocs de secours au rez de chaussée batiment G
8 blocs de secours au 1e étage batiment A
4 blocs de secours au 1e étage batiment AB
8 blocs de secours au 1e étage batiment B
6 blocs de secours au 1e étage batiment C
3 blocs de secours au 1e étage batiment CD
7 blocs de secours au 1e étage batiment D
5 blocs de secours au 1e étage batiment E
3 blocs de secours au 1e étage batiment EF
6 blocs de secours au 1e étage batiment F
21 blocs de secours au 1e étage batiment G
6 blocs de secours au 2e étage batiment C
6 blocs de secours au 2e étage batiment CD
7 blocs de secours au 2e étage batiment D
6 blocs de secours au 2e étage batiment E
5 blocs de secours au 2e étage batiment EF
7 blocs de secours au 2e étage batiment F
6 blocs de secours au 3e étage batiment C
7 blocs de secours au 3e étage batiment CD
4 blocs de secours au 3e étage batiment D
7 blocs de secours au 3e étage batiment E
3 blocs de secours au 3e étage batiment EF
13 blocs de secours au 3e étage batiment F
5 blocs de secours au 4e étage animalerie
2 blocs de secours au 4e étage chaufferie
</t>
  </si>
  <si>
    <t>26 Blocs de secours rez de chaussée
49 Blocs de secours au 1e étage
8 Blocs de secours au 2e étage
XX Blocs de secours au 3e étage (en travaux)
21 Blocs de secours au 4e étage
17 Blocs de secours au 5e étage</t>
  </si>
  <si>
    <t>30 Blocs de secours rez de chaussée
44 Blocs de secours au 1e étage
24 Blocs de secours au 2e étage</t>
  </si>
  <si>
    <t>Poste Interne de 2 Transfos de 1000KVA avec 4 cellules de type Fluokit et 1 TGBT de 3200A</t>
  </si>
  <si>
    <t>38 Blocs de secours rez de chaussée
24 Blocs de secours au 1e étage
20 Blocs de secours au 2e étage
13 Blocs de secours au 3e étage
18 Blocs de secours au 4e étage</t>
  </si>
  <si>
    <t>48 Blocs de secours rez de chaussée
21 Blocs de secours au 1e étage
15 Blocs de secours au 2e étage
17 Blocs de secours au 3e étage
19 Blocs de secours au 4e étage</t>
  </si>
  <si>
    <t>Poste de livraison comptage HTA 3 Transfo Sec de 1000KVA avec TGBT de 3200A +1600A avec 9 cellules HTA de type Fluokit</t>
  </si>
  <si>
    <t xml:space="preserve">Groupe Electrogéne </t>
  </si>
  <si>
    <t>39 Blocs de secours rez de chaussée 
9 Blocs de secours au 1e étage
9 Blocs de secours au 2e étage</t>
  </si>
  <si>
    <t>17 blocs de secours rez de chaussée</t>
  </si>
  <si>
    <t>16 Blocs de secours rez de chaussée
6 Blocs de secours au 1e étage</t>
  </si>
  <si>
    <t>21 Blocs de secours rez de chaussée
3 Blocs de secours au 1e étage
2 Blocs de secours au 2e étage</t>
  </si>
  <si>
    <t>19 Blocs de secours rez de chaussée
11 Blocs de secours au 1e étage</t>
  </si>
  <si>
    <t>4 blocs de secours zone 1
26 blocs de secours zone 2
8 blocs de secours zone 3
2 blocs de secours zone 4
8 blocs de secours zone 5
6 blocs de secours zone 6
9 blocs de secours zone 9
10 blocs de secours zone 10
7 blocs de secours zone 11
6 blocs de secours zone 12
33 blocs de secours zone 13
1 bloc de secours zone 14</t>
  </si>
  <si>
    <t xml:space="preserve"> 33 blocs de secours au rez de chaussé
26 blocs de secours au 1e étage</t>
  </si>
  <si>
    <t>1 Transfo de 800KVA, 3 cellules de type SM6 et 1 TGBT de 1250A de type Prisma</t>
  </si>
  <si>
    <t>51 blocs de secours au rez de chaussée
54 blocs de secours au 1e étage
21 blocs de secours au 2e étage</t>
  </si>
  <si>
    <t>16 blocs de secours au sous sol
16 blocs de secours au rez de chaussée
15 blocs de secours au 1e étage
11 blocs de secours au 2e étage
9 blocs de secours au comble 
28 blocs de secours au batiment annexe</t>
  </si>
  <si>
    <t>Ge</t>
  </si>
  <si>
    <t>INSPE NEUHOF - ANNEXE NORD</t>
  </si>
  <si>
    <t>400503</t>
  </si>
  <si>
    <t>1 Extracteur vmc en toiture</t>
  </si>
  <si>
    <t>Sous-station avec:
4 petites pompes simple et 2 V3V</t>
  </si>
  <si>
    <t>2 CTA Amphi:
Double Flux de 5600 m3/h et 2880 m3/h
8 registres motorisés
2 pompes de gavage + 2 V3V
1 ensemble de capteurs</t>
  </si>
  <si>
    <t>1 CTA Sous-sol C-06:
Tout air neuf de 18144 m3/h
2 registres motorisés
1 pompe de gavage + 1 V2V
1 ensemble de capteurs</t>
  </si>
  <si>
    <t xml:space="preserve">Extracteurs en Toiture:
31 extracteurs de 1500m3/h chacun
1 extracteur de 1000 m3/h </t>
  </si>
  <si>
    <t>1 CTA tout air neuf</t>
  </si>
  <si>
    <t>1 CTA Sous-sol D-04:
Tout air neuf de 14904 m3/h
5 registres motorisés
1 pompe de gavage + 1 V2V
1 ensemble de capteurs
1 Ensemble regul+batterie therminale</t>
  </si>
  <si>
    <t xml:space="preserve">Extracteurs en Toiture:
21 extracteurs de 1500m3/h chacun
1 extracteur de 1000 m3/h </t>
  </si>
  <si>
    <t>1 Extraction filtré Animalerie toiture</t>
  </si>
  <si>
    <t>1 Split Système de 7,5KW avec 1,9kg de R407C</t>
  </si>
  <si>
    <t>1 CTA Sous-sol E-05:
Tout air neuf de 30456 m3/h
6 registres motorisés
1 pompe de gavage + 1 V2V
1 ensemble de capteurs</t>
  </si>
  <si>
    <t>1 CTA Toiture:
Simple Flux de 13000 m3/h
2 registres motorisés
1 pompe de gavage + 1 V2V
1 ensemble de capteurs</t>
  </si>
  <si>
    <t>1 CTA Toiture:
Simple Flux de 30000 m3/h
1 pompe de gavage + 1 V2V
1 ensemble de capteurs</t>
  </si>
  <si>
    <t xml:space="preserve">Extracteurs en Toiture:
85 extracteurs de 1500m3/h chacun
1 extracteur de 1000 m3/h </t>
  </si>
  <si>
    <t>1 Chaufferie:
2 chaudières de 900KW chacune avec pompe de gavage
1 chaudière à condensation de 900KW avec pompe de gavage
1 chaudière de 300KW avec pompe de gavage
1 echangeur à plaque
6 pompes TPED avec  1 V3V
4 pompes JRL avec 2 V3V
1 barreau magnétique</t>
  </si>
  <si>
    <t>Détecteur de gaz sur chaufferie
2 centrales Tecnocontrol SE194K
5 SE193KM</t>
  </si>
  <si>
    <t>Combustion (3 fois par an)</t>
  </si>
  <si>
    <t>Ramonage (2 fois par an)</t>
  </si>
  <si>
    <t>1 CTA Sous-sol F-03:
Tout air neuf de 43747 m3/h
7 registres motorisés
1 pompe de gavage + 1 V2V
1 ensemble de capteurs</t>
  </si>
  <si>
    <t>1 CTA Sous-sol F-06:
Tout air neuf de 40220 m3/h
6 registres motorisés
1 pompe de gavage + 1 V2V
1 ensemble de capteurs</t>
  </si>
  <si>
    <t>1 CTA Toiture:
Simple Flux de 50000 m3/h
2 registres motorisés
1 pompe de gavage + 1 V2V
1 ensemble de capteurs</t>
  </si>
  <si>
    <t xml:space="preserve">Extracteurs en Toiture:
150 extracteurs de 1500m3/h chacun
5 extracteurs de 1000 m3/h </t>
  </si>
  <si>
    <t>2 CTA Amphi:
Double Flux de 10500 m3/h et 7500 m3/h</t>
  </si>
  <si>
    <t>BUNKER 
2 Extracteurs en toiture</t>
  </si>
  <si>
    <t>Sous-station:
2 départs pompes doubles + 2 V3V
1 départ pompe simple
1 ensemble de capteur</t>
  </si>
  <si>
    <t>A401/A402/A404/A406 (4X Vc)</t>
  </si>
  <si>
    <t>Sous-station:
2 départs pompes doubles + 1 V3V
1 ensemble de capteur</t>
  </si>
  <si>
    <t>Sous-station:
2 départs pompe double avec 2 V3V
1 départs pompe double avec 1 V3V
1 ensemble de capteur</t>
  </si>
  <si>
    <t>1 Cta "Double Flux Général" simple flux de 13000 m3/h avec pompe de gavage</t>
  </si>
  <si>
    <t>1 Cta "DFG LT4" simple flux de 11 500 m3/h avec pompe de gavage
2 vmc bureau et sanitaire</t>
  </si>
  <si>
    <t>1 Cta "DFG LT5" double flux de 13 600 m3/h avec pompe de gavage
2 vmc bureau et sanitaire</t>
  </si>
  <si>
    <t>1 Cta "Double Flux Général" B001C de 4670 m3/h avec pompe de gavage</t>
  </si>
  <si>
    <t>Sous-station:
3 départs pompe double avec 3 V3V
1 ensemble de capteur</t>
  </si>
  <si>
    <t xml:space="preserve"> 1 Cta "Plafond bureaux" de xxxx m3/h avec pompe de gavage</t>
  </si>
  <si>
    <t>CTA Amphi double flux 
3 registres motorisée 
1  Vanne V3V
1 pompe de gavage
1 ensemble de capteur</t>
  </si>
  <si>
    <t>4 Aérothermes</t>
  </si>
  <si>
    <t>Sous-station E niv.1</t>
  </si>
  <si>
    <t>1 Chaufferie avec:
3 chaudière de 1870 Kw chacune et 3 pompes de gavage.
1 vase d'expansion
2 grosses pompes sur socle de 45Kw chacune</t>
  </si>
  <si>
    <t>Détecteur de gaz sur chaufferie
1 MX42A,230V&amp;24V,ISC/
2 CEX300 EX DETECTOR STD
2 OLC100-XP-001-1 Gas Detector OLC100</t>
  </si>
  <si>
    <t xml:space="preserve"> 1 Production de froid avec:
2 groupes froid de 490Kw au R134A
3 grosses pompes sur socle de xxKw</t>
  </si>
  <si>
    <t>2 CTA Toiture 
2 VMC</t>
  </si>
  <si>
    <t>2 Compresseurs d’air comprimé de 7,5 Kw
1 Sécheurs d'air
1 filtres (micron + Submicron)</t>
  </si>
  <si>
    <t>Sous-station</t>
  </si>
  <si>
    <t>3 Aérothermes</t>
  </si>
  <si>
    <t>1  Cta général double flux toiture de 2500m3/h et 1 extracteur vmc</t>
  </si>
  <si>
    <t>Vmc</t>
  </si>
  <si>
    <t>2 échangeurs</t>
  </si>
  <si>
    <t>1 Cta "double flux" double flux de 2 800m3/h avec pompe de gavage</t>
  </si>
  <si>
    <t>Sous-stations</t>
  </si>
  <si>
    <t>1 Cta "xxxxxx" simple flux de 3 300m3/h avec pompe de gavage
1 Vmc</t>
  </si>
  <si>
    <t>Chaufferie avec:
2 chaudières 
2 chaudières de xxxxx Kw
xxxx départs pompe double
1 vase d'expansion
1 échangeur à plaques</t>
  </si>
  <si>
    <t>Extracteurs toiture</t>
  </si>
  <si>
    <t>Sous-stations:
4 départs pompes doubles
4 départs pompes dimples
1 échangeur principal
2 petits échangeurs secondaire</t>
  </si>
  <si>
    <t>CTA  Double Flux avec roue de récupérations : Salle Etudiants</t>
  </si>
  <si>
    <t>Détecteur de gaz sur chaufferie</t>
  </si>
  <si>
    <t>1 Chaufferie avec:
2 chaudières de xxx Kw avec pompe de gavage
3 pompes doubles avec 1 V3V
1 vase d'expansion
1 barreau magnetique
1 ensemble de capteur</t>
  </si>
  <si>
    <t>Combustion</t>
  </si>
  <si>
    <t>Ramonage</t>
  </si>
  <si>
    <t>Sous-station A101
1 pompe simple régulée
Sous-station B101
1 pompe simple régulée</t>
  </si>
  <si>
    <t>1 Cta Amphi double flux de 15 000 m3/h avec pompe de gavage
1 Cta conseil double flux de xxxm3/h avec pompe de gavage</t>
  </si>
  <si>
    <t>Split Système</t>
  </si>
  <si>
    <t>2 Groupe Froid R410A - RITTAL
1 pompe double
1 ballon
1 DRY</t>
  </si>
  <si>
    <t xml:space="preserve">7 Ventil bureau </t>
  </si>
  <si>
    <t xml:space="preserve">6 Ventil bureau </t>
  </si>
  <si>
    <t xml:space="preserve">8 Ventil bureau </t>
  </si>
  <si>
    <t xml:space="preserve">5 Ventil bureau </t>
  </si>
  <si>
    <t xml:space="preserve">9 Ventil bureau </t>
  </si>
  <si>
    <t>1 ventiloconvecteur</t>
  </si>
  <si>
    <t xml:space="preserve">Sous-stations:
3 départs radiateurs pompe simple avec 3 V3V
1 ensemble de capteur </t>
  </si>
  <si>
    <t>1 Chaufferie avec:
2 chaudière avec pompe de gavage
2 départs pompe simple avec 2 V3V
1 départs pompe double constant
1 départs pompe sur socle avec 1 V3V
1 vase d'expansion
1 barreau magnetique</t>
  </si>
  <si>
    <t>AC</t>
  </si>
  <si>
    <t xml:space="preserve">*Zone cage escalier 1:
1 exutoire 1V (1000mm x 1000mm)
1 CO²OS 1APS 25gr Treuil P
*Zone cage escalier 2:
1 exutoire 1V (1000mm x 1000mm)
1 CO²OS 1APS 20gr Treuil P
*Zone cage escalier 3:
1 exutoire 1V (1000mm x 1000mm)
1 CO²OS 1APS 20gr Treuil P
*Zone cage escalier 4:
1 exutoire 1V (1000mm x 1000mm)
1 CO²OS 1APS 20gr Treuil P
*Zone cage escalier 5:
1 exutoire 1V (1000mm x 1000mm)
1 CO²OS 1APS 20gr Treuil P
</t>
  </si>
  <si>
    <t xml:space="preserve">*Zone Etudiant RDC
6 ouvrants 1V (1260mm x 500m)
24E
1 ouvrant 1V (660mm x 500mm)
4 ouvrants 1V (1900mm x 500mm)
*Zone escalier:
1 Exutoire 2V (720mm x 1620mm)
*Zone chercheurs RDC:
1 ouvrant 1V (660mm x 500mm)
4 ouvrants 1V(1260mm x 500mm)
3 ouvrants 1V (1900mm x 500mm)
*Zone consultation R+1:
2 Exutoire 2V (720mm x 1620mm)
6 ouvrants 2V (990mm x 1330mm)
</t>
  </si>
  <si>
    <t>5 Ouvrants Désenfumage</t>
  </si>
  <si>
    <t>1 ensemble</t>
  </si>
  <si>
    <t>API BAT A CENTRAL</t>
  </si>
  <si>
    <t>INSPE MEINAU Extension</t>
  </si>
  <si>
    <t>Extension</t>
  </si>
  <si>
    <t>2 Disconnecteur
1 disconnecteur Extension + 1 douche de sécurité</t>
  </si>
  <si>
    <t>80 BAES</t>
  </si>
  <si>
    <t>96 panneaux de 300Wc unitaire</t>
  </si>
  <si>
    <t>10 Eclairage de Sécurité</t>
  </si>
  <si>
    <t>GE</t>
  </si>
  <si>
    <t>1 CTA Sous-sol D-06:
Tout air neuf de 14904 m3/h
5 registres motorisés
1 pompe de gavage + 1 V2V
1 ensemble de capteurs
1 Ensemble regul+batterie therminale</t>
  </si>
  <si>
    <t>1 CTA Toiture:
Simple Flux de 11940 m3/h
7 registres motorisés
1 pompe de gavage + 1 V2V
1 ensemble de capteurs</t>
  </si>
  <si>
    <t>1 Cta hall d'accueil simple flux de 40 000 m3/h avec pompe de gavage.
1 Cta Polyvalente simple flux de 25 000 m3/h avec pompe de gavage.
1 Cta Sas Entrée simple flux de 1 000 m3/h avec pompe de gavage.</t>
  </si>
  <si>
    <t>1 Cta DFG simple flux 30 000m3/h avec pompe de gavage
1 Cta conseils simple flux 5 500m3/h avec pompe de gavage
1 Cta petit amphi simple flux 25 000m3/h avec pompe de gavage
1 Cta grand amphi  simple flux 22 000m3/h avec pompe de gavage
1 VMC</t>
  </si>
  <si>
    <t>1 Cta "Chimie" simple flux 2 000m3/h avec pompe de gavage
1 Cta "Double Flux" double flux 2 800m3/h avec pompe de gavage
1 Cta "Interfero" simple flux 20 000m3/h avec pompe de gavage</t>
  </si>
  <si>
    <t>1 Cta "Double flux"  simple flux 4 400 m3/h avec pompe de gavage
1 Cta "Salle propres"  simple flux 9 000 m3/h avec pompe de g
2 Vmc "Montage"</t>
  </si>
  <si>
    <t>1 Cta "Bio-incubateur" simple flux de 20 000m3/h avec pompe de gavage
1 Cta "Laverie" tout air neuf de 4500m3/h 
1 Vmc</t>
  </si>
  <si>
    <t>1 Cta "Simple Flux 1" simple flux de 36 000m3/h avec pompe de gavage
1 Cta "Double flux Nord" double flux de 10 000m3/h avec pompe de gavage
1 Cta "Simple Flux 2" simple flux de 34 000m3/h avec pompe de gavage
1 Cta "Simple Flux 3" simple flux de 39 000m3/h avec pompe de gavage
1 Cta "Double flux Nord" double flux de 8 150m3/h avec pompe de gavage
45 Extracteurs de 1500m3/h</t>
  </si>
  <si>
    <t>Détecteur de gaz sur chaufferie
1 Self-Clima - AG101
1 detecteur</t>
  </si>
  <si>
    <t>2 Cta  Restaurant double flux de xxx m3/h
1 Cta Laverie  double flux de xxx m3/h
10 UTA (hors service)</t>
  </si>
  <si>
    <t>1 Cta double flux de xxx m3/h Livraison</t>
  </si>
  <si>
    <t xml:space="preserve"> 1 UTA avec mélange 010/D03</t>
  </si>
  <si>
    <t xml:space="preserve"> 1 UTA avec mélange UTADG05</t>
  </si>
  <si>
    <t>CTA et Extracteur toiture</t>
  </si>
  <si>
    <t>5 départs réguler pompe double
1 echangeur à plaque
1 ensemble de capteur</t>
  </si>
  <si>
    <t>1 Cta double flux de xxx m3/h avec recuperation à courroies
1 ensemble de capteur
4 registres motorisé dans les pièces</t>
  </si>
  <si>
    <t>1 Cta double flux de 5000m3/h avec recuperation à courroies
1 ensemble de capteur</t>
  </si>
  <si>
    <t>1 Cta double flux de 5560m3/h avec recuperation à courroies
1 ensemble de capteur
10 registres motorisé dans les pièces
1 extracteur sorbonne avec 1 registre motorisé</t>
  </si>
  <si>
    <t>1 Cta double flux de 5570m3/h avec recuperation à courroies
1 ensemble de capteur
12 registres motorisé dans les pièces</t>
  </si>
  <si>
    <t>1 extracteur 615m3/h
1 extracteur 120m3/h
1 extracteur 180m3/h</t>
  </si>
  <si>
    <t>Amphi</t>
  </si>
  <si>
    <t>C_0_1_2</t>
  </si>
  <si>
    <t>Bat_C</t>
  </si>
  <si>
    <t>Animalerie</t>
  </si>
  <si>
    <t>D_0_1_2</t>
  </si>
  <si>
    <t>Bat_D</t>
  </si>
  <si>
    <t>D_3</t>
  </si>
  <si>
    <t>DNUM</t>
  </si>
  <si>
    <t>E_0_1_2</t>
  </si>
  <si>
    <t>E_3_Piemont</t>
  </si>
  <si>
    <t>E_3</t>
  </si>
  <si>
    <t>Chaufferie</t>
  </si>
  <si>
    <t>Comb</t>
  </si>
  <si>
    <t>Ramo</t>
  </si>
  <si>
    <t>Dgaz</t>
  </si>
  <si>
    <t>F_0_1_2</t>
  </si>
  <si>
    <t>F3</t>
  </si>
  <si>
    <t>Bat_G</t>
  </si>
  <si>
    <t>Extract</t>
  </si>
  <si>
    <t>Secon</t>
  </si>
  <si>
    <t>Salles_acc_SAS</t>
  </si>
  <si>
    <t>Amphis_Conseil</t>
  </si>
  <si>
    <t>VC</t>
  </si>
  <si>
    <t>Chimie_Interfero</t>
  </si>
  <si>
    <t>Salles_Prop_Vmc</t>
  </si>
  <si>
    <t>ET_00</t>
  </si>
  <si>
    <t>SallesRDJ</t>
  </si>
  <si>
    <t>Bio_Laverie_Animalerie</t>
  </si>
  <si>
    <t>Bureaux</t>
  </si>
  <si>
    <t>Labos</t>
  </si>
  <si>
    <t>Amphi_Sdc_ESBS</t>
  </si>
  <si>
    <t>Aerothermes</t>
  </si>
  <si>
    <t>DGAZ</t>
  </si>
  <si>
    <t>CEBGS</t>
  </si>
  <si>
    <t>Air_Comp</t>
  </si>
  <si>
    <t>Restaurant</t>
  </si>
  <si>
    <t>VENT_VMC</t>
  </si>
  <si>
    <t>CTA_Batiment</t>
  </si>
  <si>
    <t>UTA_Batiment</t>
  </si>
  <si>
    <t>Hall</t>
  </si>
  <si>
    <t>Batiment_Enseignement</t>
  </si>
  <si>
    <t>batiment</t>
  </si>
  <si>
    <t>Serv</t>
  </si>
  <si>
    <t>Dnum</t>
  </si>
  <si>
    <t>Plot1_R0</t>
  </si>
  <si>
    <t>Plot2_R0</t>
  </si>
  <si>
    <t>Plot3_R0</t>
  </si>
  <si>
    <t>Plot4_R0</t>
  </si>
  <si>
    <t>Plot1_R1</t>
  </si>
  <si>
    <t>Plot2_R1</t>
  </si>
  <si>
    <t>Plot3_R1</t>
  </si>
  <si>
    <t>Plot4_R1</t>
  </si>
  <si>
    <t>Plot1_R2</t>
  </si>
  <si>
    <t>Plot2_R2</t>
  </si>
  <si>
    <t>Plot3_R2</t>
  </si>
  <si>
    <t>Plot4_R2</t>
  </si>
  <si>
    <t>B005</t>
  </si>
  <si>
    <t>Admin</t>
  </si>
  <si>
    <t>Ens</t>
  </si>
  <si>
    <t>ET00</t>
  </si>
  <si>
    <t>ET01</t>
  </si>
  <si>
    <t>Secon_Log</t>
  </si>
  <si>
    <t>SalleCours</t>
  </si>
  <si>
    <t>C06</t>
  </si>
  <si>
    <t>D04</t>
  </si>
  <si>
    <t>Toiture</t>
  </si>
  <si>
    <t>3P525</t>
  </si>
  <si>
    <t>6P525</t>
  </si>
  <si>
    <t>4P525</t>
  </si>
  <si>
    <t>8P525</t>
  </si>
  <si>
    <t>8P360</t>
  </si>
  <si>
    <t>4P360</t>
  </si>
  <si>
    <t>INSPE Meinau Nouv Bat</t>
  </si>
  <si>
    <t>Sas_Entrée</t>
  </si>
  <si>
    <t>DFG</t>
  </si>
  <si>
    <t>Grand_Amphi</t>
  </si>
  <si>
    <t>Petit_Amphi</t>
  </si>
  <si>
    <t>Sphotonique</t>
  </si>
  <si>
    <t>DFG_B3_LT03</t>
  </si>
  <si>
    <t>DFG_LT01</t>
  </si>
  <si>
    <t>DFG_LT04</t>
  </si>
  <si>
    <t>DFG_LT05</t>
  </si>
  <si>
    <t>DFG_Nord</t>
  </si>
  <si>
    <t>DFG_Sud</t>
  </si>
  <si>
    <t>Simple_Flux01</t>
  </si>
  <si>
    <t>Simple_Flux02</t>
  </si>
  <si>
    <t>Simple_Flux03</t>
  </si>
  <si>
    <t>BioIncubat</t>
  </si>
  <si>
    <t>Laverie/animalerie</t>
  </si>
  <si>
    <t>ChambStérile / Plafond bureau</t>
  </si>
  <si>
    <t>Foyer</t>
  </si>
  <si>
    <t>Amphi - SDC</t>
  </si>
  <si>
    <t>Cuisine</t>
  </si>
  <si>
    <t>Laverie</t>
  </si>
  <si>
    <t>Mediatheque</t>
  </si>
  <si>
    <t>Direction</t>
  </si>
  <si>
    <t>6P200</t>
  </si>
  <si>
    <t>8P635</t>
  </si>
  <si>
    <t>3P203</t>
  </si>
  <si>
    <t>4P635</t>
  </si>
  <si>
    <t>1G-1R</t>
  </si>
  <si>
    <t>4P300</t>
  </si>
  <si>
    <t>8P300</t>
  </si>
  <si>
    <t>3P300</t>
  </si>
  <si>
    <t>6P360</t>
  </si>
  <si>
    <t>3P305</t>
  </si>
  <si>
    <t>D06</t>
  </si>
  <si>
    <t>D 414 NouvAnimal</t>
  </si>
  <si>
    <t>Pharmacie Bat B Sous-Sol</t>
  </si>
  <si>
    <t>Pharmacie Bat C Sous-Sol</t>
  </si>
  <si>
    <t>Pharmacie Bat D Sous-Sol</t>
  </si>
  <si>
    <t>Pharmacie Bat D Toiture</t>
  </si>
  <si>
    <t>Pharmacie Bat E Sous-Sol</t>
  </si>
  <si>
    <t>Pharmacie Bat E Toiture</t>
  </si>
  <si>
    <t>Pharmacie Bat F Sous-Sol</t>
  </si>
  <si>
    <t>Pharmacie Bat F Toiture</t>
  </si>
  <si>
    <t>Pharmacie BUNKER</t>
  </si>
  <si>
    <t>Pharmacie Bat G Sous-Sol</t>
  </si>
  <si>
    <t>Pharmacie Bibliothèque</t>
  </si>
  <si>
    <t>Pole Api Bat A</t>
  </si>
  <si>
    <t>Pole Api Bat C</t>
  </si>
  <si>
    <t>Pole Api Bat B</t>
  </si>
  <si>
    <t>Pole Api Bat D</t>
  </si>
  <si>
    <t>Pole Api Bat E</t>
  </si>
  <si>
    <t>Pole Api Bat G-H-I-J</t>
  </si>
  <si>
    <t>Pole Api Bat I</t>
  </si>
  <si>
    <t>Pole Api Bat J</t>
  </si>
  <si>
    <t>Pasteur AN</t>
  </si>
  <si>
    <t>Pasteur SO</t>
  </si>
  <si>
    <t>Pasteur RE</t>
  </si>
  <si>
    <t>E003</t>
  </si>
  <si>
    <t>Couloir 1er étage</t>
  </si>
  <si>
    <t>Spolyvalente</t>
  </si>
  <si>
    <t>Sconseils</t>
  </si>
  <si>
    <t>Ventilo-convecteurs</t>
  </si>
  <si>
    <t>DFG_LT02</t>
  </si>
  <si>
    <t>Labo_Interfe</t>
  </si>
  <si>
    <t>S_Propres</t>
  </si>
  <si>
    <t>CTA P2</t>
  </si>
  <si>
    <t>CTA TAN</t>
  </si>
  <si>
    <t>Bat_Hall</t>
  </si>
  <si>
    <t>Cassette 60 x 60</t>
  </si>
  <si>
    <t>Cassette 120 x 60</t>
  </si>
  <si>
    <t>Cassette 60 x 60 (Local 146)</t>
  </si>
  <si>
    <t>CTA AMPHI</t>
  </si>
  <si>
    <t>CTA Foyer</t>
  </si>
  <si>
    <t>CTA Enseignement</t>
  </si>
  <si>
    <t>CTA RDC</t>
  </si>
  <si>
    <t>xx poches de 305</t>
  </si>
  <si>
    <t>PVC</t>
  </si>
  <si>
    <t>Fibre de Verre</t>
  </si>
  <si>
    <t>Fibre deVerre</t>
  </si>
  <si>
    <t>F8</t>
  </si>
  <si>
    <t>Etage</t>
  </si>
  <si>
    <t xml:space="preserve">Noms du rapports </t>
  </si>
  <si>
    <t>EPM1 50-65%</t>
  </si>
  <si>
    <t>EPM10 61-80%</t>
  </si>
  <si>
    <t>Total</t>
  </si>
  <si>
    <t>Bat_E</t>
  </si>
  <si>
    <t>Bat_F</t>
  </si>
  <si>
    <t>Batiment_D</t>
  </si>
  <si>
    <t>Batiment_E</t>
  </si>
  <si>
    <t>Sous_sol</t>
  </si>
  <si>
    <t>Batiment_F</t>
  </si>
  <si>
    <t>03</t>
  </si>
  <si>
    <t>06</t>
  </si>
  <si>
    <t>Bunker</t>
  </si>
  <si>
    <t>AN</t>
  </si>
  <si>
    <t>SO</t>
  </si>
  <si>
    <t>RE</t>
  </si>
  <si>
    <t>Amphi Gerhardt</t>
  </si>
  <si>
    <t>Toiture_D</t>
  </si>
  <si>
    <t>CAMPUS ILLKIRCH</t>
  </si>
  <si>
    <t>CAMPUS MEINAU</t>
  </si>
  <si>
    <r>
      <rPr>
        <sz val="8"/>
        <rFont val="Unistra A"/>
      </rPr>
      <t>2 disconnecteurs</t>
    </r>
    <r>
      <rPr>
        <sz val="8"/>
        <color theme="1"/>
        <rFont val="Unistra A"/>
      </rPr>
      <t xml:space="preserve">
8 douches + 8 Rinces Œil bâtiment D
8 douches + 8 Rinces Œil bâtiment C
8 douches + 8 Rinces Œil bâtiment E
8 douches + 8 Rinces Œil bâtiment F</t>
    </r>
  </si>
  <si>
    <t>CAMPUS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</si>
</sst>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mmmm\ yyyy"/>
    <numFmt numFmtId="165" formatCode="0.0000"/>
    <numFmt numFmtId="166" formatCode="_-* #,##0.00\ [$€-40C]_-;\-* #,##0.00\ [$€-40C]_-;_-* &quot;-&quot;??\ [$€-40C]_-;_-@_-"/>
    <numFmt numFmtId="167" formatCode="#,##0.00\ &quot;€&quot;"/>
  </numFmts>
  <fonts count="22" x14ac:knownFonts="1">
    <font>
      <sz val="11"/>
      <color theme="1"/>
      <name val="Calibri"/>
      <family val="2"/>
      <scheme val="minor"/>
    </font>
    <font>
      <sz val="11"/>
      <color theme="1"/>
      <name val="Calibri"/>
      <family val="2"/>
      <scheme val="minor"/>
    </font>
    <font>
      <b/>
      <sz val="8"/>
      <name val="Arial"/>
      <family val="2"/>
    </font>
    <font>
      <b/>
      <sz val="10"/>
      <color theme="1"/>
      <name val="Arial"/>
      <family val="2"/>
    </font>
    <font>
      <sz val="11"/>
      <color theme="1"/>
      <name val="Arial"/>
      <family val="2"/>
    </font>
    <font>
      <sz val="11"/>
      <color rgb="FFFF0000"/>
      <name val="Arial"/>
      <family val="2"/>
    </font>
    <font>
      <sz val="10"/>
      <name val="Arial"/>
      <family val="2"/>
    </font>
    <font>
      <b/>
      <u/>
      <sz val="11"/>
      <color theme="1"/>
      <name val="Unistra A"/>
    </font>
    <font>
      <sz val="11"/>
      <color theme="1"/>
      <name val="Unistra A"/>
    </font>
    <font>
      <b/>
      <u/>
      <sz val="8"/>
      <color theme="1"/>
      <name val="Unistra A"/>
    </font>
    <font>
      <sz val="8"/>
      <color theme="1"/>
      <name val="Unistra A"/>
    </font>
    <font>
      <b/>
      <sz val="8"/>
      <color theme="1"/>
      <name val="Unistra A"/>
    </font>
    <font>
      <b/>
      <sz val="8"/>
      <color rgb="FFFF0000"/>
      <name val="Unistra A"/>
    </font>
    <font>
      <b/>
      <sz val="8"/>
      <name val="Unistra A"/>
    </font>
    <font>
      <b/>
      <sz val="11"/>
      <color rgb="FFFF0000"/>
      <name val="Unistra A"/>
    </font>
    <font>
      <b/>
      <sz val="6"/>
      <name val="Unistra A"/>
    </font>
    <font>
      <sz val="6"/>
      <name val="Unistra A"/>
    </font>
    <font>
      <sz val="8"/>
      <name val="Unistra A"/>
    </font>
    <font>
      <sz val="8"/>
      <color rgb="FFFF0000"/>
      <name val="Unistra A"/>
    </font>
    <font>
      <sz val="6"/>
      <color theme="1"/>
      <name val="Unistra A"/>
    </font>
    <font>
      <sz val="8"/>
      <color rgb="FF0070C0"/>
      <name val="Unistra A"/>
    </font>
    <font>
      <sz val="8"/>
      <color theme="8"/>
      <name val="Unistra A"/>
    </font>
  </fonts>
  <fills count="10">
    <fill>
      <patternFill patternType="none"/>
    </fill>
    <fill>
      <patternFill patternType="gray125"/>
    </fill>
    <fill>
      <patternFill patternType="solid">
        <fgColor rgb="FFFFFF00"/>
        <bgColor indexed="64"/>
      </patternFill>
    </fill>
    <fill>
      <patternFill patternType="solid">
        <fgColor rgb="FFFFFF66"/>
        <bgColor indexed="64"/>
      </patternFill>
    </fill>
    <fill>
      <patternFill patternType="solid">
        <fgColor rgb="FFFFC000"/>
        <bgColor indexed="64"/>
      </patternFill>
    </fill>
    <fill>
      <patternFill patternType="solid">
        <fgColor rgb="FF92D050"/>
        <bgColor indexed="64"/>
      </patternFill>
    </fill>
    <fill>
      <patternFill patternType="solid">
        <fgColor rgb="FF00B050"/>
        <bgColor indexed="64"/>
      </patternFill>
    </fill>
    <fill>
      <patternFill patternType="solid">
        <fgColor rgb="FF0070C0"/>
        <bgColor indexed="64"/>
      </patternFill>
    </fill>
    <fill>
      <patternFill patternType="solid">
        <fgColor rgb="FF00B0F0"/>
        <bgColor indexed="64"/>
      </patternFill>
    </fill>
    <fill>
      <patternFill patternType="solid">
        <fgColor theme="0" tint="-0.34998626667073579"/>
        <bgColor indexed="64"/>
      </patternFill>
    </fill>
  </fills>
  <borders count="8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medium">
        <color indexed="64"/>
      </bottom>
      <diagonal/>
    </border>
    <border>
      <left/>
      <right style="thin">
        <color indexed="64"/>
      </right>
      <top style="thin">
        <color indexed="64"/>
      </top>
      <bottom style="thin">
        <color indexed="64"/>
      </bottom>
      <diagonal/>
    </border>
    <border>
      <left style="medium">
        <color indexed="64"/>
      </left>
      <right/>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right/>
      <top style="thin">
        <color indexed="64"/>
      </top>
      <bottom style="hair">
        <color theme="0" tint="-0.34998626667073579"/>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top style="hair">
        <color theme="0" tint="-0.34998626667073579"/>
      </top>
      <bottom style="hair">
        <color theme="0" tint="-0.34998626667073579"/>
      </bottom>
      <diagonal/>
    </border>
    <border>
      <left/>
      <right/>
      <top style="hair">
        <color theme="0" tint="-0.34998626667073579"/>
      </top>
      <bottom style="hair">
        <color theme="0" tint="-0.34998626667073579"/>
      </bottom>
      <diagonal/>
    </border>
    <border>
      <left style="medium">
        <color indexed="64"/>
      </left>
      <right/>
      <top style="hair">
        <color theme="0" tint="-0.34998626667073579"/>
      </top>
      <bottom style="hair">
        <color theme="0" tint="-0.34998626667073579"/>
      </bottom>
      <diagonal/>
    </border>
    <border>
      <left/>
      <right/>
      <top style="hair">
        <color theme="0" tint="-0.34998626667073579"/>
      </top>
      <bottom style="hair">
        <color theme="0" tint="-0.24994659260841701"/>
      </bottom>
      <diagonal/>
    </border>
    <border>
      <left/>
      <right style="medium">
        <color indexed="64"/>
      </right>
      <top style="hair">
        <color theme="0" tint="-0.34998626667073579"/>
      </top>
      <bottom style="hair">
        <color theme="0" tint="-0.34998626667073579"/>
      </bottom>
      <diagonal/>
    </border>
    <border>
      <left style="thin">
        <color indexed="64"/>
      </left>
      <right/>
      <top/>
      <bottom/>
      <diagonal/>
    </border>
    <border>
      <left style="thin">
        <color indexed="64"/>
      </left>
      <right/>
      <top/>
      <bottom style="thin">
        <color indexed="64"/>
      </bottom>
      <diagonal/>
    </border>
    <border>
      <left/>
      <right/>
      <top style="hair">
        <color theme="0" tint="-0.34998626667073579"/>
      </top>
      <bottom style="thin">
        <color indexed="64"/>
      </bottom>
      <diagonal/>
    </border>
    <border>
      <left style="medium">
        <color indexed="64"/>
      </left>
      <right/>
      <top style="hair">
        <color theme="0" tint="-0.34998626667073579"/>
      </top>
      <bottom style="medium">
        <color indexed="64"/>
      </bottom>
      <diagonal/>
    </border>
    <border>
      <left/>
      <right/>
      <top/>
      <bottom style="medium">
        <color indexed="64"/>
      </bottom>
      <diagonal/>
    </border>
    <border>
      <left/>
      <right style="medium">
        <color indexed="64"/>
      </right>
      <top style="hair">
        <color theme="0" tint="-0.34998626667073579"/>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thin">
        <color indexed="64"/>
      </left>
      <right style="medium">
        <color indexed="64"/>
      </right>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style="thin">
        <color indexed="64"/>
      </right>
      <top style="thin">
        <color indexed="64"/>
      </top>
      <bottom/>
      <diagonal/>
    </border>
    <border>
      <left/>
      <right style="thin">
        <color indexed="64"/>
      </right>
      <top/>
      <bottom/>
      <diagonal/>
    </border>
    <border>
      <left/>
      <right/>
      <top style="medium">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medium">
        <color indexed="64"/>
      </top>
      <bottom style="thin">
        <color indexed="64"/>
      </bottom>
      <diagonal/>
    </border>
    <border>
      <left/>
      <right/>
      <top style="hair">
        <color theme="0" tint="-0.34998626667073579"/>
      </top>
      <bottom/>
      <diagonal/>
    </border>
    <border>
      <left/>
      <right/>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right/>
      <top style="medium">
        <color indexed="64"/>
      </top>
      <bottom style="thin">
        <color indexed="64"/>
      </bottom>
      <diagonal/>
    </border>
    <border>
      <left/>
      <right/>
      <top style="thin">
        <color indexed="64"/>
      </top>
      <bottom style="thin">
        <color indexed="64"/>
      </bottom>
      <diagonal/>
    </border>
    <border>
      <left/>
      <right/>
      <top style="thin">
        <color indexed="64"/>
      </top>
      <bottom style="medium">
        <color indexed="64"/>
      </bottom>
      <diagonal/>
    </border>
    <border>
      <left style="medium">
        <color indexed="64"/>
      </left>
      <right/>
      <top/>
      <bottom style="medium">
        <color indexed="64"/>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diagonal/>
    </border>
    <border>
      <left style="thin">
        <color indexed="64"/>
      </left>
      <right style="medium">
        <color indexed="64"/>
      </right>
      <top/>
      <bottom style="medium">
        <color indexed="64"/>
      </bottom>
      <diagonal/>
    </border>
    <border>
      <left style="thin">
        <color indexed="64"/>
      </left>
      <right style="medium">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medium">
        <color indexed="64"/>
      </left>
      <right style="thin">
        <color indexed="64"/>
      </right>
      <top style="medium">
        <color indexed="64"/>
      </top>
      <bottom/>
      <diagonal/>
    </border>
    <border>
      <left/>
      <right style="medium">
        <color indexed="64"/>
      </right>
      <top/>
      <bottom/>
      <diagonal/>
    </border>
    <border>
      <left style="thin">
        <color indexed="64"/>
      </left>
      <right style="medium">
        <color indexed="64"/>
      </right>
      <top style="medium">
        <color indexed="64"/>
      </top>
      <bottom/>
      <diagonal/>
    </border>
    <border>
      <left/>
      <right style="thin">
        <color indexed="64"/>
      </right>
      <top style="medium">
        <color indexed="64"/>
      </top>
      <bottom/>
      <diagonal/>
    </border>
    <border>
      <left style="thin">
        <color indexed="64"/>
      </left>
      <right/>
      <top style="medium">
        <color indexed="64"/>
      </top>
      <bottom/>
      <diagonal/>
    </border>
    <border>
      <left/>
      <right style="medium">
        <color indexed="64"/>
      </right>
      <top style="thin">
        <color indexed="64"/>
      </top>
      <bottom/>
      <diagonal/>
    </border>
    <border>
      <left/>
      <right style="medium">
        <color indexed="64"/>
      </right>
      <top/>
      <bottom style="medium">
        <color indexed="64"/>
      </bottom>
      <diagonal/>
    </border>
  </borders>
  <cellStyleXfs count="3">
    <xf numFmtId="0" fontId="0" fillId="0" borderId="0"/>
    <xf numFmtId="9" fontId="1" fillId="0" borderId="0" applyFont="0" applyFill="0" applyBorder="0" applyAlignment="0" applyProtection="0"/>
    <xf numFmtId="0" fontId="6" fillId="0" borderId="0"/>
  </cellStyleXfs>
  <cellXfs count="582">
    <xf numFmtId="0" fontId="0" fillId="0" borderId="0" xfId="0"/>
    <xf numFmtId="0" fontId="3" fillId="0" borderId="42" xfId="0" applyFont="1" applyFill="1" applyBorder="1" applyAlignment="1">
      <alignment horizontal="center" vertical="center" wrapText="1"/>
    </xf>
    <xf numFmtId="0" fontId="3" fillId="0" borderId="1" xfId="0" applyFont="1" applyBorder="1" applyAlignment="1">
      <alignment horizontal="center" vertical="center"/>
    </xf>
    <xf numFmtId="0" fontId="4" fillId="0" borderId="0" xfId="0" applyFont="1"/>
    <xf numFmtId="0" fontId="4" fillId="0" borderId="1" xfId="0" applyFont="1" applyBorder="1" applyAlignment="1">
      <alignment horizontal="center" vertical="center"/>
    </xf>
    <xf numFmtId="0" fontId="4" fillId="0" borderId="1" xfId="0" applyFont="1" applyBorder="1" applyAlignment="1">
      <alignment horizontal="center"/>
    </xf>
    <xf numFmtId="0" fontId="5" fillId="0" borderId="1" xfId="0" applyFont="1" applyFill="1" applyBorder="1" applyAlignment="1">
      <alignment horizontal="center"/>
    </xf>
    <xf numFmtId="0" fontId="5" fillId="0" borderId="1" xfId="0" applyFont="1" applyBorder="1" applyAlignment="1">
      <alignment horizontal="center"/>
    </xf>
    <xf numFmtId="0" fontId="4" fillId="5" borderId="1" xfId="0" applyFont="1" applyFill="1" applyBorder="1" applyAlignment="1">
      <alignment horizontal="center"/>
    </xf>
    <xf numFmtId="0" fontId="4" fillId="0" borderId="0" xfId="0" applyFont="1" applyAlignment="1">
      <alignment horizontal="center"/>
    </xf>
    <xf numFmtId="0" fontId="4" fillId="0" borderId="0" xfId="0" applyFont="1" applyAlignment="1">
      <alignment horizontal="center" vertical="center"/>
    </xf>
    <xf numFmtId="0" fontId="2" fillId="0" borderId="27" xfId="0" applyFont="1" applyFill="1" applyBorder="1" applyAlignment="1" applyProtection="1">
      <alignment horizontal="center" vertical="center" wrapText="1"/>
      <protection locked="0"/>
    </xf>
    <xf numFmtId="0" fontId="2" fillId="0" borderId="26" xfId="0" applyFont="1" applyFill="1" applyBorder="1" applyAlignment="1" applyProtection="1">
      <alignment horizontal="center" vertical="center" wrapText="1"/>
      <protection locked="0"/>
    </xf>
    <xf numFmtId="0" fontId="2" fillId="0" borderId="28" xfId="0" applyFont="1" applyFill="1" applyBorder="1" applyAlignment="1" applyProtection="1">
      <alignment horizontal="center" vertical="center" wrapText="1"/>
      <protection locked="0"/>
    </xf>
    <xf numFmtId="0" fontId="4" fillId="0" borderId="51" xfId="0" applyFont="1" applyBorder="1" applyAlignment="1">
      <alignment horizontal="center" vertical="center"/>
    </xf>
    <xf numFmtId="0" fontId="4" fillId="0" borderId="60" xfId="0" applyFont="1" applyBorder="1" applyAlignment="1">
      <alignment horizontal="center" vertical="center"/>
    </xf>
    <xf numFmtId="0" fontId="4" fillId="0" borderId="52" xfId="0" applyFont="1" applyBorder="1" applyAlignment="1">
      <alignment horizontal="center" vertical="center"/>
    </xf>
    <xf numFmtId="0" fontId="4" fillId="0" borderId="61" xfId="0" applyFont="1" applyBorder="1" applyAlignment="1">
      <alignment horizontal="center" vertical="center"/>
    </xf>
    <xf numFmtId="0" fontId="4" fillId="0" borderId="53" xfId="0" applyFont="1" applyBorder="1" applyAlignment="1">
      <alignment horizontal="center" vertical="center"/>
    </xf>
    <xf numFmtId="0" fontId="4" fillId="0" borderId="62" xfId="0" applyFont="1" applyBorder="1" applyAlignment="1">
      <alignment horizontal="center" vertical="center"/>
    </xf>
    <xf numFmtId="0" fontId="4" fillId="0" borderId="62" xfId="0" applyFont="1" applyBorder="1" applyAlignment="1">
      <alignment horizontal="center"/>
    </xf>
    <xf numFmtId="0" fontId="4" fillId="0" borderId="70" xfId="0" applyFont="1" applyBorder="1" applyAlignment="1">
      <alignment horizontal="center" vertical="center"/>
    </xf>
    <xf numFmtId="0" fontId="4" fillId="0" borderId="71" xfId="0" applyFont="1" applyBorder="1" applyAlignment="1">
      <alignment horizontal="center" vertical="center"/>
    </xf>
    <xf numFmtId="0" fontId="4" fillId="0" borderId="72" xfId="0" applyFont="1" applyBorder="1" applyAlignment="1">
      <alignment horizontal="center" vertical="center"/>
    </xf>
    <xf numFmtId="0" fontId="2" fillId="0" borderId="66" xfId="0" applyFont="1" applyFill="1" applyBorder="1" applyAlignment="1" applyProtection="1">
      <alignment horizontal="center" vertical="center" wrapText="1"/>
      <protection locked="0"/>
    </xf>
    <xf numFmtId="0" fontId="4" fillId="0" borderId="60" xfId="0" applyFont="1" applyBorder="1"/>
    <xf numFmtId="0" fontId="4" fillId="0" borderId="61" xfId="0" applyFont="1" applyBorder="1"/>
    <xf numFmtId="0" fontId="4" fillId="0" borderId="62" xfId="0" applyFont="1" applyBorder="1"/>
    <xf numFmtId="0" fontId="5" fillId="0" borderId="61" xfId="0" applyFont="1" applyBorder="1" applyAlignment="1">
      <alignment horizontal="center" vertical="center"/>
    </xf>
    <xf numFmtId="0" fontId="8" fillId="0" borderId="0" xfId="0" applyFont="1" applyFill="1"/>
    <xf numFmtId="0" fontId="8" fillId="0" borderId="0" xfId="0" applyFont="1" applyFill="1" applyAlignment="1">
      <alignment horizontal="center"/>
    </xf>
    <xf numFmtId="0" fontId="8" fillId="0" borderId="0" xfId="0" applyFont="1"/>
    <xf numFmtId="0" fontId="8" fillId="0" borderId="0" xfId="0" applyFont="1" applyAlignment="1">
      <alignment horizontal="center" vertical="center"/>
    </xf>
    <xf numFmtId="166" fontId="8" fillId="0" borderId="0" xfId="0" applyNumberFormat="1" applyFont="1" applyAlignment="1">
      <alignment horizontal="center" vertical="center"/>
    </xf>
    <xf numFmtId="10" fontId="8" fillId="0" borderId="0" xfId="0" applyNumberFormat="1" applyFont="1" applyAlignment="1">
      <alignment horizontal="center" vertical="center"/>
    </xf>
    <xf numFmtId="0" fontId="10" fillId="0" borderId="7" xfId="0" applyFont="1" applyFill="1" applyBorder="1"/>
    <xf numFmtId="0" fontId="8" fillId="0" borderId="0" xfId="0" applyFont="1" applyAlignment="1">
      <alignment horizontal="center"/>
    </xf>
    <xf numFmtId="0" fontId="10" fillId="2" borderId="37" xfId="0" applyFont="1" applyFill="1" applyBorder="1" applyAlignment="1">
      <alignment horizontal="center" vertical="center"/>
    </xf>
    <xf numFmtId="0" fontId="10" fillId="3" borderId="40" xfId="0" applyFont="1" applyFill="1" applyBorder="1" applyAlignment="1">
      <alignment horizontal="center" vertical="center" wrapText="1"/>
    </xf>
    <xf numFmtId="0" fontId="11" fillId="0" borderId="10" xfId="0" applyFont="1" applyFill="1" applyBorder="1"/>
    <xf numFmtId="164" fontId="10" fillId="0" borderId="8" xfId="0" quotePrefix="1" applyNumberFormat="1" applyFont="1" applyFill="1" applyBorder="1" applyAlignment="1">
      <alignment horizontal="left"/>
    </xf>
    <xf numFmtId="0" fontId="10" fillId="0" borderId="11" xfId="0" applyFont="1" applyFill="1" applyBorder="1" applyAlignment="1">
      <alignment horizontal="right"/>
    </xf>
    <xf numFmtId="0" fontId="10" fillId="4" borderId="35" xfId="0" applyFont="1" applyFill="1" applyBorder="1"/>
    <xf numFmtId="0" fontId="10" fillId="4" borderId="36" xfId="0" applyFont="1" applyFill="1" applyBorder="1" applyAlignment="1">
      <alignment horizontal="center"/>
    </xf>
    <xf numFmtId="0" fontId="11" fillId="0" borderId="0" xfId="0" applyFont="1" applyFill="1" applyBorder="1" applyAlignment="1">
      <alignment horizontal="center" vertical="center"/>
    </xf>
    <xf numFmtId="0" fontId="11" fillId="0" borderId="15" xfId="0" applyFont="1" applyFill="1" applyBorder="1" applyAlignment="1">
      <alignment vertical="center"/>
    </xf>
    <xf numFmtId="0" fontId="10" fillId="0" borderId="16" xfId="0" applyFont="1" applyFill="1" applyBorder="1" applyAlignment="1">
      <alignment vertical="center" wrapText="1"/>
    </xf>
    <xf numFmtId="0" fontId="10" fillId="0" borderId="16" xfId="0" applyFont="1" applyFill="1" applyBorder="1" applyAlignment="1">
      <alignment horizontal="right" vertical="center"/>
    </xf>
    <xf numFmtId="2" fontId="10" fillId="2" borderId="29" xfId="0" applyNumberFormat="1" applyFont="1" applyFill="1" applyBorder="1" applyAlignment="1">
      <alignment vertical="center"/>
    </xf>
    <xf numFmtId="165" fontId="11" fillId="2" borderId="30" xfId="1" applyNumberFormat="1" applyFont="1" applyFill="1" applyBorder="1" applyAlignment="1">
      <alignment horizontal="center" vertical="center"/>
    </xf>
    <xf numFmtId="0" fontId="11" fillId="0" borderId="20" xfId="0" applyFont="1" applyFill="1" applyBorder="1" applyAlignment="1">
      <alignment vertical="center"/>
    </xf>
    <xf numFmtId="2" fontId="10" fillId="5" borderId="29" xfId="0" applyNumberFormat="1" applyFont="1" applyFill="1" applyBorder="1" applyAlignment="1">
      <alignment vertical="center"/>
    </xf>
    <xf numFmtId="165" fontId="11" fillId="5" borderId="30" xfId="1" applyNumberFormat="1" applyFont="1" applyFill="1" applyBorder="1" applyAlignment="1">
      <alignment horizontal="center" vertical="center"/>
    </xf>
    <xf numFmtId="2" fontId="10" fillId="6" borderId="29" xfId="0" applyNumberFormat="1" applyFont="1" applyFill="1" applyBorder="1" applyAlignment="1">
      <alignment vertical="center"/>
    </xf>
    <xf numFmtId="165" fontId="13" fillId="6" borderId="30" xfId="1" applyNumberFormat="1" applyFont="1" applyFill="1" applyBorder="1" applyAlignment="1">
      <alignment horizontal="center" vertical="center"/>
    </xf>
    <xf numFmtId="2" fontId="10" fillId="8" borderId="29" xfId="0" applyNumberFormat="1" applyFont="1" applyFill="1" applyBorder="1" applyAlignment="1">
      <alignment vertical="center"/>
    </xf>
    <xf numFmtId="165" fontId="11" fillId="8" borderId="30" xfId="1" applyNumberFormat="1" applyFont="1" applyFill="1" applyBorder="1" applyAlignment="1">
      <alignment horizontal="center" vertical="center"/>
    </xf>
    <xf numFmtId="0" fontId="11" fillId="0" borderId="21" xfId="0" applyFont="1" applyFill="1" applyBorder="1" applyAlignment="1">
      <alignment vertical="center"/>
    </xf>
    <xf numFmtId="0" fontId="10" fillId="0" borderId="22" xfId="0" applyFont="1" applyFill="1" applyBorder="1" applyAlignment="1">
      <alignment vertical="center" wrapText="1"/>
    </xf>
    <xf numFmtId="0" fontId="10" fillId="0" borderId="22" xfId="0" applyFont="1" applyFill="1" applyBorder="1" applyAlignment="1">
      <alignment horizontal="right" vertical="center"/>
    </xf>
    <xf numFmtId="2" fontId="10" fillId="7" borderId="31" xfId="0" applyNumberFormat="1" applyFont="1" applyFill="1" applyBorder="1" applyAlignment="1">
      <alignment vertical="center"/>
    </xf>
    <xf numFmtId="165" fontId="11" fillId="7" borderId="33" xfId="1" applyNumberFormat="1" applyFont="1" applyFill="1" applyBorder="1" applyAlignment="1">
      <alignment horizontal="center" vertical="center"/>
    </xf>
    <xf numFmtId="0" fontId="11" fillId="0" borderId="37" xfId="0" applyFont="1" applyFill="1" applyBorder="1" applyAlignment="1">
      <alignment horizontal="center" vertical="center" wrapText="1"/>
    </xf>
    <xf numFmtId="0" fontId="11" fillId="0" borderId="38" xfId="0" applyFont="1" applyFill="1" applyBorder="1" applyAlignment="1">
      <alignment horizontal="center" vertical="center" wrapText="1"/>
    </xf>
    <xf numFmtId="0" fontId="11" fillId="0" borderId="39" xfId="0" applyFont="1" applyFill="1" applyBorder="1" applyAlignment="1">
      <alignment horizontal="center" vertical="center" wrapText="1"/>
    </xf>
    <xf numFmtId="0" fontId="11" fillId="0" borderId="41" xfId="0" applyFont="1" applyFill="1" applyBorder="1" applyAlignment="1">
      <alignment horizontal="center" vertical="center" wrapText="1"/>
    </xf>
    <xf numFmtId="0" fontId="13" fillId="0" borderId="38" xfId="0" applyFont="1" applyFill="1" applyBorder="1" applyAlignment="1">
      <alignment horizontal="center" vertical="center" wrapText="1"/>
    </xf>
    <xf numFmtId="0" fontId="11" fillId="0" borderId="26" xfId="0" applyFont="1" applyFill="1" applyBorder="1" applyAlignment="1">
      <alignment horizontal="center" vertical="center" wrapText="1"/>
    </xf>
    <xf numFmtId="10" fontId="13" fillId="9" borderId="26" xfId="1" applyNumberFormat="1" applyFont="1" applyFill="1" applyBorder="1" applyAlignment="1">
      <alignment horizontal="center" vertical="center" wrapText="1"/>
    </xf>
    <xf numFmtId="166" fontId="15" fillId="4" borderId="37" xfId="0" applyNumberFormat="1" applyFont="1" applyFill="1" applyBorder="1" applyAlignment="1">
      <alignment horizontal="center" vertical="center" wrapText="1"/>
    </xf>
    <xf numFmtId="166" fontId="15" fillId="4" borderId="38" xfId="0" applyNumberFormat="1" applyFont="1" applyFill="1" applyBorder="1" applyAlignment="1">
      <alignment horizontal="center" vertical="center" wrapText="1"/>
    </xf>
    <xf numFmtId="166" fontId="15" fillId="4" borderId="39" xfId="0" applyNumberFormat="1" applyFont="1" applyFill="1" applyBorder="1" applyAlignment="1">
      <alignment horizontal="center" vertical="center" wrapText="1"/>
    </xf>
    <xf numFmtId="166" fontId="15" fillId="4" borderId="26" xfId="0" applyNumberFormat="1" applyFont="1" applyFill="1" applyBorder="1" applyAlignment="1">
      <alignment horizontal="center" vertical="center" wrapText="1"/>
    </xf>
    <xf numFmtId="166" fontId="15" fillId="2" borderId="37" xfId="0" applyNumberFormat="1" applyFont="1" applyFill="1" applyBorder="1" applyAlignment="1">
      <alignment horizontal="center" vertical="center" wrapText="1"/>
    </xf>
    <xf numFmtId="166" fontId="15" fillId="2" borderId="38" xfId="0" applyNumberFormat="1" applyFont="1" applyFill="1" applyBorder="1" applyAlignment="1">
      <alignment horizontal="center" vertical="center" wrapText="1"/>
    </xf>
    <xf numFmtId="166" fontId="15" fillId="2" borderId="40" xfId="0" applyNumberFormat="1" applyFont="1" applyFill="1" applyBorder="1" applyAlignment="1">
      <alignment horizontal="center" vertical="center" wrapText="1"/>
    </xf>
    <xf numFmtId="166" fontId="15" fillId="2" borderId="56" xfId="0" applyNumberFormat="1" applyFont="1" applyFill="1" applyBorder="1" applyAlignment="1">
      <alignment horizontal="center" vertical="center" wrapText="1"/>
    </xf>
    <xf numFmtId="166" fontId="15" fillId="5" borderId="37" xfId="0" applyNumberFormat="1" applyFont="1" applyFill="1" applyBorder="1" applyAlignment="1">
      <alignment horizontal="center" vertical="center" wrapText="1"/>
    </xf>
    <xf numFmtId="166" fontId="15" fillId="5" borderId="38" xfId="0" applyNumberFormat="1" applyFont="1" applyFill="1" applyBorder="1" applyAlignment="1">
      <alignment horizontal="center" vertical="center" wrapText="1"/>
    </xf>
    <xf numFmtId="166" fontId="15" fillId="5" borderId="40" xfId="0" applyNumberFormat="1" applyFont="1" applyFill="1" applyBorder="1" applyAlignment="1">
      <alignment horizontal="center" vertical="center" wrapText="1"/>
    </xf>
    <xf numFmtId="166" fontId="15" fillId="5" borderId="56" xfId="0" applyNumberFormat="1" applyFont="1" applyFill="1" applyBorder="1" applyAlignment="1">
      <alignment horizontal="center" vertical="center" wrapText="1"/>
    </xf>
    <xf numFmtId="166" fontId="15" fillId="6" borderId="37" xfId="0" applyNumberFormat="1" applyFont="1" applyFill="1" applyBorder="1" applyAlignment="1">
      <alignment horizontal="center" vertical="center" wrapText="1"/>
    </xf>
    <xf numFmtId="166" fontId="15" fillId="6" borderId="38" xfId="0" applyNumberFormat="1" applyFont="1" applyFill="1" applyBorder="1" applyAlignment="1">
      <alignment horizontal="center" vertical="center" wrapText="1"/>
    </xf>
    <xf numFmtId="166" fontId="15" fillId="6" borderId="40" xfId="0" applyNumberFormat="1" applyFont="1" applyFill="1" applyBorder="1" applyAlignment="1">
      <alignment horizontal="center" vertical="center" wrapText="1"/>
    </xf>
    <xf numFmtId="166" fontId="15" fillId="6" borderId="56" xfId="0" applyNumberFormat="1" applyFont="1" applyFill="1" applyBorder="1" applyAlignment="1">
      <alignment horizontal="center" vertical="center" wrapText="1"/>
    </xf>
    <xf numFmtId="166" fontId="15" fillId="8" borderId="37" xfId="0" applyNumberFormat="1" applyFont="1" applyFill="1" applyBorder="1" applyAlignment="1">
      <alignment horizontal="center" vertical="center" wrapText="1"/>
    </xf>
    <xf numFmtId="166" fontId="15" fillId="8" borderId="38" xfId="0" applyNumberFormat="1" applyFont="1" applyFill="1" applyBorder="1" applyAlignment="1">
      <alignment horizontal="center" vertical="center" wrapText="1"/>
    </xf>
    <xf numFmtId="166" fontId="15" fillId="8" borderId="40" xfId="0" applyNumberFormat="1" applyFont="1" applyFill="1" applyBorder="1" applyAlignment="1">
      <alignment horizontal="center" vertical="center" wrapText="1"/>
    </xf>
    <xf numFmtId="166" fontId="15" fillId="8" borderId="56" xfId="0" applyNumberFormat="1" applyFont="1" applyFill="1" applyBorder="1" applyAlignment="1">
      <alignment horizontal="center" vertical="center" wrapText="1"/>
    </xf>
    <xf numFmtId="166" fontId="15" fillId="7" borderId="41" xfId="0" applyNumberFormat="1" applyFont="1" applyFill="1" applyBorder="1" applyAlignment="1">
      <alignment horizontal="center" vertical="center" wrapText="1"/>
    </xf>
    <xf numFmtId="166" fontId="15" fillId="7" borderId="40" xfId="0" applyNumberFormat="1" applyFont="1" applyFill="1" applyBorder="1" applyAlignment="1">
      <alignment horizontal="center" vertical="center" wrapText="1"/>
    </xf>
    <xf numFmtId="166" fontId="15" fillId="7" borderId="38" xfId="0" applyNumberFormat="1" applyFont="1" applyFill="1" applyBorder="1" applyAlignment="1">
      <alignment horizontal="center" vertical="center" wrapText="1"/>
    </xf>
    <xf numFmtId="166" fontId="15" fillId="7" borderId="28" xfId="0" applyNumberFormat="1" applyFont="1" applyFill="1" applyBorder="1" applyAlignment="1">
      <alignment horizontal="center" vertical="center" wrapText="1"/>
    </xf>
    <xf numFmtId="0" fontId="16" fillId="0" borderId="45" xfId="0" applyFont="1" applyFill="1" applyBorder="1" applyAlignment="1">
      <alignment horizontal="center" vertical="center" wrapText="1"/>
    </xf>
    <xf numFmtId="0" fontId="16" fillId="0" borderId="45" xfId="0" applyFont="1" applyFill="1" applyBorder="1" applyAlignment="1">
      <alignment horizontal="center" vertical="center"/>
    </xf>
    <xf numFmtId="0" fontId="17" fillId="0" borderId="45" xfId="0" applyFont="1" applyFill="1" applyBorder="1" applyAlignment="1">
      <alignment horizontal="center" vertical="center"/>
    </xf>
    <xf numFmtId="0" fontId="17" fillId="0" borderId="49" xfId="0" applyFont="1" applyFill="1" applyBorder="1" applyAlignment="1">
      <alignment horizontal="center" vertical="center"/>
    </xf>
    <xf numFmtId="10" fontId="16" fillId="9" borderId="49" xfId="0" applyNumberFormat="1" applyFont="1" applyFill="1" applyBorder="1" applyAlignment="1">
      <alignment horizontal="center" vertical="center"/>
    </xf>
    <xf numFmtId="166" fontId="16" fillId="0" borderId="46" xfId="0" applyNumberFormat="1" applyFont="1" applyBorder="1" applyAlignment="1">
      <alignment horizontal="center" vertical="center"/>
    </xf>
    <xf numFmtId="166" fontId="16" fillId="0" borderId="45" xfId="0" applyNumberFormat="1" applyFont="1" applyBorder="1" applyAlignment="1">
      <alignment horizontal="center" vertical="center"/>
    </xf>
    <xf numFmtId="0" fontId="16" fillId="0" borderId="0" xfId="0" applyFont="1"/>
    <xf numFmtId="0" fontId="16" fillId="0" borderId="1" xfId="0" applyFont="1" applyFill="1" applyBorder="1" applyAlignment="1">
      <alignment horizontal="center" vertical="center" wrapText="1"/>
    </xf>
    <xf numFmtId="0" fontId="16" fillId="0" borderId="1" xfId="0" applyFont="1" applyFill="1" applyBorder="1" applyAlignment="1">
      <alignment horizontal="center" vertical="center"/>
    </xf>
    <xf numFmtId="0" fontId="17" fillId="0" borderId="1" xfId="0" applyFont="1" applyFill="1" applyBorder="1" applyAlignment="1">
      <alignment horizontal="center" vertical="center"/>
    </xf>
    <xf numFmtId="0" fontId="17" fillId="0" borderId="30" xfId="0" applyFont="1" applyFill="1" applyBorder="1" applyAlignment="1">
      <alignment horizontal="center" vertical="center"/>
    </xf>
    <xf numFmtId="166" fontId="16" fillId="0" borderId="29" xfId="0" applyNumberFormat="1" applyFont="1" applyBorder="1" applyAlignment="1">
      <alignment horizontal="center" vertical="center"/>
    </xf>
    <xf numFmtId="166" fontId="16" fillId="0" borderId="1" xfId="0" applyNumberFormat="1" applyFont="1" applyBorder="1" applyAlignment="1">
      <alignment horizontal="center" vertical="center"/>
    </xf>
    <xf numFmtId="166" fontId="16" fillId="0" borderId="2" xfId="0" applyNumberFormat="1" applyFont="1" applyBorder="1" applyAlignment="1">
      <alignment horizontal="center" vertical="center"/>
    </xf>
    <xf numFmtId="166" fontId="16" fillId="0" borderId="54" xfId="0" applyNumberFormat="1" applyFont="1" applyBorder="1" applyAlignment="1">
      <alignment horizontal="center" vertical="center"/>
    </xf>
    <xf numFmtId="166" fontId="16" fillId="0" borderId="4" xfId="0" applyNumberFormat="1" applyFont="1" applyBorder="1" applyAlignment="1">
      <alignment horizontal="center" vertical="center"/>
    </xf>
    <xf numFmtId="0" fontId="16" fillId="0" borderId="32" xfId="0" applyFont="1" applyFill="1" applyBorder="1" applyAlignment="1">
      <alignment horizontal="center" vertical="center" wrapText="1"/>
    </xf>
    <xf numFmtId="0" fontId="16" fillId="0" borderId="32" xfId="0" applyFont="1" applyFill="1" applyBorder="1" applyAlignment="1">
      <alignment horizontal="center" vertical="center"/>
    </xf>
    <xf numFmtId="0" fontId="17" fillId="0" borderId="32" xfId="0" applyFont="1" applyFill="1" applyBorder="1" applyAlignment="1">
      <alignment horizontal="center" vertical="center"/>
    </xf>
    <xf numFmtId="0" fontId="17" fillId="0" borderId="33" xfId="0" applyFont="1" applyFill="1" applyBorder="1" applyAlignment="1">
      <alignment horizontal="center" vertical="center"/>
    </xf>
    <xf numFmtId="166" fontId="16" fillId="0" borderId="31" xfId="0" applyNumberFormat="1" applyFont="1" applyBorder="1" applyAlignment="1">
      <alignment horizontal="center" vertical="center"/>
    </xf>
    <xf numFmtId="166" fontId="16" fillId="0" borderId="32" xfId="0" applyNumberFormat="1" applyFont="1" applyBorder="1" applyAlignment="1">
      <alignment horizontal="center" vertical="center"/>
    </xf>
    <xf numFmtId="166" fontId="16" fillId="0" borderId="43" xfId="0" applyNumberFormat="1" applyFont="1" applyBorder="1" applyAlignment="1">
      <alignment horizontal="center" vertical="center"/>
    </xf>
    <xf numFmtId="0" fontId="16" fillId="0" borderId="2" xfId="0" applyFont="1" applyFill="1" applyBorder="1" applyAlignment="1">
      <alignment horizontal="center" vertical="center"/>
    </xf>
    <xf numFmtId="0" fontId="10" fillId="0" borderId="2" xfId="0" applyFont="1" applyBorder="1" applyAlignment="1">
      <alignment horizontal="center" vertical="center"/>
    </xf>
    <xf numFmtId="0" fontId="18" fillId="0" borderId="2" xfId="0" applyFont="1" applyBorder="1" applyAlignment="1">
      <alignment horizontal="center" vertical="center"/>
    </xf>
    <xf numFmtId="0" fontId="17" fillId="0" borderId="2" xfId="0" applyFont="1" applyFill="1" applyBorder="1" applyAlignment="1">
      <alignment horizontal="center" vertical="center"/>
    </xf>
    <xf numFmtId="0" fontId="17" fillId="0" borderId="36" xfId="0" applyFont="1" applyFill="1" applyBorder="1" applyAlignment="1">
      <alignment horizontal="center" vertical="center"/>
    </xf>
    <xf numFmtId="10" fontId="16" fillId="9" borderId="36" xfId="0" applyNumberFormat="1" applyFont="1" applyFill="1" applyBorder="1" applyAlignment="1">
      <alignment horizontal="center" vertical="center"/>
    </xf>
    <xf numFmtId="0" fontId="10" fillId="0" borderId="1" xfId="0" applyFont="1" applyBorder="1" applyAlignment="1">
      <alignment horizontal="center" vertical="center"/>
    </xf>
    <xf numFmtId="0" fontId="10" fillId="0" borderId="1" xfId="0" applyFont="1" applyFill="1" applyBorder="1" applyAlignment="1">
      <alignment horizontal="center" vertical="center"/>
    </xf>
    <xf numFmtId="0" fontId="17" fillId="0" borderId="4" xfId="0" applyFont="1" applyFill="1" applyBorder="1" applyAlignment="1">
      <alignment horizontal="center" vertical="center"/>
    </xf>
    <xf numFmtId="0" fontId="17" fillId="0" borderId="78" xfId="0" applyFont="1" applyFill="1" applyBorder="1" applyAlignment="1">
      <alignment horizontal="center" vertical="center"/>
    </xf>
    <xf numFmtId="166" fontId="16" fillId="0" borderId="76" xfId="0" applyNumberFormat="1" applyFont="1" applyBorder="1" applyAlignment="1">
      <alignment horizontal="center" vertical="center"/>
    </xf>
    <xf numFmtId="166" fontId="16" fillId="0" borderId="79" xfId="0" applyNumberFormat="1" applyFont="1" applyBorder="1" applyAlignment="1">
      <alignment horizontal="center" vertical="center"/>
    </xf>
    <xf numFmtId="0" fontId="10" fillId="0" borderId="0" xfId="0" applyFont="1" applyFill="1"/>
    <xf numFmtId="0" fontId="10" fillId="0" borderId="0" xfId="0" applyFont="1" applyFill="1" applyAlignment="1">
      <alignment horizontal="center"/>
    </xf>
    <xf numFmtId="0" fontId="10" fillId="0" borderId="0" xfId="0" applyFont="1" applyFill="1" applyAlignment="1">
      <alignment horizontal="center" vertical="center"/>
    </xf>
    <xf numFmtId="0" fontId="10" fillId="0" borderId="0" xfId="0" applyFont="1"/>
    <xf numFmtId="0" fontId="10" fillId="0" borderId="0" xfId="0" applyFont="1" applyAlignment="1">
      <alignment horizontal="center" vertical="center"/>
    </xf>
    <xf numFmtId="166" fontId="10" fillId="0" borderId="0" xfId="0" applyNumberFormat="1" applyFont="1" applyAlignment="1">
      <alignment horizontal="center" vertical="center"/>
    </xf>
    <xf numFmtId="10" fontId="10" fillId="0" borderId="0" xfId="0" applyNumberFormat="1" applyFont="1" applyAlignment="1">
      <alignment horizontal="center" vertical="center"/>
    </xf>
    <xf numFmtId="0" fontId="10" fillId="0" borderId="0" xfId="0" applyFont="1" applyAlignment="1">
      <alignment horizontal="center"/>
    </xf>
    <xf numFmtId="0" fontId="10" fillId="0" borderId="0" xfId="0" applyFont="1" applyBorder="1" applyAlignment="1">
      <alignment horizontal="center"/>
    </xf>
    <xf numFmtId="166" fontId="13" fillId="9" borderId="28" xfId="0" applyNumberFormat="1" applyFont="1" applyFill="1" applyBorder="1" applyAlignment="1">
      <alignment horizontal="center" vertical="center" wrapText="1"/>
    </xf>
    <xf numFmtId="166" fontId="13" fillId="4" borderId="37" xfId="0" applyNumberFormat="1" applyFont="1" applyFill="1" applyBorder="1" applyAlignment="1">
      <alignment horizontal="center" vertical="center" wrapText="1"/>
    </xf>
    <xf numFmtId="166" fontId="13" fillId="4" borderId="38" xfId="0" applyNumberFormat="1" applyFont="1" applyFill="1" applyBorder="1" applyAlignment="1">
      <alignment horizontal="center" vertical="center" wrapText="1"/>
    </xf>
    <xf numFmtId="166" fontId="13" fillId="4" borderId="39" xfId="0" applyNumberFormat="1" applyFont="1" applyFill="1" applyBorder="1" applyAlignment="1">
      <alignment horizontal="center" vertical="center" wrapText="1"/>
    </xf>
    <xf numFmtId="166" fontId="13" fillId="4" borderId="26" xfId="0" applyNumberFormat="1" applyFont="1" applyFill="1" applyBorder="1" applyAlignment="1">
      <alignment horizontal="center" vertical="center" wrapText="1"/>
    </xf>
    <xf numFmtId="166" fontId="13" fillId="2" borderId="37" xfId="0" applyNumberFormat="1" applyFont="1" applyFill="1" applyBorder="1" applyAlignment="1">
      <alignment horizontal="center" vertical="center" wrapText="1"/>
    </xf>
    <xf numFmtId="166" fontId="13" fillId="2" borderId="38" xfId="0" applyNumberFormat="1" applyFont="1" applyFill="1" applyBorder="1" applyAlignment="1">
      <alignment horizontal="center" vertical="center" wrapText="1"/>
    </xf>
    <xf numFmtId="166" fontId="13" fillId="2" borderId="40" xfId="0" applyNumberFormat="1" applyFont="1" applyFill="1" applyBorder="1" applyAlignment="1">
      <alignment horizontal="center" vertical="center" wrapText="1"/>
    </xf>
    <xf numFmtId="166" fontId="13" fillId="2" borderId="56" xfId="0" applyNumberFormat="1" applyFont="1" applyFill="1" applyBorder="1" applyAlignment="1">
      <alignment horizontal="center" vertical="center" wrapText="1"/>
    </xf>
    <xf numFmtId="166" fontId="13" fillId="5" borderId="37" xfId="0" applyNumberFormat="1" applyFont="1" applyFill="1" applyBorder="1" applyAlignment="1">
      <alignment horizontal="center" vertical="center" wrapText="1"/>
    </xf>
    <xf numFmtId="166" fontId="13" fillId="5" borderId="38" xfId="0" applyNumberFormat="1" applyFont="1" applyFill="1" applyBorder="1" applyAlignment="1">
      <alignment horizontal="center" vertical="center" wrapText="1"/>
    </xf>
    <xf numFmtId="166" fontId="13" fillId="5" borderId="40" xfId="0" applyNumberFormat="1" applyFont="1" applyFill="1" applyBorder="1" applyAlignment="1">
      <alignment horizontal="center" vertical="center" wrapText="1"/>
    </xf>
    <xf numFmtId="166" fontId="13" fillId="5" borderId="56" xfId="0" applyNumberFormat="1" applyFont="1" applyFill="1" applyBorder="1" applyAlignment="1">
      <alignment horizontal="center" vertical="center" wrapText="1"/>
    </xf>
    <xf numFmtId="166" fontId="13" fillId="6" borderId="37" xfId="0" applyNumberFormat="1" applyFont="1" applyFill="1" applyBorder="1" applyAlignment="1">
      <alignment horizontal="center" vertical="center" wrapText="1"/>
    </xf>
    <xf numFmtId="166" fontId="13" fillId="6" borderId="38" xfId="0" applyNumberFormat="1" applyFont="1" applyFill="1" applyBorder="1" applyAlignment="1">
      <alignment horizontal="center" vertical="center" wrapText="1"/>
    </xf>
    <xf numFmtId="166" fontId="13" fillId="6" borderId="40" xfId="0" applyNumberFormat="1" applyFont="1" applyFill="1" applyBorder="1" applyAlignment="1">
      <alignment horizontal="center" vertical="center" wrapText="1"/>
    </xf>
    <xf numFmtId="166" fontId="13" fillId="6" borderId="56" xfId="0" applyNumberFormat="1" applyFont="1" applyFill="1" applyBorder="1" applyAlignment="1">
      <alignment horizontal="center" vertical="center" wrapText="1"/>
    </xf>
    <xf numFmtId="166" fontId="13" fillId="8" borderId="37" xfId="0" applyNumberFormat="1" applyFont="1" applyFill="1" applyBorder="1" applyAlignment="1">
      <alignment horizontal="center" vertical="center" wrapText="1"/>
    </xf>
    <xf numFmtId="166" fontId="13" fillId="8" borderId="38" xfId="0" applyNumberFormat="1" applyFont="1" applyFill="1" applyBorder="1" applyAlignment="1">
      <alignment horizontal="center" vertical="center" wrapText="1"/>
    </xf>
    <xf numFmtId="166" fontId="13" fillId="8" borderId="40" xfId="0" applyNumberFormat="1" applyFont="1" applyFill="1" applyBorder="1" applyAlignment="1">
      <alignment horizontal="center" vertical="center" wrapText="1"/>
    </xf>
    <xf numFmtId="166" fontId="13" fillId="8" borderId="56" xfId="0" applyNumberFormat="1" applyFont="1" applyFill="1" applyBorder="1" applyAlignment="1">
      <alignment horizontal="center" vertical="center" wrapText="1"/>
    </xf>
    <xf numFmtId="166" fontId="13" fillId="7" borderId="41" xfId="0" applyNumberFormat="1" applyFont="1" applyFill="1" applyBorder="1" applyAlignment="1">
      <alignment horizontal="center" vertical="center" wrapText="1"/>
    </xf>
    <xf numFmtId="166" fontId="13" fillId="7" borderId="40" xfId="0" applyNumberFormat="1" applyFont="1" applyFill="1" applyBorder="1" applyAlignment="1">
      <alignment horizontal="center" vertical="center" wrapText="1"/>
    </xf>
    <xf numFmtId="166" fontId="13" fillId="7" borderId="38" xfId="0" applyNumberFormat="1" applyFont="1" applyFill="1" applyBorder="1" applyAlignment="1">
      <alignment horizontal="center" vertical="center" wrapText="1"/>
    </xf>
    <xf numFmtId="166" fontId="13" fillId="7" borderId="28" xfId="0" applyNumberFormat="1" applyFont="1" applyFill="1" applyBorder="1" applyAlignment="1">
      <alignment horizontal="center" vertical="center" wrapText="1"/>
    </xf>
    <xf numFmtId="0" fontId="17" fillId="0" borderId="46" xfId="0" applyFont="1" applyFill="1" applyBorder="1" applyAlignment="1">
      <alignment horizontal="center" vertical="center" wrapText="1"/>
    </xf>
    <xf numFmtId="0" fontId="17" fillId="0" borderId="45" xfId="0" applyFont="1" applyFill="1" applyBorder="1" applyAlignment="1">
      <alignment horizontal="center" vertical="center" wrapText="1"/>
    </xf>
    <xf numFmtId="0" fontId="17" fillId="0" borderId="2" xfId="0" applyFont="1" applyFill="1" applyBorder="1" applyAlignment="1">
      <alignment horizontal="center" vertical="center" wrapText="1"/>
    </xf>
    <xf numFmtId="166" fontId="17" fillId="9" borderId="46" xfId="0" applyNumberFormat="1" applyFont="1" applyFill="1" applyBorder="1" applyAlignment="1">
      <alignment horizontal="center" vertical="center"/>
    </xf>
    <xf numFmtId="10" fontId="17" fillId="9" borderId="49" xfId="0" applyNumberFormat="1" applyFont="1" applyFill="1" applyBorder="1" applyAlignment="1">
      <alignment horizontal="center" vertical="center"/>
    </xf>
    <xf numFmtId="166" fontId="17" fillId="0" borderId="46" xfId="0" applyNumberFormat="1" applyFont="1" applyBorder="1" applyAlignment="1">
      <alignment horizontal="center" vertical="center"/>
    </xf>
    <xf numFmtId="166" fontId="17" fillId="0" borderId="45" xfId="0" applyNumberFormat="1" applyFont="1" applyBorder="1" applyAlignment="1">
      <alignment horizontal="center" vertical="center"/>
    </xf>
    <xf numFmtId="0" fontId="17" fillId="0" borderId="0" xfId="0" applyFont="1"/>
    <xf numFmtId="0" fontId="17" fillId="0" borderId="29" xfId="0" applyFont="1" applyFill="1" applyBorder="1" applyAlignment="1">
      <alignment horizontal="center" vertical="center" wrapText="1"/>
    </xf>
    <xf numFmtId="0" fontId="17" fillId="0" borderId="1" xfId="0" applyFont="1" applyFill="1" applyBorder="1" applyAlignment="1">
      <alignment horizontal="center" vertical="center" wrapText="1"/>
    </xf>
    <xf numFmtId="166" fontId="17" fillId="9" borderId="29" xfId="0" applyNumberFormat="1" applyFont="1" applyFill="1" applyBorder="1" applyAlignment="1">
      <alignment horizontal="center" vertical="center"/>
    </xf>
    <xf numFmtId="10" fontId="17" fillId="9" borderId="30" xfId="0" applyNumberFormat="1" applyFont="1" applyFill="1" applyBorder="1" applyAlignment="1">
      <alignment horizontal="center" vertical="center"/>
    </xf>
    <xf numFmtId="166" fontId="17" fillId="0" borderId="29" xfId="0" applyNumberFormat="1" applyFont="1" applyBorder="1" applyAlignment="1">
      <alignment horizontal="center" vertical="center"/>
    </xf>
    <xf numFmtId="166" fontId="17" fillId="0" borderId="1" xfId="0" applyNumberFormat="1" applyFont="1" applyBorder="1" applyAlignment="1">
      <alignment horizontal="center" vertical="center"/>
    </xf>
    <xf numFmtId="166" fontId="17" fillId="0" borderId="2" xfId="0" applyNumberFormat="1" applyFont="1" applyBorder="1" applyAlignment="1">
      <alignment horizontal="center" vertical="center"/>
    </xf>
    <xf numFmtId="166" fontId="17" fillId="0" borderId="35" xfId="0" applyNumberFormat="1" applyFont="1" applyBorder="1" applyAlignment="1">
      <alignment horizontal="center" vertical="center"/>
    </xf>
    <xf numFmtId="166" fontId="17" fillId="0" borderId="54" xfId="0" applyNumberFormat="1" applyFont="1" applyBorder="1" applyAlignment="1">
      <alignment horizontal="center" vertical="center"/>
    </xf>
    <xf numFmtId="166" fontId="17" fillId="0" borderId="4" xfId="0" applyNumberFormat="1" applyFont="1" applyBorder="1" applyAlignment="1">
      <alignment horizontal="center" vertical="center"/>
    </xf>
    <xf numFmtId="0" fontId="17" fillId="0" borderId="31" xfId="0" applyFont="1" applyFill="1" applyBorder="1" applyAlignment="1">
      <alignment horizontal="center" vertical="center" wrapText="1"/>
    </xf>
    <xf numFmtId="0" fontId="17" fillId="0" borderId="32" xfId="0" applyFont="1" applyFill="1" applyBorder="1" applyAlignment="1">
      <alignment horizontal="center" vertical="center" wrapText="1"/>
    </xf>
    <xf numFmtId="0" fontId="17" fillId="0" borderId="43" xfId="0" applyFont="1" applyFill="1" applyBorder="1" applyAlignment="1">
      <alignment horizontal="center" vertical="center" wrapText="1"/>
    </xf>
    <xf numFmtId="166" fontId="17" fillId="9" borderId="31" xfId="0" applyNumberFormat="1" applyFont="1" applyFill="1" applyBorder="1" applyAlignment="1">
      <alignment horizontal="center" vertical="center"/>
    </xf>
    <xf numFmtId="10" fontId="17" fillId="9" borderId="33" xfId="0" applyNumberFormat="1" applyFont="1" applyFill="1" applyBorder="1" applyAlignment="1">
      <alignment horizontal="center" vertical="center"/>
    </xf>
    <xf numFmtId="166" fontId="17" fillId="0" borderId="31" xfId="0" applyNumberFormat="1" applyFont="1" applyBorder="1" applyAlignment="1">
      <alignment horizontal="center" vertical="center"/>
    </xf>
    <xf numFmtId="166" fontId="17" fillId="0" borderId="32" xfId="0" applyNumberFormat="1" applyFont="1" applyBorder="1" applyAlignment="1">
      <alignment horizontal="center" vertical="center"/>
    </xf>
    <xf numFmtId="166" fontId="17" fillId="0" borderId="43" xfId="0" applyNumberFormat="1" applyFont="1" applyBorder="1" applyAlignment="1">
      <alignment horizontal="center" vertical="center"/>
    </xf>
    <xf numFmtId="166" fontId="17" fillId="0" borderId="80" xfId="0" applyNumberFormat="1" applyFont="1" applyBorder="1" applyAlignment="1">
      <alignment horizontal="center" vertical="center"/>
    </xf>
    <xf numFmtId="0" fontId="17" fillId="0" borderId="35" xfId="0" applyFont="1" applyFill="1" applyBorder="1" applyAlignment="1">
      <alignment horizontal="center" vertical="center" wrapText="1"/>
    </xf>
    <xf numFmtId="166" fontId="17" fillId="9" borderId="35" xfId="0" applyNumberFormat="1" applyFont="1" applyFill="1" applyBorder="1" applyAlignment="1">
      <alignment horizontal="center" vertical="center"/>
    </xf>
    <xf numFmtId="10" fontId="17" fillId="9" borderId="36" xfId="0" applyNumberFormat="1" applyFont="1" applyFill="1" applyBorder="1" applyAlignment="1">
      <alignment horizontal="center" vertical="center"/>
    </xf>
    <xf numFmtId="0" fontId="17" fillId="0" borderId="54" xfId="0" applyFont="1" applyFill="1" applyBorder="1" applyAlignment="1">
      <alignment horizontal="center" vertical="center" wrapText="1"/>
    </xf>
    <xf numFmtId="0" fontId="17" fillId="0" borderId="4" xfId="0" applyFont="1" applyFill="1" applyBorder="1" applyAlignment="1">
      <alignment horizontal="center" vertical="center" wrapText="1"/>
    </xf>
    <xf numFmtId="0" fontId="17" fillId="0" borderId="76" xfId="0" applyFont="1" applyFill="1" applyBorder="1" applyAlignment="1">
      <alignment horizontal="center" vertical="center" wrapText="1"/>
    </xf>
    <xf numFmtId="166" fontId="17" fillId="9" borderId="54" xfId="0" applyNumberFormat="1" applyFont="1" applyFill="1" applyBorder="1" applyAlignment="1">
      <alignment horizontal="center" vertical="center"/>
    </xf>
    <xf numFmtId="10" fontId="17" fillId="9" borderId="78" xfId="0" applyNumberFormat="1" applyFont="1" applyFill="1" applyBorder="1" applyAlignment="1">
      <alignment horizontal="center" vertical="center"/>
    </xf>
    <xf numFmtId="166" fontId="17" fillId="0" borderId="76" xfId="0" applyNumberFormat="1" applyFont="1" applyBorder="1" applyAlignment="1">
      <alignment horizontal="center" vertical="center"/>
    </xf>
    <xf numFmtId="166" fontId="17" fillId="0" borderId="79" xfId="0" applyNumberFormat="1" applyFont="1" applyBorder="1" applyAlignment="1">
      <alignment horizontal="center" vertical="center"/>
    </xf>
    <xf numFmtId="166" fontId="15" fillId="9" borderId="26" xfId="0" applyNumberFormat="1" applyFont="1" applyFill="1" applyBorder="1" applyAlignment="1">
      <alignment horizontal="center" vertical="center" wrapText="1"/>
    </xf>
    <xf numFmtId="10" fontId="13" fillId="9" borderId="27" xfId="1" applyNumberFormat="1" applyFont="1" applyFill="1" applyBorder="1" applyAlignment="1">
      <alignment horizontal="center" vertical="center" wrapText="1"/>
    </xf>
    <xf numFmtId="0" fontId="19" fillId="0" borderId="46" xfId="0" applyFont="1" applyFill="1" applyBorder="1" applyAlignment="1">
      <alignment horizontal="center" vertical="center" wrapText="1"/>
    </xf>
    <xf numFmtId="0" fontId="19" fillId="0" borderId="45" xfId="0" applyFont="1" applyFill="1" applyBorder="1" applyAlignment="1">
      <alignment horizontal="center" vertical="center" wrapText="1"/>
    </xf>
    <xf numFmtId="0" fontId="16" fillId="0" borderId="49" xfId="0" applyFont="1" applyFill="1" applyBorder="1" applyAlignment="1">
      <alignment horizontal="center" vertical="center"/>
    </xf>
    <xf numFmtId="166" fontId="16" fillId="9" borderId="48" xfId="0" applyNumberFormat="1" applyFont="1" applyFill="1" applyBorder="1" applyAlignment="1">
      <alignment horizontal="center" vertical="center"/>
    </xf>
    <xf numFmtId="0" fontId="19" fillId="0" borderId="31" xfId="0" applyFont="1" applyFill="1" applyBorder="1" applyAlignment="1">
      <alignment horizontal="center" vertical="center" wrapText="1"/>
    </xf>
    <xf numFmtId="0" fontId="19" fillId="0" borderId="32" xfId="0" applyFont="1" applyFill="1" applyBorder="1" applyAlignment="1">
      <alignment horizontal="center" vertical="center" wrapText="1"/>
    </xf>
    <xf numFmtId="0" fontId="16" fillId="0" borderId="43" xfId="0" applyFont="1" applyFill="1" applyBorder="1" applyAlignment="1">
      <alignment horizontal="center" vertical="center"/>
    </xf>
    <xf numFmtId="0" fontId="16" fillId="0" borderId="33" xfId="0" applyFont="1" applyFill="1" applyBorder="1" applyAlignment="1">
      <alignment horizontal="center" vertical="center"/>
    </xf>
    <xf numFmtId="166" fontId="16" fillId="9" borderId="75" xfId="0" applyNumberFormat="1" applyFont="1" applyFill="1" applyBorder="1" applyAlignment="1">
      <alignment horizontal="center" vertical="center"/>
    </xf>
    <xf numFmtId="10" fontId="16" fillId="9" borderId="77" xfId="0" applyNumberFormat="1" applyFont="1" applyFill="1" applyBorder="1" applyAlignment="1">
      <alignment horizontal="center" vertical="center"/>
    </xf>
    <xf numFmtId="0" fontId="19" fillId="0" borderId="37" xfId="0" applyFont="1" applyFill="1" applyBorder="1" applyAlignment="1">
      <alignment horizontal="center" vertical="center" wrapText="1"/>
    </xf>
    <xf numFmtId="0" fontId="19" fillId="0" borderId="38" xfId="0" applyFont="1" applyFill="1" applyBorder="1" applyAlignment="1">
      <alignment horizontal="center" vertical="center" wrapText="1"/>
    </xf>
    <xf numFmtId="0" fontId="16" fillId="0" borderId="38" xfId="0" applyFont="1" applyFill="1" applyBorder="1" applyAlignment="1">
      <alignment horizontal="center" vertical="center" wrapText="1"/>
    </xf>
    <xf numFmtId="0" fontId="16" fillId="0" borderId="38" xfId="0" applyFont="1" applyFill="1" applyBorder="1" applyAlignment="1">
      <alignment horizontal="center" vertical="center"/>
    </xf>
    <xf numFmtId="0" fontId="16" fillId="0" borderId="40" xfId="0" applyFont="1" applyFill="1" applyBorder="1" applyAlignment="1">
      <alignment horizontal="center" vertical="center"/>
    </xf>
    <xf numFmtId="166" fontId="16" fillId="9" borderId="41" xfId="0" applyNumberFormat="1" applyFont="1" applyFill="1" applyBorder="1" applyAlignment="1">
      <alignment horizontal="center" vertical="center"/>
    </xf>
    <xf numFmtId="10" fontId="16" fillId="9" borderId="40" xfId="0" applyNumberFormat="1" applyFont="1" applyFill="1" applyBorder="1" applyAlignment="1">
      <alignment horizontal="center" vertical="center"/>
    </xf>
    <xf numFmtId="166" fontId="16" fillId="0" borderId="37" xfId="0" applyNumberFormat="1" applyFont="1" applyBorder="1" applyAlignment="1">
      <alignment horizontal="center" vertical="center"/>
    </xf>
    <xf numFmtId="166" fontId="16" fillId="0" borderId="38" xfId="0" applyNumberFormat="1" applyFont="1" applyBorder="1" applyAlignment="1">
      <alignment horizontal="center" vertical="center"/>
    </xf>
    <xf numFmtId="166" fontId="16" fillId="0" borderId="38" xfId="0" applyNumberFormat="1" applyFont="1" applyBorder="1" applyAlignment="1">
      <alignment vertical="center"/>
    </xf>
    <xf numFmtId="166" fontId="16" fillId="0" borderId="40" xfId="0" applyNumberFormat="1" applyFont="1" applyBorder="1" applyAlignment="1">
      <alignment vertical="center"/>
    </xf>
    <xf numFmtId="166" fontId="16" fillId="0" borderId="41" xfId="0" applyNumberFormat="1" applyFont="1" applyBorder="1" applyAlignment="1">
      <alignment vertical="center"/>
    </xf>
    <xf numFmtId="0" fontId="19" fillId="0" borderId="29" xfId="0" applyFont="1" applyFill="1" applyBorder="1" applyAlignment="1">
      <alignment horizontal="center" vertical="center" wrapText="1"/>
    </xf>
    <xf numFmtId="0" fontId="19" fillId="0" borderId="1" xfId="0" applyFont="1" applyFill="1" applyBorder="1" applyAlignment="1">
      <alignment horizontal="center" vertical="center" wrapText="1"/>
    </xf>
    <xf numFmtId="0" fontId="16" fillId="0" borderId="30" xfId="0" applyFont="1" applyFill="1" applyBorder="1" applyAlignment="1">
      <alignment horizontal="center" vertical="center"/>
    </xf>
    <xf numFmtId="166" fontId="16" fillId="9" borderId="34" xfId="0" applyNumberFormat="1" applyFont="1" applyFill="1" applyBorder="1" applyAlignment="1">
      <alignment horizontal="center" vertical="center"/>
    </xf>
    <xf numFmtId="166" fontId="16" fillId="9" borderId="55" xfId="0" applyNumberFormat="1" applyFont="1" applyFill="1" applyBorder="1" applyAlignment="1">
      <alignment horizontal="center" vertical="center"/>
    </xf>
    <xf numFmtId="10" fontId="16" fillId="9" borderId="44" xfId="0" applyNumberFormat="1" applyFont="1" applyFill="1" applyBorder="1" applyAlignment="1">
      <alignment horizontal="center" vertical="center"/>
    </xf>
    <xf numFmtId="166" fontId="16" fillId="9" borderId="6" xfId="0" applyNumberFormat="1" applyFont="1" applyFill="1" applyBorder="1" applyAlignment="1">
      <alignment horizontal="center" vertical="center"/>
    </xf>
    <xf numFmtId="10" fontId="16" fillId="9" borderId="3" xfId="0" applyNumberFormat="1" applyFont="1" applyFill="1" applyBorder="1" applyAlignment="1">
      <alignment horizontal="center" vertical="center"/>
    </xf>
    <xf numFmtId="10" fontId="16" fillId="9" borderId="21" xfId="0" applyNumberFormat="1" applyFont="1" applyFill="1" applyBorder="1" applyAlignment="1">
      <alignment horizontal="center" vertical="center"/>
    </xf>
    <xf numFmtId="10" fontId="16" fillId="9" borderId="50" xfId="0" applyNumberFormat="1" applyFont="1" applyFill="1" applyBorder="1" applyAlignment="1">
      <alignment horizontal="center" vertical="center"/>
    </xf>
    <xf numFmtId="10" fontId="16" fillId="9" borderId="39" xfId="0" applyNumberFormat="1" applyFont="1" applyFill="1" applyBorder="1" applyAlignment="1">
      <alignment horizontal="center" vertical="center"/>
    </xf>
    <xf numFmtId="10" fontId="16" fillId="9" borderId="47" xfId="0" applyNumberFormat="1" applyFont="1" applyFill="1" applyBorder="1" applyAlignment="1">
      <alignment horizontal="center" vertical="center"/>
    </xf>
    <xf numFmtId="166" fontId="16" fillId="0" borderId="40" xfId="0" applyNumberFormat="1" applyFont="1" applyBorder="1" applyAlignment="1">
      <alignment horizontal="center" vertical="center"/>
    </xf>
    <xf numFmtId="0" fontId="17" fillId="0" borderId="38" xfId="0" applyFont="1" applyFill="1" applyBorder="1" applyAlignment="1">
      <alignment horizontal="center" vertical="center"/>
    </xf>
    <xf numFmtId="0" fontId="17" fillId="0" borderId="42" xfId="0" applyFont="1" applyFill="1" applyBorder="1" applyAlignment="1">
      <alignment horizontal="center" vertical="center"/>
    </xf>
    <xf numFmtId="166" fontId="13" fillId="9" borderId="26" xfId="0" applyNumberFormat="1" applyFont="1" applyFill="1" applyBorder="1" applyAlignment="1">
      <alignment horizontal="center" vertical="center" wrapText="1"/>
    </xf>
    <xf numFmtId="0" fontId="10" fillId="0" borderId="37" xfId="0" applyFont="1" applyFill="1" applyBorder="1" applyAlignment="1">
      <alignment horizontal="center" vertical="center" wrapText="1"/>
    </xf>
    <xf numFmtId="0" fontId="10" fillId="0" borderId="38" xfId="0" applyFont="1" applyFill="1" applyBorder="1" applyAlignment="1">
      <alignment horizontal="center" vertical="center" wrapText="1"/>
    </xf>
    <xf numFmtId="0" fontId="17" fillId="0" borderId="38" xfId="0" applyFont="1" applyFill="1" applyBorder="1" applyAlignment="1">
      <alignment horizontal="center" vertical="center" wrapText="1"/>
    </xf>
    <xf numFmtId="0" fontId="17" fillId="0" borderId="40" xfId="0" applyFont="1" applyFill="1" applyBorder="1" applyAlignment="1">
      <alignment horizontal="center" vertical="center"/>
    </xf>
    <xf numFmtId="0" fontId="17" fillId="0" borderId="26" xfId="0" applyFont="1" applyFill="1" applyBorder="1" applyAlignment="1">
      <alignment horizontal="center" vertical="center"/>
    </xf>
    <xf numFmtId="166" fontId="17" fillId="9" borderId="41" xfId="0" applyNumberFormat="1" applyFont="1" applyFill="1" applyBorder="1" applyAlignment="1">
      <alignment horizontal="center" vertical="center"/>
    </xf>
    <xf numFmtId="10" fontId="17" fillId="9" borderId="40" xfId="0" applyNumberFormat="1" applyFont="1" applyFill="1" applyBorder="1" applyAlignment="1">
      <alignment horizontal="center" vertical="center"/>
    </xf>
    <xf numFmtId="166" fontId="17" fillId="0" borderId="37" xfId="0" applyNumberFormat="1" applyFont="1" applyBorder="1" applyAlignment="1">
      <alignment horizontal="center" vertical="center"/>
    </xf>
    <xf numFmtId="166" fontId="17" fillId="0" borderId="38" xfId="0" applyNumberFormat="1" applyFont="1" applyBorder="1" applyAlignment="1">
      <alignment horizontal="center" vertical="center"/>
    </xf>
    <xf numFmtId="166" fontId="17" fillId="0" borderId="38" xfId="0" applyNumberFormat="1" applyFont="1" applyBorder="1" applyAlignment="1">
      <alignment vertical="center"/>
    </xf>
    <xf numFmtId="166" fontId="17" fillId="0" borderId="40" xfId="0" applyNumberFormat="1" applyFont="1" applyBorder="1" applyAlignment="1">
      <alignment vertical="center"/>
    </xf>
    <xf numFmtId="166" fontId="17" fillId="0" borderId="41" xfId="0" applyNumberFormat="1" applyFont="1" applyBorder="1" applyAlignment="1">
      <alignment vertical="center"/>
    </xf>
    <xf numFmtId="0" fontId="10" fillId="0" borderId="46" xfId="0" applyFont="1" applyFill="1" applyBorder="1" applyAlignment="1">
      <alignment horizontal="center" vertical="center" wrapText="1"/>
    </xf>
    <xf numFmtId="0" fontId="10" fillId="0" borderId="45" xfId="0" applyFont="1" applyFill="1" applyBorder="1" applyAlignment="1">
      <alignment horizontal="center" vertical="center" wrapText="1"/>
    </xf>
    <xf numFmtId="0" fontId="17" fillId="0" borderId="60" xfId="0" applyFont="1" applyFill="1" applyBorder="1" applyAlignment="1">
      <alignment horizontal="center" vertical="center"/>
    </xf>
    <xf numFmtId="166" fontId="17" fillId="9" borderId="48" xfId="0" applyNumberFormat="1" applyFont="1" applyFill="1" applyBorder="1" applyAlignment="1">
      <alignment horizontal="center" vertical="center"/>
    </xf>
    <xf numFmtId="0" fontId="10" fillId="0" borderId="29" xfId="0" applyFont="1" applyFill="1" applyBorder="1" applyAlignment="1">
      <alignment horizontal="center" vertical="center" wrapText="1"/>
    </xf>
    <xf numFmtId="0" fontId="10" fillId="0" borderId="1" xfId="0" applyFont="1" applyFill="1" applyBorder="1" applyAlignment="1">
      <alignment horizontal="center" vertical="center" wrapText="1"/>
    </xf>
    <xf numFmtId="0" fontId="17" fillId="0" borderId="61" xfId="0" applyFont="1" applyFill="1" applyBorder="1" applyAlignment="1">
      <alignment horizontal="center" vertical="center"/>
    </xf>
    <xf numFmtId="166" fontId="17" fillId="9" borderId="6" xfId="0" applyNumberFormat="1" applyFont="1" applyFill="1" applyBorder="1" applyAlignment="1">
      <alignment horizontal="center" vertical="center"/>
    </xf>
    <xf numFmtId="0" fontId="10" fillId="0" borderId="31" xfId="0" applyFont="1" applyFill="1" applyBorder="1" applyAlignment="1">
      <alignment horizontal="center" vertical="center" wrapText="1"/>
    </xf>
    <xf numFmtId="0" fontId="10" fillId="0" borderId="32" xfId="0" applyFont="1" applyFill="1" applyBorder="1" applyAlignment="1">
      <alignment horizontal="center" vertical="center" wrapText="1"/>
    </xf>
    <xf numFmtId="0" fontId="17" fillId="0" borderId="62" xfId="0" applyFont="1" applyFill="1" applyBorder="1" applyAlignment="1">
      <alignment horizontal="center" vertical="center"/>
    </xf>
    <xf numFmtId="166" fontId="17" fillId="9" borderId="74" xfId="0" applyNumberFormat="1" applyFont="1" applyFill="1" applyBorder="1" applyAlignment="1">
      <alignment horizontal="center" vertical="center"/>
    </xf>
    <xf numFmtId="0" fontId="17" fillId="0" borderId="81" xfId="0" applyFont="1" applyFill="1" applyBorder="1" applyAlignment="1">
      <alignment horizontal="center" vertical="center" wrapText="1"/>
    </xf>
    <xf numFmtId="0" fontId="17" fillId="0" borderId="42" xfId="0" applyFont="1" applyFill="1" applyBorder="1" applyAlignment="1">
      <alignment horizontal="center" vertical="center" wrapText="1"/>
    </xf>
    <xf numFmtId="0" fontId="17" fillId="0" borderId="83" xfId="0" applyFont="1" applyFill="1" applyBorder="1" applyAlignment="1">
      <alignment horizontal="center" vertical="center"/>
    </xf>
    <xf numFmtId="0" fontId="17" fillId="0" borderId="66" xfId="0" applyFont="1" applyFill="1" applyBorder="1" applyAlignment="1">
      <alignment horizontal="center" vertical="center"/>
    </xf>
    <xf numFmtId="166" fontId="17" fillId="9" borderId="84" xfId="0" applyNumberFormat="1" applyFont="1" applyFill="1" applyBorder="1" applyAlignment="1">
      <alignment horizontal="center" vertical="center"/>
    </xf>
    <xf numFmtId="10" fontId="17" fillId="9" borderId="83" xfId="0" applyNumberFormat="1" applyFont="1" applyFill="1" applyBorder="1" applyAlignment="1">
      <alignment horizontal="center" vertical="center"/>
    </xf>
    <xf numFmtId="0" fontId="17" fillId="0" borderId="47" xfId="0" applyFont="1" applyFill="1" applyBorder="1" applyAlignment="1">
      <alignment horizontal="center" vertical="center" wrapText="1"/>
    </xf>
    <xf numFmtId="0" fontId="10" fillId="0" borderId="45" xfId="0" applyFont="1" applyFill="1" applyBorder="1" applyAlignment="1">
      <alignment horizontal="left" vertical="top" wrapText="1"/>
    </xf>
    <xf numFmtId="166" fontId="17" fillId="9" borderId="70" xfId="0" applyNumberFormat="1" applyFont="1" applyFill="1" applyBorder="1" applyAlignment="1">
      <alignment horizontal="center" vertical="center"/>
    </xf>
    <xf numFmtId="166" fontId="17" fillId="0" borderId="49" xfId="0" applyNumberFormat="1" applyFont="1" applyBorder="1" applyAlignment="1">
      <alignment horizontal="center" vertical="center"/>
    </xf>
    <xf numFmtId="0" fontId="17" fillId="0" borderId="80" xfId="0" applyFont="1" applyFill="1" applyBorder="1" applyAlignment="1">
      <alignment horizontal="center" vertical="center" wrapText="1"/>
    </xf>
    <xf numFmtId="0" fontId="17" fillId="0" borderId="50" xfId="0" applyFont="1" applyFill="1" applyBorder="1" applyAlignment="1">
      <alignment horizontal="center" vertical="center" wrapText="1"/>
    </xf>
    <xf numFmtId="0" fontId="10" fillId="0" borderId="32" xfId="0" applyFont="1" applyFill="1" applyBorder="1" applyAlignment="1">
      <alignment horizontal="left" vertical="top" wrapText="1"/>
    </xf>
    <xf numFmtId="0" fontId="17" fillId="0" borderId="43" xfId="0" applyFont="1" applyFill="1" applyBorder="1" applyAlignment="1">
      <alignment horizontal="center" vertical="center"/>
    </xf>
    <xf numFmtId="166" fontId="17" fillId="9" borderId="24" xfId="0" applyNumberFormat="1" applyFont="1" applyFill="1" applyBorder="1" applyAlignment="1">
      <alignment horizontal="center" vertical="center"/>
    </xf>
    <xf numFmtId="10" fontId="17" fillId="9" borderId="77" xfId="0" applyNumberFormat="1" applyFont="1" applyFill="1" applyBorder="1" applyAlignment="1">
      <alignment horizontal="center" vertical="center"/>
    </xf>
    <xf numFmtId="166" fontId="17" fillId="0" borderId="77" xfId="0" applyNumberFormat="1" applyFont="1" applyBorder="1" applyAlignment="1">
      <alignment horizontal="center" vertical="center"/>
    </xf>
    <xf numFmtId="166" fontId="17" fillId="0" borderId="36" xfId="0" applyNumberFormat="1" applyFont="1" applyBorder="1" applyAlignment="1">
      <alignment horizontal="center" vertical="center"/>
    </xf>
    <xf numFmtId="0" fontId="10" fillId="0" borderId="1" xfId="0" applyFont="1" applyFill="1" applyBorder="1" applyAlignment="1">
      <alignment horizontal="left" vertical="top" wrapText="1"/>
    </xf>
    <xf numFmtId="166" fontId="17" fillId="9" borderId="34" xfId="0" applyNumberFormat="1" applyFont="1" applyFill="1" applyBorder="1" applyAlignment="1">
      <alignment horizontal="center" vertical="center"/>
    </xf>
    <xf numFmtId="166" fontId="17" fillId="9" borderId="55" xfId="0" applyNumberFormat="1" applyFont="1" applyFill="1" applyBorder="1" applyAlignment="1">
      <alignment horizontal="center" vertical="center"/>
    </xf>
    <xf numFmtId="10" fontId="17" fillId="9" borderId="44" xfId="0" applyNumberFormat="1" applyFont="1" applyFill="1" applyBorder="1" applyAlignment="1">
      <alignment horizontal="center" vertical="center"/>
    </xf>
    <xf numFmtId="166" fontId="17" fillId="9" borderId="75" xfId="0" applyNumberFormat="1" applyFont="1" applyFill="1" applyBorder="1" applyAlignment="1">
      <alignment horizontal="center" vertical="center"/>
    </xf>
    <xf numFmtId="166" fontId="17" fillId="0" borderId="44" xfId="0" applyNumberFormat="1" applyFont="1" applyBorder="1" applyAlignment="1">
      <alignment horizontal="center" vertical="center"/>
    </xf>
    <xf numFmtId="0" fontId="10" fillId="4" borderId="36" xfId="0" applyFont="1" applyFill="1" applyBorder="1" applyAlignment="1">
      <alignment horizontal="center" vertical="center"/>
    </xf>
    <xf numFmtId="0" fontId="11" fillId="0" borderId="56" xfId="0" applyFont="1" applyFill="1" applyBorder="1" applyAlignment="1">
      <alignment horizontal="center" vertical="center" wrapText="1"/>
    </xf>
    <xf numFmtId="49" fontId="17" fillId="0" borderId="45" xfId="0" applyNumberFormat="1" applyFont="1" applyFill="1" applyBorder="1" applyAlignment="1">
      <alignment horizontal="center" vertical="center" wrapText="1"/>
    </xf>
    <xf numFmtId="0" fontId="10" fillId="0" borderId="45" xfId="0" applyFont="1" applyBorder="1" applyAlignment="1">
      <alignment horizontal="center" vertical="center"/>
    </xf>
    <xf numFmtId="0" fontId="17" fillId="0" borderId="47" xfId="0" applyFont="1" applyFill="1" applyBorder="1" applyAlignment="1">
      <alignment horizontal="center" vertical="center"/>
    </xf>
    <xf numFmtId="49" fontId="17" fillId="0" borderId="2" xfId="0" applyNumberFormat="1" applyFont="1" applyFill="1" applyBorder="1" applyAlignment="1">
      <alignment horizontal="center" vertical="center" wrapText="1"/>
    </xf>
    <xf numFmtId="0" fontId="17" fillId="0" borderId="3" xfId="0" applyFont="1" applyFill="1" applyBorder="1" applyAlignment="1">
      <alignment horizontal="center" vertical="center"/>
    </xf>
    <xf numFmtId="0" fontId="10" fillId="0" borderId="45" xfId="0" applyFont="1" applyFill="1" applyBorder="1" applyAlignment="1">
      <alignment horizontal="center" vertical="center"/>
    </xf>
    <xf numFmtId="0" fontId="17" fillId="0" borderId="1" xfId="2" applyFont="1" applyFill="1" applyBorder="1" applyAlignment="1">
      <alignment horizontal="center" vertical="center" wrapText="1"/>
    </xf>
    <xf numFmtId="0" fontId="17" fillId="0" borderId="79" xfId="0" applyFont="1" applyFill="1" applyBorder="1" applyAlignment="1">
      <alignment horizontal="center" vertical="center" wrapText="1"/>
    </xf>
    <xf numFmtId="0" fontId="10" fillId="0" borderId="4" xfId="0" applyFont="1" applyFill="1" applyBorder="1" applyAlignment="1">
      <alignment horizontal="center" vertical="center" wrapText="1"/>
    </xf>
    <xf numFmtId="0" fontId="10" fillId="0" borderId="4" xfId="0" applyFont="1" applyFill="1" applyBorder="1" applyAlignment="1">
      <alignment horizontal="center" vertical="center"/>
    </xf>
    <xf numFmtId="0" fontId="17" fillId="0" borderId="4" xfId="2" applyFont="1" applyFill="1" applyBorder="1" applyAlignment="1">
      <alignment horizontal="center" vertical="center" wrapText="1"/>
    </xf>
    <xf numFmtId="0" fontId="17" fillId="0" borderId="5" xfId="0" applyFont="1" applyFill="1" applyBorder="1" applyAlignment="1">
      <alignment horizontal="center" vertical="center"/>
    </xf>
    <xf numFmtId="0" fontId="17" fillId="0" borderId="37" xfId="0" applyFont="1" applyFill="1" applyBorder="1" applyAlignment="1">
      <alignment horizontal="center" vertical="center" wrapText="1"/>
    </xf>
    <xf numFmtId="0" fontId="10" fillId="0" borderId="38" xfId="0" applyFont="1" applyFill="1" applyBorder="1" applyAlignment="1">
      <alignment horizontal="center" vertical="center"/>
    </xf>
    <xf numFmtId="0" fontId="17" fillId="0" borderId="39" xfId="0" applyFont="1" applyFill="1" applyBorder="1" applyAlignment="1">
      <alignment horizontal="center" vertical="center"/>
    </xf>
    <xf numFmtId="0" fontId="17" fillId="0" borderId="38" xfId="2" applyFont="1" applyFill="1" applyBorder="1" applyAlignment="1">
      <alignment horizontal="center" vertical="center"/>
    </xf>
    <xf numFmtId="166" fontId="17" fillId="0" borderId="30" xfId="0" applyNumberFormat="1" applyFont="1" applyBorder="1" applyAlignment="1">
      <alignment horizontal="center" vertical="center"/>
    </xf>
    <xf numFmtId="166" fontId="17" fillId="9" borderId="79" xfId="0" applyNumberFormat="1" applyFont="1" applyFill="1" applyBorder="1" applyAlignment="1">
      <alignment horizontal="center" vertical="center"/>
    </xf>
    <xf numFmtId="166" fontId="17" fillId="0" borderId="78" xfId="0" applyNumberFormat="1" applyFont="1" applyBorder="1" applyAlignment="1">
      <alignment horizontal="center" vertical="center"/>
    </xf>
    <xf numFmtId="166" fontId="17" fillId="0" borderId="33" xfId="0" applyNumberFormat="1" applyFont="1" applyBorder="1" applyAlignment="1">
      <alignment horizontal="center" vertical="center"/>
    </xf>
    <xf numFmtId="166" fontId="17" fillId="9" borderId="37" xfId="0" applyNumberFormat="1" applyFont="1" applyFill="1" applyBorder="1" applyAlignment="1">
      <alignment horizontal="center" vertical="center"/>
    </xf>
    <xf numFmtId="166" fontId="17" fillId="0" borderId="40" xfId="0" applyNumberFormat="1" applyFont="1" applyBorder="1" applyAlignment="1">
      <alignment horizontal="center" vertical="center"/>
    </xf>
    <xf numFmtId="0" fontId="10" fillId="0" borderId="26" xfId="0" applyFont="1" applyFill="1" applyBorder="1" applyAlignment="1">
      <alignment horizontal="center" vertical="center" wrapText="1"/>
    </xf>
    <xf numFmtId="0" fontId="10" fillId="0" borderId="51" xfId="0" applyFont="1" applyFill="1" applyBorder="1" applyAlignment="1">
      <alignment horizontal="center" vertical="center" wrapText="1"/>
    </xf>
    <xf numFmtId="0" fontId="17" fillId="2" borderId="45" xfId="0" applyFont="1" applyFill="1" applyBorder="1" applyAlignment="1">
      <alignment horizontal="center" vertical="center" wrapText="1"/>
    </xf>
    <xf numFmtId="0" fontId="17" fillId="0" borderId="63" xfId="0" applyFont="1" applyFill="1" applyBorder="1" applyAlignment="1">
      <alignment horizontal="center" vertical="center"/>
    </xf>
    <xf numFmtId="0" fontId="17" fillId="0" borderId="46" xfId="0" applyFont="1" applyFill="1" applyBorder="1" applyAlignment="1">
      <alignment horizontal="center" vertical="center"/>
    </xf>
    <xf numFmtId="0" fontId="10" fillId="0" borderId="53" xfId="0" applyFont="1" applyFill="1" applyBorder="1" applyAlignment="1">
      <alignment horizontal="center" vertical="center" wrapText="1"/>
    </xf>
    <xf numFmtId="0" fontId="17" fillId="2" borderId="32" xfId="0" applyFont="1" applyFill="1" applyBorder="1" applyAlignment="1">
      <alignment horizontal="center" vertical="center" wrapText="1"/>
    </xf>
    <xf numFmtId="0" fontId="17" fillId="0" borderId="86" xfId="0" applyFont="1" applyFill="1" applyBorder="1" applyAlignment="1">
      <alignment horizontal="center" vertical="center"/>
    </xf>
    <xf numFmtId="0" fontId="17" fillId="0" borderId="31" xfId="0" applyFont="1" applyFill="1" applyBorder="1" applyAlignment="1">
      <alignment horizontal="center" vertical="center"/>
    </xf>
    <xf numFmtId="0" fontId="17" fillId="0" borderId="47" xfId="0" applyFont="1" applyBorder="1" applyAlignment="1">
      <alignment horizontal="center" vertical="center"/>
    </xf>
    <xf numFmtId="0" fontId="17" fillId="0" borderId="3" xfId="0" applyFont="1" applyBorder="1" applyAlignment="1">
      <alignment horizontal="center" vertical="center"/>
    </xf>
    <xf numFmtId="0" fontId="10" fillId="0" borderId="54" xfId="0" applyFont="1" applyFill="1" applyBorder="1" applyAlignment="1">
      <alignment horizontal="center" vertical="center" wrapText="1"/>
    </xf>
    <xf numFmtId="0" fontId="17" fillId="0" borderId="76" xfId="0" applyFont="1" applyFill="1" applyBorder="1" applyAlignment="1">
      <alignment horizontal="center" vertical="center"/>
    </xf>
    <xf numFmtId="0" fontId="17" fillId="0" borderId="10" xfId="0" applyFont="1" applyBorder="1" applyAlignment="1">
      <alignment horizontal="center" vertical="center"/>
    </xf>
    <xf numFmtId="0" fontId="17" fillId="0" borderId="69" xfId="0" applyFont="1" applyFill="1" applyBorder="1" applyAlignment="1">
      <alignment horizontal="center" vertical="center"/>
    </xf>
    <xf numFmtId="166" fontId="17" fillId="9" borderId="9" xfId="0" applyNumberFormat="1" applyFont="1" applyFill="1" applyBorder="1" applyAlignment="1">
      <alignment horizontal="center" vertical="center"/>
    </xf>
    <xf numFmtId="0" fontId="12" fillId="0" borderId="1" xfId="0" applyFont="1" applyFill="1" applyBorder="1" applyAlignment="1">
      <alignment horizontal="center" vertical="center" wrapText="1"/>
    </xf>
    <xf numFmtId="0" fontId="12" fillId="0" borderId="2" xfId="0" applyFont="1" applyFill="1" applyBorder="1" applyAlignment="1">
      <alignment horizontal="center" vertical="center"/>
    </xf>
    <xf numFmtId="0" fontId="18" fillId="0" borderId="61" xfId="0" applyFont="1" applyFill="1" applyBorder="1" applyAlignment="1">
      <alignment horizontal="center" vertical="center"/>
    </xf>
    <xf numFmtId="0" fontId="12" fillId="0" borderId="32" xfId="0" applyFont="1" applyFill="1" applyBorder="1" applyAlignment="1">
      <alignment horizontal="center" vertical="center" wrapText="1"/>
    </xf>
    <xf numFmtId="0" fontId="12" fillId="0" borderId="43" xfId="0" applyFont="1" applyFill="1" applyBorder="1" applyAlignment="1">
      <alignment horizontal="center" vertical="center"/>
    </xf>
    <xf numFmtId="0" fontId="18" fillId="0" borderId="29" xfId="0" applyFont="1" applyFill="1" applyBorder="1" applyAlignment="1">
      <alignment horizontal="center" vertical="center" wrapText="1"/>
    </xf>
    <xf numFmtId="0" fontId="18" fillId="0" borderId="1" xfId="0" applyFont="1" applyFill="1" applyBorder="1" applyAlignment="1">
      <alignment horizontal="center" vertical="center" wrapText="1"/>
    </xf>
    <xf numFmtId="0" fontId="18" fillId="0" borderId="35" xfId="0" applyFont="1" applyFill="1" applyBorder="1" applyAlignment="1">
      <alignment horizontal="center" vertical="center" wrapText="1"/>
    </xf>
    <xf numFmtId="0" fontId="18" fillId="0" borderId="2" xfId="0" applyFont="1" applyFill="1" applyBorder="1" applyAlignment="1">
      <alignment horizontal="center" vertical="center" wrapText="1"/>
    </xf>
    <xf numFmtId="0" fontId="12" fillId="0" borderId="2" xfId="0" applyFont="1" applyFill="1" applyBorder="1" applyAlignment="1">
      <alignment horizontal="center" vertical="center" wrapText="1"/>
    </xf>
    <xf numFmtId="0" fontId="18" fillId="0" borderId="68" xfId="0" applyFont="1" applyFill="1" applyBorder="1" applyAlignment="1">
      <alignment horizontal="center" vertical="center"/>
    </xf>
    <xf numFmtId="0" fontId="18" fillId="0" borderId="32" xfId="0" applyFont="1" applyFill="1" applyBorder="1" applyAlignment="1">
      <alignment horizontal="center" vertical="center" wrapText="1"/>
    </xf>
    <xf numFmtId="0" fontId="18" fillId="0" borderId="31" xfId="0" applyFont="1" applyFill="1" applyBorder="1" applyAlignment="1">
      <alignment horizontal="center" vertical="center" wrapText="1"/>
    </xf>
    <xf numFmtId="0" fontId="18" fillId="0" borderId="62" xfId="0" applyFont="1" applyFill="1" applyBorder="1" applyAlignment="1">
      <alignment horizontal="center" vertical="center"/>
    </xf>
    <xf numFmtId="0" fontId="11" fillId="0" borderId="1" xfId="0" applyFont="1" applyFill="1" applyBorder="1" applyAlignment="1">
      <alignment horizontal="center" vertical="center" wrapText="1"/>
    </xf>
    <xf numFmtId="49" fontId="10" fillId="0" borderId="45" xfId="0" applyNumberFormat="1" applyFont="1" applyFill="1" applyBorder="1" applyAlignment="1">
      <alignment horizontal="center" vertical="center" wrapText="1"/>
    </xf>
    <xf numFmtId="0" fontId="10" fillId="0" borderId="35" xfId="0" applyFont="1" applyFill="1" applyBorder="1" applyAlignment="1">
      <alignment horizontal="center" vertical="center" wrapText="1"/>
    </xf>
    <xf numFmtId="0" fontId="10" fillId="0" borderId="2" xfId="0" applyFont="1" applyFill="1" applyBorder="1" applyAlignment="1">
      <alignment horizontal="center" vertical="center" wrapText="1"/>
    </xf>
    <xf numFmtId="49" fontId="10" fillId="0" borderId="2" xfId="0" applyNumberFormat="1" applyFont="1" applyFill="1" applyBorder="1" applyAlignment="1">
      <alignment horizontal="center" vertical="center" wrapText="1"/>
    </xf>
    <xf numFmtId="0" fontId="17" fillId="0" borderId="68" xfId="0" applyFont="1" applyFill="1" applyBorder="1" applyAlignment="1">
      <alignment horizontal="center" vertical="center"/>
    </xf>
    <xf numFmtId="49" fontId="10" fillId="0" borderId="38" xfId="0" applyNumberFormat="1" applyFont="1" applyFill="1" applyBorder="1" applyAlignment="1">
      <alignment horizontal="center" vertical="center" wrapText="1"/>
    </xf>
    <xf numFmtId="0" fontId="17" fillId="0" borderId="41" xfId="0" applyFont="1" applyFill="1" applyBorder="1" applyAlignment="1">
      <alignment horizontal="center" vertical="center" wrapText="1"/>
    </xf>
    <xf numFmtId="49" fontId="10" fillId="0" borderId="1" xfId="0" applyNumberFormat="1" applyFont="1" applyFill="1" applyBorder="1" applyAlignment="1">
      <alignment horizontal="center" vertical="center" wrapText="1"/>
    </xf>
    <xf numFmtId="49" fontId="18" fillId="0" borderId="1" xfId="0" applyNumberFormat="1" applyFont="1" applyFill="1" applyBorder="1" applyAlignment="1">
      <alignment horizontal="center" vertical="center" wrapText="1"/>
    </xf>
    <xf numFmtId="0" fontId="18" fillId="0" borderId="54" xfId="0" applyFont="1" applyFill="1" applyBorder="1" applyAlignment="1">
      <alignment horizontal="center" vertical="center" wrapText="1"/>
    </xf>
    <xf numFmtId="0" fontId="18" fillId="0" borderId="4" xfId="0" applyFont="1" applyFill="1" applyBorder="1" applyAlignment="1">
      <alignment horizontal="center" vertical="center" wrapText="1"/>
    </xf>
    <xf numFmtId="49" fontId="18" fillId="0" borderId="4" xfId="0" applyNumberFormat="1" applyFont="1" applyFill="1" applyBorder="1" applyAlignment="1">
      <alignment horizontal="center" vertical="center" wrapText="1"/>
    </xf>
    <xf numFmtId="0" fontId="12" fillId="0" borderId="4" xfId="0" applyFont="1" applyFill="1" applyBorder="1" applyAlignment="1">
      <alignment horizontal="center" vertical="center" wrapText="1"/>
    </xf>
    <xf numFmtId="0" fontId="12" fillId="0" borderId="76" xfId="0" applyFont="1" applyFill="1" applyBorder="1" applyAlignment="1">
      <alignment horizontal="center" vertical="center"/>
    </xf>
    <xf numFmtId="0" fontId="18" fillId="0" borderId="69" xfId="0" applyFont="1" applyFill="1" applyBorder="1" applyAlignment="1">
      <alignment horizontal="center" vertical="center"/>
    </xf>
    <xf numFmtId="49" fontId="10" fillId="0" borderId="32" xfId="0" applyNumberFormat="1" applyFont="1" applyFill="1" applyBorder="1" applyAlignment="1">
      <alignment horizontal="center" vertical="center" wrapText="1"/>
    </xf>
    <xf numFmtId="0" fontId="17" fillId="0" borderId="74" xfId="0" applyFont="1" applyFill="1" applyBorder="1" applyAlignment="1">
      <alignment horizontal="center" vertical="center" wrapText="1"/>
    </xf>
    <xf numFmtId="0" fontId="12" fillId="0" borderId="32" xfId="0" applyFont="1" applyFill="1" applyBorder="1" applyAlignment="1">
      <alignment horizontal="center" vertical="center"/>
    </xf>
    <xf numFmtId="0" fontId="10" fillId="0" borderId="81" xfId="0" applyFont="1" applyFill="1" applyBorder="1" applyAlignment="1">
      <alignment horizontal="center" vertical="center" wrapText="1"/>
    </xf>
    <xf numFmtId="0" fontId="10" fillId="0" borderId="42" xfId="0" applyFont="1" applyFill="1" applyBorder="1" applyAlignment="1">
      <alignment horizontal="center" vertical="center" wrapText="1"/>
    </xf>
    <xf numFmtId="49" fontId="10" fillId="0" borderId="42" xfId="0" applyNumberFormat="1" applyFont="1" applyFill="1" applyBorder="1" applyAlignment="1">
      <alignment horizontal="center" vertical="center" wrapText="1"/>
    </xf>
    <xf numFmtId="0" fontId="17" fillId="0" borderId="84" xfId="0" applyFont="1" applyFill="1" applyBorder="1" applyAlignment="1">
      <alignment horizontal="center" vertical="center" wrapText="1"/>
    </xf>
    <xf numFmtId="166" fontId="17" fillId="0" borderId="48" xfId="0" applyNumberFormat="1" applyFont="1" applyBorder="1" applyAlignment="1">
      <alignment horizontal="center" vertical="center"/>
    </xf>
    <xf numFmtId="166" fontId="17" fillId="0" borderId="6" xfId="0" applyNumberFormat="1" applyFont="1" applyBorder="1" applyAlignment="1">
      <alignment horizontal="center" vertical="center"/>
    </xf>
    <xf numFmtId="166" fontId="17" fillId="0" borderId="74" xfId="0" applyNumberFormat="1" applyFont="1" applyBorder="1" applyAlignment="1">
      <alignment horizontal="center" vertical="center"/>
    </xf>
    <xf numFmtId="0" fontId="17" fillId="0" borderId="38" xfId="2" applyFont="1" applyFill="1" applyBorder="1" applyAlignment="1">
      <alignment horizontal="center" vertical="center" wrapText="1"/>
    </xf>
    <xf numFmtId="0" fontId="10" fillId="8" borderId="1" xfId="0" applyFont="1" applyFill="1" applyBorder="1" applyAlignment="1">
      <alignment horizontal="center" vertical="center" wrapText="1"/>
    </xf>
    <xf numFmtId="0" fontId="10" fillId="8" borderId="32" xfId="0" applyFont="1" applyFill="1" applyBorder="1" applyAlignment="1">
      <alignment horizontal="center" vertical="center" wrapText="1"/>
    </xf>
    <xf numFmtId="0" fontId="10" fillId="2" borderId="4" xfId="0" applyFont="1" applyFill="1" applyBorder="1" applyAlignment="1">
      <alignment horizontal="center" vertical="center"/>
    </xf>
    <xf numFmtId="0" fontId="10" fillId="2" borderId="8" xfId="0" applyFont="1" applyFill="1" applyBorder="1" applyAlignment="1">
      <alignment horizontal="center" vertical="center"/>
    </xf>
    <xf numFmtId="0" fontId="10" fillId="4" borderId="12" xfId="0" applyFont="1" applyFill="1" applyBorder="1"/>
    <xf numFmtId="0" fontId="10" fillId="4" borderId="13" xfId="0" applyFont="1" applyFill="1" applyBorder="1"/>
    <xf numFmtId="0" fontId="10" fillId="0" borderId="13" xfId="0" applyFont="1" applyFill="1" applyBorder="1"/>
    <xf numFmtId="0" fontId="11" fillId="0" borderId="14" xfId="0" applyFont="1" applyFill="1" applyBorder="1" applyAlignment="1">
      <alignment horizontal="center" vertical="center"/>
    </xf>
    <xf numFmtId="2" fontId="10" fillId="2" borderId="17" xfId="0" applyNumberFormat="1" applyFont="1" applyFill="1" applyBorder="1" applyAlignment="1">
      <alignment vertical="center"/>
    </xf>
    <xf numFmtId="2" fontId="10" fillId="2" borderId="64" xfId="0" applyNumberFormat="1" applyFont="1" applyFill="1" applyBorder="1" applyAlignment="1">
      <alignment vertical="center"/>
    </xf>
    <xf numFmtId="2" fontId="10" fillId="0" borderId="18" xfId="0" applyNumberFormat="1" applyFont="1" applyFill="1" applyBorder="1" applyAlignment="1">
      <alignment vertical="center"/>
    </xf>
    <xf numFmtId="165" fontId="11" fillId="2" borderId="19" xfId="1" applyNumberFormat="1" applyFont="1" applyFill="1" applyBorder="1" applyAlignment="1">
      <alignment horizontal="center" vertical="center"/>
    </xf>
    <xf numFmtId="2" fontId="10" fillId="5" borderId="17" xfId="0" applyNumberFormat="1" applyFont="1" applyFill="1" applyBorder="1" applyAlignment="1">
      <alignment vertical="center"/>
    </xf>
    <xf numFmtId="2" fontId="10" fillId="5" borderId="0" xfId="0" applyNumberFormat="1" applyFont="1" applyFill="1" applyBorder="1" applyAlignment="1">
      <alignment vertical="center"/>
    </xf>
    <xf numFmtId="2" fontId="10" fillId="0" borderId="0" xfId="0" applyNumberFormat="1" applyFont="1" applyFill="1" applyBorder="1" applyAlignment="1">
      <alignment vertical="center"/>
    </xf>
    <xf numFmtId="165" fontId="11" fillId="5" borderId="19" xfId="1" applyNumberFormat="1" applyFont="1" applyFill="1" applyBorder="1" applyAlignment="1">
      <alignment horizontal="center" vertical="center"/>
    </xf>
    <xf numFmtId="2" fontId="10" fillId="6" borderId="17" xfId="0" applyNumberFormat="1" applyFont="1" applyFill="1" applyBorder="1" applyAlignment="1">
      <alignment vertical="center"/>
    </xf>
    <xf numFmtId="2" fontId="10" fillId="6" borderId="0" xfId="0" applyNumberFormat="1" applyFont="1" applyFill="1" applyBorder="1" applyAlignment="1">
      <alignment vertical="center"/>
    </xf>
    <xf numFmtId="165" fontId="13" fillId="6" borderId="19" xfId="1" applyNumberFormat="1" applyFont="1" applyFill="1" applyBorder="1" applyAlignment="1">
      <alignment horizontal="center" vertical="center"/>
    </xf>
    <xf numFmtId="2" fontId="10" fillId="8" borderId="17" xfId="0" applyNumberFormat="1" applyFont="1" applyFill="1" applyBorder="1" applyAlignment="1">
      <alignment vertical="center"/>
    </xf>
    <xf numFmtId="2" fontId="10" fillId="8" borderId="0" xfId="0" applyNumberFormat="1" applyFont="1" applyFill="1" applyBorder="1" applyAlignment="1">
      <alignment vertical="center"/>
    </xf>
    <xf numFmtId="165" fontId="11" fillId="8" borderId="19" xfId="1" applyNumberFormat="1" applyFont="1" applyFill="1" applyBorder="1" applyAlignment="1">
      <alignment horizontal="center" vertical="center"/>
    </xf>
    <xf numFmtId="2" fontId="10" fillId="7" borderId="23" xfId="0" applyNumberFormat="1" applyFont="1" applyFill="1" applyBorder="1" applyAlignment="1">
      <alignment vertical="center"/>
    </xf>
    <xf numFmtId="2" fontId="10" fillId="7" borderId="24" xfId="0" applyNumberFormat="1" applyFont="1" applyFill="1" applyBorder="1" applyAlignment="1">
      <alignment vertical="center"/>
    </xf>
    <xf numFmtId="2" fontId="10" fillId="0" borderId="24" xfId="0" applyNumberFormat="1" applyFont="1" applyFill="1" applyBorder="1" applyAlignment="1">
      <alignment vertical="center"/>
    </xf>
    <xf numFmtId="165" fontId="11" fillId="7" borderId="25" xfId="1" applyNumberFormat="1" applyFont="1" applyFill="1" applyBorder="1" applyAlignment="1">
      <alignment horizontal="center" vertical="center"/>
    </xf>
    <xf numFmtId="0" fontId="10" fillId="0" borderId="73" xfId="0" applyFont="1" applyBorder="1" applyAlignment="1"/>
    <xf numFmtId="0" fontId="10" fillId="0" borderId="24" xfId="0" applyFont="1" applyBorder="1" applyAlignment="1"/>
    <xf numFmtId="166" fontId="12" fillId="0" borderId="0" xfId="0" applyNumberFormat="1" applyFont="1" applyBorder="1" applyAlignment="1">
      <alignment horizontal="center" vertical="center"/>
    </xf>
    <xf numFmtId="0" fontId="11" fillId="0" borderId="40" xfId="0" applyFont="1" applyFill="1" applyBorder="1" applyAlignment="1">
      <alignment horizontal="center" vertical="center" wrapText="1"/>
    </xf>
    <xf numFmtId="0" fontId="13" fillId="0" borderId="26" xfId="0" applyFont="1" applyFill="1" applyBorder="1" applyAlignment="1" applyProtection="1">
      <alignment horizontal="center" vertical="center" wrapText="1"/>
      <protection locked="0"/>
    </xf>
    <xf numFmtId="0" fontId="13" fillId="0" borderId="41" xfId="0" applyFont="1" applyFill="1" applyBorder="1" applyAlignment="1" applyProtection="1">
      <alignment horizontal="center" vertical="center" wrapText="1"/>
      <protection locked="0"/>
    </xf>
    <xf numFmtId="0" fontId="13" fillId="0" borderId="38" xfId="0" applyFont="1" applyFill="1" applyBorder="1" applyAlignment="1" applyProtection="1">
      <alignment horizontal="center" vertical="center" wrapText="1"/>
      <protection locked="0"/>
    </xf>
    <xf numFmtId="0" fontId="13" fillId="0" borderId="39" xfId="0" applyFont="1" applyFill="1" applyBorder="1" applyAlignment="1" applyProtection="1">
      <alignment horizontal="center" vertical="center" wrapText="1"/>
      <protection locked="0"/>
    </xf>
    <xf numFmtId="0" fontId="11" fillId="9" borderId="40" xfId="0" applyFont="1" applyFill="1" applyBorder="1" applyAlignment="1">
      <alignment horizontal="center" vertical="center" wrapText="1"/>
    </xf>
    <xf numFmtId="10" fontId="13" fillId="0" borderId="26" xfId="1" applyNumberFormat="1" applyFont="1" applyFill="1" applyBorder="1" applyAlignment="1">
      <alignment horizontal="center" vertical="center" wrapText="1"/>
    </xf>
    <xf numFmtId="10" fontId="13" fillId="0" borderId="27" xfId="1" applyNumberFormat="1" applyFont="1" applyFill="1" applyBorder="1" applyAlignment="1">
      <alignment horizontal="center" vertical="center" wrapText="1"/>
    </xf>
    <xf numFmtId="10" fontId="13" fillId="4" borderId="26" xfId="1" applyNumberFormat="1" applyFont="1" applyFill="1" applyBorder="1" applyAlignment="1">
      <alignment horizontal="center" vertical="center" wrapText="1"/>
    </xf>
    <xf numFmtId="166" fontId="13" fillId="4" borderId="56" xfId="0" applyNumberFormat="1" applyFont="1" applyFill="1" applyBorder="1" applyAlignment="1">
      <alignment horizontal="center" vertical="center" wrapText="1"/>
    </xf>
    <xf numFmtId="49" fontId="10" fillId="0" borderId="45" xfId="0" applyNumberFormat="1" applyFont="1" applyFill="1" applyBorder="1" applyAlignment="1">
      <alignment horizontal="center" vertical="center"/>
    </xf>
    <xf numFmtId="0" fontId="17" fillId="0" borderId="63" xfId="0" applyFont="1" applyFill="1" applyBorder="1" applyAlignment="1">
      <alignment horizontal="center" vertical="center" wrapText="1"/>
    </xf>
    <xf numFmtId="0" fontId="10" fillId="0" borderId="63" xfId="0" applyFont="1" applyFill="1" applyBorder="1" applyAlignment="1">
      <alignment horizontal="center" vertical="center"/>
    </xf>
    <xf numFmtId="0" fontId="10" fillId="0" borderId="49" xfId="0" applyFont="1" applyFill="1" applyBorder="1" applyAlignment="1">
      <alignment horizontal="center" vertical="center"/>
    </xf>
    <xf numFmtId="0" fontId="10" fillId="0" borderId="48" xfId="0" applyFont="1" applyFill="1" applyBorder="1" applyAlignment="1">
      <alignment horizontal="center" vertical="center"/>
    </xf>
    <xf numFmtId="0" fontId="10" fillId="0" borderId="63" xfId="0" applyFont="1" applyBorder="1" applyAlignment="1">
      <alignment horizontal="center" vertical="center"/>
    </xf>
    <xf numFmtId="0" fontId="10" fillId="9" borderId="63" xfId="0" applyFont="1" applyFill="1" applyBorder="1" applyAlignment="1">
      <alignment horizontal="center" vertical="center"/>
    </xf>
    <xf numFmtId="166" fontId="10" fillId="9" borderId="48" xfId="0" applyNumberFormat="1" applyFont="1" applyFill="1" applyBorder="1" applyAlignment="1">
      <alignment horizontal="center" vertical="center"/>
    </xf>
    <xf numFmtId="10" fontId="10" fillId="9" borderId="47" xfId="0" applyNumberFormat="1" applyFont="1" applyFill="1" applyBorder="1" applyAlignment="1">
      <alignment horizontal="center" vertical="center"/>
    </xf>
    <xf numFmtId="167" fontId="10" fillId="0" borderId="45" xfId="0" applyNumberFormat="1" applyFont="1" applyFill="1" applyBorder="1" applyAlignment="1">
      <alignment horizontal="center" vertical="center"/>
    </xf>
    <xf numFmtId="9" fontId="10" fillId="9" borderId="45" xfId="1" applyFont="1" applyFill="1" applyBorder="1" applyAlignment="1">
      <alignment horizontal="center" vertical="center"/>
    </xf>
    <xf numFmtId="166" fontId="10" fillId="0" borderId="45" xfId="0" applyNumberFormat="1" applyFont="1" applyBorder="1" applyAlignment="1">
      <alignment horizontal="center" vertical="center"/>
    </xf>
    <xf numFmtId="166" fontId="10" fillId="0" borderId="70" xfId="0" applyNumberFormat="1" applyFont="1" applyBorder="1" applyAlignment="1">
      <alignment horizontal="center" vertical="center"/>
    </xf>
    <xf numFmtId="166" fontId="10" fillId="0" borderId="46" xfId="0" applyNumberFormat="1" applyFont="1" applyBorder="1" applyAlignment="1">
      <alignment horizontal="center" vertical="center"/>
    </xf>
    <xf numFmtId="49" fontId="10" fillId="0" borderId="1" xfId="0" applyNumberFormat="1" applyFont="1" applyFill="1" applyBorder="1" applyAlignment="1">
      <alignment horizontal="center" vertical="center"/>
    </xf>
    <xf numFmtId="0" fontId="17" fillId="0" borderId="21" xfId="0" applyFont="1" applyFill="1" applyBorder="1" applyAlignment="1">
      <alignment horizontal="center" vertical="center" wrapText="1"/>
    </xf>
    <xf numFmtId="0" fontId="17" fillId="0" borderId="57" xfId="0" applyFont="1" applyFill="1" applyBorder="1" applyAlignment="1">
      <alignment horizontal="center" vertical="center" wrapText="1"/>
    </xf>
    <xf numFmtId="0" fontId="10" fillId="0" borderId="58" xfId="0" applyFont="1" applyFill="1" applyBorder="1" applyAlignment="1">
      <alignment horizontal="center" vertical="center"/>
    </xf>
    <xf numFmtId="0" fontId="10" fillId="0" borderId="30" xfId="0" applyFont="1" applyFill="1" applyBorder="1" applyAlignment="1">
      <alignment horizontal="center" vertical="center"/>
    </xf>
    <xf numFmtId="0" fontId="10" fillId="0" borderId="6" xfId="0" applyFont="1" applyFill="1" applyBorder="1" applyAlignment="1">
      <alignment horizontal="center" vertical="center"/>
    </xf>
    <xf numFmtId="0" fontId="10" fillId="0" borderId="2" xfId="0" applyFont="1" applyFill="1" applyBorder="1" applyAlignment="1">
      <alignment horizontal="center" vertical="center"/>
    </xf>
    <xf numFmtId="0" fontId="10" fillId="0" borderId="34" xfId="0" applyFont="1" applyFill="1" applyBorder="1" applyAlignment="1">
      <alignment horizontal="center" vertical="center"/>
    </xf>
    <xf numFmtId="0" fontId="10" fillId="0" borderId="36" xfId="0" applyFont="1" applyFill="1" applyBorder="1" applyAlignment="1">
      <alignment horizontal="center" vertical="center"/>
    </xf>
    <xf numFmtId="0" fontId="10" fillId="0" borderId="57" xfId="0" applyFont="1" applyFill="1" applyBorder="1" applyAlignment="1">
      <alignment horizontal="center" vertical="center"/>
    </xf>
    <xf numFmtId="0" fontId="10" fillId="0" borderId="57" xfId="0" applyFont="1" applyBorder="1" applyAlignment="1">
      <alignment horizontal="center" vertical="center"/>
    </xf>
    <xf numFmtId="0" fontId="10" fillId="9" borderId="58" xfId="0" applyFont="1" applyFill="1" applyBorder="1" applyAlignment="1">
      <alignment horizontal="center" vertical="center"/>
    </xf>
    <xf numFmtId="166" fontId="10" fillId="9" borderId="34" xfId="0" applyNumberFormat="1" applyFont="1" applyFill="1" applyBorder="1" applyAlignment="1">
      <alignment horizontal="center" vertical="center"/>
    </xf>
    <xf numFmtId="10" fontId="10" fillId="9" borderId="21" xfId="0" applyNumberFormat="1" applyFont="1" applyFill="1" applyBorder="1" applyAlignment="1">
      <alignment horizontal="center" vertical="center"/>
    </xf>
    <xf numFmtId="167" fontId="10" fillId="0" borderId="1" xfId="0" applyNumberFormat="1" applyFont="1" applyFill="1" applyBorder="1" applyAlignment="1">
      <alignment horizontal="center" vertical="center"/>
    </xf>
    <xf numFmtId="167" fontId="10" fillId="0" borderId="2" xfId="0" applyNumberFormat="1" applyFont="1" applyFill="1" applyBorder="1" applyAlignment="1">
      <alignment horizontal="center" vertical="center"/>
    </xf>
    <xf numFmtId="9" fontId="10" fillId="9" borderId="2" xfId="1" applyFont="1" applyFill="1" applyBorder="1" applyAlignment="1">
      <alignment horizontal="center" vertical="center"/>
    </xf>
    <xf numFmtId="166" fontId="10" fillId="0" borderId="1" xfId="0" applyNumberFormat="1" applyFont="1" applyBorder="1" applyAlignment="1">
      <alignment horizontal="center" vertical="center"/>
    </xf>
    <xf numFmtId="166" fontId="10" fillId="0" borderId="71" xfId="0" applyNumberFormat="1" applyFont="1" applyBorder="1" applyAlignment="1">
      <alignment horizontal="center" vertical="center"/>
    </xf>
    <xf numFmtId="166" fontId="10" fillId="0" borderId="29" xfId="0" applyNumberFormat="1" applyFont="1" applyBorder="1" applyAlignment="1">
      <alignment horizontal="center" vertical="center"/>
    </xf>
    <xf numFmtId="0" fontId="17" fillId="0" borderId="3" xfId="0" applyFont="1" applyFill="1" applyBorder="1" applyAlignment="1">
      <alignment horizontal="center" vertical="center" wrapText="1"/>
    </xf>
    <xf numFmtId="0" fontId="17" fillId="0" borderId="58" xfId="0" applyFont="1" applyFill="1" applyBorder="1" applyAlignment="1">
      <alignment horizontal="center" vertical="center" wrapText="1"/>
    </xf>
    <xf numFmtId="0" fontId="20" fillId="0" borderId="1" xfId="0" applyFont="1" applyFill="1" applyBorder="1" applyAlignment="1">
      <alignment horizontal="center" vertical="center"/>
    </xf>
    <xf numFmtId="0" fontId="18" fillId="0" borderId="0" xfId="0" applyFont="1"/>
    <xf numFmtId="0" fontId="17" fillId="0" borderId="6" xfId="0" applyFont="1" applyFill="1" applyBorder="1" applyAlignment="1">
      <alignment horizontal="center" vertical="center"/>
    </xf>
    <xf numFmtId="49" fontId="10" fillId="0" borderId="30" xfId="0" applyNumberFormat="1" applyFont="1" applyFill="1" applyBorder="1" applyAlignment="1">
      <alignment horizontal="center" vertical="center"/>
    </xf>
    <xf numFmtId="0" fontId="10" fillId="9" borderId="61" xfId="0" applyFont="1" applyFill="1" applyBorder="1" applyAlignment="1">
      <alignment horizontal="center" vertical="center"/>
    </xf>
    <xf numFmtId="166" fontId="10" fillId="9" borderId="6" xfId="0" applyNumberFormat="1" applyFont="1" applyFill="1" applyBorder="1" applyAlignment="1">
      <alignment horizontal="center" vertical="center"/>
    </xf>
    <xf numFmtId="10" fontId="10" fillId="9" borderId="3" xfId="0" applyNumberFormat="1" applyFont="1" applyFill="1" applyBorder="1" applyAlignment="1">
      <alignment horizontal="center" vertical="center"/>
    </xf>
    <xf numFmtId="9" fontId="10" fillId="9" borderId="1" xfId="1" applyFont="1" applyFill="1" applyBorder="1" applyAlignment="1">
      <alignment horizontal="center" vertical="center"/>
    </xf>
    <xf numFmtId="0" fontId="10" fillId="9" borderId="57" xfId="0" applyFont="1" applyFill="1" applyBorder="1" applyAlignment="1">
      <alignment horizontal="center" vertical="center"/>
    </xf>
    <xf numFmtId="166" fontId="10" fillId="0" borderId="2" xfId="0" applyNumberFormat="1" applyFont="1" applyBorder="1" applyAlignment="1">
      <alignment horizontal="center" vertical="center"/>
    </xf>
    <xf numFmtId="166" fontId="10" fillId="0" borderId="65" xfId="0" applyNumberFormat="1" applyFont="1" applyBorder="1" applyAlignment="1">
      <alignment horizontal="center" vertical="center"/>
    </xf>
    <xf numFmtId="166" fontId="10" fillId="0" borderId="35" xfId="0" applyNumberFormat="1" applyFont="1" applyBorder="1" applyAlignment="1">
      <alignment horizontal="center" vertical="center"/>
    </xf>
    <xf numFmtId="49" fontId="17" fillId="0" borderId="1" xfId="0" applyNumberFormat="1" applyFont="1" applyFill="1" applyBorder="1" applyAlignment="1">
      <alignment horizontal="center" vertical="center"/>
    </xf>
    <xf numFmtId="0" fontId="20" fillId="0" borderId="6" xfId="0" applyFont="1" applyFill="1" applyBorder="1" applyAlignment="1">
      <alignment horizontal="center" vertical="center"/>
    </xf>
    <xf numFmtId="0" fontId="10" fillId="0" borderId="32" xfId="0" applyFont="1" applyFill="1" applyBorder="1" applyAlignment="1">
      <alignment horizontal="center" vertical="center"/>
    </xf>
    <xf numFmtId="49" fontId="17" fillId="0" borderId="32" xfId="0" applyNumberFormat="1" applyFont="1" applyFill="1" applyBorder="1" applyAlignment="1">
      <alignment horizontal="center" vertical="center"/>
    </xf>
    <xf numFmtId="0" fontId="17" fillId="0" borderId="5" xfId="0" applyFont="1" applyFill="1" applyBorder="1" applyAlignment="1">
      <alignment horizontal="center" vertical="center" wrapText="1"/>
    </xf>
    <xf numFmtId="0" fontId="17" fillId="0" borderId="59" xfId="0" applyFont="1" applyFill="1" applyBorder="1" applyAlignment="1">
      <alignment horizontal="center" vertical="center" wrapText="1"/>
    </xf>
    <xf numFmtId="0" fontId="10" fillId="0" borderId="59" xfId="0" applyFont="1" applyFill="1" applyBorder="1" applyAlignment="1">
      <alignment horizontal="center" vertical="center"/>
    </xf>
    <xf numFmtId="0" fontId="10" fillId="0" borderId="33" xfId="0" applyFont="1" applyFill="1" applyBorder="1" applyAlignment="1">
      <alignment horizontal="center" vertical="center"/>
    </xf>
    <xf numFmtId="0" fontId="10" fillId="0" borderId="74" xfId="0" applyFont="1" applyFill="1" applyBorder="1" applyAlignment="1">
      <alignment horizontal="center" vertical="center"/>
    </xf>
    <xf numFmtId="0" fontId="10" fillId="0" borderId="75" xfId="0" applyFont="1" applyFill="1" applyBorder="1" applyAlignment="1">
      <alignment horizontal="center" vertical="center"/>
    </xf>
    <xf numFmtId="0" fontId="10" fillId="0" borderId="77" xfId="0" applyFont="1" applyFill="1" applyBorder="1" applyAlignment="1">
      <alignment horizontal="center" vertical="center"/>
    </xf>
    <xf numFmtId="0" fontId="10" fillId="0" borderId="87" xfId="0" applyFont="1" applyFill="1" applyBorder="1" applyAlignment="1">
      <alignment horizontal="center" vertical="center"/>
    </xf>
    <xf numFmtId="0" fontId="10" fillId="0" borderId="87" xfId="0" applyFont="1" applyBorder="1" applyAlignment="1">
      <alignment horizontal="center" vertical="center"/>
    </xf>
    <xf numFmtId="0" fontId="10" fillId="9" borderId="59" xfId="0" applyFont="1" applyFill="1" applyBorder="1" applyAlignment="1">
      <alignment horizontal="center" vertical="center"/>
    </xf>
    <xf numFmtId="166" fontId="10" fillId="9" borderId="75" xfId="0" applyNumberFormat="1" applyFont="1" applyFill="1" applyBorder="1" applyAlignment="1">
      <alignment horizontal="center" vertical="center"/>
    </xf>
    <xf numFmtId="10" fontId="10" fillId="9" borderId="50" xfId="0" applyNumberFormat="1" applyFont="1" applyFill="1" applyBorder="1" applyAlignment="1">
      <alignment horizontal="center" vertical="center"/>
    </xf>
    <xf numFmtId="167" fontId="10" fillId="0" borderId="32" xfId="0" applyNumberFormat="1" applyFont="1" applyFill="1" applyBorder="1" applyAlignment="1">
      <alignment horizontal="center" vertical="center"/>
    </xf>
    <xf numFmtId="167" fontId="10" fillId="0" borderId="43" xfId="0" applyNumberFormat="1" applyFont="1" applyFill="1" applyBorder="1" applyAlignment="1">
      <alignment horizontal="center" vertical="center"/>
    </xf>
    <xf numFmtId="9" fontId="10" fillId="9" borderId="43" xfId="1" applyFont="1" applyFill="1" applyBorder="1" applyAlignment="1">
      <alignment horizontal="center" vertical="center"/>
    </xf>
    <xf numFmtId="166" fontId="10" fillId="0" borderId="32" xfId="0" applyNumberFormat="1" applyFont="1" applyBorder="1" applyAlignment="1">
      <alignment horizontal="center" vertical="center"/>
    </xf>
    <xf numFmtId="166" fontId="10" fillId="0" borderId="72" xfId="0" applyNumberFormat="1" applyFont="1" applyBorder="1" applyAlignment="1">
      <alignment horizontal="center" vertical="center"/>
    </xf>
    <xf numFmtId="166" fontId="10" fillId="0" borderId="31" xfId="0" applyNumberFormat="1" applyFont="1" applyBorder="1" applyAlignment="1">
      <alignment horizontal="center" vertical="center"/>
    </xf>
    <xf numFmtId="49" fontId="10" fillId="0" borderId="32" xfId="0" applyNumberFormat="1" applyFont="1" applyFill="1" applyBorder="1" applyAlignment="1">
      <alignment horizontal="center" vertical="center"/>
    </xf>
    <xf numFmtId="49" fontId="10" fillId="0" borderId="2" xfId="0" applyNumberFormat="1" applyFont="1" applyFill="1" applyBorder="1" applyAlignment="1">
      <alignment horizontal="center" vertical="center"/>
    </xf>
    <xf numFmtId="0" fontId="10" fillId="2" borderId="57" xfId="0" applyFont="1" applyFill="1" applyBorder="1" applyAlignment="1">
      <alignment horizontal="center" vertical="center"/>
    </xf>
    <xf numFmtId="0" fontId="21" fillId="0" borderId="30" xfId="0" applyFont="1" applyFill="1" applyBorder="1" applyAlignment="1">
      <alignment horizontal="center" vertical="center"/>
    </xf>
    <xf numFmtId="0" fontId="17" fillId="0" borderId="57" xfId="0" applyFont="1" applyFill="1" applyBorder="1" applyAlignment="1">
      <alignment horizontal="center" vertical="center"/>
    </xf>
    <xf numFmtId="0" fontId="10" fillId="8" borderId="36" xfId="0" applyFont="1" applyFill="1" applyBorder="1" applyAlignment="1">
      <alignment horizontal="center" vertical="center"/>
    </xf>
    <xf numFmtId="0" fontId="10" fillId="8" borderId="57" xfId="0" applyFont="1" applyFill="1" applyBorder="1" applyAlignment="1">
      <alignment horizontal="center" vertical="center"/>
    </xf>
    <xf numFmtId="0" fontId="10" fillId="0" borderId="3" xfId="0" applyFont="1" applyFill="1" applyBorder="1" applyAlignment="1">
      <alignment horizontal="center" vertical="center"/>
    </xf>
    <xf numFmtId="49" fontId="10" fillId="0" borderId="4" xfId="0" applyNumberFormat="1" applyFont="1" applyFill="1" applyBorder="1" applyAlignment="1">
      <alignment horizontal="center" vertical="center"/>
    </xf>
    <xf numFmtId="0" fontId="17" fillId="0" borderId="10" xfId="0" applyFont="1" applyFill="1" applyBorder="1" applyAlignment="1">
      <alignment horizontal="center" vertical="center" wrapText="1"/>
    </xf>
    <xf numFmtId="0" fontId="17" fillId="0" borderId="86" xfId="0" applyFont="1" applyFill="1" applyBorder="1" applyAlignment="1">
      <alignment horizontal="center" vertical="center" wrapText="1"/>
    </xf>
    <xf numFmtId="0" fontId="10" fillId="0" borderId="86" xfId="0" applyFont="1" applyFill="1" applyBorder="1" applyAlignment="1">
      <alignment horizontal="center" vertical="center"/>
    </xf>
    <xf numFmtId="0" fontId="10" fillId="0" borderId="78" xfId="0" applyFont="1" applyFill="1" applyBorder="1" applyAlignment="1">
      <alignment horizontal="center" vertical="center"/>
    </xf>
    <xf numFmtId="0" fontId="17" fillId="0" borderId="9" xfId="0" applyFont="1" applyFill="1" applyBorder="1" applyAlignment="1">
      <alignment horizontal="center" vertical="center"/>
    </xf>
    <xf numFmtId="0" fontId="10" fillId="0" borderId="55" xfId="0" applyFont="1" applyFill="1" applyBorder="1" applyAlignment="1">
      <alignment horizontal="center" vertical="center"/>
    </xf>
    <xf numFmtId="0" fontId="10" fillId="0" borderId="44" xfId="0" applyFont="1" applyFill="1" applyBorder="1" applyAlignment="1">
      <alignment horizontal="center" vertical="center"/>
    </xf>
    <xf numFmtId="0" fontId="10" fillId="0" borderId="82" xfId="0" applyFont="1" applyFill="1" applyBorder="1" applyAlignment="1">
      <alignment horizontal="center" vertical="center"/>
    </xf>
    <xf numFmtId="0" fontId="10" fillId="0" borderId="82" xfId="0" applyFont="1" applyBorder="1" applyAlignment="1">
      <alignment horizontal="center" vertical="center"/>
    </xf>
    <xf numFmtId="0" fontId="10" fillId="9" borderId="86" xfId="0" applyFont="1" applyFill="1" applyBorder="1" applyAlignment="1">
      <alignment horizontal="center" vertical="center"/>
    </xf>
    <xf numFmtId="166" fontId="10" fillId="9" borderId="55" xfId="0" applyNumberFormat="1" applyFont="1" applyFill="1" applyBorder="1" applyAlignment="1">
      <alignment horizontal="center" vertical="center"/>
    </xf>
    <xf numFmtId="10" fontId="10" fillId="9" borderId="20" xfId="0" applyNumberFormat="1" applyFont="1" applyFill="1" applyBorder="1" applyAlignment="1">
      <alignment horizontal="center" vertical="center"/>
    </xf>
    <xf numFmtId="167" fontId="10" fillId="0" borderId="4" xfId="0" applyNumberFormat="1" applyFont="1" applyFill="1" applyBorder="1" applyAlignment="1">
      <alignment horizontal="center" vertical="center"/>
    </xf>
    <xf numFmtId="167" fontId="10" fillId="0" borderId="76" xfId="0" applyNumberFormat="1" applyFont="1" applyFill="1" applyBorder="1" applyAlignment="1">
      <alignment horizontal="center" vertical="center"/>
    </xf>
    <xf numFmtId="9" fontId="10" fillId="9" borderId="76" xfId="1" applyFont="1" applyFill="1" applyBorder="1" applyAlignment="1">
      <alignment horizontal="center" vertical="center"/>
    </xf>
    <xf numFmtId="166" fontId="10" fillId="0" borderId="4" xfId="0" applyNumberFormat="1" applyFont="1" applyBorder="1" applyAlignment="1">
      <alignment horizontal="center" vertical="center"/>
    </xf>
    <xf numFmtId="166" fontId="10" fillId="0" borderId="8" xfId="0" applyNumberFormat="1" applyFont="1" applyBorder="1" applyAlignment="1">
      <alignment horizontal="center" vertical="center"/>
    </xf>
    <xf numFmtId="166" fontId="10" fillId="0" borderId="54" xfId="0" applyNumberFormat="1" applyFont="1" applyBorder="1" applyAlignment="1">
      <alignment horizontal="center" vertical="center"/>
    </xf>
    <xf numFmtId="49" fontId="10" fillId="0" borderId="46" xfId="0" applyNumberFormat="1" applyFont="1" applyFill="1" applyBorder="1" applyAlignment="1">
      <alignment horizontal="center" vertical="center"/>
    </xf>
    <xf numFmtId="49" fontId="10" fillId="0" borderId="29" xfId="0" applyNumberFormat="1" applyFont="1" applyFill="1" applyBorder="1" applyAlignment="1">
      <alignment horizontal="center" vertical="center"/>
    </xf>
    <xf numFmtId="49" fontId="10" fillId="0" borderId="31" xfId="0" applyNumberFormat="1" applyFont="1" applyFill="1" applyBorder="1" applyAlignment="1">
      <alignment horizontal="center" vertical="center"/>
    </xf>
    <xf numFmtId="0" fontId="17" fillId="0" borderId="74" xfId="0" applyFont="1" applyFill="1" applyBorder="1" applyAlignment="1">
      <alignment horizontal="center" vertical="center"/>
    </xf>
    <xf numFmtId="49" fontId="10" fillId="0" borderId="35" xfId="0" applyNumberFormat="1" applyFont="1" applyFill="1" applyBorder="1" applyAlignment="1">
      <alignment horizontal="center" vertical="center"/>
    </xf>
    <xf numFmtId="0" fontId="10" fillId="0" borderId="9" xfId="0" applyFont="1" applyFill="1" applyBorder="1" applyAlignment="1">
      <alignment horizontal="center" vertical="center"/>
    </xf>
    <xf numFmtId="49" fontId="10" fillId="0" borderId="54" xfId="0" applyNumberFormat="1" applyFont="1" applyFill="1" applyBorder="1" applyAlignment="1">
      <alignment horizontal="center" vertical="center"/>
    </xf>
    <xf numFmtId="0" fontId="10" fillId="8" borderId="2" xfId="0" applyFont="1" applyFill="1" applyBorder="1" applyAlignment="1">
      <alignment horizontal="center" vertical="center" wrapText="1"/>
    </xf>
    <xf numFmtId="0" fontId="10" fillId="8" borderId="1" xfId="0" applyFont="1" applyFill="1" applyBorder="1" applyAlignment="1">
      <alignment horizontal="center" vertical="center"/>
    </xf>
    <xf numFmtId="0" fontId="10" fillId="8" borderId="2" xfId="0" applyFont="1" applyFill="1" applyBorder="1" applyAlignment="1">
      <alignment horizontal="center" vertical="center"/>
    </xf>
    <xf numFmtId="0" fontId="10" fillId="8" borderId="34" xfId="0" applyFont="1" applyFill="1" applyBorder="1" applyAlignment="1">
      <alignment horizontal="center" vertical="center"/>
    </xf>
    <xf numFmtId="0" fontId="10" fillId="8" borderId="30" xfId="0" applyFont="1" applyFill="1" applyBorder="1" applyAlignment="1">
      <alignment horizontal="center" vertical="center"/>
    </xf>
    <xf numFmtId="0" fontId="10" fillId="8" borderId="6" xfId="0" applyFont="1" applyFill="1" applyBorder="1" applyAlignment="1">
      <alignment horizontal="center" vertical="center"/>
    </xf>
    <xf numFmtId="0" fontId="10" fillId="8" borderId="32" xfId="0" applyFont="1" applyFill="1" applyBorder="1" applyAlignment="1">
      <alignment horizontal="center" vertical="center"/>
    </xf>
    <xf numFmtId="0" fontId="10" fillId="8" borderId="33" xfId="0" applyFont="1" applyFill="1" applyBorder="1" applyAlignment="1">
      <alignment horizontal="center" vertical="center"/>
    </xf>
    <xf numFmtId="167" fontId="10" fillId="0" borderId="0" xfId="0" applyNumberFormat="1" applyFont="1" applyAlignment="1">
      <alignment horizontal="center" vertical="center"/>
    </xf>
    <xf numFmtId="0" fontId="17" fillId="0" borderId="4" xfId="0" applyFont="1" applyFill="1" applyBorder="1" applyAlignment="1">
      <alignment horizontal="center" vertical="center" wrapText="1"/>
    </xf>
    <xf numFmtId="0" fontId="17" fillId="0" borderId="2" xfId="0" applyFont="1" applyFill="1" applyBorder="1" applyAlignment="1">
      <alignment horizontal="center" vertical="center" wrapText="1"/>
    </xf>
    <xf numFmtId="0" fontId="17" fillId="0" borderId="42" xfId="0" applyFont="1" applyFill="1" applyBorder="1" applyAlignment="1">
      <alignment horizontal="center" vertical="center" wrapText="1"/>
    </xf>
    <xf numFmtId="0" fontId="17" fillId="0" borderId="21" xfId="0" applyFont="1" applyFill="1" applyBorder="1" applyAlignment="1">
      <alignment horizontal="center" vertical="center"/>
    </xf>
    <xf numFmtId="0" fontId="17" fillId="0" borderId="10" xfId="0" applyFont="1" applyFill="1" applyBorder="1" applyAlignment="1">
      <alignment horizontal="center" vertical="center"/>
    </xf>
    <xf numFmtId="0" fontId="17" fillId="0" borderId="85" xfId="0" applyFont="1" applyFill="1" applyBorder="1" applyAlignment="1">
      <alignment horizontal="center" vertical="center"/>
    </xf>
    <xf numFmtId="0" fontId="17" fillId="0" borderId="48" xfId="0" applyFont="1" applyFill="1" applyBorder="1" applyAlignment="1">
      <alignment horizontal="center" vertical="center" wrapText="1"/>
    </xf>
    <xf numFmtId="0" fontId="17" fillId="0" borderId="6" xfId="0" applyFont="1" applyFill="1" applyBorder="1" applyAlignment="1">
      <alignment horizontal="center" vertical="center" wrapText="1"/>
    </xf>
    <xf numFmtId="0" fontId="17" fillId="0" borderId="4" xfId="0" applyFont="1" applyFill="1" applyBorder="1" applyAlignment="1">
      <alignment horizontal="center" vertical="center" wrapText="1"/>
    </xf>
    <xf numFmtId="0" fontId="17" fillId="0" borderId="2" xfId="0" applyFont="1" applyFill="1" applyBorder="1" applyAlignment="1">
      <alignment horizontal="center" vertical="center" wrapText="1"/>
    </xf>
    <xf numFmtId="0" fontId="17" fillId="0" borderId="42" xfId="0" applyFont="1" applyFill="1" applyBorder="1" applyAlignment="1">
      <alignment horizontal="center" vertical="center" wrapText="1"/>
    </xf>
    <xf numFmtId="0" fontId="17" fillId="0" borderId="76" xfId="0" applyFont="1" applyFill="1" applyBorder="1" applyAlignment="1">
      <alignment horizontal="center" vertical="center" wrapText="1"/>
    </xf>
    <xf numFmtId="0" fontId="17" fillId="0" borderId="43" xfId="0" applyFont="1" applyFill="1" applyBorder="1" applyAlignment="1">
      <alignment horizontal="center" vertical="center" wrapText="1"/>
    </xf>
    <xf numFmtId="0" fontId="9" fillId="0" borderId="0" xfId="0" applyFont="1" applyFill="1" applyAlignment="1">
      <alignment horizontal="center"/>
    </xf>
    <xf numFmtId="0" fontId="9" fillId="0" borderId="7" xfId="0" applyFont="1" applyFill="1" applyBorder="1" applyAlignment="1">
      <alignment horizontal="left"/>
    </xf>
    <xf numFmtId="0" fontId="9" fillId="0" borderId="0" xfId="0" applyFont="1" applyFill="1" applyBorder="1" applyAlignment="1">
      <alignment horizontal="left"/>
    </xf>
    <xf numFmtId="0" fontId="11" fillId="0" borderId="7" xfId="0" applyFont="1" applyFill="1" applyBorder="1" applyAlignment="1">
      <alignment horizontal="left"/>
    </xf>
    <xf numFmtId="0" fontId="11" fillId="0" borderId="0" xfId="0" applyFont="1" applyFill="1" applyBorder="1" applyAlignment="1">
      <alignment horizontal="left"/>
    </xf>
    <xf numFmtId="0" fontId="12" fillId="0" borderId="7" xfId="0" applyFont="1" applyFill="1" applyBorder="1" applyAlignment="1">
      <alignment horizontal="left"/>
    </xf>
    <xf numFmtId="0" fontId="12" fillId="0" borderId="0" xfId="0" applyFont="1" applyFill="1" applyBorder="1" applyAlignment="1">
      <alignment horizontal="left"/>
    </xf>
    <xf numFmtId="166" fontId="12" fillId="0" borderId="24" xfId="0" applyNumberFormat="1" applyFont="1" applyBorder="1" applyAlignment="1">
      <alignment horizontal="center" vertical="center"/>
    </xf>
    <xf numFmtId="166" fontId="17" fillId="0" borderId="14" xfId="0" applyNumberFormat="1" applyFont="1" applyBorder="1" applyAlignment="1">
      <alignment horizontal="center" vertical="center"/>
    </xf>
    <xf numFmtId="166" fontId="17" fillId="0" borderId="82" xfId="0" applyNumberFormat="1" applyFont="1" applyBorder="1" applyAlignment="1">
      <alignment horizontal="center" vertical="center"/>
    </xf>
    <xf numFmtId="166" fontId="17" fillId="0" borderId="83" xfId="0" applyNumberFormat="1" applyFont="1" applyBorder="1" applyAlignment="1">
      <alignment horizontal="center" vertical="center"/>
    </xf>
    <xf numFmtId="166" fontId="17" fillId="0" borderId="44" xfId="0" applyNumberFormat="1" applyFont="1" applyBorder="1" applyAlignment="1">
      <alignment horizontal="center" vertical="center"/>
    </xf>
    <xf numFmtId="166" fontId="17" fillId="0" borderId="77" xfId="0" applyNumberFormat="1" applyFont="1" applyBorder="1" applyAlignment="1">
      <alignment horizontal="center" vertical="center"/>
    </xf>
    <xf numFmtId="166" fontId="17" fillId="0" borderId="42" xfId="0" applyNumberFormat="1" applyFont="1" applyBorder="1" applyAlignment="1">
      <alignment horizontal="center" vertical="center"/>
    </xf>
    <xf numFmtId="166" fontId="17" fillId="0" borderId="76" xfId="0" applyNumberFormat="1" applyFont="1" applyBorder="1" applyAlignment="1">
      <alignment horizontal="center" vertical="center"/>
    </xf>
    <xf numFmtId="166" fontId="17" fillId="0" borderId="43" xfId="0" applyNumberFormat="1" applyFont="1" applyBorder="1" applyAlignment="1">
      <alignment horizontal="center" vertical="center"/>
    </xf>
    <xf numFmtId="166" fontId="17" fillId="0" borderId="13" xfId="0" applyNumberFormat="1" applyFont="1" applyBorder="1" applyAlignment="1">
      <alignment horizontal="center" vertical="center"/>
    </xf>
    <xf numFmtId="166" fontId="17" fillId="0" borderId="0" xfId="0" applyNumberFormat="1" applyFont="1" applyBorder="1" applyAlignment="1">
      <alignment horizontal="center" vertical="center"/>
    </xf>
    <xf numFmtId="166" fontId="10" fillId="0" borderId="42" xfId="0" applyNumberFormat="1" applyFont="1" applyBorder="1" applyAlignment="1">
      <alignment horizontal="center" vertical="center"/>
    </xf>
    <xf numFmtId="166" fontId="10" fillId="0" borderId="76" xfId="0" applyNumberFormat="1" applyFont="1" applyBorder="1" applyAlignment="1">
      <alignment horizontal="center" vertical="center"/>
    </xf>
    <xf numFmtId="166" fontId="10" fillId="0" borderId="2" xfId="0" applyNumberFormat="1" applyFont="1" applyBorder="1" applyAlignment="1">
      <alignment horizontal="center" vertical="center"/>
    </xf>
    <xf numFmtId="166" fontId="10" fillId="0" borderId="43" xfId="0" applyNumberFormat="1" applyFont="1" applyBorder="1" applyAlignment="1">
      <alignment horizontal="center" vertical="center"/>
    </xf>
    <xf numFmtId="0" fontId="10" fillId="3" borderId="8" xfId="0" applyFont="1" applyFill="1" applyBorder="1" applyAlignment="1">
      <alignment horizontal="center" vertical="center" wrapText="1"/>
    </xf>
    <xf numFmtId="0" fontId="10" fillId="3" borderId="9" xfId="0" applyFont="1" applyFill="1" applyBorder="1" applyAlignment="1">
      <alignment horizontal="center" vertical="center" wrapText="1"/>
    </xf>
    <xf numFmtId="0" fontId="10" fillId="0" borderId="27" xfId="0" applyFont="1" applyBorder="1" applyAlignment="1">
      <alignment horizontal="center"/>
    </xf>
    <xf numFmtId="0" fontId="10" fillId="0" borderId="56" xfId="0" applyFont="1" applyBorder="1" applyAlignment="1">
      <alignment horizontal="center"/>
    </xf>
    <xf numFmtId="0" fontId="10" fillId="0" borderId="28" xfId="0" applyFont="1" applyBorder="1" applyAlignment="1">
      <alignment horizontal="center"/>
    </xf>
    <xf numFmtId="0" fontId="7" fillId="0" borderId="0" xfId="0" applyFont="1" applyFill="1" applyAlignment="1">
      <alignment horizontal="center"/>
    </xf>
    <xf numFmtId="166" fontId="14" fillId="0" borderId="24" xfId="0" applyNumberFormat="1" applyFont="1" applyBorder="1" applyAlignment="1">
      <alignment horizontal="center" vertical="center"/>
    </xf>
    <xf numFmtId="166" fontId="16" fillId="0" borderId="66" xfId="0" applyNumberFormat="1" applyFont="1" applyBorder="1" applyAlignment="1">
      <alignment horizontal="center" vertical="center"/>
    </xf>
    <xf numFmtId="166" fontId="16" fillId="0" borderId="67" xfId="0" applyNumberFormat="1" applyFont="1" applyBorder="1" applyAlignment="1">
      <alignment horizontal="center" vertical="center"/>
    </xf>
    <xf numFmtId="166" fontId="16" fillId="0" borderId="42" xfId="0" applyNumberFormat="1" applyFont="1" applyBorder="1" applyAlignment="1">
      <alignment horizontal="center" vertical="center"/>
    </xf>
    <xf numFmtId="166" fontId="16" fillId="0" borderId="43" xfId="0" applyNumberFormat="1" applyFont="1" applyBorder="1" applyAlignment="1">
      <alignment horizontal="center" vertical="center"/>
    </xf>
    <xf numFmtId="166" fontId="16" fillId="0" borderId="83" xfId="0" applyNumberFormat="1" applyFont="1" applyBorder="1" applyAlignment="1">
      <alignment horizontal="center" vertical="center"/>
    </xf>
    <xf numFmtId="166" fontId="16" fillId="0" borderId="77" xfId="0" applyNumberFormat="1" applyFont="1" applyBorder="1" applyAlignment="1">
      <alignment horizontal="center" vertical="center"/>
    </xf>
    <xf numFmtId="166" fontId="16" fillId="0" borderId="76" xfId="0" applyNumberFormat="1" applyFont="1" applyBorder="1" applyAlignment="1">
      <alignment horizontal="center" vertical="center"/>
    </xf>
    <xf numFmtId="166" fontId="16" fillId="0" borderId="84" xfId="0" applyNumberFormat="1" applyFont="1" applyBorder="1" applyAlignment="1">
      <alignment horizontal="center" vertical="center"/>
    </xf>
    <xf numFmtId="166" fontId="16" fillId="0" borderId="75" xfId="0" applyNumberFormat="1" applyFont="1" applyBorder="1" applyAlignment="1">
      <alignment horizontal="center" vertical="center"/>
    </xf>
    <xf numFmtId="166" fontId="16" fillId="0" borderId="55" xfId="0" applyNumberFormat="1" applyFont="1" applyBorder="1" applyAlignment="1">
      <alignment horizontal="center" vertical="center"/>
    </xf>
    <xf numFmtId="166" fontId="16" fillId="0" borderId="44" xfId="0" applyNumberFormat="1" applyFont="1" applyBorder="1" applyAlignment="1">
      <alignment horizontal="center" vertical="center"/>
    </xf>
    <xf numFmtId="166" fontId="17" fillId="0" borderId="66" xfId="0" applyNumberFormat="1" applyFont="1" applyBorder="1" applyAlignment="1">
      <alignment horizontal="center" vertical="center"/>
    </xf>
    <xf numFmtId="166" fontId="17" fillId="0" borderId="67" xfId="0" applyNumberFormat="1" applyFont="1" applyBorder="1" applyAlignment="1">
      <alignment horizontal="center" vertical="center"/>
    </xf>
    <xf numFmtId="166" fontId="17" fillId="0" borderId="84" xfId="0" applyNumberFormat="1" applyFont="1" applyBorder="1" applyAlignment="1">
      <alignment horizontal="center" vertical="center"/>
    </xf>
    <xf numFmtId="166" fontId="17" fillId="0" borderId="55" xfId="0" applyNumberFormat="1" applyFont="1" applyBorder="1" applyAlignment="1">
      <alignment horizontal="center" vertical="center"/>
    </xf>
    <xf numFmtId="166" fontId="17" fillId="0" borderId="75" xfId="0" applyNumberFormat="1" applyFont="1" applyBorder="1" applyAlignment="1">
      <alignment horizontal="center" vertical="center"/>
    </xf>
    <xf numFmtId="166" fontId="17" fillId="0" borderId="81" xfId="0" applyNumberFormat="1" applyFont="1" applyBorder="1" applyAlignment="1">
      <alignment horizontal="center" vertical="center"/>
    </xf>
    <xf numFmtId="166" fontId="17" fillId="0" borderId="80" xfId="0" applyNumberFormat="1" applyFont="1" applyBorder="1" applyAlignment="1">
      <alignment horizontal="center" vertical="center"/>
    </xf>
    <xf numFmtId="166" fontId="17" fillId="0" borderId="79" xfId="0" applyNumberFormat="1" applyFont="1" applyBorder="1" applyAlignment="1">
      <alignment horizontal="center" vertical="center"/>
    </xf>
  </cellXfs>
  <cellStyles count="3">
    <cellStyle name="Normal" xfId="0" builtinId="0"/>
    <cellStyle name="Normal 2" xfId="2"/>
    <cellStyle name="Pourcentage" xfId="1" builtinId="5"/>
  </cellStyles>
  <dxfs count="68">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Y125"/>
  <sheetViews>
    <sheetView tabSelected="1" topLeftCell="A40" zoomScale="85" zoomScaleNormal="85" workbookViewId="0">
      <selection activeCell="F47" sqref="F47"/>
    </sheetView>
  </sheetViews>
  <sheetFormatPr baseColWidth="10" defaultColWidth="10.85546875" defaultRowHeight="12" outlineLevelRow="1" outlineLevelCol="1" x14ac:dyDescent="0.25"/>
  <cols>
    <col min="1" max="1" width="6.85546875" style="132" customWidth="1"/>
    <col min="2" max="2" width="21.42578125" style="132" customWidth="1"/>
    <col min="3" max="4" width="10.85546875" style="132"/>
    <col min="5" max="5" width="20.85546875" style="136" customWidth="1"/>
    <col min="6" max="6" width="18" style="136" customWidth="1" outlineLevel="1"/>
    <col min="7" max="7" width="21.42578125" style="136" bestFit="1" customWidth="1" outlineLevel="1"/>
    <col min="8" max="8" width="27.5703125" style="132" customWidth="1" outlineLevel="1"/>
    <col min="9" max="10" width="10.85546875" style="132" customWidth="1" outlineLevel="1"/>
    <col min="11" max="11" width="16.42578125" style="132" bestFit="1" customWidth="1" outlineLevel="1"/>
    <col min="12" max="13" width="10.85546875" style="132" customWidth="1" outlineLevel="1"/>
    <col min="14" max="14" width="12.85546875" style="133" customWidth="1" outlineLevel="1"/>
    <col min="15" max="15" width="11" style="134" bestFit="1" customWidth="1"/>
    <col min="16" max="16" width="11" style="135" bestFit="1" customWidth="1"/>
    <col min="17" max="17" width="11" style="134" customWidth="1" outlineLevel="1"/>
    <col min="18" max="18" width="11.140625" style="134" customWidth="1" outlineLevel="1"/>
    <col min="19" max="19" width="12.5703125" style="134" customWidth="1"/>
    <col min="20" max="20" width="12.7109375" style="134" customWidth="1"/>
    <col min="21" max="21" width="10.85546875" style="134"/>
    <col min="22" max="22" width="2.7109375" style="134" customWidth="1"/>
    <col min="23" max="23" width="11" style="134" customWidth="1" outlineLevel="1"/>
    <col min="24" max="27" width="13.140625" style="134" customWidth="1" outlineLevel="1"/>
    <col min="28" max="28" width="2.42578125" style="134" customWidth="1"/>
    <col min="29" max="29" width="11" style="134" customWidth="1" outlineLevel="1"/>
    <col min="30" max="30" width="12.140625" style="134" customWidth="1" outlineLevel="1"/>
    <col min="31" max="33" width="10.85546875" style="134" customWidth="1" outlineLevel="1"/>
    <col min="34" max="34" width="2.5703125" style="134" customWidth="1"/>
    <col min="35" max="35" width="11" style="134" customWidth="1" outlineLevel="1"/>
    <col min="36" max="36" width="12.140625" style="134" customWidth="1" outlineLevel="1"/>
    <col min="37" max="37" width="19" style="134" customWidth="1" outlineLevel="1"/>
    <col min="38" max="38" width="12.85546875" style="134" customWidth="1" outlineLevel="1"/>
    <col min="39" max="39" width="10.85546875" style="134" customWidth="1" outlineLevel="1"/>
    <col min="40" max="40" width="3.140625" style="134" customWidth="1"/>
    <col min="41" max="41" width="11" style="134" customWidth="1" outlineLevel="1"/>
    <col min="42" max="42" width="12.140625" style="134" customWidth="1" outlineLevel="1"/>
    <col min="43" max="44" width="13.5703125" style="134" customWidth="1" outlineLevel="1"/>
    <col min="45" max="45" width="10.85546875" style="134" customWidth="1" outlineLevel="1"/>
    <col min="46" max="46" width="3.42578125" style="134" customWidth="1"/>
    <col min="47" max="47" width="11" style="134" customWidth="1" outlineLevel="1" collapsed="1"/>
    <col min="48" max="48" width="12.140625" style="134" customWidth="1" outlineLevel="1"/>
    <col min="49" max="49" width="13.5703125" style="132" customWidth="1" outlineLevel="1"/>
    <col min="50" max="50" width="13.85546875" style="132" customWidth="1" outlineLevel="1"/>
    <col min="51" max="51" width="7.140625" style="132" customWidth="1" outlineLevel="1"/>
    <col min="52" max="16384" width="10.85546875" style="132"/>
  </cols>
  <sheetData>
    <row r="1" spans="1:7" outlineLevel="1" x14ac:dyDescent="0.25">
      <c r="A1" s="534" t="s">
        <v>21</v>
      </c>
      <c r="B1" s="534"/>
      <c r="C1" s="534"/>
      <c r="D1" s="129"/>
      <c r="E1" s="130"/>
      <c r="F1" s="130"/>
      <c r="G1" s="131"/>
    </row>
    <row r="2" spans="1:7" outlineLevel="1" x14ac:dyDescent="0.25">
      <c r="A2" s="129"/>
      <c r="B2" s="129"/>
      <c r="C2" s="129"/>
      <c r="D2" s="129"/>
      <c r="E2" s="130"/>
      <c r="F2" s="130"/>
      <c r="G2" s="131"/>
    </row>
    <row r="3" spans="1:7" outlineLevel="1" x14ac:dyDescent="0.25">
      <c r="A3" s="535" t="s">
        <v>22</v>
      </c>
      <c r="B3" s="536"/>
      <c r="C3" s="536"/>
      <c r="D3" s="129"/>
      <c r="E3" s="130"/>
      <c r="F3" s="130"/>
      <c r="G3" s="131"/>
    </row>
    <row r="4" spans="1:7" outlineLevel="1" x14ac:dyDescent="0.25">
      <c r="A4" s="35"/>
      <c r="B4" s="129"/>
      <c r="C4" s="129"/>
      <c r="D4" s="129"/>
      <c r="E4" s="130"/>
      <c r="F4" s="130"/>
      <c r="G4" s="131"/>
    </row>
    <row r="5" spans="1:7" outlineLevel="1" x14ac:dyDescent="0.25">
      <c r="A5" s="537" t="s">
        <v>23</v>
      </c>
      <c r="B5" s="538"/>
      <c r="C5" s="129"/>
      <c r="D5" s="129"/>
      <c r="E5" s="130"/>
      <c r="F5" s="130"/>
      <c r="G5" s="131"/>
    </row>
    <row r="6" spans="1:7" outlineLevel="1" x14ac:dyDescent="0.25">
      <c r="A6" s="539" t="s">
        <v>24</v>
      </c>
      <c r="B6" s="540"/>
      <c r="C6" s="540"/>
      <c r="D6" s="129"/>
      <c r="E6" s="130"/>
    </row>
    <row r="7" spans="1:7" ht="12.75" outlineLevel="1" thickBot="1" x14ac:dyDescent="0.3">
      <c r="A7" s="129"/>
      <c r="B7" s="129"/>
      <c r="C7" s="129"/>
      <c r="D7" s="129"/>
      <c r="E7" s="130"/>
      <c r="F7" s="130"/>
      <c r="G7" s="131"/>
    </row>
    <row r="8" spans="1:7" ht="12.75" outlineLevel="1" thickBot="1" x14ac:dyDescent="0.3">
      <c r="A8" s="129"/>
      <c r="B8" s="129"/>
      <c r="C8" s="129"/>
      <c r="D8" s="37" t="s">
        <v>25</v>
      </c>
      <c r="E8" s="38" t="s">
        <v>26</v>
      </c>
      <c r="F8" s="130"/>
      <c r="G8" s="137"/>
    </row>
    <row r="9" spans="1:7" outlineLevel="1" x14ac:dyDescent="0.25">
      <c r="A9" s="39" t="s">
        <v>27</v>
      </c>
      <c r="B9" s="40" t="s">
        <v>28</v>
      </c>
      <c r="C9" s="41" t="s">
        <v>29</v>
      </c>
      <c r="D9" s="42">
        <v>112.1</v>
      </c>
      <c r="E9" s="43"/>
      <c r="F9" s="130"/>
      <c r="G9" s="44"/>
    </row>
    <row r="10" spans="1:7" outlineLevel="1" x14ac:dyDescent="0.25">
      <c r="A10" s="45" t="s">
        <v>30</v>
      </c>
      <c r="B10" s="46" t="s">
        <v>31</v>
      </c>
      <c r="C10" s="47" t="s">
        <v>32</v>
      </c>
      <c r="D10" s="48">
        <v>120.2</v>
      </c>
      <c r="E10" s="49">
        <f>0.15+0.85*$D$10/$D$9</f>
        <v>1.0614183764495986</v>
      </c>
      <c r="F10" s="130"/>
    </row>
    <row r="11" spans="1:7" outlineLevel="1" x14ac:dyDescent="0.25">
      <c r="A11" s="50"/>
      <c r="B11" s="46" t="s">
        <v>33</v>
      </c>
      <c r="C11" s="47" t="s">
        <v>32</v>
      </c>
      <c r="D11" s="51">
        <v>120.2</v>
      </c>
      <c r="E11" s="52">
        <f>0.15+0.85*$D$11/$D$9</f>
        <v>1.0614183764495986</v>
      </c>
    </row>
    <row r="12" spans="1:7" outlineLevel="1" x14ac:dyDescent="0.25">
      <c r="A12" s="50"/>
      <c r="B12" s="46" t="s">
        <v>34</v>
      </c>
      <c r="C12" s="47" t="s">
        <v>32</v>
      </c>
      <c r="D12" s="53">
        <v>120.2</v>
      </c>
      <c r="E12" s="54">
        <f>0.15+0.85*$D$12/$D$9</f>
        <v>1.0614183764495986</v>
      </c>
    </row>
    <row r="13" spans="1:7" outlineLevel="1" x14ac:dyDescent="0.25">
      <c r="A13" s="50"/>
      <c r="B13" s="46" t="s">
        <v>35</v>
      </c>
      <c r="C13" s="47" t="s">
        <v>32</v>
      </c>
      <c r="D13" s="55">
        <v>120.2</v>
      </c>
      <c r="E13" s="56">
        <f>0.15+0.85*$D$13/$D$9</f>
        <v>1.0614183764495986</v>
      </c>
    </row>
    <row r="14" spans="1:7" ht="12.75" outlineLevel="1" thickBot="1" x14ac:dyDescent="0.3">
      <c r="A14" s="57"/>
      <c r="B14" s="58" t="s">
        <v>36</v>
      </c>
      <c r="C14" s="59" t="s">
        <v>32</v>
      </c>
      <c r="D14" s="60">
        <v>120.2</v>
      </c>
      <c r="E14" s="61">
        <f>0.15+0.85*$D$14/$D$9</f>
        <v>1.0614183764495986</v>
      </c>
    </row>
    <row r="15" spans="1:7" outlineLevel="1" x14ac:dyDescent="0.25"/>
    <row r="16" spans="1:7" outlineLevel="1" x14ac:dyDescent="0.25"/>
    <row r="17" spans="1:51" ht="12.75" thickBot="1" x14ac:dyDescent="0.3">
      <c r="O17" s="541" t="s">
        <v>50</v>
      </c>
      <c r="P17" s="541"/>
    </row>
    <row r="18" spans="1:51" ht="60.75" thickBot="1" x14ac:dyDescent="0.3">
      <c r="A18" s="62" t="s">
        <v>0</v>
      </c>
      <c r="B18" s="63" t="s">
        <v>1</v>
      </c>
      <c r="C18" s="63" t="s">
        <v>2</v>
      </c>
      <c r="D18" s="64" t="s">
        <v>676</v>
      </c>
      <c r="E18" s="63" t="s">
        <v>213</v>
      </c>
      <c r="F18" s="65" t="s">
        <v>119</v>
      </c>
      <c r="G18" s="63" t="s">
        <v>3</v>
      </c>
      <c r="H18" s="66" t="s">
        <v>4</v>
      </c>
      <c r="I18" s="63" t="s">
        <v>5</v>
      </c>
      <c r="J18" s="63" t="s">
        <v>6</v>
      </c>
      <c r="K18" s="63" t="s">
        <v>8</v>
      </c>
      <c r="L18" s="63" t="s">
        <v>9</v>
      </c>
      <c r="M18" s="64" t="s">
        <v>10</v>
      </c>
      <c r="N18" s="67" t="s">
        <v>7</v>
      </c>
      <c r="O18" s="138" t="s">
        <v>218</v>
      </c>
      <c r="P18" s="68" t="s">
        <v>37</v>
      </c>
      <c r="Q18" s="139" t="s">
        <v>39</v>
      </c>
      <c r="R18" s="140" t="s">
        <v>38</v>
      </c>
      <c r="S18" s="140" t="s">
        <v>52</v>
      </c>
      <c r="T18" s="140" t="s">
        <v>51</v>
      </c>
      <c r="U18" s="141" t="s">
        <v>53</v>
      </c>
      <c r="V18" s="142"/>
      <c r="W18" s="143" t="s">
        <v>41</v>
      </c>
      <c r="X18" s="144" t="s">
        <v>40</v>
      </c>
      <c r="Y18" s="144" t="s">
        <v>222</v>
      </c>
      <c r="Z18" s="144" t="s">
        <v>55</v>
      </c>
      <c r="AA18" s="145" t="s">
        <v>54</v>
      </c>
      <c r="AB18" s="146"/>
      <c r="AC18" s="147" t="s">
        <v>43</v>
      </c>
      <c r="AD18" s="148" t="s">
        <v>42</v>
      </c>
      <c r="AE18" s="148" t="s">
        <v>224</v>
      </c>
      <c r="AF18" s="148" t="s">
        <v>223</v>
      </c>
      <c r="AG18" s="149" t="s">
        <v>56</v>
      </c>
      <c r="AH18" s="150"/>
      <c r="AI18" s="151" t="s">
        <v>45</v>
      </c>
      <c r="AJ18" s="152" t="s">
        <v>44</v>
      </c>
      <c r="AK18" s="152" t="s">
        <v>61</v>
      </c>
      <c r="AL18" s="152" t="s">
        <v>60</v>
      </c>
      <c r="AM18" s="153" t="s">
        <v>57</v>
      </c>
      <c r="AN18" s="154"/>
      <c r="AO18" s="155" t="s">
        <v>47</v>
      </c>
      <c r="AP18" s="156" t="s">
        <v>46</v>
      </c>
      <c r="AQ18" s="156" t="s">
        <v>63</v>
      </c>
      <c r="AR18" s="156" t="s">
        <v>62</v>
      </c>
      <c r="AS18" s="157" t="s">
        <v>58</v>
      </c>
      <c r="AT18" s="158"/>
      <c r="AU18" s="159" t="s">
        <v>49</v>
      </c>
      <c r="AV18" s="160" t="s">
        <v>48</v>
      </c>
      <c r="AW18" s="161" t="s">
        <v>65</v>
      </c>
      <c r="AX18" s="161" t="s">
        <v>64</v>
      </c>
      <c r="AY18" s="162" t="s">
        <v>59</v>
      </c>
    </row>
    <row r="19" spans="1:51" s="170" customFormat="1" ht="24" x14ac:dyDescent="0.25">
      <c r="A19" s="163">
        <v>3</v>
      </c>
      <c r="B19" s="164" t="s">
        <v>247</v>
      </c>
      <c r="C19" s="164" t="s">
        <v>248</v>
      </c>
      <c r="D19" s="164" t="s">
        <v>673</v>
      </c>
      <c r="E19" s="165" t="str">
        <f>F19</f>
        <v>024001VENT_Vmc</v>
      </c>
      <c r="F19" s="164" t="str">
        <f>CONCATENATE(C19,J19,M19,K19)</f>
        <v>024001VENT_Vmc</v>
      </c>
      <c r="G19" s="164" t="str">
        <f>CONCATENATE(C19,J19,M19,K19,M19,L19)</f>
        <v>024001VENT_Vmc_BatA</v>
      </c>
      <c r="H19" s="164" t="s">
        <v>398</v>
      </c>
      <c r="I19" s="95" t="s">
        <v>12</v>
      </c>
      <c r="J19" s="164" t="s">
        <v>11</v>
      </c>
      <c r="K19" s="95" t="s">
        <v>443</v>
      </c>
      <c r="L19" s="95" t="s">
        <v>331</v>
      </c>
      <c r="M19" s="95" t="s">
        <v>10</v>
      </c>
      <c r="N19" s="96">
        <v>3</v>
      </c>
      <c r="O19" s="166">
        <v>1000</v>
      </c>
      <c r="P19" s="167">
        <v>0.05</v>
      </c>
      <c r="Q19" s="168">
        <f t="shared" ref="Q19:Q80" si="0">O19*(P19+1)*N19</f>
        <v>3150</v>
      </c>
      <c r="R19" s="169">
        <f>Q19/12</f>
        <v>262.5</v>
      </c>
      <c r="S19" s="547">
        <f>SUM(Q19:Q44)</f>
        <v>68250</v>
      </c>
      <c r="T19" s="547">
        <f>SUM(R19:R44)</f>
        <v>5687.5</v>
      </c>
      <c r="U19" s="544"/>
      <c r="V19" s="550"/>
      <c r="W19" s="168">
        <f>Q19*$E$10</f>
        <v>3343.4678858162356</v>
      </c>
      <c r="X19" s="169">
        <f>W19/12</f>
        <v>278.62232381801965</v>
      </c>
      <c r="Y19" s="547">
        <f>SUM(W19:W44)</f>
        <v>72441.804192685129</v>
      </c>
      <c r="Z19" s="547">
        <f>SUM(X19:X44)</f>
        <v>6036.8170160570944</v>
      </c>
      <c r="AA19" s="544"/>
      <c r="AB19" s="542"/>
      <c r="AC19" s="168">
        <f>Q19*$E$11</f>
        <v>3343.4678858162356</v>
      </c>
      <c r="AD19" s="169">
        <f>AC19/12</f>
        <v>278.62232381801965</v>
      </c>
      <c r="AE19" s="547">
        <f>SUM(AC19:AC44)</f>
        <v>72441.804192685129</v>
      </c>
      <c r="AF19" s="547">
        <f>SUM(AD19:AD44)</f>
        <v>6036.8170160570944</v>
      </c>
      <c r="AG19" s="544"/>
      <c r="AH19" s="542"/>
      <c r="AI19" s="168">
        <f t="shared" ref="AI19:AI80" si="1">Q19*$E$12</f>
        <v>3343.4678858162356</v>
      </c>
      <c r="AJ19" s="169">
        <f>AI19/12</f>
        <v>278.62232381801965</v>
      </c>
      <c r="AK19" s="547">
        <f>SUM(AI19:AI44)</f>
        <v>72441.804192685129</v>
      </c>
      <c r="AL19" s="547">
        <f>SUM(AJ19:AJ44)</f>
        <v>6036.8170160570944</v>
      </c>
      <c r="AM19" s="544"/>
      <c r="AN19" s="542"/>
      <c r="AO19" s="168">
        <f t="shared" ref="AO19:AO80" si="2">Q19*$E$13</f>
        <v>3343.4678858162356</v>
      </c>
      <c r="AP19" s="169">
        <f>AO19/12</f>
        <v>278.62232381801965</v>
      </c>
      <c r="AQ19" s="547">
        <f>SUM(AO19:AO44)</f>
        <v>72441.804192685129</v>
      </c>
      <c r="AR19" s="547">
        <f>SUM(AP19:AP44)</f>
        <v>6036.8170160570944</v>
      </c>
      <c r="AS19" s="544"/>
      <c r="AT19" s="542"/>
      <c r="AU19" s="168">
        <f t="shared" ref="AU19" si="3">Q19*$E$14</f>
        <v>3343.4678858162356</v>
      </c>
      <c r="AV19" s="169">
        <f>AU19/12</f>
        <v>278.62232381801965</v>
      </c>
      <c r="AW19" s="547">
        <f>SUM(AU19:AU44)</f>
        <v>72441.804192685129</v>
      </c>
      <c r="AX19" s="547">
        <f>SUM(AV19:AV44)</f>
        <v>6036.8170160570944</v>
      </c>
      <c r="AY19" s="544"/>
    </row>
    <row r="20" spans="1:51" s="170" customFormat="1" ht="24" x14ac:dyDescent="0.25">
      <c r="A20" s="171">
        <v>3</v>
      </c>
      <c r="B20" s="172" t="s">
        <v>247</v>
      </c>
      <c r="C20" s="172" t="s">
        <v>248</v>
      </c>
      <c r="D20" s="172" t="s">
        <v>673</v>
      </c>
      <c r="E20" s="172" t="str">
        <f>F20</f>
        <v>024001SSTA_Amphi</v>
      </c>
      <c r="F20" s="165" t="str">
        <f t="shared" ref="F20:F81" si="4">CONCATENATE(C20,J20,M20,K20)</f>
        <v>024001SSTA_Amphi</v>
      </c>
      <c r="G20" s="165" t="str">
        <f t="shared" ref="G20:G81" si="5">CONCATENATE(C20,J20,M20,K20,M20,L20)</f>
        <v>024001SSTA_Amphi_BatB</v>
      </c>
      <c r="H20" s="172" t="s">
        <v>399</v>
      </c>
      <c r="I20" s="103" t="s">
        <v>19</v>
      </c>
      <c r="J20" s="172" t="s">
        <v>13</v>
      </c>
      <c r="K20" s="103" t="s">
        <v>501</v>
      </c>
      <c r="L20" s="103" t="s">
        <v>262</v>
      </c>
      <c r="M20" s="103" t="s">
        <v>10</v>
      </c>
      <c r="N20" s="104">
        <v>2</v>
      </c>
      <c r="O20" s="173">
        <v>1000</v>
      </c>
      <c r="P20" s="174">
        <v>0.05</v>
      </c>
      <c r="Q20" s="175">
        <f t="shared" si="0"/>
        <v>2100</v>
      </c>
      <c r="R20" s="176">
        <f t="shared" ref="R20:R81" si="6">Q20/12</f>
        <v>175</v>
      </c>
      <c r="S20" s="548"/>
      <c r="T20" s="548"/>
      <c r="U20" s="545"/>
      <c r="V20" s="551"/>
      <c r="W20" s="175">
        <f t="shared" ref="W20:W81" si="7">Q20*$E$10</f>
        <v>2228.9785905441572</v>
      </c>
      <c r="X20" s="177">
        <f t="shared" ref="X20:X81" si="8">W20/12</f>
        <v>185.74821587867976</v>
      </c>
      <c r="Y20" s="548"/>
      <c r="Z20" s="548"/>
      <c r="AA20" s="545"/>
      <c r="AB20" s="543"/>
      <c r="AC20" s="175">
        <f t="shared" ref="AC20:AC81" si="9">Q20*$E$11</f>
        <v>2228.9785905441572</v>
      </c>
      <c r="AD20" s="177">
        <f t="shared" ref="AD20:AD81" si="10">AC20/12</f>
        <v>185.74821587867976</v>
      </c>
      <c r="AE20" s="548"/>
      <c r="AF20" s="548"/>
      <c r="AG20" s="545"/>
      <c r="AH20" s="543"/>
      <c r="AI20" s="175">
        <f t="shared" si="1"/>
        <v>2228.9785905441572</v>
      </c>
      <c r="AJ20" s="177">
        <f t="shared" ref="AJ20:AJ81" si="11">AI20/12</f>
        <v>185.74821587867976</v>
      </c>
      <c r="AK20" s="548"/>
      <c r="AL20" s="548"/>
      <c r="AM20" s="545"/>
      <c r="AN20" s="543"/>
      <c r="AO20" s="175">
        <f t="shared" si="2"/>
        <v>2228.9785905441572</v>
      </c>
      <c r="AP20" s="177">
        <f t="shared" ref="AP20:AP81" si="12">AO20/12</f>
        <v>185.74821587867976</v>
      </c>
      <c r="AQ20" s="548"/>
      <c r="AR20" s="548"/>
      <c r="AS20" s="545"/>
      <c r="AT20" s="543"/>
      <c r="AU20" s="178">
        <f t="shared" ref="AU20:AU81" si="13">Q20*$E$14</f>
        <v>2228.9785905441572</v>
      </c>
      <c r="AV20" s="177">
        <f t="shared" ref="AV20:AV81" si="14">AU20/12</f>
        <v>185.74821587867976</v>
      </c>
      <c r="AW20" s="548"/>
      <c r="AX20" s="548"/>
      <c r="AY20" s="545"/>
    </row>
    <row r="21" spans="1:51" s="170" customFormat="1" ht="60" x14ac:dyDescent="0.25">
      <c r="A21" s="171">
        <v>3</v>
      </c>
      <c r="B21" s="172" t="s">
        <v>247</v>
      </c>
      <c r="C21" s="172" t="s">
        <v>248</v>
      </c>
      <c r="D21" s="172" t="s">
        <v>673</v>
      </c>
      <c r="E21" s="172" t="str">
        <f>F21</f>
        <v>024001VENT_Amphi</v>
      </c>
      <c r="F21" s="165" t="str">
        <f t="shared" si="4"/>
        <v>024001VENT_Amphi</v>
      </c>
      <c r="G21" s="165" t="str">
        <f t="shared" si="5"/>
        <v>024001VENT_Amphi_BatB</v>
      </c>
      <c r="H21" s="172" t="s">
        <v>400</v>
      </c>
      <c r="I21" s="103" t="s">
        <v>12</v>
      </c>
      <c r="J21" s="172" t="s">
        <v>11</v>
      </c>
      <c r="K21" s="103" t="s">
        <v>501</v>
      </c>
      <c r="L21" s="103" t="s">
        <v>262</v>
      </c>
      <c r="M21" s="103" t="s">
        <v>10</v>
      </c>
      <c r="N21" s="104">
        <v>3</v>
      </c>
      <c r="O21" s="173">
        <v>1000</v>
      </c>
      <c r="P21" s="174">
        <v>0.05</v>
      </c>
      <c r="Q21" s="175">
        <f t="shared" si="0"/>
        <v>3150</v>
      </c>
      <c r="R21" s="176">
        <f t="shared" si="6"/>
        <v>262.5</v>
      </c>
      <c r="S21" s="548"/>
      <c r="T21" s="548"/>
      <c r="U21" s="545"/>
      <c r="V21" s="551"/>
      <c r="W21" s="175">
        <f t="shared" si="7"/>
        <v>3343.4678858162356</v>
      </c>
      <c r="X21" s="177">
        <f t="shared" si="8"/>
        <v>278.62232381801965</v>
      </c>
      <c r="Y21" s="548"/>
      <c r="Z21" s="548"/>
      <c r="AA21" s="545"/>
      <c r="AB21" s="543"/>
      <c r="AC21" s="175">
        <f t="shared" si="9"/>
        <v>3343.4678858162356</v>
      </c>
      <c r="AD21" s="177">
        <f t="shared" si="10"/>
        <v>278.62232381801965</v>
      </c>
      <c r="AE21" s="548"/>
      <c r="AF21" s="548"/>
      <c r="AG21" s="545"/>
      <c r="AH21" s="543"/>
      <c r="AI21" s="175">
        <f t="shared" si="1"/>
        <v>3343.4678858162356</v>
      </c>
      <c r="AJ21" s="177">
        <f t="shared" si="11"/>
        <v>278.62232381801965</v>
      </c>
      <c r="AK21" s="548"/>
      <c r="AL21" s="548"/>
      <c r="AM21" s="545"/>
      <c r="AN21" s="543"/>
      <c r="AO21" s="175">
        <f t="shared" si="2"/>
        <v>3343.4678858162356</v>
      </c>
      <c r="AP21" s="177">
        <f t="shared" si="12"/>
        <v>278.62232381801965</v>
      </c>
      <c r="AQ21" s="548"/>
      <c r="AR21" s="548"/>
      <c r="AS21" s="545"/>
      <c r="AT21" s="543"/>
      <c r="AU21" s="178">
        <f t="shared" si="13"/>
        <v>3343.4678858162356</v>
      </c>
      <c r="AV21" s="177">
        <f t="shared" si="14"/>
        <v>278.62232381801965</v>
      </c>
      <c r="AW21" s="548"/>
      <c r="AX21" s="548"/>
      <c r="AY21" s="545"/>
    </row>
    <row r="22" spans="1:51" s="170" customFormat="1" ht="60" x14ac:dyDescent="0.25">
      <c r="A22" s="171">
        <v>3</v>
      </c>
      <c r="B22" s="172" t="s">
        <v>247</v>
      </c>
      <c r="C22" s="172" t="s">
        <v>248</v>
      </c>
      <c r="D22" s="172" t="s">
        <v>673</v>
      </c>
      <c r="E22" s="529" t="str">
        <f>F22</f>
        <v>024001VENP_Bat_C</v>
      </c>
      <c r="F22" s="165" t="str">
        <f t="shared" si="4"/>
        <v>024001VENP_Bat_C</v>
      </c>
      <c r="G22" s="165" t="str">
        <f t="shared" si="5"/>
        <v>024001VENP_Bat_C_C_0_1_2</v>
      </c>
      <c r="H22" s="172" t="s">
        <v>401</v>
      </c>
      <c r="I22" s="103" t="s">
        <v>12</v>
      </c>
      <c r="J22" s="172" t="s">
        <v>14</v>
      </c>
      <c r="K22" s="103" t="s">
        <v>503</v>
      </c>
      <c r="L22" s="103" t="s">
        <v>502</v>
      </c>
      <c r="M22" s="103" t="s">
        <v>10</v>
      </c>
      <c r="N22" s="104">
        <v>3</v>
      </c>
      <c r="O22" s="173">
        <v>1000</v>
      </c>
      <c r="P22" s="174">
        <v>0.05</v>
      </c>
      <c r="Q22" s="175">
        <f t="shared" si="0"/>
        <v>3150</v>
      </c>
      <c r="R22" s="176">
        <f t="shared" si="6"/>
        <v>262.5</v>
      </c>
      <c r="S22" s="548"/>
      <c r="T22" s="548"/>
      <c r="U22" s="545"/>
      <c r="V22" s="551"/>
      <c r="W22" s="175">
        <f t="shared" si="7"/>
        <v>3343.4678858162356</v>
      </c>
      <c r="X22" s="177">
        <f t="shared" si="8"/>
        <v>278.62232381801965</v>
      </c>
      <c r="Y22" s="548"/>
      <c r="Z22" s="548"/>
      <c r="AA22" s="545"/>
      <c r="AB22" s="543"/>
      <c r="AC22" s="175">
        <f t="shared" si="9"/>
        <v>3343.4678858162356</v>
      </c>
      <c r="AD22" s="177">
        <f t="shared" si="10"/>
        <v>278.62232381801965</v>
      </c>
      <c r="AE22" s="548"/>
      <c r="AF22" s="548"/>
      <c r="AG22" s="545"/>
      <c r="AH22" s="543"/>
      <c r="AI22" s="175">
        <f t="shared" si="1"/>
        <v>3343.4678858162356</v>
      </c>
      <c r="AJ22" s="177">
        <f t="shared" si="11"/>
        <v>278.62232381801965</v>
      </c>
      <c r="AK22" s="548"/>
      <c r="AL22" s="548"/>
      <c r="AM22" s="545"/>
      <c r="AN22" s="543"/>
      <c r="AO22" s="175">
        <f t="shared" si="2"/>
        <v>3343.4678858162356</v>
      </c>
      <c r="AP22" s="177">
        <f t="shared" si="12"/>
        <v>278.62232381801965</v>
      </c>
      <c r="AQ22" s="548"/>
      <c r="AR22" s="548"/>
      <c r="AS22" s="545"/>
      <c r="AT22" s="543"/>
      <c r="AU22" s="178">
        <f t="shared" si="13"/>
        <v>3343.4678858162356</v>
      </c>
      <c r="AV22" s="177">
        <f t="shared" si="14"/>
        <v>278.62232381801965</v>
      </c>
      <c r="AW22" s="548"/>
      <c r="AX22" s="548"/>
      <c r="AY22" s="545"/>
    </row>
    <row r="23" spans="1:51" s="170" customFormat="1" ht="36" x14ac:dyDescent="0.25">
      <c r="A23" s="171">
        <v>3</v>
      </c>
      <c r="B23" s="172" t="s">
        <v>247</v>
      </c>
      <c r="C23" s="172" t="s">
        <v>248</v>
      </c>
      <c r="D23" s="172" t="s">
        <v>673</v>
      </c>
      <c r="E23" s="532"/>
      <c r="F23" s="165" t="str">
        <f t="shared" si="4"/>
        <v>024001VENP_Bat_C</v>
      </c>
      <c r="G23" s="165" t="str">
        <f t="shared" si="5"/>
        <v>024001VENP_Bat_C_C_0_1_2</v>
      </c>
      <c r="H23" s="172" t="s">
        <v>402</v>
      </c>
      <c r="I23" s="103" t="s">
        <v>12</v>
      </c>
      <c r="J23" s="172" t="s">
        <v>14</v>
      </c>
      <c r="K23" s="103" t="s">
        <v>503</v>
      </c>
      <c r="L23" s="103" t="s">
        <v>502</v>
      </c>
      <c r="M23" s="103" t="s">
        <v>10</v>
      </c>
      <c r="N23" s="104">
        <v>1</v>
      </c>
      <c r="O23" s="173">
        <v>1000</v>
      </c>
      <c r="P23" s="174">
        <v>0.05</v>
      </c>
      <c r="Q23" s="175">
        <f t="shared" si="0"/>
        <v>1050</v>
      </c>
      <c r="R23" s="176">
        <f t="shared" si="6"/>
        <v>87.5</v>
      </c>
      <c r="S23" s="548"/>
      <c r="T23" s="548"/>
      <c r="U23" s="545"/>
      <c r="V23" s="551"/>
      <c r="W23" s="175">
        <f t="shared" si="7"/>
        <v>1114.4892952720786</v>
      </c>
      <c r="X23" s="177">
        <f t="shared" si="8"/>
        <v>92.874107939339879</v>
      </c>
      <c r="Y23" s="548"/>
      <c r="Z23" s="548"/>
      <c r="AA23" s="545"/>
      <c r="AB23" s="543"/>
      <c r="AC23" s="175">
        <f t="shared" si="9"/>
        <v>1114.4892952720786</v>
      </c>
      <c r="AD23" s="177">
        <f t="shared" si="10"/>
        <v>92.874107939339879</v>
      </c>
      <c r="AE23" s="548"/>
      <c r="AF23" s="548"/>
      <c r="AG23" s="545"/>
      <c r="AH23" s="543"/>
      <c r="AI23" s="175">
        <f t="shared" si="1"/>
        <v>1114.4892952720786</v>
      </c>
      <c r="AJ23" s="177">
        <f t="shared" si="11"/>
        <v>92.874107939339879</v>
      </c>
      <c r="AK23" s="548"/>
      <c r="AL23" s="548"/>
      <c r="AM23" s="545"/>
      <c r="AN23" s="543"/>
      <c r="AO23" s="175">
        <f t="shared" si="2"/>
        <v>1114.4892952720786</v>
      </c>
      <c r="AP23" s="177">
        <f t="shared" si="12"/>
        <v>92.874107939339879</v>
      </c>
      <c r="AQ23" s="548"/>
      <c r="AR23" s="548"/>
      <c r="AS23" s="545"/>
      <c r="AT23" s="543"/>
      <c r="AU23" s="178">
        <f t="shared" si="13"/>
        <v>1114.4892952720786</v>
      </c>
      <c r="AV23" s="177">
        <f t="shared" si="14"/>
        <v>92.874107939339879</v>
      </c>
      <c r="AW23" s="548"/>
      <c r="AX23" s="548"/>
      <c r="AY23" s="545"/>
    </row>
    <row r="24" spans="1:51" s="170" customFormat="1" ht="24" x14ac:dyDescent="0.25">
      <c r="A24" s="171">
        <v>3</v>
      </c>
      <c r="B24" s="172" t="s">
        <v>247</v>
      </c>
      <c r="C24" s="172" t="s">
        <v>248</v>
      </c>
      <c r="D24" s="172" t="s">
        <v>673</v>
      </c>
      <c r="E24" s="530"/>
      <c r="F24" s="165" t="str">
        <f t="shared" si="4"/>
        <v>024001VENP_Bat_C</v>
      </c>
      <c r="G24" s="165" t="str">
        <f t="shared" si="5"/>
        <v>024001VENP_Bat_C_Animalerie</v>
      </c>
      <c r="H24" s="172" t="s">
        <v>403</v>
      </c>
      <c r="I24" s="103" t="s">
        <v>12</v>
      </c>
      <c r="J24" s="172" t="s">
        <v>14</v>
      </c>
      <c r="K24" s="103" t="s">
        <v>503</v>
      </c>
      <c r="L24" s="103" t="s">
        <v>504</v>
      </c>
      <c r="M24" s="103" t="s">
        <v>10</v>
      </c>
      <c r="N24" s="104">
        <v>3</v>
      </c>
      <c r="O24" s="173">
        <v>1000</v>
      </c>
      <c r="P24" s="174">
        <v>0.05</v>
      </c>
      <c r="Q24" s="175">
        <f t="shared" si="0"/>
        <v>3150</v>
      </c>
      <c r="R24" s="176">
        <f t="shared" si="6"/>
        <v>262.5</v>
      </c>
      <c r="S24" s="548"/>
      <c r="T24" s="548"/>
      <c r="U24" s="545"/>
      <c r="V24" s="551"/>
      <c r="W24" s="175">
        <f t="shared" si="7"/>
        <v>3343.4678858162356</v>
      </c>
      <c r="X24" s="177">
        <f t="shared" si="8"/>
        <v>278.62232381801965</v>
      </c>
      <c r="Y24" s="548"/>
      <c r="Z24" s="548"/>
      <c r="AA24" s="545"/>
      <c r="AB24" s="543"/>
      <c r="AC24" s="175">
        <f t="shared" si="9"/>
        <v>3343.4678858162356</v>
      </c>
      <c r="AD24" s="177">
        <f t="shared" si="10"/>
        <v>278.62232381801965</v>
      </c>
      <c r="AE24" s="548"/>
      <c r="AF24" s="548"/>
      <c r="AG24" s="545"/>
      <c r="AH24" s="543"/>
      <c r="AI24" s="175">
        <f t="shared" si="1"/>
        <v>3343.4678858162356</v>
      </c>
      <c r="AJ24" s="177">
        <f t="shared" si="11"/>
        <v>278.62232381801965</v>
      </c>
      <c r="AK24" s="548"/>
      <c r="AL24" s="548"/>
      <c r="AM24" s="545"/>
      <c r="AN24" s="543"/>
      <c r="AO24" s="175">
        <f t="shared" si="2"/>
        <v>3343.4678858162356</v>
      </c>
      <c r="AP24" s="177">
        <f t="shared" si="12"/>
        <v>278.62232381801965</v>
      </c>
      <c r="AQ24" s="548"/>
      <c r="AR24" s="548"/>
      <c r="AS24" s="545"/>
      <c r="AT24" s="543"/>
      <c r="AU24" s="178">
        <f t="shared" si="13"/>
        <v>3343.4678858162356</v>
      </c>
      <c r="AV24" s="177">
        <f t="shared" si="14"/>
        <v>278.62232381801965</v>
      </c>
      <c r="AW24" s="548"/>
      <c r="AX24" s="548"/>
      <c r="AY24" s="545"/>
    </row>
    <row r="25" spans="1:51" s="170" customFormat="1" ht="72" x14ac:dyDescent="0.25">
      <c r="A25" s="171">
        <v>3</v>
      </c>
      <c r="B25" s="172" t="s">
        <v>247</v>
      </c>
      <c r="C25" s="172" t="s">
        <v>248</v>
      </c>
      <c r="D25" s="172" t="s">
        <v>673</v>
      </c>
      <c r="E25" s="529" t="str">
        <f>F25</f>
        <v>024001VENP_Bat_D</v>
      </c>
      <c r="F25" s="165" t="str">
        <f t="shared" si="4"/>
        <v>024001VENP_Bat_D</v>
      </c>
      <c r="G25" s="165" t="str">
        <f t="shared" si="5"/>
        <v>024001VENP_Bat_D_D_0_1_2</v>
      </c>
      <c r="H25" s="172" t="s">
        <v>404</v>
      </c>
      <c r="I25" s="103" t="s">
        <v>12</v>
      </c>
      <c r="J25" s="172" t="s">
        <v>14</v>
      </c>
      <c r="K25" s="103" t="s">
        <v>506</v>
      </c>
      <c r="L25" s="103" t="s">
        <v>505</v>
      </c>
      <c r="M25" s="103" t="s">
        <v>10</v>
      </c>
      <c r="N25" s="104">
        <v>3</v>
      </c>
      <c r="O25" s="173">
        <v>1000</v>
      </c>
      <c r="P25" s="174">
        <v>0.05</v>
      </c>
      <c r="Q25" s="175">
        <f t="shared" si="0"/>
        <v>3150</v>
      </c>
      <c r="R25" s="176">
        <f t="shared" si="6"/>
        <v>262.5</v>
      </c>
      <c r="S25" s="548"/>
      <c r="T25" s="548"/>
      <c r="U25" s="545"/>
      <c r="V25" s="551"/>
      <c r="W25" s="175">
        <f t="shared" si="7"/>
        <v>3343.4678858162356</v>
      </c>
      <c r="X25" s="177">
        <f t="shared" si="8"/>
        <v>278.62232381801965</v>
      </c>
      <c r="Y25" s="548"/>
      <c r="Z25" s="548"/>
      <c r="AA25" s="545"/>
      <c r="AB25" s="543"/>
      <c r="AC25" s="175">
        <f t="shared" si="9"/>
        <v>3343.4678858162356</v>
      </c>
      <c r="AD25" s="177">
        <f t="shared" si="10"/>
        <v>278.62232381801965</v>
      </c>
      <c r="AE25" s="548"/>
      <c r="AF25" s="548"/>
      <c r="AG25" s="545"/>
      <c r="AH25" s="543"/>
      <c r="AI25" s="175">
        <f t="shared" si="1"/>
        <v>3343.4678858162356</v>
      </c>
      <c r="AJ25" s="177">
        <f t="shared" si="11"/>
        <v>278.62232381801965</v>
      </c>
      <c r="AK25" s="548"/>
      <c r="AL25" s="548"/>
      <c r="AM25" s="545"/>
      <c r="AN25" s="543"/>
      <c r="AO25" s="175">
        <f t="shared" si="2"/>
        <v>3343.4678858162356</v>
      </c>
      <c r="AP25" s="177">
        <f t="shared" si="12"/>
        <v>278.62232381801965</v>
      </c>
      <c r="AQ25" s="548"/>
      <c r="AR25" s="548"/>
      <c r="AS25" s="545"/>
      <c r="AT25" s="543"/>
      <c r="AU25" s="178">
        <f t="shared" si="13"/>
        <v>3343.4678858162356</v>
      </c>
      <c r="AV25" s="177">
        <f t="shared" si="14"/>
        <v>278.62232381801965</v>
      </c>
      <c r="AW25" s="548"/>
      <c r="AX25" s="548"/>
      <c r="AY25" s="545"/>
    </row>
    <row r="26" spans="1:51" s="170" customFormat="1" ht="72" x14ac:dyDescent="0.25">
      <c r="A26" s="171">
        <v>3</v>
      </c>
      <c r="B26" s="172" t="s">
        <v>247</v>
      </c>
      <c r="C26" s="172" t="s">
        <v>248</v>
      </c>
      <c r="D26" s="172" t="s">
        <v>673</v>
      </c>
      <c r="E26" s="532"/>
      <c r="F26" s="165" t="str">
        <f t="shared" si="4"/>
        <v>024001VENP_Bat_D</v>
      </c>
      <c r="G26" s="165" t="str">
        <f t="shared" si="5"/>
        <v>024001VENP_Bat_D_Animalerie</v>
      </c>
      <c r="H26" s="172" t="s">
        <v>481</v>
      </c>
      <c r="I26" s="103" t="s">
        <v>12</v>
      </c>
      <c r="J26" s="172" t="s">
        <v>14</v>
      </c>
      <c r="K26" s="103" t="s">
        <v>506</v>
      </c>
      <c r="L26" s="103" t="s">
        <v>504</v>
      </c>
      <c r="M26" s="103" t="s">
        <v>10</v>
      </c>
      <c r="N26" s="104">
        <v>3</v>
      </c>
      <c r="O26" s="173">
        <v>1000</v>
      </c>
      <c r="P26" s="174">
        <v>0.05</v>
      </c>
      <c r="Q26" s="175">
        <f t="shared" si="0"/>
        <v>3150</v>
      </c>
      <c r="R26" s="176">
        <f t="shared" si="6"/>
        <v>262.5</v>
      </c>
      <c r="S26" s="548"/>
      <c r="T26" s="548"/>
      <c r="U26" s="545"/>
      <c r="V26" s="551"/>
      <c r="W26" s="175">
        <f t="shared" si="7"/>
        <v>3343.4678858162356</v>
      </c>
      <c r="X26" s="177">
        <f t="shared" si="8"/>
        <v>278.62232381801965</v>
      </c>
      <c r="Y26" s="548"/>
      <c r="Z26" s="548"/>
      <c r="AA26" s="545"/>
      <c r="AB26" s="543"/>
      <c r="AC26" s="175">
        <f t="shared" si="9"/>
        <v>3343.4678858162356</v>
      </c>
      <c r="AD26" s="177">
        <f t="shared" si="10"/>
        <v>278.62232381801965</v>
      </c>
      <c r="AE26" s="548"/>
      <c r="AF26" s="548"/>
      <c r="AG26" s="545"/>
      <c r="AH26" s="543"/>
      <c r="AI26" s="175">
        <f t="shared" si="1"/>
        <v>3343.4678858162356</v>
      </c>
      <c r="AJ26" s="177">
        <f t="shared" si="11"/>
        <v>278.62232381801965</v>
      </c>
      <c r="AK26" s="548"/>
      <c r="AL26" s="548"/>
      <c r="AM26" s="545"/>
      <c r="AN26" s="543"/>
      <c r="AO26" s="175">
        <f t="shared" si="2"/>
        <v>3343.4678858162356</v>
      </c>
      <c r="AP26" s="177">
        <f t="shared" si="12"/>
        <v>278.62232381801965</v>
      </c>
      <c r="AQ26" s="548"/>
      <c r="AR26" s="548"/>
      <c r="AS26" s="545"/>
      <c r="AT26" s="543"/>
      <c r="AU26" s="178">
        <f t="shared" si="13"/>
        <v>3343.4678858162356</v>
      </c>
      <c r="AV26" s="177">
        <f t="shared" si="14"/>
        <v>278.62232381801965</v>
      </c>
      <c r="AW26" s="548"/>
      <c r="AX26" s="548"/>
      <c r="AY26" s="545"/>
    </row>
    <row r="27" spans="1:51" s="170" customFormat="1" x14ac:dyDescent="0.25">
      <c r="A27" s="171">
        <v>3</v>
      </c>
      <c r="B27" s="172" t="s">
        <v>247</v>
      </c>
      <c r="C27" s="172" t="s">
        <v>248</v>
      </c>
      <c r="D27" s="103" t="s">
        <v>673</v>
      </c>
      <c r="E27" s="532"/>
      <c r="F27" s="165" t="str">
        <f t="shared" si="4"/>
        <v>024001VENP_Bat_D</v>
      </c>
      <c r="G27" s="165" t="str">
        <f t="shared" si="5"/>
        <v>024001VENP_Bat_D_Animalerie</v>
      </c>
      <c r="H27" s="172" t="s">
        <v>406</v>
      </c>
      <c r="I27" s="103" t="s">
        <v>12</v>
      </c>
      <c r="J27" s="172" t="s">
        <v>14</v>
      </c>
      <c r="K27" s="103" t="s">
        <v>506</v>
      </c>
      <c r="L27" s="103" t="s">
        <v>504</v>
      </c>
      <c r="M27" s="103" t="s">
        <v>10</v>
      </c>
      <c r="N27" s="104">
        <v>3</v>
      </c>
      <c r="O27" s="173">
        <v>1000</v>
      </c>
      <c r="P27" s="174">
        <v>0.05</v>
      </c>
      <c r="Q27" s="175">
        <f t="shared" si="0"/>
        <v>3150</v>
      </c>
      <c r="R27" s="176">
        <f t="shared" si="6"/>
        <v>262.5</v>
      </c>
      <c r="S27" s="548"/>
      <c r="T27" s="548"/>
      <c r="U27" s="545"/>
      <c r="V27" s="551"/>
      <c r="W27" s="175">
        <f t="shared" si="7"/>
        <v>3343.4678858162356</v>
      </c>
      <c r="X27" s="177">
        <f t="shared" si="8"/>
        <v>278.62232381801965</v>
      </c>
      <c r="Y27" s="548"/>
      <c r="Z27" s="548"/>
      <c r="AA27" s="545"/>
      <c r="AB27" s="543"/>
      <c r="AC27" s="175">
        <f t="shared" si="9"/>
        <v>3343.4678858162356</v>
      </c>
      <c r="AD27" s="177">
        <f t="shared" si="10"/>
        <v>278.62232381801965</v>
      </c>
      <c r="AE27" s="548"/>
      <c r="AF27" s="548"/>
      <c r="AG27" s="545"/>
      <c r="AH27" s="543"/>
      <c r="AI27" s="175">
        <f t="shared" si="1"/>
        <v>3343.4678858162356</v>
      </c>
      <c r="AJ27" s="177">
        <f t="shared" si="11"/>
        <v>278.62232381801965</v>
      </c>
      <c r="AK27" s="548"/>
      <c r="AL27" s="548"/>
      <c r="AM27" s="545"/>
      <c r="AN27" s="543"/>
      <c r="AO27" s="175">
        <f t="shared" si="2"/>
        <v>3343.4678858162356</v>
      </c>
      <c r="AP27" s="177">
        <f t="shared" si="12"/>
        <v>278.62232381801965</v>
      </c>
      <c r="AQ27" s="548"/>
      <c r="AR27" s="548"/>
      <c r="AS27" s="545"/>
      <c r="AT27" s="543"/>
      <c r="AU27" s="178">
        <f t="shared" si="13"/>
        <v>3343.4678858162356</v>
      </c>
      <c r="AV27" s="177">
        <f t="shared" si="14"/>
        <v>278.62232381801965</v>
      </c>
      <c r="AW27" s="548"/>
      <c r="AX27" s="548"/>
      <c r="AY27" s="545"/>
    </row>
    <row r="28" spans="1:51" s="170" customFormat="1" ht="60" x14ac:dyDescent="0.25">
      <c r="A28" s="171">
        <v>3</v>
      </c>
      <c r="B28" s="172" t="s">
        <v>247</v>
      </c>
      <c r="C28" s="172" t="s">
        <v>248</v>
      </c>
      <c r="D28" s="172" t="s">
        <v>673</v>
      </c>
      <c r="E28" s="532"/>
      <c r="F28" s="165" t="str">
        <f t="shared" si="4"/>
        <v>024001VENP_Bat_D</v>
      </c>
      <c r="G28" s="165" t="str">
        <f t="shared" si="5"/>
        <v>024001VENP_Bat_D_D_3</v>
      </c>
      <c r="H28" s="172" t="s">
        <v>482</v>
      </c>
      <c r="I28" s="103" t="s">
        <v>12</v>
      </c>
      <c r="J28" s="172" t="s">
        <v>14</v>
      </c>
      <c r="K28" s="103" t="s">
        <v>506</v>
      </c>
      <c r="L28" s="103" t="s">
        <v>507</v>
      </c>
      <c r="M28" s="103" t="s">
        <v>10</v>
      </c>
      <c r="N28" s="104">
        <v>3</v>
      </c>
      <c r="O28" s="173">
        <v>1000</v>
      </c>
      <c r="P28" s="174">
        <v>0.05</v>
      </c>
      <c r="Q28" s="175">
        <f t="shared" si="0"/>
        <v>3150</v>
      </c>
      <c r="R28" s="176">
        <f t="shared" si="6"/>
        <v>262.5</v>
      </c>
      <c r="S28" s="548"/>
      <c r="T28" s="548"/>
      <c r="U28" s="545"/>
      <c r="V28" s="551"/>
      <c r="W28" s="175">
        <f t="shared" si="7"/>
        <v>3343.4678858162356</v>
      </c>
      <c r="X28" s="177">
        <f t="shared" si="8"/>
        <v>278.62232381801965</v>
      </c>
      <c r="Y28" s="548"/>
      <c r="Z28" s="548"/>
      <c r="AA28" s="545"/>
      <c r="AB28" s="543"/>
      <c r="AC28" s="175">
        <f t="shared" si="9"/>
        <v>3343.4678858162356</v>
      </c>
      <c r="AD28" s="177">
        <f t="shared" si="10"/>
        <v>278.62232381801965</v>
      </c>
      <c r="AE28" s="548"/>
      <c r="AF28" s="548"/>
      <c r="AG28" s="545"/>
      <c r="AH28" s="543"/>
      <c r="AI28" s="175">
        <f t="shared" si="1"/>
        <v>3343.4678858162356</v>
      </c>
      <c r="AJ28" s="177">
        <f t="shared" si="11"/>
        <v>278.62232381801965</v>
      </c>
      <c r="AK28" s="548"/>
      <c r="AL28" s="548"/>
      <c r="AM28" s="545"/>
      <c r="AN28" s="543"/>
      <c r="AO28" s="175">
        <f t="shared" si="2"/>
        <v>3343.4678858162356</v>
      </c>
      <c r="AP28" s="177">
        <f t="shared" si="12"/>
        <v>278.62232381801965</v>
      </c>
      <c r="AQ28" s="548"/>
      <c r="AR28" s="548"/>
      <c r="AS28" s="545"/>
      <c r="AT28" s="543"/>
      <c r="AU28" s="178">
        <f t="shared" si="13"/>
        <v>3343.4678858162356</v>
      </c>
      <c r="AV28" s="177">
        <f t="shared" si="14"/>
        <v>278.62232381801965</v>
      </c>
      <c r="AW28" s="548"/>
      <c r="AX28" s="548"/>
      <c r="AY28" s="545"/>
    </row>
    <row r="29" spans="1:51" s="170" customFormat="1" ht="36" x14ac:dyDescent="0.25">
      <c r="A29" s="171">
        <v>3</v>
      </c>
      <c r="B29" s="172" t="s">
        <v>247</v>
      </c>
      <c r="C29" s="172" t="s">
        <v>248</v>
      </c>
      <c r="D29" s="172" t="s">
        <v>673</v>
      </c>
      <c r="E29" s="530"/>
      <c r="F29" s="165" t="str">
        <f t="shared" si="4"/>
        <v>024001VENP_Bat_D</v>
      </c>
      <c r="G29" s="165" t="str">
        <f t="shared" si="5"/>
        <v>024001VENP_Bat_D_D_0_1_2</v>
      </c>
      <c r="H29" s="172" t="s">
        <v>405</v>
      </c>
      <c r="I29" s="103" t="s">
        <v>12</v>
      </c>
      <c r="J29" s="172" t="s">
        <v>14</v>
      </c>
      <c r="K29" s="103" t="s">
        <v>506</v>
      </c>
      <c r="L29" s="103" t="s">
        <v>505</v>
      </c>
      <c r="M29" s="103" t="s">
        <v>10</v>
      </c>
      <c r="N29" s="104">
        <v>1</v>
      </c>
      <c r="O29" s="173">
        <v>1000</v>
      </c>
      <c r="P29" s="174">
        <v>0.05</v>
      </c>
      <c r="Q29" s="179">
        <f t="shared" si="0"/>
        <v>1050</v>
      </c>
      <c r="R29" s="180">
        <f t="shared" si="6"/>
        <v>87.5</v>
      </c>
      <c r="S29" s="548"/>
      <c r="T29" s="548"/>
      <c r="U29" s="545"/>
      <c r="V29" s="551"/>
      <c r="W29" s="175">
        <f t="shared" si="7"/>
        <v>1114.4892952720786</v>
      </c>
      <c r="X29" s="177">
        <f t="shared" si="8"/>
        <v>92.874107939339879</v>
      </c>
      <c r="Y29" s="548"/>
      <c r="Z29" s="548"/>
      <c r="AA29" s="545"/>
      <c r="AB29" s="543"/>
      <c r="AC29" s="175">
        <f t="shared" si="9"/>
        <v>1114.4892952720786</v>
      </c>
      <c r="AD29" s="177">
        <f t="shared" si="10"/>
        <v>92.874107939339879</v>
      </c>
      <c r="AE29" s="548"/>
      <c r="AF29" s="548"/>
      <c r="AG29" s="545"/>
      <c r="AH29" s="543"/>
      <c r="AI29" s="175">
        <f t="shared" si="1"/>
        <v>1114.4892952720786</v>
      </c>
      <c r="AJ29" s="177">
        <f t="shared" si="11"/>
        <v>92.874107939339879</v>
      </c>
      <c r="AK29" s="548"/>
      <c r="AL29" s="548"/>
      <c r="AM29" s="545"/>
      <c r="AN29" s="543"/>
      <c r="AO29" s="175">
        <f t="shared" si="2"/>
        <v>1114.4892952720786</v>
      </c>
      <c r="AP29" s="177">
        <f t="shared" si="12"/>
        <v>92.874107939339879</v>
      </c>
      <c r="AQ29" s="548"/>
      <c r="AR29" s="548"/>
      <c r="AS29" s="545"/>
      <c r="AT29" s="543"/>
      <c r="AU29" s="178">
        <f t="shared" si="13"/>
        <v>1114.4892952720786</v>
      </c>
      <c r="AV29" s="177">
        <f t="shared" si="14"/>
        <v>92.874107939339879</v>
      </c>
      <c r="AW29" s="548"/>
      <c r="AX29" s="548"/>
      <c r="AY29" s="545"/>
    </row>
    <row r="30" spans="1:51" s="170" customFormat="1" ht="24" x14ac:dyDescent="0.25">
      <c r="A30" s="171">
        <v>3</v>
      </c>
      <c r="B30" s="172" t="s">
        <v>247</v>
      </c>
      <c r="C30" s="172" t="s">
        <v>248</v>
      </c>
      <c r="D30" s="172" t="s">
        <v>673</v>
      </c>
      <c r="E30" s="172" t="str">
        <f>F30</f>
        <v>024001PROF_Bat_D</v>
      </c>
      <c r="F30" s="165" t="str">
        <f t="shared" si="4"/>
        <v>024001PROF_Bat_D</v>
      </c>
      <c r="G30" s="165" t="str">
        <f t="shared" si="5"/>
        <v>024001PROF_Bat_D_DNUM</v>
      </c>
      <c r="H30" s="172" t="s">
        <v>407</v>
      </c>
      <c r="I30" s="103" t="s">
        <v>19</v>
      </c>
      <c r="J30" s="172" t="s">
        <v>15</v>
      </c>
      <c r="K30" s="103" t="s">
        <v>506</v>
      </c>
      <c r="L30" s="103" t="s">
        <v>508</v>
      </c>
      <c r="M30" s="103" t="s">
        <v>10</v>
      </c>
      <c r="N30" s="104">
        <v>2</v>
      </c>
      <c r="O30" s="173">
        <v>1000</v>
      </c>
      <c r="P30" s="174">
        <v>0.05</v>
      </c>
      <c r="Q30" s="175">
        <f t="shared" si="0"/>
        <v>2100</v>
      </c>
      <c r="R30" s="176">
        <f t="shared" si="6"/>
        <v>175</v>
      </c>
      <c r="S30" s="548"/>
      <c r="T30" s="548"/>
      <c r="U30" s="545"/>
      <c r="V30" s="551"/>
      <c r="W30" s="175">
        <f t="shared" si="7"/>
        <v>2228.9785905441572</v>
      </c>
      <c r="X30" s="177">
        <f t="shared" si="8"/>
        <v>185.74821587867976</v>
      </c>
      <c r="Y30" s="548"/>
      <c r="Z30" s="548"/>
      <c r="AA30" s="545"/>
      <c r="AB30" s="543"/>
      <c r="AC30" s="175">
        <f t="shared" si="9"/>
        <v>2228.9785905441572</v>
      </c>
      <c r="AD30" s="177">
        <f t="shared" si="10"/>
        <v>185.74821587867976</v>
      </c>
      <c r="AE30" s="548"/>
      <c r="AF30" s="548"/>
      <c r="AG30" s="545"/>
      <c r="AH30" s="543"/>
      <c r="AI30" s="175">
        <f t="shared" si="1"/>
        <v>2228.9785905441572</v>
      </c>
      <c r="AJ30" s="177">
        <f t="shared" si="11"/>
        <v>185.74821587867976</v>
      </c>
      <c r="AK30" s="548"/>
      <c r="AL30" s="548"/>
      <c r="AM30" s="545"/>
      <c r="AN30" s="543"/>
      <c r="AO30" s="175">
        <f t="shared" si="2"/>
        <v>2228.9785905441572</v>
      </c>
      <c r="AP30" s="177">
        <f t="shared" si="12"/>
        <v>185.74821587867976</v>
      </c>
      <c r="AQ30" s="548"/>
      <c r="AR30" s="548"/>
      <c r="AS30" s="545"/>
      <c r="AT30" s="543"/>
      <c r="AU30" s="178">
        <f t="shared" si="13"/>
        <v>2228.9785905441572</v>
      </c>
      <c r="AV30" s="177">
        <f t="shared" si="14"/>
        <v>185.74821587867976</v>
      </c>
      <c r="AW30" s="548"/>
      <c r="AX30" s="548"/>
      <c r="AY30" s="545"/>
    </row>
    <row r="31" spans="1:51" s="170" customFormat="1" ht="60" x14ac:dyDescent="0.25">
      <c r="A31" s="171">
        <v>3</v>
      </c>
      <c r="B31" s="172" t="s">
        <v>247</v>
      </c>
      <c r="C31" s="172" t="s">
        <v>248</v>
      </c>
      <c r="D31" s="172" t="s">
        <v>673</v>
      </c>
      <c r="E31" s="529" t="str">
        <f>F31</f>
        <v>024001VENP_Bat_E</v>
      </c>
      <c r="F31" s="165" t="str">
        <f t="shared" si="4"/>
        <v>024001VENP_Bat_E</v>
      </c>
      <c r="G31" s="165" t="str">
        <f t="shared" si="5"/>
        <v>024001VENP_Bat_E_E_0_1_2</v>
      </c>
      <c r="H31" s="172" t="s">
        <v>408</v>
      </c>
      <c r="I31" s="103" t="s">
        <v>12</v>
      </c>
      <c r="J31" s="172" t="s">
        <v>14</v>
      </c>
      <c r="K31" s="103" t="s">
        <v>659</v>
      </c>
      <c r="L31" s="103" t="s">
        <v>509</v>
      </c>
      <c r="M31" s="103" t="s">
        <v>10</v>
      </c>
      <c r="N31" s="104">
        <v>3</v>
      </c>
      <c r="O31" s="173">
        <v>1000</v>
      </c>
      <c r="P31" s="174">
        <v>0.05</v>
      </c>
      <c r="Q31" s="175">
        <f t="shared" si="0"/>
        <v>3150</v>
      </c>
      <c r="R31" s="176">
        <f t="shared" si="6"/>
        <v>262.5</v>
      </c>
      <c r="S31" s="548"/>
      <c r="T31" s="548"/>
      <c r="U31" s="545"/>
      <c r="V31" s="551"/>
      <c r="W31" s="175">
        <f t="shared" si="7"/>
        <v>3343.4678858162356</v>
      </c>
      <c r="X31" s="177">
        <f t="shared" si="8"/>
        <v>278.62232381801965</v>
      </c>
      <c r="Y31" s="548"/>
      <c r="Z31" s="548"/>
      <c r="AA31" s="545"/>
      <c r="AB31" s="543"/>
      <c r="AC31" s="175">
        <f t="shared" si="9"/>
        <v>3343.4678858162356</v>
      </c>
      <c r="AD31" s="177">
        <f t="shared" si="10"/>
        <v>278.62232381801965</v>
      </c>
      <c r="AE31" s="548"/>
      <c r="AF31" s="548"/>
      <c r="AG31" s="545"/>
      <c r="AH31" s="543"/>
      <c r="AI31" s="175">
        <f t="shared" si="1"/>
        <v>3343.4678858162356</v>
      </c>
      <c r="AJ31" s="177">
        <f t="shared" si="11"/>
        <v>278.62232381801965</v>
      </c>
      <c r="AK31" s="548"/>
      <c r="AL31" s="548"/>
      <c r="AM31" s="545"/>
      <c r="AN31" s="543"/>
      <c r="AO31" s="175">
        <f t="shared" si="2"/>
        <v>3343.4678858162356</v>
      </c>
      <c r="AP31" s="177">
        <f t="shared" si="12"/>
        <v>278.62232381801965</v>
      </c>
      <c r="AQ31" s="548"/>
      <c r="AR31" s="548"/>
      <c r="AS31" s="545"/>
      <c r="AT31" s="543"/>
      <c r="AU31" s="178">
        <f t="shared" si="13"/>
        <v>3343.4678858162356</v>
      </c>
      <c r="AV31" s="177">
        <f t="shared" si="14"/>
        <v>278.62232381801965</v>
      </c>
      <c r="AW31" s="548"/>
      <c r="AX31" s="548"/>
      <c r="AY31" s="545"/>
    </row>
    <row r="32" spans="1:51" s="170" customFormat="1" ht="60" x14ac:dyDescent="0.25">
      <c r="A32" s="171">
        <v>3</v>
      </c>
      <c r="B32" s="172" t="s">
        <v>247</v>
      </c>
      <c r="C32" s="172" t="s">
        <v>248</v>
      </c>
      <c r="D32" s="172" t="s">
        <v>673</v>
      </c>
      <c r="E32" s="532"/>
      <c r="F32" s="165" t="str">
        <f t="shared" si="4"/>
        <v>024001VENP_Bat_E</v>
      </c>
      <c r="G32" s="165" t="str">
        <f t="shared" si="5"/>
        <v>024001VENP_Bat_E_E_3_Piemont</v>
      </c>
      <c r="H32" s="172" t="s">
        <v>409</v>
      </c>
      <c r="I32" s="103" t="s">
        <v>12</v>
      </c>
      <c r="J32" s="172" t="s">
        <v>14</v>
      </c>
      <c r="K32" s="103" t="s">
        <v>659</v>
      </c>
      <c r="L32" s="103" t="s">
        <v>510</v>
      </c>
      <c r="M32" s="103" t="s">
        <v>10</v>
      </c>
      <c r="N32" s="104">
        <v>3</v>
      </c>
      <c r="O32" s="173">
        <v>1000</v>
      </c>
      <c r="P32" s="174">
        <v>0.05</v>
      </c>
      <c r="Q32" s="175">
        <f t="shared" si="0"/>
        <v>3150</v>
      </c>
      <c r="R32" s="176">
        <f t="shared" si="6"/>
        <v>262.5</v>
      </c>
      <c r="S32" s="548"/>
      <c r="T32" s="548"/>
      <c r="U32" s="545"/>
      <c r="V32" s="551"/>
      <c r="W32" s="175">
        <f t="shared" si="7"/>
        <v>3343.4678858162356</v>
      </c>
      <c r="X32" s="177">
        <f t="shared" si="8"/>
        <v>278.62232381801965</v>
      </c>
      <c r="Y32" s="548"/>
      <c r="Z32" s="548"/>
      <c r="AA32" s="545"/>
      <c r="AB32" s="543"/>
      <c r="AC32" s="175">
        <f t="shared" si="9"/>
        <v>3343.4678858162356</v>
      </c>
      <c r="AD32" s="177">
        <f t="shared" si="10"/>
        <v>278.62232381801965</v>
      </c>
      <c r="AE32" s="548"/>
      <c r="AF32" s="548"/>
      <c r="AG32" s="545"/>
      <c r="AH32" s="543"/>
      <c r="AI32" s="175">
        <f t="shared" si="1"/>
        <v>3343.4678858162356</v>
      </c>
      <c r="AJ32" s="177">
        <f t="shared" si="11"/>
        <v>278.62232381801965</v>
      </c>
      <c r="AK32" s="548"/>
      <c r="AL32" s="548"/>
      <c r="AM32" s="545"/>
      <c r="AN32" s="543"/>
      <c r="AO32" s="175">
        <f t="shared" si="2"/>
        <v>3343.4678858162356</v>
      </c>
      <c r="AP32" s="177">
        <f t="shared" si="12"/>
        <v>278.62232381801965</v>
      </c>
      <c r="AQ32" s="548"/>
      <c r="AR32" s="548"/>
      <c r="AS32" s="545"/>
      <c r="AT32" s="543"/>
      <c r="AU32" s="178">
        <f t="shared" si="13"/>
        <v>3343.4678858162356</v>
      </c>
      <c r="AV32" s="177">
        <f t="shared" si="14"/>
        <v>278.62232381801965</v>
      </c>
      <c r="AW32" s="548"/>
      <c r="AX32" s="548"/>
      <c r="AY32" s="545"/>
    </row>
    <row r="33" spans="1:51" s="170" customFormat="1" ht="48" x14ac:dyDescent="0.25">
      <c r="A33" s="171">
        <v>3</v>
      </c>
      <c r="B33" s="172" t="s">
        <v>247</v>
      </c>
      <c r="C33" s="172" t="s">
        <v>248</v>
      </c>
      <c r="D33" s="172" t="s">
        <v>673</v>
      </c>
      <c r="E33" s="532"/>
      <c r="F33" s="165" t="str">
        <f t="shared" si="4"/>
        <v>024001VENP_Bat_E</v>
      </c>
      <c r="G33" s="165" t="str">
        <f t="shared" si="5"/>
        <v>024001VENP_Bat_E_E_3</v>
      </c>
      <c r="H33" s="172" t="s">
        <v>410</v>
      </c>
      <c r="I33" s="103" t="s">
        <v>12</v>
      </c>
      <c r="J33" s="172" t="s">
        <v>14</v>
      </c>
      <c r="K33" s="103" t="s">
        <v>659</v>
      </c>
      <c r="L33" s="103" t="s">
        <v>511</v>
      </c>
      <c r="M33" s="103" t="s">
        <v>10</v>
      </c>
      <c r="N33" s="104">
        <v>3</v>
      </c>
      <c r="O33" s="173">
        <v>1000</v>
      </c>
      <c r="P33" s="174">
        <v>0.05</v>
      </c>
      <c r="Q33" s="175">
        <f t="shared" si="0"/>
        <v>3150</v>
      </c>
      <c r="R33" s="176">
        <f t="shared" si="6"/>
        <v>262.5</v>
      </c>
      <c r="S33" s="548"/>
      <c r="T33" s="548"/>
      <c r="U33" s="545"/>
      <c r="V33" s="551"/>
      <c r="W33" s="175">
        <f t="shared" si="7"/>
        <v>3343.4678858162356</v>
      </c>
      <c r="X33" s="177">
        <f t="shared" si="8"/>
        <v>278.62232381801965</v>
      </c>
      <c r="Y33" s="548"/>
      <c r="Z33" s="548"/>
      <c r="AA33" s="545"/>
      <c r="AB33" s="543"/>
      <c r="AC33" s="175">
        <f t="shared" si="9"/>
        <v>3343.4678858162356</v>
      </c>
      <c r="AD33" s="177">
        <f t="shared" si="10"/>
        <v>278.62232381801965</v>
      </c>
      <c r="AE33" s="548"/>
      <c r="AF33" s="548"/>
      <c r="AG33" s="545"/>
      <c r="AH33" s="543"/>
      <c r="AI33" s="175">
        <f t="shared" si="1"/>
        <v>3343.4678858162356</v>
      </c>
      <c r="AJ33" s="177">
        <f t="shared" si="11"/>
        <v>278.62232381801965</v>
      </c>
      <c r="AK33" s="548"/>
      <c r="AL33" s="548"/>
      <c r="AM33" s="545"/>
      <c r="AN33" s="543"/>
      <c r="AO33" s="175">
        <f t="shared" si="2"/>
        <v>3343.4678858162356</v>
      </c>
      <c r="AP33" s="177">
        <f t="shared" si="12"/>
        <v>278.62232381801965</v>
      </c>
      <c r="AQ33" s="548"/>
      <c r="AR33" s="548"/>
      <c r="AS33" s="545"/>
      <c r="AT33" s="543"/>
      <c r="AU33" s="178">
        <f t="shared" si="13"/>
        <v>3343.4678858162356</v>
      </c>
      <c r="AV33" s="177">
        <f t="shared" si="14"/>
        <v>278.62232381801965</v>
      </c>
      <c r="AW33" s="548"/>
      <c r="AX33" s="548"/>
      <c r="AY33" s="545"/>
    </row>
    <row r="34" spans="1:51" s="170" customFormat="1" ht="36" x14ac:dyDescent="0.25">
      <c r="A34" s="171">
        <v>3</v>
      </c>
      <c r="B34" s="172" t="s">
        <v>247</v>
      </c>
      <c r="C34" s="172" t="s">
        <v>248</v>
      </c>
      <c r="D34" s="172" t="s">
        <v>673</v>
      </c>
      <c r="E34" s="530"/>
      <c r="F34" s="165" t="str">
        <f t="shared" si="4"/>
        <v>024001VENP_Bat_E</v>
      </c>
      <c r="G34" s="165" t="str">
        <f t="shared" si="5"/>
        <v>024001VENP_Bat_E_E_3</v>
      </c>
      <c r="H34" s="172" t="s">
        <v>411</v>
      </c>
      <c r="I34" s="103" t="s">
        <v>12</v>
      </c>
      <c r="J34" s="172" t="s">
        <v>14</v>
      </c>
      <c r="K34" s="103" t="s">
        <v>659</v>
      </c>
      <c r="L34" s="103" t="s">
        <v>511</v>
      </c>
      <c r="M34" s="103" t="s">
        <v>10</v>
      </c>
      <c r="N34" s="104">
        <v>1</v>
      </c>
      <c r="O34" s="173">
        <v>1000</v>
      </c>
      <c r="P34" s="174">
        <v>0.05</v>
      </c>
      <c r="Q34" s="175">
        <f t="shared" si="0"/>
        <v>1050</v>
      </c>
      <c r="R34" s="176">
        <f t="shared" si="6"/>
        <v>87.5</v>
      </c>
      <c r="S34" s="548"/>
      <c r="T34" s="548"/>
      <c r="U34" s="545"/>
      <c r="V34" s="551"/>
      <c r="W34" s="175">
        <f t="shared" si="7"/>
        <v>1114.4892952720786</v>
      </c>
      <c r="X34" s="177">
        <f t="shared" si="8"/>
        <v>92.874107939339879</v>
      </c>
      <c r="Y34" s="548"/>
      <c r="Z34" s="548"/>
      <c r="AA34" s="545"/>
      <c r="AB34" s="543"/>
      <c r="AC34" s="175">
        <f t="shared" si="9"/>
        <v>1114.4892952720786</v>
      </c>
      <c r="AD34" s="177">
        <f t="shared" si="10"/>
        <v>92.874107939339879</v>
      </c>
      <c r="AE34" s="548"/>
      <c r="AF34" s="548"/>
      <c r="AG34" s="545"/>
      <c r="AH34" s="543"/>
      <c r="AI34" s="175">
        <f t="shared" si="1"/>
        <v>1114.4892952720786</v>
      </c>
      <c r="AJ34" s="177">
        <f t="shared" si="11"/>
        <v>92.874107939339879</v>
      </c>
      <c r="AK34" s="548"/>
      <c r="AL34" s="548"/>
      <c r="AM34" s="545"/>
      <c r="AN34" s="543"/>
      <c r="AO34" s="175">
        <f t="shared" si="2"/>
        <v>1114.4892952720786</v>
      </c>
      <c r="AP34" s="177">
        <f t="shared" si="12"/>
        <v>92.874107939339879</v>
      </c>
      <c r="AQ34" s="548"/>
      <c r="AR34" s="548"/>
      <c r="AS34" s="545"/>
      <c r="AT34" s="543"/>
      <c r="AU34" s="178">
        <f t="shared" si="13"/>
        <v>1114.4892952720786</v>
      </c>
      <c r="AV34" s="177">
        <f t="shared" si="14"/>
        <v>92.874107939339879</v>
      </c>
      <c r="AW34" s="548"/>
      <c r="AX34" s="548"/>
      <c r="AY34" s="545"/>
    </row>
    <row r="35" spans="1:51" s="170" customFormat="1" ht="132" x14ac:dyDescent="0.25">
      <c r="A35" s="171">
        <v>3</v>
      </c>
      <c r="B35" s="172" t="s">
        <v>247</v>
      </c>
      <c r="C35" s="172" t="s">
        <v>248</v>
      </c>
      <c r="D35" s="172" t="s">
        <v>673</v>
      </c>
      <c r="E35" s="529" t="str">
        <f>F35</f>
        <v>024001PROC_Chaufferie</v>
      </c>
      <c r="F35" s="165" t="str">
        <f t="shared" si="4"/>
        <v>024001PROC_Chaufferie</v>
      </c>
      <c r="G35" s="165" t="str">
        <f t="shared" si="5"/>
        <v>024001PROC_Chaufferie_</v>
      </c>
      <c r="H35" s="172" t="s">
        <v>412</v>
      </c>
      <c r="I35" s="103" t="s">
        <v>19</v>
      </c>
      <c r="J35" s="172" t="s">
        <v>16</v>
      </c>
      <c r="K35" s="103" t="s">
        <v>512</v>
      </c>
      <c r="L35" s="103"/>
      <c r="M35" s="103" t="s">
        <v>10</v>
      </c>
      <c r="N35" s="104">
        <v>3</v>
      </c>
      <c r="O35" s="173">
        <v>1000</v>
      </c>
      <c r="P35" s="174">
        <v>0.05</v>
      </c>
      <c r="Q35" s="175">
        <f t="shared" si="0"/>
        <v>3150</v>
      </c>
      <c r="R35" s="176">
        <f t="shared" si="6"/>
        <v>262.5</v>
      </c>
      <c r="S35" s="548"/>
      <c r="T35" s="548"/>
      <c r="U35" s="545"/>
      <c r="V35" s="551"/>
      <c r="W35" s="175">
        <f t="shared" si="7"/>
        <v>3343.4678858162356</v>
      </c>
      <c r="X35" s="177">
        <f t="shared" si="8"/>
        <v>278.62232381801965</v>
      </c>
      <c r="Y35" s="548"/>
      <c r="Z35" s="548"/>
      <c r="AA35" s="545"/>
      <c r="AB35" s="543"/>
      <c r="AC35" s="175">
        <f t="shared" si="9"/>
        <v>3343.4678858162356</v>
      </c>
      <c r="AD35" s="177">
        <f t="shared" si="10"/>
        <v>278.62232381801965</v>
      </c>
      <c r="AE35" s="548"/>
      <c r="AF35" s="548"/>
      <c r="AG35" s="545"/>
      <c r="AH35" s="543"/>
      <c r="AI35" s="175">
        <f t="shared" si="1"/>
        <v>3343.4678858162356</v>
      </c>
      <c r="AJ35" s="177">
        <f t="shared" si="11"/>
        <v>278.62232381801965</v>
      </c>
      <c r="AK35" s="548"/>
      <c r="AL35" s="548"/>
      <c r="AM35" s="545"/>
      <c r="AN35" s="543"/>
      <c r="AO35" s="175">
        <f t="shared" si="2"/>
        <v>3343.4678858162356</v>
      </c>
      <c r="AP35" s="177">
        <f t="shared" si="12"/>
        <v>278.62232381801965</v>
      </c>
      <c r="AQ35" s="548"/>
      <c r="AR35" s="548"/>
      <c r="AS35" s="545"/>
      <c r="AT35" s="543"/>
      <c r="AU35" s="178">
        <f t="shared" si="13"/>
        <v>3343.4678858162356</v>
      </c>
      <c r="AV35" s="177">
        <f t="shared" si="14"/>
        <v>278.62232381801965</v>
      </c>
      <c r="AW35" s="548"/>
      <c r="AX35" s="548"/>
      <c r="AY35" s="545"/>
    </row>
    <row r="36" spans="1:51" s="170" customFormat="1" ht="36" x14ac:dyDescent="0.25">
      <c r="A36" s="171">
        <v>3</v>
      </c>
      <c r="B36" s="172" t="s">
        <v>247</v>
      </c>
      <c r="C36" s="172" t="s">
        <v>248</v>
      </c>
      <c r="D36" s="172" t="s">
        <v>673</v>
      </c>
      <c r="E36" s="532"/>
      <c r="F36" s="165" t="str">
        <f t="shared" si="4"/>
        <v>024001PROC_Chaufferie</v>
      </c>
      <c r="G36" s="165" t="str">
        <f t="shared" si="5"/>
        <v>024001PROC_Chaufferie_Dgaz</v>
      </c>
      <c r="H36" s="172" t="s">
        <v>413</v>
      </c>
      <c r="I36" s="103" t="s">
        <v>19</v>
      </c>
      <c r="J36" s="172" t="s">
        <v>16</v>
      </c>
      <c r="K36" s="103" t="s">
        <v>512</v>
      </c>
      <c r="L36" s="103" t="s">
        <v>515</v>
      </c>
      <c r="M36" s="103" t="s">
        <v>10</v>
      </c>
      <c r="N36" s="104">
        <v>2</v>
      </c>
      <c r="O36" s="173">
        <v>1000</v>
      </c>
      <c r="P36" s="174">
        <v>0.05</v>
      </c>
      <c r="Q36" s="175">
        <f t="shared" si="0"/>
        <v>2100</v>
      </c>
      <c r="R36" s="176">
        <f t="shared" si="6"/>
        <v>175</v>
      </c>
      <c r="S36" s="548"/>
      <c r="T36" s="548"/>
      <c r="U36" s="545"/>
      <c r="V36" s="551"/>
      <c r="W36" s="175">
        <f t="shared" si="7"/>
        <v>2228.9785905441572</v>
      </c>
      <c r="X36" s="177">
        <f t="shared" si="8"/>
        <v>185.74821587867976</v>
      </c>
      <c r="Y36" s="548"/>
      <c r="Z36" s="548"/>
      <c r="AA36" s="545"/>
      <c r="AB36" s="543"/>
      <c r="AC36" s="175">
        <f t="shared" si="9"/>
        <v>2228.9785905441572</v>
      </c>
      <c r="AD36" s="177">
        <f t="shared" si="10"/>
        <v>185.74821587867976</v>
      </c>
      <c r="AE36" s="548"/>
      <c r="AF36" s="548"/>
      <c r="AG36" s="545"/>
      <c r="AH36" s="543"/>
      <c r="AI36" s="175">
        <f t="shared" si="1"/>
        <v>2228.9785905441572</v>
      </c>
      <c r="AJ36" s="177">
        <f t="shared" si="11"/>
        <v>185.74821587867976</v>
      </c>
      <c r="AK36" s="548"/>
      <c r="AL36" s="548"/>
      <c r="AM36" s="545"/>
      <c r="AN36" s="543"/>
      <c r="AO36" s="175">
        <f t="shared" si="2"/>
        <v>2228.9785905441572</v>
      </c>
      <c r="AP36" s="177">
        <f t="shared" si="12"/>
        <v>185.74821587867976</v>
      </c>
      <c r="AQ36" s="548"/>
      <c r="AR36" s="548"/>
      <c r="AS36" s="545"/>
      <c r="AT36" s="543"/>
      <c r="AU36" s="178">
        <f t="shared" si="13"/>
        <v>2228.9785905441572</v>
      </c>
      <c r="AV36" s="177">
        <f t="shared" si="14"/>
        <v>185.74821587867976</v>
      </c>
      <c r="AW36" s="548"/>
      <c r="AX36" s="548"/>
      <c r="AY36" s="545"/>
    </row>
    <row r="37" spans="1:51" s="170" customFormat="1" ht="24" x14ac:dyDescent="0.25">
      <c r="A37" s="171">
        <v>3</v>
      </c>
      <c r="B37" s="172" t="s">
        <v>247</v>
      </c>
      <c r="C37" s="172" t="s">
        <v>248</v>
      </c>
      <c r="D37" s="172" t="s">
        <v>673</v>
      </c>
      <c r="E37" s="532"/>
      <c r="F37" s="165" t="str">
        <f t="shared" si="4"/>
        <v>024001PROC_Chaufferie</v>
      </c>
      <c r="G37" s="165" t="str">
        <f t="shared" si="5"/>
        <v>024001PROC_Chaufferie_Comb</v>
      </c>
      <c r="H37" s="172" t="s">
        <v>414</v>
      </c>
      <c r="I37" s="103" t="s">
        <v>19</v>
      </c>
      <c r="J37" s="172" t="s">
        <v>16</v>
      </c>
      <c r="K37" s="103" t="s">
        <v>512</v>
      </c>
      <c r="L37" s="103" t="s">
        <v>513</v>
      </c>
      <c r="M37" s="103" t="s">
        <v>10</v>
      </c>
      <c r="N37" s="104">
        <v>3</v>
      </c>
      <c r="O37" s="173">
        <v>1000</v>
      </c>
      <c r="P37" s="174">
        <v>0.05</v>
      </c>
      <c r="Q37" s="175">
        <f t="shared" si="0"/>
        <v>3150</v>
      </c>
      <c r="R37" s="176">
        <f t="shared" si="6"/>
        <v>262.5</v>
      </c>
      <c r="S37" s="548"/>
      <c r="T37" s="548"/>
      <c r="U37" s="545"/>
      <c r="V37" s="551"/>
      <c r="W37" s="175">
        <f t="shared" si="7"/>
        <v>3343.4678858162356</v>
      </c>
      <c r="X37" s="177">
        <f t="shared" si="8"/>
        <v>278.62232381801965</v>
      </c>
      <c r="Y37" s="548"/>
      <c r="Z37" s="548"/>
      <c r="AA37" s="545"/>
      <c r="AB37" s="543"/>
      <c r="AC37" s="175">
        <f t="shared" si="9"/>
        <v>3343.4678858162356</v>
      </c>
      <c r="AD37" s="177">
        <f t="shared" si="10"/>
        <v>278.62232381801965</v>
      </c>
      <c r="AE37" s="548"/>
      <c r="AF37" s="548"/>
      <c r="AG37" s="545"/>
      <c r="AH37" s="543"/>
      <c r="AI37" s="175">
        <f t="shared" si="1"/>
        <v>3343.4678858162356</v>
      </c>
      <c r="AJ37" s="177">
        <f t="shared" si="11"/>
        <v>278.62232381801965</v>
      </c>
      <c r="AK37" s="548"/>
      <c r="AL37" s="548"/>
      <c r="AM37" s="545"/>
      <c r="AN37" s="543"/>
      <c r="AO37" s="175">
        <f t="shared" si="2"/>
        <v>3343.4678858162356</v>
      </c>
      <c r="AP37" s="177">
        <f t="shared" si="12"/>
        <v>278.62232381801965</v>
      </c>
      <c r="AQ37" s="548"/>
      <c r="AR37" s="548"/>
      <c r="AS37" s="545"/>
      <c r="AT37" s="543"/>
      <c r="AU37" s="178">
        <f t="shared" si="13"/>
        <v>3343.4678858162356</v>
      </c>
      <c r="AV37" s="177">
        <f t="shared" si="14"/>
        <v>278.62232381801965</v>
      </c>
      <c r="AW37" s="548"/>
      <c r="AX37" s="548"/>
      <c r="AY37" s="545"/>
    </row>
    <row r="38" spans="1:51" s="170" customFormat="1" ht="24" x14ac:dyDescent="0.25">
      <c r="A38" s="171">
        <v>3</v>
      </c>
      <c r="B38" s="172" t="s">
        <v>247</v>
      </c>
      <c r="C38" s="172" t="s">
        <v>248</v>
      </c>
      <c r="D38" s="172" t="s">
        <v>673</v>
      </c>
      <c r="E38" s="530"/>
      <c r="F38" s="165" t="str">
        <f t="shared" si="4"/>
        <v>024001PROC_Chaufferie</v>
      </c>
      <c r="G38" s="165" t="str">
        <f t="shared" si="5"/>
        <v>024001PROC_Chaufferie_Ramo</v>
      </c>
      <c r="H38" s="172" t="s">
        <v>415</v>
      </c>
      <c r="I38" s="103" t="s">
        <v>19</v>
      </c>
      <c r="J38" s="172" t="s">
        <v>16</v>
      </c>
      <c r="K38" s="103" t="s">
        <v>512</v>
      </c>
      <c r="L38" s="103" t="s">
        <v>514</v>
      </c>
      <c r="M38" s="103" t="s">
        <v>10</v>
      </c>
      <c r="N38" s="104">
        <v>2</v>
      </c>
      <c r="O38" s="173">
        <v>1000</v>
      </c>
      <c r="P38" s="174">
        <v>0.05</v>
      </c>
      <c r="Q38" s="175">
        <f t="shared" si="0"/>
        <v>2100</v>
      </c>
      <c r="R38" s="176">
        <f t="shared" si="6"/>
        <v>175</v>
      </c>
      <c r="S38" s="548"/>
      <c r="T38" s="548"/>
      <c r="U38" s="545"/>
      <c r="V38" s="551"/>
      <c r="W38" s="175">
        <f t="shared" si="7"/>
        <v>2228.9785905441572</v>
      </c>
      <c r="X38" s="177">
        <f t="shared" si="8"/>
        <v>185.74821587867976</v>
      </c>
      <c r="Y38" s="548"/>
      <c r="Z38" s="548"/>
      <c r="AA38" s="545"/>
      <c r="AB38" s="543"/>
      <c r="AC38" s="175">
        <f t="shared" si="9"/>
        <v>2228.9785905441572</v>
      </c>
      <c r="AD38" s="177">
        <f t="shared" si="10"/>
        <v>185.74821587867976</v>
      </c>
      <c r="AE38" s="548"/>
      <c r="AF38" s="548"/>
      <c r="AG38" s="545"/>
      <c r="AH38" s="543"/>
      <c r="AI38" s="175">
        <f t="shared" si="1"/>
        <v>2228.9785905441572</v>
      </c>
      <c r="AJ38" s="177">
        <f t="shared" si="11"/>
        <v>185.74821587867976</v>
      </c>
      <c r="AK38" s="548"/>
      <c r="AL38" s="548"/>
      <c r="AM38" s="545"/>
      <c r="AN38" s="543"/>
      <c r="AO38" s="175">
        <f t="shared" si="2"/>
        <v>2228.9785905441572</v>
      </c>
      <c r="AP38" s="177">
        <f t="shared" si="12"/>
        <v>185.74821587867976</v>
      </c>
      <c r="AQ38" s="548"/>
      <c r="AR38" s="548"/>
      <c r="AS38" s="545"/>
      <c r="AT38" s="543"/>
      <c r="AU38" s="178">
        <f t="shared" si="13"/>
        <v>2228.9785905441572</v>
      </c>
      <c r="AV38" s="177">
        <f t="shared" si="14"/>
        <v>185.74821587867976</v>
      </c>
      <c r="AW38" s="548"/>
      <c r="AX38" s="548"/>
      <c r="AY38" s="545"/>
    </row>
    <row r="39" spans="1:51" s="170" customFormat="1" ht="60" x14ac:dyDescent="0.25">
      <c r="A39" s="171">
        <v>3</v>
      </c>
      <c r="B39" s="172" t="s">
        <v>247</v>
      </c>
      <c r="C39" s="172" t="s">
        <v>248</v>
      </c>
      <c r="D39" s="172" t="s">
        <v>673</v>
      </c>
      <c r="E39" s="529" t="str">
        <f>F39</f>
        <v>024001VENP_Bat_F</v>
      </c>
      <c r="F39" s="165" t="str">
        <f t="shared" si="4"/>
        <v>024001VENP_Bat_F</v>
      </c>
      <c r="G39" s="165" t="str">
        <f t="shared" si="5"/>
        <v>024001VENP_Bat_F_F_0_1_2</v>
      </c>
      <c r="H39" s="172" t="s">
        <v>416</v>
      </c>
      <c r="I39" s="103" t="s">
        <v>12</v>
      </c>
      <c r="J39" s="172" t="s">
        <v>14</v>
      </c>
      <c r="K39" s="103" t="s">
        <v>660</v>
      </c>
      <c r="L39" s="103" t="s">
        <v>516</v>
      </c>
      <c r="M39" s="103" t="s">
        <v>10</v>
      </c>
      <c r="N39" s="104">
        <v>3</v>
      </c>
      <c r="O39" s="173">
        <v>1000</v>
      </c>
      <c r="P39" s="174">
        <v>0.05</v>
      </c>
      <c r="Q39" s="175">
        <f t="shared" si="0"/>
        <v>3150</v>
      </c>
      <c r="R39" s="176">
        <f t="shared" si="6"/>
        <v>262.5</v>
      </c>
      <c r="S39" s="548"/>
      <c r="T39" s="548"/>
      <c r="U39" s="545"/>
      <c r="V39" s="551"/>
      <c r="W39" s="175">
        <f t="shared" si="7"/>
        <v>3343.4678858162356</v>
      </c>
      <c r="X39" s="177">
        <f t="shared" si="8"/>
        <v>278.62232381801965</v>
      </c>
      <c r="Y39" s="548"/>
      <c r="Z39" s="548"/>
      <c r="AA39" s="545"/>
      <c r="AB39" s="543"/>
      <c r="AC39" s="175">
        <f t="shared" si="9"/>
        <v>3343.4678858162356</v>
      </c>
      <c r="AD39" s="177">
        <f t="shared" si="10"/>
        <v>278.62232381801965</v>
      </c>
      <c r="AE39" s="548"/>
      <c r="AF39" s="548"/>
      <c r="AG39" s="545"/>
      <c r="AH39" s="543"/>
      <c r="AI39" s="175">
        <f t="shared" si="1"/>
        <v>3343.4678858162356</v>
      </c>
      <c r="AJ39" s="177">
        <f t="shared" si="11"/>
        <v>278.62232381801965</v>
      </c>
      <c r="AK39" s="548"/>
      <c r="AL39" s="548"/>
      <c r="AM39" s="545"/>
      <c r="AN39" s="543"/>
      <c r="AO39" s="175">
        <f t="shared" si="2"/>
        <v>3343.4678858162356</v>
      </c>
      <c r="AP39" s="177">
        <f t="shared" si="12"/>
        <v>278.62232381801965</v>
      </c>
      <c r="AQ39" s="548"/>
      <c r="AR39" s="548"/>
      <c r="AS39" s="545"/>
      <c r="AT39" s="543"/>
      <c r="AU39" s="178">
        <f t="shared" si="13"/>
        <v>3343.4678858162356</v>
      </c>
      <c r="AV39" s="177">
        <f t="shared" si="14"/>
        <v>278.62232381801965</v>
      </c>
      <c r="AW39" s="548"/>
      <c r="AX39" s="548"/>
      <c r="AY39" s="545"/>
    </row>
    <row r="40" spans="1:51" s="170" customFormat="1" ht="60" x14ac:dyDescent="0.25">
      <c r="A40" s="171">
        <v>3</v>
      </c>
      <c r="B40" s="172" t="s">
        <v>247</v>
      </c>
      <c r="C40" s="172" t="s">
        <v>248</v>
      </c>
      <c r="D40" s="172" t="s">
        <v>673</v>
      </c>
      <c r="E40" s="532"/>
      <c r="F40" s="165" t="str">
        <f t="shared" si="4"/>
        <v>024001VENP_Bat_F</v>
      </c>
      <c r="G40" s="165" t="str">
        <f t="shared" si="5"/>
        <v>024001VENP_Bat_F_F_0_1_2</v>
      </c>
      <c r="H40" s="172" t="s">
        <v>417</v>
      </c>
      <c r="I40" s="103" t="s">
        <v>12</v>
      </c>
      <c r="J40" s="172" t="s">
        <v>14</v>
      </c>
      <c r="K40" s="103" t="s">
        <v>660</v>
      </c>
      <c r="L40" s="103" t="s">
        <v>516</v>
      </c>
      <c r="M40" s="103" t="s">
        <v>10</v>
      </c>
      <c r="N40" s="104">
        <v>3</v>
      </c>
      <c r="O40" s="173">
        <v>1000</v>
      </c>
      <c r="P40" s="174">
        <v>0.05</v>
      </c>
      <c r="Q40" s="175">
        <f t="shared" si="0"/>
        <v>3150</v>
      </c>
      <c r="R40" s="176">
        <f t="shared" si="6"/>
        <v>262.5</v>
      </c>
      <c r="S40" s="548"/>
      <c r="T40" s="548"/>
      <c r="U40" s="545"/>
      <c r="V40" s="551"/>
      <c r="W40" s="175">
        <f t="shared" si="7"/>
        <v>3343.4678858162356</v>
      </c>
      <c r="X40" s="177">
        <f t="shared" si="8"/>
        <v>278.62232381801965</v>
      </c>
      <c r="Y40" s="548"/>
      <c r="Z40" s="548"/>
      <c r="AA40" s="545"/>
      <c r="AB40" s="543"/>
      <c r="AC40" s="175">
        <f t="shared" si="9"/>
        <v>3343.4678858162356</v>
      </c>
      <c r="AD40" s="177">
        <f t="shared" si="10"/>
        <v>278.62232381801965</v>
      </c>
      <c r="AE40" s="548"/>
      <c r="AF40" s="548"/>
      <c r="AG40" s="545"/>
      <c r="AH40" s="543"/>
      <c r="AI40" s="175">
        <f t="shared" si="1"/>
        <v>3343.4678858162356</v>
      </c>
      <c r="AJ40" s="177">
        <f t="shared" si="11"/>
        <v>278.62232381801965</v>
      </c>
      <c r="AK40" s="548"/>
      <c r="AL40" s="548"/>
      <c r="AM40" s="545"/>
      <c r="AN40" s="543"/>
      <c r="AO40" s="175">
        <f t="shared" si="2"/>
        <v>3343.4678858162356</v>
      </c>
      <c r="AP40" s="177">
        <f t="shared" si="12"/>
        <v>278.62232381801965</v>
      </c>
      <c r="AQ40" s="548"/>
      <c r="AR40" s="548"/>
      <c r="AS40" s="545"/>
      <c r="AT40" s="543"/>
      <c r="AU40" s="178">
        <f t="shared" si="13"/>
        <v>3343.4678858162356</v>
      </c>
      <c r="AV40" s="177">
        <f t="shared" si="14"/>
        <v>278.62232381801965</v>
      </c>
      <c r="AW40" s="548"/>
      <c r="AX40" s="548"/>
      <c r="AY40" s="545"/>
    </row>
    <row r="41" spans="1:51" s="170" customFormat="1" ht="60" x14ac:dyDescent="0.25">
      <c r="A41" s="171">
        <v>3</v>
      </c>
      <c r="B41" s="172" t="s">
        <v>247</v>
      </c>
      <c r="C41" s="172" t="s">
        <v>248</v>
      </c>
      <c r="D41" s="172" t="s">
        <v>673</v>
      </c>
      <c r="E41" s="532"/>
      <c r="F41" s="165" t="str">
        <f t="shared" si="4"/>
        <v>024001VENP_Bat_F</v>
      </c>
      <c r="G41" s="165" t="str">
        <f t="shared" si="5"/>
        <v>024001VENP_Bat_F_F3</v>
      </c>
      <c r="H41" s="172" t="s">
        <v>418</v>
      </c>
      <c r="I41" s="103" t="s">
        <v>12</v>
      </c>
      <c r="J41" s="172" t="s">
        <v>14</v>
      </c>
      <c r="K41" s="103" t="s">
        <v>660</v>
      </c>
      <c r="L41" s="103" t="s">
        <v>517</v>
      </c>
      <c r="M41" s="103" t="s">
        <v>10</v>
      </c>
      <c r="N41" s="104">
        <v>3</v>
      </c>
      <c r="O41" s="173">
        <v>1000</v>
      </c>
      <c r="P41" s="174">
        <v>0.05</v>
      </c>
      <c r="Q41" s="175">
        <f t="shared" si="0"/>
        <v>3150</v>
      </c>
      <c r="R41" s="176">
        <f t="shared" si="6"/>
        <v>262.5</v>
      </c>
      <c r="S41" s="548"/>
      <c r="T41" s="548"/>
      <c r="U41" s="545"/>
      <c r="V41" s="551"/>
      <c r="W41" s="175">
        <f t="shared" si="7"/>
        <v>3343.4678858162356</v>
      </c>
      <c r="X41" s="177">
        <f t="shared" si="8"/>
        <v>278.62232381801965</v>
      </c>
      <c r="Y41" s="548"/>
      <c r="Z41" s="548"/>
      <c r="AA41" s="545"/>
      <c r="AB41" s="543"/>
      <c r="AC41" s="175">
        <f t="shared" si="9"/>
        <v>3343.4678858162356</v>
      </c>
      <c r="AD41" s="177">
        <f t="shared" si="10"/>
        <v>278.62232381801965</v>
      </c>
      <c r="AE41" s="548"/>
      <c r="AF41" s="548"/>
      <c r="AG41" s="545"/>
      <c r="AH41" s="543"/>
      <c r="AI41" s="175">
        <f t="shared" si="1"/>
        <v>3343.4678858162356</v>
      </c>
      <c r="AJ41" s="177">
        <f t="shared" si="11"/>
        <v>278.62232381801965</v>
      </c>
      <c r="AK41" s="548"/>
      <c r="AL41" s="548"/>
      <c r="AM41" s="545"/>
      <c r="AN41" s="543"/>
      <c r="AO41" s="175">
        <f t="shared" si="2"/>
        <v>3343.4678858162356</v>
      </c>
      <c r="AP41" s="177">
        <f t="shared" si="12"/>
        <v>278.62232381801965</v>
      </c>
      <c r="AQ41" s="548"/>
      <c r="AR41" s="548"/>
      <c r="AS41" s="545"/>
      <c r="AT41" s="543"/>
      <c r="AU41" s="178">
        <f t="shared" si="13"/>
        <v>3343.4678858162356</v>
      </c>
      <c r="AV41" s="177">
        <f t="shared" si="14"/>
        <v>278.62232381801965</v>
      </c>
      <c r="AW41" s="548"/>
      <c r="AX41" s="548"/>
      <c r="AY41" s="545"/>
    </row>
    <row r="42" spans="1:51" s="170" customFormat="1" ht="36" x14ac:dyDescent="0.25">
      <c r="A42" s="171">
        <v>3</v>
      </c>
      <c r="B42" s="172" t="s">
        <v>247</v>
      </c>
      <c r="C42" s="172" t="s">
        <v>248</v>
      </c>
      <c r="D42" s="172" t="s">
        <v>673</v>
      </c>
      <c r="E42" s="530"/>
      <c r="F42" s="165" t="str">
        <f t="shared" si="4"/>
        <v>024001VENP_Bat_F</v>
      </c>
      <c r="G42" s="165" t="str">
        <f t="shared" si="5"/>
        <v>024001VENP_Bat_F_F3</v>
      </c>
      <c r="H42" s="172" t="s">
        <v>419</v>
      </c>
      <c r="I42" s="103" t="s">
        <v>12</v>
      </c>
      <c r="J42" s="172" t="s">
        <v>14</v>
      </c>
      <c r="K42" s="103" t="s">
        <v>660</v>
      </c>
      <c r="L42" s="103" t="s">
        <v>517</v>
      </c>
      <c r="M42" s="103" t="s">
        <v>10</v>
      </c>
      <c r="N42" s="104">
        <v>1</v>
      </c>
      <c r="O42" s="173">
        <v>1000</v>
      </c>
      <c r="P42" s="174">
        <v>0.05</v>
      </c>
      <c r="Q42" s="175">
        <f t="shared" si="0"/>
        <v>1050</v>
      </c>
      <c r="R42" s="176">
        <f t="shared" si="6"/>
        <v>87.5</v>
      </c>
      <c r="S42" s="548"/>
      <c r="T42" s="548"/>
      <c r="U42" s="545"/>
      <c r="V42" s="551"/>
      <c r="W42" s="175">
        <f t="shared" si="7"/>
        <v>1114.4892952720786</v>
      </c>
      <c r="X42" s="177">
        <f t="shared" si="8"/>
        <v>92.874107939339879</v>
      </c>
      <c r="Y42" s="548"/>
      <c r="Z42" s="548"/>
      <c r="AA42" s="545"/>
      <c r="AB42" s="543"/>
      <c r="AC42" s="175">
        <f t="shared" si="9"/>
        <v>1114.4892952720786</v>
      </c>
      <c r="AD42" s="177">
        <f t="shared" si="10"/>
        <v>92.874107939339879</v>
      </c>
      <c r="AE42" s="548"/>
      <c r="AF42" s="548"/>
      <c r="AG42" s="545"/>
      <c r="AH42" s="543"/>
      <c r="AI42" s="175">
        <f t="shared" si="1"/>
        <v>1114.4892952720786</v>
      </c>
      <c r="AJ42" s="177">
        <f t="shared" si="11"/>
        <v>92.874107939339879</v>
      </c>
      <c r="AK42" s="548"/>
      <c r="AL42" s="548"/>
      <c r="AM42" s="545"/>
      <c r="AN42" s="543"/>
      <c r="AO42" s="175">
        <f t="shared" si="2"/>
        <v>1114.4892952720786</v>
      </c>
      <c r="AP42" s="177">
        <f t="shared" si="12"/>
        <v>92.874107939339879</v>
      </c>
      <c r="AQ42" s="548"/>
      <c r="AR42" s="548"/>
      <c r="AS42" s="545"/>
      <c r="AT42" s="543"/>
      <c r="AU42" s="178">
        <f t="shared" si="13"/>
        <v>1114.4892952720786</v>
      </c>
      <c r="AV42" s="177">
        <f t="shared" si="14"/>
        <v>92.874107939339879</v>
      </c>
      <c r="AW42" s="548"/>
      <c r="AX42" s="548"/>
      <c r="AY42" s="545"/>
    </row>
    <row r="43" spans="1:51" s="170" customFormat="1" ht="24" x14ac:dyDescent="0.25">
      <c r="A43" s="171">
        <v>3</v>
      </c>
      <c r="B43" s="172" t="s">
        <v>247</v>
      </c>
      <c r="C43" s="172" t="s">
        <v>248</v>
      </c>
      <c r="D43" s="172" t="s">
        <v>673</v>
      </c>
      <c r="E43" s="172" t="str">
        <f t="shared" ref="E43:E47" si="15">F43</f>
        <v>024001VENT_Bat_G</v>
      </c>
      <c r="F43" s="165" t="str">
        <f t="shared" si="4"/>
        <v>024001VENT_Bat_G</v>
      </c>
      <c r="G43" s="165" t="str">
        <f t="shared" si="5"/>
        <v>024001VENT_Bat_G_Amphi</v>
      </c>
      <c r="H43" s="172" t="s">
        <v>420</v>
      </c>
      <c r="I43" s="103" t="s">
        <v>12</v>
      </c>
      <c r="J43" s="172" t="s">
        <v>11</v>
      </c>
      <c r="K43" s="103" t="s">
        <v>518</v>
      </c>
      <c r="L43" s="103" t="s">
        <v>501</v>
      </c>
      <c r="M43" s="103" t="s">
        <v>10</v>
      </c>
      <c r="N43" s="104">
        <v>3</v>
      </c>
      <c r="O43" s="173">
        <v>1000</v>
      </c>
      <c r="P43" s="174">
        <v>0.05</v>
      </c>
      <c r="Q43" s="175">
        <f t="shared" si="0"/>
        <v>3150</v>
      </c>
      <c r="R43" s="176">
        <f t="shared" si="6"/>
        <v>262.5</v>
      </c>
      <c r="S43" s="548"/>
      <c r="T43" s="548"/>
      <c r="U43" s="545"/>
      <c r="V43" s="551"/>
      <c r="W43" s="175">
        <f t="shared" si="7"/>
        <v>3343.4678858162356</v>
      </c>
      <c r="X43" s="177">
        <f t="shared" si="8"/>
        <v>278.62232381801965</v>
      </c>
      <c r="Y43" s="548"/>
      <c r="Z43" s="548"/>
      <c r="AA43" s="545"/>
      <c r="AB43" s="543"/>
      <c r="AC43" s="175">
        <f t="shared" si="9"/>
        <v>3343.4678858162356</v>
      </c>
      <c r="AD43" s="177">
        <f t="shared" si="10"/>
        <v>278.62232381801965</v>
      </c>
      <c r="AE43" s="548"/>
      <c r="AF43" s="548"/>
      <c r="AG43" s="545"/>
      <c r="AH43" s="543"/>
      <c r="AI43" s="175">
        <f t="shared" si="1"/>
        <v>3343.4678858162356</v>
      </c>
      <c r="AJ43" s="177">
        <f t="shared" si="11"/>
        <v>278.62232381801965</v>
      </c>
      <c r="AK43" s="548"/>
      <c r="AL43" s="548"/>
      <c r="AM43" s="545"/>
      <c r="AN43" s="543"/>
      <c r="AO43" s="175">
        <f t="shared" si="2"/>
        <v>3343.4678858162356</v>
      </c>
      <c r="AP43" s="177">
        <f t="shared" si="12"/>
        <v>278.62232381801965</v>
      </c>
      <c r="AQ43" s="548"/>
      <c r="AR43" s="548"/>
      <c r="AS43" s="545"/>
      <c r="AT43" s="543"/>
      <c r="AU43" s="178">
        <f t="shared" si="13"/>
        <v>3343.4678858162356</v>
      </c>
      <c r="AV43" s="177">
        <f t="shared" si="14"/>
        <v>278.62232381801965</v>
      </c>
      <c r="AW43" s="548"/>
      <c r="AX43" s="548"/>
      <c r="AY43" s="545"/>
    </row>
    <row r="44" spans="1:51" s="170" customFormat="1" ht="24.75" thickBot="1" x14ac:dyDescent="0.3">
      <c r="A44" s="171">
        <v>3</v>
      </c>
      <c r="B44" s="172" t="s">
        <v>247</v>
      </c>
      <c r="C44" s="172" t="s">
        <v>248</v>
      </c>
      <c r="D44" s="172" t="s">
        <v>673</v>
      </c>
      <c r="E44" s="172" t="str">
        <f t="shared" si="15"/>
        <v>024001VENP_Extract</v>
      </c>
      <c r="F44" s="165" t="str">
        <f t="shared" si="4"/>
        <v>024001VENP_Extract</v>
      </c>
      <c r="G44" s="165" t="str">
        <f t="shared" si="5"/>
        <v>024001VENP_Extract_</v>
      </c>
      <c r="H44" s="172" t="s">
        <v>421</v>
      </c>
      <c r="I44" s="103" t="s">
        <v>12</v>
      </c>
      <c r="J44" s="172" t="s">
        <v>14</v>
      </c>
      <c r="K44" s="103" t="s">
        <v>519</v>
      </c>
      <c r="L44" s="103"/>
      <c r="M44" s="103" t="s">
        <v>10</v>
      </c>
      <c r="N44" s="104">
        <v>2</v>
      </c>
      <c r="O44" s="173">
        <v>1000</v>
      </c>
      <c r="P44" s="174">
        <v>0.05</v>
      </c>
      <c r="Q44" s="175">
        <f t="shared" si="0"/>
        <v>2100</v>
      </c>
      <c r="R44" s="176">
        <f t="shared" si="6"/>
        <v>175</v>
      </c>
      <c r="S44" s="548"/>
      <c r="T44" s="548"/>
      <c r="U44" s="545"/>
      <c r="V44" s="551"/>
      <c r="W44" s="175">
        <f t="shared" si="7"/>
        <v>2228.9785905441572</v>
      </c>
      <c r="X44" s="177">
        <f t="shared" si="8"/>
        <v>185.74821587867976</v>
      </c>
      <c r="Y44" s="548"/>
      <c r="Z44" s="548"/>
      <c r="AA44" s="545"/>
      <c r="AB44" s="543"/>
      <c r="AC44" s="175">
        <f t="shared" si="9"/>
        <v>2228.9785905441572</v>
      </c>
      <c r="AD44" s="177">
        <f t="shared" si="10"/>
        <v>185.74821587867976</v>
      </c>
      <c r="AE44" s="548"/>
      <c r="AF44" s="548"/>
      <c r="AG44" s="545"/>
      <c r="AH44" s="543"/>
      <c r="AI44" s="175">
        <f t="shared" si="1"/>
        <v>2228.9785905441572</v>
      </c>
      <c r="AJ44" s="177">
        <f t="shared" si="11"/>
        <v>185.74821587867976</v>
      </c>
      <c r="AK44" s="548"/>
      <c r="AL44" s="548"/>
      <c r="AM44" s="545"/>
      <c r="AN44" s="543"/>
      <c r="AO44" s="175">
        <f t="shared" si="2"/>
        <v>2228.9785905441572</v>
      </c>
      <c r="AP44" s="177">
        <f t="shared" si="12"/>
        <v>185.74821587867976</v>
      </c>
      <c r="AQ44" s="548"/>
      <c r="AR44" s="548"/>
      <c r="AS44" s="545"/>
      <c r="AT44" s="543"/>
      <c r="AU44" s="178">
        <f t="shared" si="13"/>
        <v>2228.9785905441572</v>
      </c>
      <c r="AV44" s="177">
        <f t="shared" si="14"/>
        <v>185.74821587867976</v>
      </c>
      <c r="AW44" s="548"/>
      <c r="AX44" s="548"/>
      <c r="AY44" s="545"/>
    </row>
    <row r="45" spans="1:51" s="170" customFormat="1" ht="48" x14ac:dyDescent="0.25">
      <c r="A45" s="190">
        <v>3</v>
      </c>
      <c r="B45" s="165" t="s">
        <v>264</v>
      </c>
      <c r="C45" s="165" t="s">
        <v>265</v>
      </c>
      <c r="D45" s="165" t="s">
        <v>673</v>
      </c>
      <c r="E45" s="165" t="str">
        <f t="shared" si="15"/>
        <v>033001SSTA_Secon</v>
      </c>
      <c r="F45" s="165" t="str">
        <f t="shared" si="4"/>
        <v>033001SSTA_Secon</v>
      </c>
      <c r="G45" s="165" t="str">
        <f t="shared" si="5"/>
        <v>033001SSTA_Secon_</v>
      </c>
      <c r="H45" s="165" t="s">
        <v>422</v>
      </c>
      <c r="I45" s="120" t="s">
        <v>19</v>
      </c>
      <c r="J45" s="165" t="s">
        <v>13</v>
      </c>
      <c r="K45" s="118" t="s">
        <v>520</v>
      </c>
      <c r="L45" s="119"/>
      <c r="M45" s="120" t="s">
        <v>10</v>
      </c>
      <c r="N45" s="121">
        <v>2</v>
      </c>
      <c r="O45" s="191">
        <v>1000</v>
      </c>
      <c r="P45" s="192">
        <v>0.05</v>
      </c>
      <c r="Q45" s="178">
        <f t="shared" si="0"/>
        <v>2100</v>
      </c>
      <c r="R45" s="177">
        <f t="shared" si="6"/>
        <v>175</v>
      </c>
      <c r="S45" s="547">
        <f>SUM(Q45:Q79)</f>
        <v>68250</v>
      </c>
      <c r="T45" s="547">
        <f>SUM(R45:R79)</f>
        <v>5687.5</v>
      </c>
      <c r="U45" s="544"/>
      <c r="V45" s="551"/>
      <c r="W45" s="168">
        <f t="shared" si="7"/>
        <v>2228.9785905441572</v>
      </c>
      <c r="X45" s="169">
        <f t="shared" si="8"/>
        <v>185.74821587867976</v>
      </c>
      <c r="Y45" s="547">
        <f>SUM(W45:W79)</f>
        <v>72441.804192685115</v>
      </c>
      <c r="Z45" s="547">
        <f>SUM(X45:X79)</f>
        <v>6036.8170160570935</v>
      </c>
      <c r="AA45" s="544"/>
      <c r="AB45" s="543"/>
      <c r="AC45" s="168">
        <f t="shared" si="9"/>
        <v>2228.9785905441572</v>
      </c>
      <c r="AD45" s="169">
        <f t="shared" si="10"/>
        <v>185.74821587867976</v>
      </c>
      <c r="AE45" s="547">
        <f>SUM(AC45:AC79)</f>
        <v>72441.804192685115</v>
      </c>
      <c r="AF45" s="547">
        <f>SUM(AD45:AD79)</f>
        <v>6036.8170160570935</v>
      </c>
      <c r="AG45" s="544"/>
      <c r="AH45" s="543"/>
      <c r="AI45" s="168">
        <f t="shared" si="1"/>
        <v>2228.9785905441572</v>
      </c>
      <c r="AJ45" s="169">
        <f t="shared" si="11"/>
        <v>185.74821587867976</v>
      </c>
      <c r="AK45" s="547">
        <f>SUM(AI45:AI79)</f>
        <v>72441.804192685115</v>
      </c>
      <c r="AL45" s="547">
        <f>SUM(AJ45:AJ79)</f>
        <v>6036.8170160570935</v>
      </c>
      <c r="AM45" s="544"/>
      <c r="AN45" s="543"/>
      <c r="AO45" s="168">
        <f t="shared" si="2"/>
        <v>2228.9785905441572</v>
      </c>
      <c r="AP45" s="169">
        <f t="shared" si="12"/>
        <v>185.74821587867976</v>
      </c>
      <c r="AQ45" s="547">
        <f>SUM(AO45:AO79)</f>
        <v>72441.804192685115</v>
      </c>
      <c r="AR45" s="547">
        <f>SUM(AP45:AP79)</f>
        <v>6036.8170160570935</v>
      </c>
      <c r="AS45" s="544"/>
      <c r="AT45" s="543"/>
      <c r="AU45" s="168">
        <f t="shared" si="13"/>
        <v>2228.9785905441572</v>
      </c>
      <c r="AV45" s="169">
        <f t="shared" si="14"/>
        <v>185.74821587867976</v>
      </c>
      <c r="AW45" s="547">
        <f>SUM(AU45:AU79)</f>
        <v>72441.804192685115</v>
      </c>
      <c r="AX45" s="547">
        <f>SUM(AV45:AV79)</f>
        <v>6036.8170160570935</v>
      </c>
      <c r="AY45" s="544"/>
    </row>
    <row r="46" spans="1:51" s="170" customFormat="1" ht="72" x14ac:dyDescent="0.25">
      <c r="A46" s="171">
        <v>3</v>
      </c>
      <c r="B46" s="172" t="s">
        <v>264</v>
      </c>
      <c r="C46" s="172" t="s">
        <v>265</v>
      </c>
      <c r="D46" s="172" t="s">
        <v>673</v>
      </c>
      <c r="E46" s="172" t="str">
        <f t="shared" si="15"/>
        <v>033001VENT_Salles_acc_SAS</v>
      </c>
      <c r="F46" s="165" t="str">
        <f t="shared" si="4"/>
        <v>033001VENT_Salles_acc_SAS</v>
      </c>
      <c r="G46" s="165" t="str">
        <f t="shared" si="5"/>
        <v>033001VENT_Salles_acc_SAS_</v>
      </c>
      <c r="H46" s="172" t="s">
        <v>483</v>
      </c>
      <c r="I46" s="103" t="s">
        <v>12</v>
      </c>
      <c r="J46" s="172" t="s">
        <v>11</v>
      </c>
      <c r="K46" s="123" t="s">
        <v>521</v>
      </c>
      <c r="L46" s="123"/>
      <c r="M46" s="103" t="s">
        <v>10</v>
      </c>
      <c r="N46" s="104">
        <v>2</v>
      </c>
      <c r="O46" s="173">
        <v>1000</v>
      </c>
      <c r="P46" s="174">
        <v>0.05</v>
      </c>
      <c r="Q46" s="175">
        <f t="shared" si="0"/>
        <v>2100</v>
      </c>
      <c r="R46" s="176">
        <f t="shared" si="6"/>
        <v>175</v>
      </c>
      <c r="S46" s="548"/>
      <c r="T46" s="548"/>
      <c r="U46" s="545"/>
      <c r="V46" s="551"/>
      <c r="W46" s="175">
        <f t="shared" si="7"/>
        <v>2228.9785905441572</v>
      </c>
      <c r="X46" s="177">
        <f t="shared" si="8"/>
        <v>185.74821587867976</v>
      </c>
      <c r="Y46" s="548"/>
      <c r="Z46" s="548"/>
      <c r="AA46" s="545"/>
      <c r="AB46" s="543"/>
      <c r="AC46" s="175">
        <f t="shared" si="9"/>
        <v>2228.9785905441572</v>
      </c>
      <c r="AD46" s="177">
        <f t="shared" si="10"/>
        <v>185.74821587867976</v>
      </c>
      <c r="AE46" s="548"/>
      <c r="AF46" s="548"/>
      <c r="AG46" s="545"/>
      <c r="AH46" s="543"/>
      <c r="AI46" s="175">
        <f t="shared" si="1"/>
        <v>2228.9785905441572</v>
      </c>
      <c r="AJ46" s="177">
        <f t="shared" si="11"/>
        <v>185.74821587867976</v>
      </c>
      <c r="AK46" s="548"/>
      <c r="AL46" s="548"/>
      <c r="AM46" s="545"/>
      <c r="AN46" s="543"/>
      <c r="AO46" s="175">
        <f t="shared" si="2"/>
        <v>2228.9785905441572</v>
      </c>
      <c r="AP46" s="177">
        <f t="shared" si="12"/>
        <v>185.74821587867976</v>
      </c>
      <c r="AQ46" s="548"/>
      <c r="AR46" s="548"/>
      <c r="AS46" s="545"/>
      <c r="AT46" s="543"/>
      <c r="AU46" s="178">
        <f t="shared" si="13"/>
        <v>2228.9785905441572</v>
      </c>
      <c r="AV46" s="177">
        <f t="shared" si="14"/>
        <v>185.74821587867976</v>
      </c>
      <c r="AW46" s="548"/>
      <c r="AX46" s="548"/>
      <c r="AY46" s="545"/>
    </row>
    <row r="47" spans="1:51" s="170" customFormat="1" ht="108" x14ac:dyDescent="0.25">
      <c r="A47" s="171">
        <v>3</v>
      </c>
      <c r="B47" s="172" t="s">
        <v>264</v>
      </c>
      <c r="C47" s="172" t="s">
        <v>265</v>
      </c>
      <c r="D47" s="172" t="s">
        <v>673</v>
      </c>
      <c r="E47" s="172" t="str">
        <f t="shared" si="15"/>
        <v>033001VENT_Amphis_Conseil</v>
      </c>
      <c r="F47" s="165" t="str">
        <f t="shared" si="4"/>
        <v>033001VENT_Amphis_Conseil</v>
      </c>
      <c r="G47" s="165" t="str">
        <f t="shared" si="5"/>
        <v>033001VENT_Amphis_Conseil_</v>
      </c>
      <c r="H47" s="172" t="s">
        <v>484</v>
      </c>
      <c r="I47" s="103" t="s">
        <v>12</v>
      </c>
      <c r="J47" s="172" t="s">
        <v>11</v>
      </c>
      <c r="K47" s="123" t="s">
        <v>522</v>
      </c>
      <c r="L47" s="123"/>
      <c r="M47" s="103" t="s">
        <v>10</v>
      </c>
      <c r="N47" s="104">
        <v>2</v>
      </c>
      <c r="O47" s="173">
        <v>1000</v>
      </c>
      <c r="P47" s="174">
        <v>0.05</v>
      </c>
      <c r="Q47" s="175">
        <f t="shared" si="0"/>
        <v>2100</v>
      </c>
      <c r="R47" s="176">
        <f t="shared" si="6"/>
        <v>175</v>
      </c>
      <c r="S47" s="548"/>
      <c r="T47" s="548"/>
      <c r="U47" s="545"/>
      <c r="V47" s="551"/>
      <c r="W47" s="175">
        <f t="shared" si="7"/>
        <v>2228.9785905441572</v>
      </c>
      <c r="X47" s="177">
        <f t="shared" si="8"/>
        <v>185.74821587867976</v>
      </c>
      <c r="Y47" s="548"/>
      <c r="Z47" s="548"/>
      <c r="AA47" s="545"/>
      <c r="AB47" s="543"/>
      <c r="AC47" s="175">
        <f t="shared" si="9"/>
        <v>2228.9785905441572</v>
      </c>
      <c r="AD47" s="177">
        <f t="shared" si="10"/>
        <v>185.74821587867976</v>
      </c>
      <c r="AE47" s="548"/>
      <c r="AF47" s="548"/>
      <c r="AG47" s="545"/>
      <c r="AH47" s="543"/>
      <c r="AI47" s="175">
        <f t="shared" si="1"/>
        <v>2228.9785905441572</v>
      </c>
      <c r="AJ47" s="177">
        <f t="shared" si="11"/>
        <v>185.74821587867976</v>
      </c>
      <c r="AK47" s="548"/>
      <c r="AL47" s="548"/>
      <c r="AM47" s="545"/>
      <c r="AN47" s="543"/>
      <c r="AO47" s="175">
        <f t="shared" si="2"/>
        <v>2228.9785905441572</v>
      </c>
      <c r="AP47" s="177">
        <f t="shared" si="12"/>
        <v>185.74821587867976</v>
      </c>
      <c r="AQ47" s="548"/>
      <c r="AR47" s="548"/>
      <c r="AS47" s="545"/>
      <c r="AT47" s="543"/>
      <c r="AU47" s="178">
        <f t="shared" si="13"/>
        <v>2228.9785905441572</v>
      </c>
      <c r="AV47" s="177">
        <f t="shared" si="14"/>
        <v>185.74821587867976</v>
      </c>
      <c r="AW47" s="548"/>
      <c r="AX47" s="548"/>
      <c r="AY47" s="545"/>
    </row>
    <row r="48" spans="1:51" s="170" customFormat="1" ht="24" x14ac:dyDescent="0.25">
      <c r="A48" s="171">
        <v>3</v>
      </c>
      <c r="B48" s="172" t="s">
        <v>264</v>
      </c>
      <c r="C48" s="172" t="s">
        <v>265</v>
      </c>
      <c r="D48" s="172" t="s">
        <v>673</v>
      </c>
      <c r="E48" s="172" t="str">
        <f>+F48</f>
        <v>033001DICH_VC</v>
      </c>
      <c r="F48" s="165" t="str">
        <f t="shared" si="4"/>
        <v>033001DICH_VC</v>
      </c>
      <c r="G48" s="165" t="str">
        <f t="shared" si="5"/>
        <v>033001DICH_VC_</v>
      </c>
      <c r="H48" s="172" t="s">
        <v>423</v>
      </c>
      <c r="I48" s="103" t="s">
        <v>19</v>
      </c>
      <c r="J48" s="172" t="s">
        <v>68</v>
      </c>
      <c r="K48" s="123" t="s">
        <v>523</v>
      </c>
      <c r="L48" s="123"/>
      <c r="M48" s="103" t="s">
        <v>10</v>
      </c>
      <c r="N48" s="104">
        <v>1</v>
      </c>
      <c r="O48" s="173">
        <v>1000</v>
      </c>
      <c r="P48" s="174">
        <v>0.05</v>
      </c>
      <c r="Q48" s="175">
        <f t="shared" si="0"/>
        <v>1050</v>
      </c>
      <c r="R48" s="176">
        <f t="shared" si="6"/>
        <v>87.5</v>
      </c>
      <c r="S48" s="548"/>
      <c r="T48" s="548"/>
      <c r="U48" s="545"/>
      <c r="V48" s="551"/>
      <c r="W48" s="175">
        <f t="shared" si="7"/>
        <v>1114.4892952720786</v>
      </c>
      <c r="X48" s="177">
        <f t="shared" si="8"/>
        <v>92.874107939339879</v>
      </c>
      <c r="Y48" s="548"/>
      <c r="Z48" s="548"/>
      <c r="AA48" s="545"/>
      <c r="AB48" s="543"/>
      <c r="AC48" s="175">
        <f t="shared" si="9"/>
        <v>1114.4892952720786</v>
      </c>
      <c r="AD48" s="177">
        <f t="shared" si="10"/>
        <v>92.874107939339879</v>
      </c>
      <c r="AE48" s="548"/>
      <c r="AF48" s="548"/>
      <c r="AG48" s="545"/>
      <c r="AH48" s="543"/>
      <c r="AI48" s="175">
        <f t="shared" si="1"/>
        <v>1114.4892952720786</v>
      </c>
      <c r="AJ48" s="177">
        <f t="shared" si="11"/>
        <v>92.874107939339879</v>
      </c>
      <c r="AK48" s="548"/>
      <c r="AL48" s="548"/>
      <c r="AM48" s="545"/>
      <c r="AN48" s="543"/>
      <c r="AO48" s="175">
        <f t="shared" si="2"/>
        <v>1114.4892952720786</v>
      </c>
      <c r="AP48" s="177">
        <f t="shared" si="12"/>
        <v>92.874107939339879</v>
      </c>
      <c r="AQ48" s="548"/>
      <c r="AR48" s="548"/>
      <c r="AS48" s="545"/>
      <c r="AT48" s="543"/>
      <c r="AU48" s="178">
        <f t="shared" si="13"/>
        <v>1114.4892952720786</v>
      </c>
      <c r="AV48" s="177">
        <f t="shared" si="14"/>
        <v>92.874107939339879</v>
      </c>
      <c r="AW48" s="548"/>
      <c r="AX48" s="548"/>
      <c r="AY48" s="545"/>
    </row>
    <row r="49" spans="1:51" s="170" customFormat="1" ht="36" x14ac:dyDescent="0.25">
      <c r="A49" s="171">
        <v>3</v>
      </c>
      <c r="B49" s="172" t="s">
        <v>279</v>
      </c>
      <c r="C49" s="172" t="s">
        <v>280</v>
      </c>
      <c r="D49" s="172" t="s">
        <v>673</v>
      </c>
      <c r="E49" s="172" t="str">
        <f t="shared" ref="E49:E54" si="16">F49</f>
        <v>033002SSTA_Secon</v>
      </c>
      <c r="F49" s="165" t="str">
        <f t="shared" si="4"/>
        <v>033002SSTA_Secon</v>
      </c>
      <c r="G49" s="165" t="str">
        <f t="shared" si="5"/>
        <v>033002SSTA_Secon_</v>
      </c>
      <c r="H49" s="172" t="s">
        <v>424</v>
      </c>
      <c r="I49" s="103" t="s">
        <v>19</v>
      </c>
      <c r="J49" s="172" t="s">
        <v>13</v>
      </c>
      <c r="K49" s="123" t="s">
        <v>520</v>
      </c>
      <c r="L49" s="123"/>
      <c r="M49" s="103" t="s">
        <v>10</v>
      </c>
      <c r="N49" s="104">
        <v>2</v>
      </c>
      <c r="O49" s="173">
        <v>1000</v>
      </c>
      <c r="P49" s="174">
        <v>0.05</v>
      </c>
      <c r="Q49" s="175">
        <f t="shared" si="0"/>
        <v>2100</v>
      </c>
      <c r="R49" s="176">
        <f t="shared" si="6"/>
        <v>175</v>
      </c>
      <c r="S49" s="548"/>
      <c r="T49" s="548"/>
      <c r="U49" s="545"/>
      <c r="V49" s="551"/>
      <c r="W49" s="175">
        <f t="shared" si="7"/>
        <v>2228.9785905441572</v>
      </c>
      <c r="X49" s="177">
        <f t="shared" si="8"/>
        <v>185.74821587867976</v>
      </c>
      <c r="Y49" s="548"/>
      <c r="Z49" s="548"/>
      <c r="AA49" s="545"/>
      <c r="AB49" s="543"/>
      <c r="AC49" s="175">
        <f t="shared" si="9"/>
        <v>2228.9785905441572</v>
      </c>
      <c r="AD49" s="177">
        <f t="shared" si="10"/>
        <v>185.74821587867976</v>
      </c>
      <c r="AE49" s="548"/>
      <c r="AF49" s="548"/>
      <c r="AG49" s="545"/>
      <c r="AH49" s="543"/>
      <c r="AI49" s="175">
        <f t="shared" si="1"/>
        <v>2228.9785905441572</v>
      </c>
      <c r="AJ49" s="177">
        <f t="shared" si="11"/>
        <v>185.74821587867976</v>
      </c>
      <c r="AK49" s="548"/>
      <c r="AL49" s="548"/>
      <c r="AM49" s="545"/>
      <c r="AN49" s="543"/>
      <c r="AO49" s="175">
        <f t="shared" si="2"/>
        <v>2228.9785905441572</v>
      </c>
      <c r="AP49" s="177">
        <f t="shared" si="12"/>
        <v>185.74821587867976</v>
      </c>
      <c r="AQ49" s="548"/>
      <c r="AR49" s="548"/>
      <c r="AS49" s="545"/>
      <c r="AT49" s="543"/>
      <c r="AU49" s="178">
        <f t="shared" si="13"/>
        <v>2228.9785905441572</v>
      </c>
      <c r="AV49" s="177">
        <f t="shared" si="14"/>
        <v>185.74821587867976</v>
      </c>
      <c r="AW49" s="548"/>
      <c r="AX49" s="548"/>
      <c r="AY49" s="545"/>
    </row>
    <row r="50" spans="1:51" s="170" customFormat="1" ht="72" x14ac:dyDescent="0.25">
      <c r="A50" s="171">
        <v>3</v>
      </c>
      <c r="B50" s="172" t="s">
        <v>279</v>
      </c>
      <c r="C50" s="172" t="s">
        <v>280</v>
      </c>
      <c r="D50" s="172" t="s">
        <v>673</v>
      </c>
      <c r="E50" s="172" t="str">
        <f t="shared" si="16"/>
        <v>033002VENT_Chimie_Interfero</v>
      </c>
      <c r="F50" s="165" t="str">
        <f t="shared" si="4"/>
        <v>033002VENT_Chimie_Interfero</v>
      </c>
      <c r="G50" s="165" t="str">
        <f t="shared" si="5"/>
        <v>033002VENT_Chimie_Interfero_</v>
      </c>
      <c r="H50" s="172" t="s">
        <v>485</v>
      </c>
      <c r="I50" s="103" t="s">
        <v>12</v>
      </c>
      <c r="J50" s="172" t="s">
        <v>11</v>
      </c>
      <c r="K50" s="123" t="s">
        <v>524</v>
      </c>
      <c r="L50" s="123"/>
      <c r="M50" s="103" t="s">
        <v>10</v>
      </c>
      <c r="N50" s="104">
        <v>2</v>
      </c>
      <c r="O50" s="173">
        <v>1000</v>
      </c>
      <c r="P50" s="174">
        <v>0.05</v>
      </c>
      <c r="Q50" s="175">
        <f t="shared" si="0"/>
        <v>2100</v>
      </c>
      <c r="R50" s="176">
        <f t="shared" si="6"/>
        <v>175</v>
      </c>
      <c r="S50" s="548"/>
      <c r="T50" s="548"/>
      <c r="U50" s="545"/>
      <c r="V50" s="551"/>
      <c r="W50" s="175">
        <f t="shared" si="7"/>
        <v>2228.9785905441572</v>
      </c>
      <c r="X50" s="177">
        <f t="shared" si="8"/>
        <v>185.74821587867976</v>
      </c>
      <c r="Y50" s="548"/>
      <c r="Z50" s="548"/>
      <c r="AA50" s="545"/>
      <c r="AB50" s="543"/>
      <c r="AC50" s="175">
        <f t="shared" si="9"/>
        <v>2228.9785905441572</v>
      </c>
      <c r="AD50" s="177">
        <f t="shared" si="10"/>
        <v>185.74821587867976</v>
      </c>
      <c r="AE50" s="548"/>
      <c r="AF50" s="548"/>
      <c r="AG50" s="545"/>
      <c r="AH50" s="543"/>
      <c r="AI50" s="175">
        <f t="shared" si="1"/>
        <v>2228.9785905441572</v>
      </c>
      <c r="AJ50" s="177">
        <f t="shared" si="11"/>
        <v>185.74821587867976</v>
      </c>
      <c r="AK50" s="548"/>
      <c r="AL50" s="548"/>
      <c r="AM50" s="545"/>
      <c r="AN50" s="543"/>
      <c r="AO50" s="175">
        <f t="shared" si="2"/>
        <v>2228.9785905441572</v>
      </c>
      <c r="AP50" s="177">
        <f t="shared" si="12"/>
        <v>185.74821587867976</v>
      </c>
      <c r="AQ50" s="548"/>
      <c r="AR50" s="548"/>
      <c r="AS50" s="545"/>
      <c r="AT50" s="543"/>
      <c r="AU50" s="178">
        <f t="shared" si="13"/>
        <v>2228.9785905441572</v>
      </c>
      <c r="AV50" s="177">
        <f t="shared" si="14"/>
        <v>185.74821587867976</v>
      </c>
      <c r="AW50" s="548"/>
      <c r="AX50" s="548"/>
      <c r="AY50" s="545"/>
    </row>
    <row r="51" spans="1:51" s="170" customFormat="1" ht="60" x14ac:dyDescent="0.25">
      <c r="A51" s="171">
        <v>3</v>
      </c>
      <c r="B51" s="172" t="s">
        <v>279</v>
      </c>
      <c r="C51" s="172" t="s">
        <v>280</v>
      </c>
      <c r="D51" s="172" t="s">
        <v>673</v>
      </c>
      <c r="E51" s="172" t="str">
        <f t="shared" si="16"/>
        <v>033002VENT_Salles_Prop_Vmc</v>
      </c>
      <c r="F51" s="165" t="str">
        <f t="shared" si="4"/>
        <v>033002VENT_Salles_Prop_Vmc</v>
      </c>
      <c r="G51" s="165" t="str">
        <f t="shared" si="5"/>
        <v>033002VENT_Salles_Prop_Vmc_</v>
      </c>
      <c r="H51" s="172" t="s">
        <v>486</v>
      </c>
      <c r="I51" s="103" t="s">
        <v>12</v>
      </c>
      <c r="J51" s="172" t="s">
        <v>11</v>
      </c>
      <c r="K51" s="123" t="s">
        <v>525</v>
      </c>
      <c r="L51" s="123"/>
      <c r="M51" s="103" t="s">
        <v>10</v>
      </c>
      <c r="N51" s="104">
        <v>2</v>
      </c>
      <c r="O51" s="173">
        <v>1000</v>
      </c>
      <c r="P51" s="174">
        <v>0.05</v>
      </c>
      <c r="Q51" s="175">
        <f t="shared" si="0"/>
        <v>2100</v>
      </c>
      <c r="R51" s="176">
        <f t="shared" si="6"/>
        <v>175</v>
      </c>
      <c r="S51" s="548"/>
      <c r="T51" s="548"/>
      <c r="U51" s="545"/>
      <c r="V51" s="551"/>
      <c r="W51" s="175">
        <f t="shared" si="7"/>
        <v>2228.9785905441572</v>
      </c>
      <c r="X51" s="177">
        <f t="shared" si="8"/>
        <v>185.74821587867976</v>
      </c>
      <c r="Y51" s="548"/>
      <c r="Z51" s="548"/>
      <c r="AA51" s="545"/>
      <c r="AB51" s="543"/>
      <c r="AC51" s="175">
        <f t="shared" si="9"/>
        <v>2228.9785905441572</v>
      </c>
      <c r="AD51" s="177">
        <f t="shared" si="10"/>
        <v>185.74821587867976</v>
      </c>
      <c r="AE51" s="548"/>
      <c r="AF51" s="548"/>
      <c r="AG51" s="545"/>
      <c r="AH51" s="543"/>
      <c r="AI51" s="175">
        <f t="shared" si="1"/>
        <v>2228.9785905441572</v>
      </c>
      <c r="AJ51" s="177">
        <f t="shared" si="11"/>
        <v>185.74821587867976</v>
      </c>
      <c r="AK51" s="548"/>
      <c r="AL51" s="548"/>
      <c r="AM51" s="545"/>
      <c r="AN51" s="543"/>
      <c r="AO51" s="175">
        <f t="shared" si="2"/>
        <v>2228.9785905441572</v>
      </c>
      <c r="AP51" s="177">
        <f t="shared" si="12"/>
        <v>185.74821587867976</v>
      </c>
      <c r="AQ51" s="548"/>
      <c r="AR51" s="548"/>
      <c r="AS51" s="545"/>
      <c r="AT51" s="543"/>
      <c r="AU51" s="178">
        <f t="shared" si="13"/>
        <v>2228.9785905441572</v>
      </c>
      <c r="AV51" s="177">
        <f t="shared" si="14"/>
        <v>185.74821587867976</v>
      </c>
      <c r="AW51" s="548"/>
      <c r="AX51" s="548"/>
      <c r="AY51" s="545"/>
    </row>
    <row r="52" spans="1:51" s="170" customFormat="1" ht="48" x14ac:dyDescent="0.25">
      <c r="A52" s="171">
        <v>3</v>
      </c>
      <c r="B52" s="172" t="s">
        <v>281</v>
      </c>
      <c r="C52" s="172" t="s">
        <v>282</v>
      </c>
      <c r="D52" s="172" t="s">
        <v>673</v>
      </c>
      <c r="E52" s="172" t="str">
        <f t="shared" si="16"/>
        <v>033003SSTA_Secon</v>
      </c>
      <c r="F52" s="165" t="str">
        <f t="shared" si="4"/>
        <v>033003SSTA_Secon</v>
      </c>
      <c r="G52" s="165" t="str">
        <f t="shared" si="5"/>
        <v>033003SSTA_Secon_</v>
      </c>
      <c r="H52" s="172" t="s">
        <v>425</v>
      </c>
      <c r="I52" s="103" t="s">
        <v>19</v>
      </c>
      <c r="J52" s="172" t="s">
        <v>13</v>
      </c>
      <c r="K52" s="123" t="s">
        <v>520</v>
      </c>
      <c r="L52" s="123"/>
      <c r="M52" s="103" t="s">
        <v>10</v>
      </c>
      <c r="N52" s="104">
        <v>2</v>
      </c>
      <c r="O52" s="173">
        <v>1000</v>
      </c>
      <c r="P52" s="174">
        <v>0.05</v>
      </c>
      <c r="Q52" s="175">
        <f t="shared" si="0"/>
        <v>2100</v>
      </c>
      <c r="R52" s="176">
        <f t="shared" si="6"/>
        <v>175</v>
      </c>
      <c r="S52" s="548"/>
      <c r="T52" s="548"/>
      <c r="U52" s="545"/>
      <c r="V52" s="551"/>
      <c r="W52" s="175">
        <f t="shared" si="7"/>
        <v>2228.9785905441572</v>
      </c>
      <c r="X52" s="177">
        <f t="shared" si="8"/>
        <v>185.74821587867976</v>
      </c>
      <c r="Y52" s="548"/>
      <c r="Z52" s="548"/>
      <c r="AA52" s="545"/>
      <c r="AB52" s="543"/>
      <c r="AC52" s="175">
        <f t="shared" si="9"/>
        <v>2228.9785905441572</v>
      </c>
      <c r="AD52" s="177">
        <f t="shared" si="10"/>
        <v>185.74821587867976</v>
      </c>
      <c r="AE52" s="548"/>
      <c r="AF52" s="548"/>
      <c r="AG52" s="545"/>
      <c r="AH52" s="543"/>
      <c r="AI52" s="175">
        <f t="shared" si="1"/>
        <v>2228.9785905441572</v>
      </c>
      <c r="AJ52" s="177">
        <f t="shared" si="11"/>
        <v>185.74821587867976</v>
      </c>
      <c r="AK52" s="548"/>
      <c r="AL52" s="548"/>
      <c r="AM52" s="545"/>
      <c r="AN52" s="543"/>
      <c r="AO52" s="175">
        <f t="shared" si="2"/>
        <v>2228.9785905441572</v>
      </c>
      <c r="AP52" s="177">
        <f t="shared" si="12"/>
        <v>185.74821587867976</v>
      </c>
      <c r="AQ52" s="548"/>
      <c r="AR52" s="548"/>
      <c r="AS52" s="545"/>
      <c r="AT52" s="543"/>
      <c r="AU52" s="178">
        <f t="shared" si="13"/>
        <v>2228.9785905441572</v>
      </c>
      <c r="AV52" s="177">
        <f t="shared" si="14"/>
        <v>185.74821587867976</v>
      </c>
      <c r="AW52" s="548"/>
      <c r="AX52" s="548"/>
      <c r="AY52" s="545"/>
    </row>
    <row r="53" spans="1:51" s="170" customFormat="1" ht="24" x14ac:dyDescent="0.25">
      <c r="A53" s="171">
        <v>3</v>
      </c>
      <c r="B53" s="172" t="s">
        <v>281</v>
      </c>
      <c r="C53" s="172" t="s">
        <v>282</v>
      </c>
      <c r="D53" s="172" t="s">
        <v>673</v>
      </c>
      <c r="E53" s="172" t="str">
        <f t="shared" si="16"/>
        <v>033003VENT_ET_00</v>
      </c>
      <c r="F53" s="165" t="str">
        <f t="shared" si="4"/>
        <v>033003VENT_ET_00</v>
      </c>
      <c r="G53" s="165" t="str">
        <f t="shared" si="5"/>
        <v>033003VENT_ET_00_</v>
      </c>
      <c r="H53" s="172" t="s">
        <v>426</v>
      </c>
      <c r="I53" s="103" t="s">
        <v>12</v>
      </c>
      <c r="J53" s="172" t="s">
        <v>11</v>
      </c>
      <c r="K53" s="123" t="s">
        <v>526</v>
      </c>
      <c r="L53" s="123"/>
      <c r="M53" s="103" t="s">
        <v>10</v>
      </c>
      <c r="N53" s="104">
        <v>2</v>
      </c>
      <c r="O53" s="173">
        <v>1000</v>
      </c>
      <c r="P53" s="174">
        <v>0.05</v>
      </c>
      <c r="Q53" s="175">
        <f t="shared" si="0"/>
        <v>2100</v>
      </c>
      <c r="R53" s="176">
        <f t="shared" si="6"/>
        <v>175</v>
      </c>
      <c r="S53" s="548"/>
      <c r="T53" s="548"/>
      <c r="U53" s="545"/>
      <c r="V53" s="551"/>
      <c r="W53" s="175">
        <f t="shared" si="7"/>
        <v>2228.9785905441572</v>
      </c>
      <c r="X53" s="177">
        <f t="shared" si="8"/>
        <v>185.74821587867976</v>
      </c>
      <c r="Y53" s="548"/>
      <c r="Z53" s="548"/>
      <c r="AA53" s="545"/>
      <c r="AB53" s="543"/>
      <c r="AC53" s="175">
        <f t="shared" si="9"/>
        <v>2228.9785905441572</v>
      </c>
      <c r="AD53" s="177">
        <f t="shared" si="10"/>
        <v>185.74821587867976</v>
      </c>
      <c r="AE53" s="548"/>
      <c r="AF53" s="548"/>
      <c r="AG53" s="545"/>
      <c r="AH53" s="543"/>
      <c r="AI53" s="175">
        <f t="shared" si="1"/>
        <v>2228.9785905441572</v>
      </c>
      <c r="AJ53" s="177">
        <f t="shared" si="11"/>
        <v>185.74821587867976</v>
      </c>
      <c r="AK53" s="548"/>
      <c r="AL53" s="548"/>
      <c r="AM53" s="545"/>
      <c r="AN53" s="543"/>
      <c r="AO53" s="175">
        <f t="shared" si="2"/>
        <v>2228.9785905441572</v>
      </c>
      <c r="AP53" s="177">
        <f t="shared" si="12"/>
        <v>185.74821587867976</v>
      </c>
      <c r="AQ53" s="548"/>
      <c r="AR53" s="548"/>
      <c r="AS53" s="545"/>
      <c r="AT53" s="543"/>
      <c r="AU53" s="178">
        <f t="shared" si="13"/>
        <v>2228.9785905441572</v>
      </c>
      <c r="AV53" s="177">
        <f t="shared" si="14"/>
        <v>185.74821587867976</v>
      </c>
      <c r="AW53" s="548"/>
      <c r="AX53" s="548"/>
      <c r="AY53" s="545"/>
    </row>
    <row r="54" spans="1:51" s="170" customFormat="1" ht="36" x14ac:dyDescent="0.25">
      <c r="A54" s="171">
        <v>3</v>
      </c>
      <c r="B54" s="172" t="s">
        <v>281</v>
      </c>
      <c r="C54" s="172" t="s">
        <v>282</v>
      </c>
      <c r="D54" s="172" t="s">
        <v>673</v>
      </c>
      <c r="E54" s="529" t="str">
        <f t="shared" si="16"/>
        <v>033003VENT_Batiment</v>
      </c>
      <c r="F54" s="165" t="str">
        <f t="shared" si="4"/>
        <v>033003VENT_Batiment</v>
      </c>
      <c r="G54" s="165" t="str">
        <f t="shared" si="5"/>
        <v>033003VENT_Batiment_</v>
      </c>
      <c r="H54" s="172" t="s">
        <v>427</v>
      </c>
      <c r="I54" s="103" t="s">
        <v>12</v>
      </c>
      <c r="J54" s="172" t="s">
        <v>11</v>
      </c>
      <c r="K54" s="123" t="s">
        <v>253</v>
      </c>
      <c r="L54" s="123"/>
      <c r="M54" s="103" t="s">
        <v>10</v>
      </c>
      <c r="N54" s="104">
        <v>2</v>
      </c>
      <c r="O54" s="173">
        <v>1000</v>
      </c>
      <c r="P54" s="174">
        <v>0.05</v>
      </c>
      <c r="Q54" s="175">
        <f t="shared" si="0"/>
        <v>2100</v>
      </c>
      <c r="R54" s="176">
        <f t="shared" si="6"/>
        <v>175</v>
      </c>
      <c r="S54" s="548"/>
      <c r="T54" s="548"/>
      <c r="U54" s="545"/>
      <c r="V54" s="551"/>
      <c r="W54" s="175">
        <f t="shared" si="7"/>
        <v>2228.9785905441572</v>
      </c>
      <c r="X54" s="177">
        <f t="shared" si="8"/>
        <v>185.74821587867976</v>
      </c>
      <c r="Y54" s="548"/>
      <c r="Z54" s="548"/>
      <c r="AA54" s="545"/>
      <c r="AB54" s="543"/>
      <c r="AC54" s="175">
        <f t="shared" si="9"/>
        <v>2228.9785905441572</v>
      </c>
      <c r="AD54" s="177">
        <f t="shared" si="10"/>
        <v>185.74821587867976</v>
      </c>
      <c r="AE54" s="548"/>
      <c r="AF54" s="548"/>
      <c r="AG54" s="545"/>
      <c r="AH54" s="543"/>
      <c r="AI54" s="175">
        <f t="shared" si="1"/>
        <v>2228.9785905441572</v>
      </c>
      <c r="AJ54" s="177">
        <f t="shared" si="11"/>
        <v>185.74821587867976</v>
      </c>
      <c r="AK54" s="548"/>
      <c r="AL54" s="548"/>
      <c r="AM54" s="545"/>
      <c r="AN54" s="543"/>
      <c r="AO54" s="175">
        <f t="shared" si="2"/>
        <v>2228.9785905441572</v>
      </c>
      <c r="AP54" s="177">
        <f t="shared" si="12"/>
        <v>185.74821587867976</v>
      </c>
      <c r="AQ54" s="548"/>
      <c r="AR54" s="548"/>
      <c r="AS54" s="545"/>
      <c r="AT54" s="543"/>
      <c r="AU54" s="178">
        <f t="shared" si="13"/>
        <v>2228.9785905441572</v>
      </c>
      <c r="AV54" s="177">
        <f t="shared" si="14"/>
        <v>185.74821587867976</v>
      </c>
      <c r="AW54" s="548"/>
      <c r="AX54" s="548"/>
      <c r="AY54" s="545"/>
    </row>
    <row r="55" spans="1:51" s="170" customFormat="1" ht="36" x14ac:dyDescent="0.25">
      <c r="A55" s="171">
        <v>3</v>
      </c>
      <c r="B55" s="172" t="s">
        <v>281</v>
      </c>
      <c r="C55" s="172" t="s">
        <v>282</v>
      </c>
      <c r="D55" s="172" t="s">
        <v>673</v>
      </c>
      <c r="E55" s="530"/>
      <c r="F55" s="165" t="str">
        <f t="shared" si="4"/>
        <v>033003VENT_Batiment</v>
      </c>
      <c r="G55" s="165" t="str">
        <f t="shared" si="5"/>
        <v>033003VENT_Batiment_</v>
      </c>
      <c r="H55" s="172" t="s">
        <v>428</v>
      </c>
      <c r="I55" s="103" t="s">
        <v>12</v>
      </c>
      <c r="J55" s="172" t="s">
        <v>11</v>
      </c>
      <c r="K55" s="123" t="s">
        <v>253</v>
      </c>
      <c r="L55" s="123"/>
      <c r="M55" s="103" t="s">
        <v>10</v>
      </c>
      <c r="N55" s="104">
        <v>2</v>
      </c>
      <c r="O55" s="173">
        <v>1000</v>
      </c>
      <c r="P55" s="174">
        <v>0.05</v>
      </c>
      <c r="Q55" s="175">
        <f t="shared" si="0"/>
        <v>2100</v>
      </c>
      <c r="R55" s="176">
        <f t="shared" si="6"/>
        <v>175</v>
      </c>
      <c r="S55" s="548"/>
      <c r="T55" s="548"/>
      <c r="U55" s="545"/>
      <c r="V55" s="551"/>
      <c r="W55" s="175">
        <f t="shared" si="7"/>
        <v>2228.9785905441572</v>
      </c>
      <c r="X55" s="177">
        <f t="shared" si="8"/>
        <v>185.74821587867976</v>
      </c>
      <c r="Y55" s="548"/>
      <c r="Z55" s="548"/>
      <c r="AA55" s="545"/>
      <c r="AB55" s="543"/>
      <c r="AC55" s="175">
        <f t="shared" si="9"/>
        <v>2228.9785905441572</v>
      </c>
      <c r="AD55" s="177">
        <f t="shared" si="10"/>
        <v>185.74821587867976</v>
      </c>
      <c r="AE55" s="548"/>
      <c r="AF55" s="548"/>
      <c r="AG55" s="545"/>
      <c r="AH55" s="543"/>
      <c r="AI55" s="175">
        <f t="shared" si="1"/>
        <v>2228.9785905441572</v>
      </c>
      <c r="AJ55" s="177">
        <f t="shared" si="11"/>
        <v>185.74821587867976</v>
      </c>
      <c r="AK55" s="548"/>
      <c r="AL55" s="548"/>
      <c r="AM55" s="545"/>
      <c r="AN55" s="543"/>
      <c r="AO55" s="175">
        <f t="shared" si="2"/>
        <v>2228.9785905441572</v>
      </c>
      <c r="AP55" s="177">
        <f t="shared" si="12"/>
        <v>185.74821587867976</v>
      </c>
      <c r="AQ55" s="548"/>
      <c r="AR55" s="548"/>
      <c r="AS55" s="545"/>
      <c r="AT55" s="543"/>
      <c r="AU55" s="178">
        <f t="shared" si="13"/>
        <v>2228.9785905441572</v>
      </c>
      <c r="AV55" s="177">
        <f t="shared" si="14"/>
        <v>185.74821587867976</v>
      </c>
      <c r="AW55" s="548"/>
      <c r="AX55" s="548"/>
      <c r="AY55" s="545"/>
    </row>
    <row r="56" spans="1:51" s="170" customFormat="1" ht="24" x14ac:dyDescent="0.25">
      <c r="A56" s="171">
        <v>3</v>
      </c>
      <c r="B56" s="172" t="s">
        <v>281</v>
      </c>
      <c r="C56" s="172" t="s">
        <v>282</v>
      </c>
      <c r="D56" s="172" t="s">
        <v>673</v>
      </c>
      <c r="E56" s="172" t="str">
        <f t="shared" ref="E56:E63" si="17">F56</f>
        <v>033003VENT_SallesRDJ</v>
      </c>
      <c r="F56" s="165" t="str">
        <f t="shared" si="4"/>
        <v>033003VENT_SallesRDJ</v>
      </c>
      <c r="G56" s="165" t="str">
        <f t="shared" si="5"/>
        <v>033003VENT_SallesRDJ_</v>
      </c>
      <c r="H56" s="172" t="s">
        <v>429</v>
      </c>
      <c r="I56" s="103" t="s">
        <v>12</v>
      </c>
      <c r="J56" s="172" t="s">
        <v>11</v>
      </c>
      <c r="K56" s="123" t="s">
        <v>527</v>
      </c>
      <c r="L56" s="123"/>
      <c r="M56" s="103" t="s">
        <v>10</v>
      </c>
      <c r="N56" s="104">
        <v>2</v>
      </c>
      <c r="O56" s="173">
        <v>1000</v>
      </c>
      <c r="P56" s="174">
        <v>0.05</v>
      </c>
      <c r="Q56" s="175">
        <f t="shared" si="0"/>
        <v>2100</v>
      </c>
      <c r="R56" s="176">
        <f t="shared" si="6"/>
        <v>175</v>
      </c>
      <c r="S56" s="548"/>
      <c r="T56" s="548"/>
      <c r="U56" s="545"/>
      <c r="V56" s="551"/>
      <c r="W56" s="175">
        <f t="shared" si="7"/>
        <v>2228.9785905441572</v>
      </c>
      <c r="X56" s="177">
        <f t="shared" si="8"/>
        <v>185.74821587867976</v>
      </c>
      <c r="Y56" s="548"/>
      <c r="Z56" s="548"/>
      <c r="AA56" s="545"/>
      <c r="AB56" s="543"/>
      <c r="AC56" s="175">
        <f t="shared" si="9"/>
        <v>2228.9785905441572</v>
      </c>
      <c r="AD56" s="177">
        <f t="shared" si="10"/>
        <v>185.74821587867976</v>
      </c>
      <c r="AE56" s="548"/>
      <c r="AF56" s="548"/>
      <c r="AG56" s="545"/>
      <c r="AH56" s="543"/>
      <c r="AI56" s="175">
        <f t="shared" si="1"/>
        <v>2228.9785905441572</v>
      </c>
      <c r="AJ56" s="177">
        <f t="shared" si="11"/>
        <v>185.74821587867976</v>
      </c>
      <c r="AK56" s="548"/>
      <c r="AL56" s="548"/>
      <c r="AM56" s="545"/>
      <c r="AN56" s="543"/>
      <c r="AO56" s="175">
        <f t="shared" si="2"/>
        <v>2228.9785905441572</v>
      </c>
      <c r="AP56" s="177">
        <f t="shared" si="12"/>
        <v>185.74821587867976</v>
      </c>
      <c r="AQ56" s="548"/>
      <c r="AR56" s="548"/>
      <c r="AS56" s="545"/>
      <c r="AT56" s="543"/>
      <c r="AU56" s="178">
        <f t="shared" si="13"/>
        <v>2228.9785905441572</v>
      </c>
      <c r="AV56" s="177">
        <f t="shared" si="14"/>
        <v>185.74821587867976</v>
      </c>
      <c r="AW56" s="548"/>
      <c r="AX56" s="548"/>
      <c r="AY56" s="545"/>
    </row>
    <row r="57" spans="1:51" s="170" customFormat="1" ht="36" x14ac:dyDescent="0.25">
      <c r="A57" s="171">
        <v>3</v>
      </c>
      <c r="B57" s="172" t="s">
        <v>283</v>
      </c>
      <c r="C57" s="172" t="s">
        <v>284</v>
      </c>
      <c r="D57" s="172" t="s">
        <v>673</v>
      </c>
      <c r="E57" s="172" t="str">
        <f t="shared" si="17"/>
        <v>033004SSTA_Secon</v>
      </c>
      <c r="F57" s="165" t="str">
        <f t="shared" si="4"/>
        <v>033004SSTA_Secon</v>
      </c>
      <c r="G57" s="165" t="str">
        <f t="shared" si="5"/>
        <v>033004SSTA_Secon_</v>
      </c>
      <c r="H57" s="172" t="s">
        <v>430</v>
      </c>
      <c r="I57" s="103" t="s">
        <v>19</v>
      </c>
      <c r="J57" s="172" t="s">
        <v>13</v>
      </c>
      <c r="K57" s="123" t="s">
        <v>520</v>
      </c>
      <c r="L57" s="123"/>
      <c r="M57" s="103" t="s">
        <v>10</v>
      </c>
      <c r="N57" s="104">
        <v>2</v>
      </c>
      <c r="O57" s="173">
        <v>1000</v>
      </c>
      <c r="P57" s="174">
        <v>0.05</v>
      </c>
      <c r="Q57" s="175">
        <f t="shared" si="0"/>
        <v>2100</v>
      </c>
      <c r="R57" s="176">
        <f t="shared" si="6"/>
        <v>175</v>
      </c>
      <c r="S57" s="548"/>
      <c r="T57" s="548"/>
      <c r="U57" s="545"/>
      <c r="V57" s="551"/>
      <c r="W57" s="175">
        <f t="shared" si="7"/>
        <v>2228.9785905441572</v>
      </c>
      <c r="X57" s="177">
        <f t="shared" si="8"/>
        <v>185.74821587867976</v>
      </c>
      <c r="Y57" s="548"/>
      <c r="Z57" s="548"/>
      <c r="AA57" s="545"/>
      <c r="AB57" s="543"/>
      <c r="AC57" s="175">
        <f t="shared" si="9"/>
        <v>2228.9785905441572</v>
      </c>
      <c r="AD57" s="177">
        <f t="shared" si="10"/>
        <v>185.74821587867976</v>
      </c>
      <c r="AE57" s="548"/>
      <c r="AF57" s="548"/>
      <c r="AG57" s="545"/>
      <c r="AH57" s="543"/>
      <c r="AI57" s="175">
        <f t="shared" si="1"/>
        <v>2228.9785905441572</v>
      </c>
      <c r="AJ57" s="177">
        <f t="shared" si="11"/>
        <v>185.74821587867976</v>
      </c>
      <c r="AK57" s="548"/>
      <c r="AL57" s="548"/>
      <c r="AM57" s="545"/>
      <c r="AN57" s="543"/>
      <c r="AO57" s="175">
        <f t="shared" si="2"/>
        <v>2228.9785905441572</v>
      </c>
      <c r="AP57" s="177">
        <f t="shared" si="12"/>
        <v>185.74821587867976</v>
      </c>
      <c r="AQ57" s="548"/>
      <c r="AR57" s="548"/>
      <c r="AS57" s="545"/>
      <c r="AT57" s="543"/>
      <c r="AU57" s="178">
        <f t="shared" si="13"/>
        <v>2228.9785905441572</v>
      </c>
      <c r="AV57" s="177">
        <f t="shared" si="14"/>
        <v>185.74821587867976</v>
      </c>
      <c r="AW57" s="548"/>
      <c r="AX57" s="548"/>
      <c r="AY57" s="545"/>
    </row>
    <row r="58" spans="1:51" s="170" customFormat="1" ht="48" x14ac:dyDescent="0.25">
      <c r="A58" s="171">
        <v>3</v>
      </c>
      <c r="B58" s="172" t="s">
        <v>283</v>
      </c>
      <c r="C58" s="172" t="s">
        <v>284</v>
      </c>
      <c r="D58" s="172" t="s">
        <v>673</v>
      </c>
      <c r="E58" s="172" t="str">
        <f t="shared" si="17"/>
        <v>033004VENP_Bio_Laverie_Animalerie</v>
      </c>
      <c r="F58" s="165" t="str">
        <f t="shared" si="4"/>
        <v>033004VENP_Bio_Laverie_Animalerie</v>
      </c>
      <c r="G58" s="165" t="str">
        <f t="shared" si="5"/>
        <v>033004VENP_Bio_Laverie_Animalerie_</v>
      </c>
      <c r="H58" s="172" t="s">
        <v>487</v>
      </c>
      <c r="I58" s="103" t="s">
        <v>12</v>
      </c>
      <c r="J58" s="172" t="s">
        <v>14</v>
      </c>
      <c r="K58" s="123" t="s">
        <v>528</v>
      </c>
      <c r="L58" s="123"/>
      <c r="M58" s="103" t="s">
        <v>10</v>
      </c>
      <c r="N58" s="104">
        <v>2</v>
      </c>
      <c r="O58" s="173">
        <v>1000</v>
      </c>
      <c r="P58" s="174">
        <v>0.05</v>
      </c>
      <c r="Q58" s="175">
        <f t="shared" si="0"/>
        <v>2100</v>
      </c>
      <c r="R58" s="176">
        <f t="shared" si="6"/>
        <v>175</v>
      </c>
      <c r="S58" s="548"/>
      <c r="T58" s="548"/>
      <c r="U58" s="545"/>
      <c r="V58" s="551"/>
      <c r="W58" s="175">
        <f t="shared" si="7"/>
        <v>2228.9785905441572</v>
      </c>
      <c r="X58" s="177">
        <f t="shared" si="8"/>
        <v>185.74821587867976</v>
      </c>
      <c r="Y58" s="548"/>
      <c r="Z58" s="548"/>
      <c r="AA58" s="545"/>
      <c r="AB58" s="543"/>
      <c r="AC58" s="175">
        <f t="shared" si="9"/>
        <v>2228.9785905441572</v>
      </c>
      <c r="AD58" s="177">
        <f t="shared" si="10"/>
        <v>185.74821587867976</v>
      </c>
      <c r="AE58" s="548"/>
      <c r="AF58" s="548"/>
      <c r="AG58" s="545"/>
      <c r="AH58" s="543"/>
      <c r="AI58" s="175">
        <f t="shared" si="1"/>
        <v>2228.9785905441572</v>
      </c>
      <c r="AJ58" s="177">
        <f t="shared" si="11"/>
        <v>185.74821587867976</v>
      </c>
      <c r="AK58" s="548"/>
      <c r="AL58" s="548"/>
      <c r="AM58" s="545"/>
      <c r="AN58" s="543"/>
      <c r="AO58" s="175">
        <f t="shared" si="2"/>
        <v>2228.9785905441572</v>
      </c>
      <c r="AP58" s="177">
        <f t="shared" si="12"/>
        <v>185.74821587867976</v>
      </c>
      <c r="AQ58" s="548"/>
      <c r="AR58" s="548"/>
      <c r="AS58" s="545"/>
      <c r="AT58" s="543"/>
      <c r="AU58" s="178">
        <f t="shared" si="13"/>
        <v>2228.9785905441572</v>
      </c>
      <c r="AV58" s="177">
        <f t="shared" si="14"/>
        <v>185.74821587867976</v>
      </c>
      <c r="AW58" s="548"/>
      <c r="AX58" s="548"/>
      <c r="AY58" s="545"/>
    </row>
    <row r="59" spans="1:51" s="170" customFormat="1" ht="24" x14ac:dyDescent="0.25">
      <c r="A59" s="171">
        <v>3</v>
      </c>
      <c r="B59" s="172" t="s">
        <v>283</v>
      </c>
      <c r="C59" s="172" t="s">
        <v>284</v>
      </c>
      <c r="D59" s="172" t="s">
        <v>673</v>
      </c>
      <c r="E59" s="172" t="str">
        <f t="shared" si="17"/>
        <v>033004VENT_Bureaux</v>
      </c>
      <c r="F59" s="165" t="str">
        <f t="shared" si="4"/>
        <v>033004VENT_Bureaux</v>
      </c>
      <c r="G59" s="165" t="str">
        <f t="shared" si="5"/>
        <v>033004VENT_Bureaux_</v>
      </c>
      <c r="H59" s="172" t="s">
        <v>431</v>
      </c>
      <c r="I59" s="103" t="s">
        <v>12</v>
      </c>
      <c r="J59" s="172" t="s">
        <v>11</v>
      </c>
      <c r="K59" s="123" t="s">
        <v>529</v>
      </c>
      <c r="L59" s="123"/>
      <c r="M59" s="103" t="s">
        <v>10</v>
      </c>
      <c r="N59" s="104">
        <v>2</v>
      </c>
      <c r="O59" s="173">
        <v>1000</v>
      </c>
      <c r="P59" s="174">
        <v>0.05</v>
      </c>
      <c r="Q59" s="175">
        <f t="shared" si="0"/>
        <v>2100</v>
      </c>
      <c r="R59" s="176">
        <f t="shared" si="6"/>
        <v>175</v>
      </c>
      <c r="S59" s="548"/>
      <c r="T59" s="548"/>
      <c r="U59" s="545"/>
      <c r="V59" s="551"/>
      <c r="W59" s="175">
        <f t="shared" si="7"/>
        <v>2228.9785905441572</v>
      </c>
      <c r="X59" s="177">
        <f t="shared" si="8"/>
        <v>185.74821587867976</v>
      </c>
      <c r="Y59" s="548"/>
      <c r="Z59" s="548"/>
      <c r="AA59" s="545"/>
      <c r="AB59" s="543"/>
      <c r="AC59" s="175">
        <f t="shared" si="9"/>
        <v>2228.9785905441572</v>
      </c>
      <c r="AD59" s="177">
        <f t="shared" si="10"/>
        <v>185.74821587867976</v>
      </c>
      <c r="AE59" s="548"/>
      <c r="AF59" s="548"/>
      <c r="AG59" s="545"/>
      <c r="AH59" s="543"/>
      <c r="AI59" s="175">
        <f t="shared" si="1"/>
        <v>2228.9785905441572</v>
      </c>
      <c r="AJ59" s="177">
        <f t="shared" si="11"/>
        <v>185.74821587867976</v>
      </c>
      <c r="AK59" s="548"/>
      <c r="AL59" s="548"/>
      <c r="AM59" s="545"/>
      <c r="AN59" s="543"/>
      <c r="AO59" s="175">
        <f t="shared" si="2"/>
        <v>2228.9785905441572</v>
      </c>
      <c r="AP59" s="177">
        <f t="shared" si="12"/>
        <v>185.74821587867976</v>
      </c>
      <c r="AQ59" s="548"/>
      <c r="AR59" s="548"/>
      <c r="AS59" s="545"/>
      <c r="AT59" s="543"/>
      <c r="AU59" s="178">
        <f t="shared" si="13"/>
        <v>2228.9785905441572</v>
      </c>
      <c r="AV59" s="177">
        <f t="shared" si="14"/>
        <v>185.74821587867976</v>
      </c>
      <c r="AW59" s="548"/>
      <c r="AX59" s="548"/>
      <c r="AY59" s="545"/>
    </row>
    <row r="60" spans="1:51" s="170" customFormat="1" ht="132" x14ac:dyDescent="0.25">
      <c r="A60" s="171">
        <v>3</v>
      </c>
      <c r="B60" s="172" t="s">
        <v>283</v>
      </c>
      <c r="C60" s="172" t="s">
        <v>284</v>
      </c>
      <c r="D60" s="172" t="s">
        <v>673</v>
      </c>
      <c r="E60" s="172" t="str">
        <f t="shared" si="17"/>
        <v>033004VENP_Labos</v>
      </c>
      <c r="F60" s="165" t="str">
        <f t="shared" si="4"/>
        <v>033004VENP_Labos</v>
      </c>
      <c r="G60" s="165" t="str">
        <f t="shared" si="5"/>
        <v>033004VENP_Labos_</v>
      </c>
      <c r="H60" s="172" t="s">
        <v>488</v>
      </c>
      <c r="I60" s="103" t="s">
        <v>12</v>
      </c>
      <c r="J60" s="172" t="s">
        <v>14</v>
      </c>
      <c r="K60" s="123" t="s">
        <v>530</v>
      </c>
      <c r="L60" s="123"/>
      <c r="M60" s="103" t="s">
        <v>10</v>
      </c>
      <c r="N60" s="104">
        <v>2</v>
      </c>
      <c r="O60" s="173">
        <v>1000</v>
      </c>
      <c r="P60" s="174">
        <v>0.05</v>
      </c>
      <c r="Q60" s="175">
        <f t="shared" si="0"/>
        <v>2100</v>
      </c>
      <c r="R60" s="176">
        <f t="shared" si="6"/>
        <v>175</v>
      </c>
      <c r="S60" s="548"/>
      <c r="T60" s="548"/>
      <c r="U60" s="545"/>
      <c r="V60" s="551"/>
      <c r="W60" s="175">
        <f>Q60*$E$10</f>
        <v>2228.9785905441572</v>
      </c>
      <c r="X60" s="177">
        <f t="shared" si="8"/>
        <v>185.74821587867976</v>
      </c>
      <c r="Y60" s="548"/>
      <c r="Z60" s="548"/>
      <c r="AA60" s="545"/>
      <c r="AB60" s="543"/>
      <c r="AC60" s="175">
        <f>Q60*$E$11</f>
        <v>2228.9785905441572</v>
      </c>
      <c r="AD60" s="177">
        <f t="shared" si="10"/>
        <v>185.74821587867976</v>
      </c>
      <c r="AE60" s="548"/>
      <c r="AF60" s="548"/>
      <c r="AG60" s="545"/>
      <c r="AH60" s="543"/>
      <c r="AI60" s="175">
        <f>Q60*$E$12</f>
        <v>2228.9785905441572</v>
      </c>
      <c r="AJ60" s="177">
        <f t="shared" si="11"/>
        <v>185.74821587867976</v>
      </c>
      <c r="AK60" s="548"/>
      <c r="AL60" s="548"/>
      <c r="AM60" s="545"/>
      <c r="AN60" s="543"/>
      <c r="AO60" s="175">
        <f>Q60*$E$13</f>
        <v>2228.9785905441572</v>
      </c>
      <c r="AP60" s="177">
        <f t="shared" si="12"/>
        <v>185.74821587867976</v>
      </c>
      <c r="AQ60" s="548"/>
      <c r="AR60" s="548"/>
      <c r="AS60" s="545"/>
      <c r="AT60" s="543"/>
      <c r="AU60" s="178">
        <f t="shared" si="13"/>
        <v>2228.9785905441572</v>
      </c>
      <c r="AV60" s="177">
        <f t="shared" si="14"/>
        <v>185.74821587867976</v>
      </c>
      <c r="AW60" s="548"/>
      <c r="AX60" s="548"/>
      <c r="AY60" s="545"/>
    </row>
    <row r="61" spans="1:51" s="170" customFormat="1" ht="60" x14ac:dyDescent="0.25">
      <c r="A61" s="171">
        <v>3</v>
      </c>
      <c r="B61" s="172" t="s">
        <v>283</v>
      </c>
      <c r="C61" s="172" t="s">
        <v>284</v>
      </c>
      <c r="D61" s="172" t="s">
        <v>673</v>
      </c>
      <c r="E61" s="172" t="str">
        <f t="shared" si="17"/>
        <v>033004VENT_Amphi_Sdc_ESBS</v>
      </c>
      <c r="F61" s="165" t="str">
        <f t="shared" si="4"/>
        <v>033004VENT_Amphi_Sdc_ESBS</v>
      </c>
      <c r="G61" s="165" t="str">
        <f t="shared" si="5"/>
        <v>033004VENT_Amphi_Sdc_ESBS_</v>
      </c>
      <c r="H61" s="172" t="s">
        <v>432</v>
      </c>
      <c r="I61" s="103" t="s">
        <v>12</v>
      </c>
      <c r="J61" s="172" t="s">
        <v>11</v>
      </c>
      <c r="K61" s="123" t="s">
        <v>531</v>
      </c>
      <c r="L61" s="123"/>
      <c r="M61" s="103" t="s">
        <v>10</v>
      </c>
      <c r="N61" s="104">
        <v>2</v>
      </c>
      <c r="O61" s="173">
        <v>1000</v>
      </c>
      <c r="P61" s="174">
        <v>0.05</v>
      </c>
      <c r="Q61" s="175">
        <f t="shared" si="0"/>
        <v>2100</v>
      </c>
      <c r="R61" s="176">
        <f t="shared" si="6"/>
        <v>175</v>
      </c>
      <c r="S61" s="548"/>
      <c r="T61" s="548"/>
      <c r="U61" s="545"/>
      <c r="V61" s="551"/>
      <c r="W61" s="175">
        <f t="shared" si="7"/>
        <v>2228.9785905441572</v>
      </c>
      <c r="X61" s="177">
        <f t="shared" si="8"/>
        <v>185.74821587867976</v>
      </c>
      <c r="Y61" s="548"/>
      <c r="Z61" s="548"/>
      <c r="AA61" s="545"/>
      <c r="AB61" s="543"/>
      <c r="AC61" s="175">
        <f t="shared" si="9"/>
        <v>2228.9785905441572</v>
      </c>
      <c r="AD61" s="177">
        <f t="shared" si="10"/>
        <v>185.74821587867976</v>
      </c>
      <c r="AE61" s="548"/>
      <c r="AF61" s="548"/>
      <c r="AG61" s="545"/>
      <c r="AH61" s="543"/>
      <c r="AI61" s="175">
        <f t="shared" si="1"/>
        <v>2228.9785905441572</v>
      </c>
      <c r="AJ61" s="177">
        <f t="shared" si="11"/>
        <v>185.74821587867976</v>
      </c>
      <c r="AK61" s="548"/>
      <c r="AL61" s="548"/>
      <c r="AM61" s="545"/>
      <c r="AN61" s="543"/>
      <c r="AO61" s="175">
        <f t="shared" si="2"/>
        <v>2228.9785905441572</v>
      </c>
      <c r="AP61" s="177">
        <f t="shared" si="12"/>
        <v>185.74821587867976</v>
      </c>
      <c r="AQ61" s="548"/>
      <c r="AR61" s="548"/>
      <c r="AS61" s="545"/>
      <c r="AT61" s="543"/>
      <c r="AU61" s="178">
        <f t="shared" si="13"/>
        <v>2228.9785905441572</v>
      </c>
      <c r="AV61" s="177">
        <f t="shared" si="14"/>
        <v>185.74821587867976</v>
      </c>
      <c r="AW61" s="548"/>
      <c r="AX61" s="548"/>
      <c r="AY61" s="545"/>
    </row>
    <row r="62" spans="1:51" s="170" customFormat="1" ht="24" x14ac:dyDescent="0.25">
      <c r="A62" s="171">
        <v>3</v>
      </c>
      <c r="B62" s="172" t="s">
        <v>283</v>
      </c>
      <c r="C62" s="172" t="s">
        <v>284</v>
      </c>
      <c r="D62" s="172" t="s">
        <v>673</v>
      </c>
      <c r="E62" s="172" t="str">
        <f t="shared" si="17"/>
        <v>033004DICH_Aerothermes</v>
      </c>
      <c r="F62" s="165" t="str">
        <f t="shared" si="4"/>
        <v>033004DICH_Aerothermes</v>
      </c>
      <c r="G62" s="165" t="str">
        <f t="shared" si="5"/>
        <v>033004DICH_Aerothermes_</v>
      </c>
      <c r="H62" s="172" t="s">
        <v>433</v>
      </c>
      <c r="I62" s="103" t="s">
        <v>19</v>
      </c>
      <c r="J62" s="172" t="s">
        <v>68</v>
      </c>
      <c r="K62" s="123" t="s">
        <v>532</v>
      </c>
      <c r="L62" s="123"/>
      <c r="M62" s="103" t="s">
        <v>10</v>
      </c>
      <c r="N62" s="104">
        <v>1</v>
      </c>
      <c r="O62" s="173">
        <v>1000</v>
      </c>
      <c r="P62" s="174">
        <v>0.05</v>
      </c>
      <c r="Q62" s="175">
        <f t="shared" si="0"/>
        <v>1050</v>
      </c>
      <c r="R62" s="176">
        <f t="shared" si="6"/>
        <v>87.5</v>
      </c>
      <c r="S62" s="548"/>
      <c r="T62" s="548"/>
      <c r="U62" s="545"/>
      <c r="V62" s="551"/>
      <c r="W62" s="175">
        <f t="shared" si="7"/>
        <v>1114.4892952720786</v>
      </c>
      <c r="X62" s="177">
        <f t="shared" si="8"/>
        <v>92.874107939339879</v>
      </c>
      <c r="Y62" s="548"/>
      <c r="Z62" s="548"/>
      <c r="AA62" s="545"/>
      <c r="AB62" s="543"/>
      <c r="AC62" s="175">
        <f t="shared" si="9"/>
        <v>1114.4892952720786</v>
      </c>
      <c r="AD62" s="177">
        <f t="shared" si="10"/>
        <v>92.874107939339879</v>
      </c>
      <c r="AE62" s="548"/>
      <c r="AF62" s="548"/>
      <c r="AG62" s="545"/>
      <c r="AH62" s="543"/>
      <c r="AI62" s="175">
        <f t="shared" si="1"/>
        <v>1114.4892952720786</v>
      </c>
      <c r="AJ62" s="177">
        <f t="shared" si="11"/>
        <v>92.874107939339879</v>
      </c>
      <c r="AK62" s="548"/>
      <c r="AL62" s="548"/>
      <c r="AM62" s="545"/>
      <c r="AN62" s="543"/>
      <c r="AO62" s="175">
        <f t="shared" si="2"/>
        <v>1114.4892952720786</v>
      </c>
      <c r="AP62" s="177">
        <f t="shared" si="12"/>
        <v>92.874107939339879</v>
      </c>
      <c r="AQ62" s="548"/>
      <c r="AR62" s="548"/>
      <c r="AS62" s="545"/>
      <c r="AT62" s="543"/>
      <c r="AU62" s="178">
        <f t="shared" si="13"/>
        <v>1114.4892952720786</v>
      </c>
      <c r="AV62" s="177">
        <f t="shared" si="14"/>
        <v>92.874107939339879</v>
      </c>
      <c r="AW62" s="548"/>
      <c r="AX62" s="548"/>
      <c r="AY62" s="545"/>
    </row>
    <row r="63" spans="1:51" s="170" customFormat="1" ht="24" x14ac:dyDescent="0.25">
      <c r="A63" s="171">
        <v>3</v>
      </c>
      <c r="B63" s="172" t="s">
        <v>285</v>
      </c>
      <c r="C63" s="172" t="s">
        <v>286</v>
      </c>
      <c r="D63" s="172" t="s">
        <v>673</v>
      </c>
      <c r="E63" s="529" t="str">
        <f t="shared" si="17"/>
        <v>033005PROC_Chaufferie</v>
      </c>
      <c r="F63" s="165" t="str">
        <f t="shared" si="4"/>
        <v>033005PROC_Chaufferie</v>
      </c>
      <c r="G63" s="165" t="str">
        <f t="shared" si="5"/>
        <v>033005PROC_Chaufferie_</v>
      </c>
      <c r="H63" s="172" t="s">
        <v>434</v>
      </c>
      <c r="I63" s="103" t="s">
        <v>19</v>
      </c>
      <c r="J63" s="172" t="s">
        <v>16</v>
      </c>
      <c r="K63" s="124" t="s">
        <v>512</v>
      </c>
      <c r="L63" s="123"/>
      <c r="M63" s="103" t="s">
        <v>10</v>
      </c>
      <c r="N63" s="104">
        <v>2</v>
      </c>
      <c r="O63" s="173">
        <v>1000</v>
      </c>
      <c r="P63" s="174">
        <v>0.05</v>
      </c>
      <c r="Q63" s="175">
        <f t="shared" si="0"/>
        <v>2100</v>
      </c>
      <c r="R63" s="176">
        <f t="shared" si="6"/>
        <v>175</v>
      </c>
      <c r="S63" s="548"/>
      <c r="T63" s="548"/>
      <c r="U63" s="545"/>
      <c r="V63" s="551"/>
      <c r="W63" s="175">
        <f t="shared" si="7"/>
        <v>2228.9785905441572</v>
      </c>
      <c r="X63" s="177">
        <f t="shared" si="8"/>
        <v>185.74821587867976</v>
      </c>
      <c r="Y63" s="548"/>
      <c r="Z63" s="548"/>
      <c r="AA63" s="545"/>
      <c r="AB63" s="543"/>
      <c r="AC63" s="175">
        <f t="shared" si="9"/>
        <v>2228.9785905441572</v>
      </c>
      <c r="AD63" s="177">
        <f t="shared" si="10"/>
        <v>185.74821587867976</v>
      </c>
      <c r="AE63" s="548"/>
      <c r="AF63" s="548"/>
      <c r="AG63" s="545"/>
      <c r="AH63" s="543"/>
      <c r="AI63" s="175">
        <f t="shared" si="1"/>
        <v>2228.9785905441572</v>
      </c>
      <c r="AJ63" s="177">
        <f t="shared" si="11"/>
        <v>185.74821587867976</v>
      </c>
      <c r="AK63" s="548"/>
      <c r="AL63" s="548"/>
      <c r="AM63" s="545"/>
      <c r="AN63" s="543"/>
      <c r="AO63" s="175">
        <f t="shared" si="2"/>
        <v>2228.9785905441572</v>
      </c>
      <c r="AP63" s="177">
        <f t="shared" si="12"/>
        <v>185.74821587867976</v>
      </c>
      <c r="AQ63" s="548"/>
      <c r="AR63" s="548"/>
      <c r="AS63" s="545"/>
      <c r="AT63" s="543"/>
      <c r="AU63" s="178">
        <f t="shared" si="13"/>
        <v>2228.9785905441572</v>
      </c>
      <c r="AV63" s="177">
        <f t="shared" si="14"/>
        <v>185.74821587867976</v>
      </c>
      <c r="AW63" s="548"/>
      <c r="AX63" s="548"/>
      <c r="AY63" s="545"/>
    </row>
    <row r="64" spans="1:51" s="170" customFormat="1" ht="72" x14ac:dyDescent="0.25">
      <c r="A64" s="171">
        <v>3</v>
      </c>
      <c r="B64" s="172" t="s">
        <v>285</v>
      </c>
      <c r="C64" s="172" t="s">
        <v>286</v>
      </c>
      <c r="D64" s="172" t="s">
        <v>673</v>
      </c>
      <c r="E64" s="532"/>
      <c r="F64" s="165" t="str">
        <f t="shared" si="4"/>
        <v>033005PROC_Chaufferie</v>
      </c>
      <c r="G64" s="165" t="str">
        <f t="shared" si="5"/>
        <v>033005PROC_Chaufferie_</v>
      </c>
      <c r="H64" s="172" t="s">
        <v>435</v>
      </c>
      <c r="I64" s="103" t="s">
        <v>19</v>
      </c>
      <c r="J64" s="172" t="s">
        <v>16</v>
      </c>
      <c r="K64" s="123" t="s">
        <v>512</v>
      </c>
      <c r="L64" s="123"/>
      <c r="M64" s="103" t="s">
        <v>10</v>
      </c>
      <c r="N64" s="104">
        <v>3</v>
      </c>
      <c r="O64" s="173">
        <v>1000</v>
      </c>
      <c r="P64" s="174">
        <v>0.05</v>
      </c>
      <c r="Q64" s="175">
        <f t="shared" si="0"/>
        <v>3150</v>
      </c>
      <c r="R64" s="176">
        <f t="shared" si="6"/>
        <v>262.5</v>
      </c>
      <c r="S64" s="548"/>
      <c r="T64" s="548"/>
      <c r="U64" s="545"/>
      <c r="V64" s="551"/>
      <c r="W64" s="175">
        <f t="shared" si="7"/>
        <v>3343.4678858162356</v>
      </c>
      <c r="X64" s="177">
        <f t="shared" si="8"/>
        <v>278.62232381801965</v>
      </c>
      <c r="Y64" s="548"/>
      <c r="Z64" s="548"/>
      <c r="AA64" s="545"/>
      <c r="AB64" s="543"/>
      <c r="AC64" s="175">
        <f t="shared" si="9"/>
        <v>3343.4678858162356</v>
      </c>
      <c r="AD64" s="177">
        <f t="shared" si="10"/>
        <v>278.62232381801965</v>
      </c>
      <c r="AE64" s="548"/>
      <c r="AF64" s="548"/>
      <c r="AG64" s="545"/>
      <c r="AH64" s="543"/>
      <c r="AI64" s="175">
        <f t="shared" si="1"/>
        <v>3343.4678858162356</v>
      </c>
      <c r="AJ64" s="177">
        <f t="shared" si="11"/>
        <v>278.62232381801965</v>
      </c>
      <c r="AK64" s="548"/>
      <c r="AL64" s="548"/>
      <c r="AM64" s="545"/>
      <c r="AN64" s="543"/>
      <c r="AO64" s="175">
        <f t="shared" si="2"/>
        <v>3343.4678858162356</v>
      </c>
      <c r="AP64" s="177">
        <f t="shared" si="12"/>
        <v>278.62232381801965</v>
      </c>
      <c r="AQ64" s="548"/>
      <c r="AR64" s="548"/>
      <c r="AS64" s="545"/>
      <c r="AT64" s="543"/>
      <c r="AU64" s="178">
        <f t="shared" si="13"/>
        <v>3343.4678858162356</v>
      </c>
      <c r="AV64" s="177">
        <f t="shared" si="14"/>
        <v>278.62232381801965</v>
      </c>
      <c r="AW64" s="548"/>
      <c r="AX64" s="548"/>
      <c r="AY64" s="545"/>
    </row>
    <row r="65" spans="1:51" s="170" customFormat="1" ht="48" x14ac:dyDescent="0.25">
      <c r="A65" s="171">
        <v>3</v>
      </c>
      <c r="B65" s="172" t="s">
        <v>285</v>
      </c>
      <c r="C65" s="172" t="s">
        <v>286</v>
      </c>
      <c r="D65" s="172" t="s">
        <v>673</v>
      </c>
      <c r="E65" s="532"/>
      <c r="F65" s="165" t="str">
        <f t="shared" si="4"/>
        <v>033005PROC_Chaufferie</v>
      </c>
      <c r="G65" s="165" t="str">
        <f t="shared" si="5"/>
        <v>033005PROC_Chaufferie_DGAZ</v>
      </c>
      <c r="H65" s="172" t="s">
        <v>436</v>
      </c>
      <c r="I65" s="103" t="s">
        <v>19</v>
      </c>
      <c r="J65" s="172" t="s">
        <v>16</v>
      </c>
      <c r="K65" s="123" t="s">
        <v>512</v>
      </c>
      <c r="L65" s="123" t="s">
        <v>533</v>
      </c>
      <c r="M65" s="103" t="s">
        <v>10</v>
      </c>
      <c r="N65" s="104">
        <v>2</v>
      </c>
      <c r="O65" s="173">
        <v>1000</v>
      </c>
      <c r="P65" s="174">
        <v>0.05</v>
      </c>
      <c r="Q65" s="175">
        <f t="shared" si="0"/>
        <v>2100</v>
      </c>
      <c r="R65" s="176">
        <f t="shared" si="6"/>
        <v>175</v>
      </c>
      <c r="S65" s="548"/>
      <c r="T65" s="548"/>
      <c r="U65" s="545"/>
      <c r="V65" s="551"/>
      <c r="W65" s="175">
        <f t="shared" si="7"/>
        <v>2228.9785905441572</v>
      </c>
      <c r="X65" s="177">
        <f t="shared" si="8"/>
        <v>185.74821587867976</v>
      </c>
      <c r="Y65" s="548"/>
      <c r="Z65" s="548"/>
      <c r="AA65" s="545"/>
      <c r="AB65" s="543"/>
      <c r="AC65" s="175">
        <f t="shared" si="9"/>
        <v>2228.9785905441572</v>
      </c>
      <c r="AD65" s="177">
        <f t="shared" si="10"/>
        <v>185.74821587867976</v>
      </c>
      <c r="AE65" s="548"/>
      <c r="AF65" s="548"/>
      <c r="AG65" s="545"/>
      <c r="AH65" s="543"/>
      <c r="AI65" s="175">
        <f t="shared" si="1"/>
        <v>2228.9785905441572</v>
      </c>
      <c r="AJ65" s="177">
        <f t="shared" si="11"/>
        <v>185.74821587867976</v>
      </c>
      <c r="AK65" s="548"/>
      <c r="AL65" s="548"/>
      <c r="AM65" s="545"/>
      <c r="AN65" s="543"/>
      <c r="AO65" s="175">
        <f t="shared" si="2"/>
        <v>2228.9785905441572</v>
      </c>
      <c r="AP65" s="177">
        <f t="shared" si="12"/>
        <v>185.74821587867976</v>
      </c>
      <c r="AQ65" s="548"/>
      <c r="AR65" s="548"/>
      <c r="AS65" s="545"/>
      <c r="AT65" s="543"/>
      <c r="AU65" s="178">
        <f t="shared" si="13"/>
        <v>2228.9785905441572</v>
      </c>
      <c r="AV65" s="177">
        <f t="shared" si="14"/>
        <v>185.74821587867976</v>
      </c>
      <c r="AW65" s="548"/>
      <c r="AX65" s="548"/>
      <c r="AY65" s="545"/>
    </row>
    <row r="66" spans="1:51" s="170" customFormat="1" ht="24" x14ac:dyDescent="0.25">
      <c r="A66" s="171">
        <v>3</v>
      </c>
      <c r="B66" s="172" t="s">
        <v>285</v>
      </c>
      <c r="C66" s="172" t="s">
        <v>286</v>
      </c>
      <c r="D66" s="172" t="s">
        <v>673</v>
      </c>
      <c r="E66" s="532"/>
      <c r="F66" s="165" t="str">
        <f t="shared" si="4"/>
        <v>033005PROC_Chaufferie</v>
      </c>
      <c r="G66" s="165" t="str">
        <f t="shared" si="5"/>
        <v>033005PROC_Chaufferie_Comb</v>
      </c>
      <c r="H66" s="172" t="s">
        <v>414</v>
      </c>
      <c r="I66" s="103" t="s">
        <v>19</v>
      </c>
      <c r="J66" s="172" t="s">
        <v>16</v>
      </c>
      <c r="K66" s="123" t="s">
        <v>512</v>
      </c>
      <c r="L66" s="123" t="s">
        <v>513</v>
      </c>
      <c r="M66" s="103" t="s">
        <v>10</v>
      </c>
      <c r="N66" s="104">
        <v>1</v>
      </c>
      <c r="O66" s="173">
        <v>1000</v>
      </c>
      <c r="P66" s="174">
        <v>0.05</v>
      </c>
      <c r="Q66" s="175">
        <f t="shared" si="0"/>
        <v>1050</v>
      </c>
      <c r="R66" s="176">
        <f t="shared" si="6"/>
        <v>87.5</v>
      </c>
      <c r="S66" s="548"/>
      <c r="T66" s="548"/>
      <c r="U66" s="545"/>
      <c r="V66" s="551"/>
      <c r="W66" s="175">
        <f t="shared" si="7"/>
        <v>1114.4892952720786</v>
      </c>
      <c r="X66" s="177">
        <f t="shared" si="8"/>
        <v>92.874107939339879</v>
      </c>
      <c r="Y66" s="548"/>
      <c r="Z66" s="548"/>
      <c r="AA66" s="545"/>
      <c r="AB66" s="543"/>
      <c r="AC66" s="175">
        <f t="shared" si="9"/>
        <v>1114.4892952720786</v>
      </c>
      <c r="AD66" s="177">
        <f t="shared" si="10"/>
        <v>92.874107939339879</v>
      </c>
      <c r="AE66" s="548"/>
      <c r="AF66" s="548"/>
      <c r="AG66" s="545"/>
      <c r="AH66" s="543"/>
      <c r="AI66" s="175">
        <f t="shared" si="1"/>
        <v>1114.4892952720786</v>
      </c>
      <c r="AJ66" s="177">
        <f t="shared" si="11"/>
        <v>92.874107939339879</v>
      </c>
      <c r="AK66" s="548"/>
      <c r="AL66" s="548"/>
      <c r="AM66" s="545"/>
      <c r="AN66" s="543"/>
      <c r="AO66" s="175">
        <f t="shared" si="2"/>
        <v>1114.4892952720786</v>
      </c>
      <c r="AP66" s="177">
        <f t="shared" si="12"/>
        <v>92.874107939339879</v>
      </c>
      <c r="AQ66" s="548"/>
      <c r="AR66" s="548"/>
      <c r="AS66" s="545"/>
      <c r="AT66" s="543"/>
      <c r="AU66" s="178">
        <f t="shared" si="13"/>
        <v>1114.4892952720786</v>
      </c>
      <c r="AV66" s="177">
        <f t="shared" si="14"/>
        <v>92.874107939339879</v>
      </c>
      <c r="AW66" s="548"/>
      <c r="AX66" s="548"/>
      <c r="AY66" s="545"/>
    </row>
    <row r="67" spans="1:51" s="170" customFormat="1" ht="24" x14ac:dyDescent="0.25">
      <c r="A67" s="171">
        <v>3</v>
      </c>
      <c r="B67" s="172" t="s">
        <v>285</v>
      </c>
      <c r="C67" s="172" t="s">
        <v>286</v>
      </c>
      <c r="D67" s="172" t="s">
        <v>673</v>
      </c>
      <c r="E67" s="530"/>
      <c r="F67" s="165" t="str">
        <f t="shared" si="4"/>
        <v>033005PROC_Chaufferie</v>
      </c>
      <c r="G67" s="165" t="str">
        <f t="shared" si="5"/>
        <v>033005PROC_Chaufferie_Ramo</v>
      </c>
      <c r="H67" s="172" t="s">
        <v>415</v>
      </c>
      <c r="I67" s="103" t="s">
        <v>19</v>
      </c>
      <c r="J67" s="172" t="s">
        <v>16</v>
      </c>
      <c r="K67" s="123" t="s">
        <v>512</v>
      </c>
      <c r="L67" s="123" t="s">
        <v>514</v>
      </c>
      <c r="M67" s="103" t="s">
        <v>10</v>
      </c>
      <c r="N67" s="104">
        <v>2</v>
      </c>
      <c r="O67" s="173">
        <v>1000</v>
      </c>
      <c r="P67" s="174">
        <v>0.05</v>
      </c>
      <c r="Q67" s="175">
        <f t="shared" si="0"/>
        <v>2100</v>
      </c>
      <c r="R67" s="176">
        <f t="shared" si="6"/>
        <v>175</v>
      </c>
      <c r="S67" s="548"/>
      <c r="T67" s="548"/>
      <c r="U67" s="545"/>
      <c r="V67" s="551"/>
      <c r="W67" s="175">
        <f t="shared" si="7"/>
        <v>2228.9785905441572</v>
      </c>
      <c r="X67" s="177">
        <f t="shared" si="8"/>
        <v>185.74821587867976</v>
      </c>
      <c r="Y67" s="548"/>
      <c r="Z67" s="548"/>
      <c r="AA67" s="545"/>
      <c r="AB67" s="543"/>
      <c r="AC67" s="175">
        <f t="shared" si="9"/>
        <v>2228.9785905441572</v>
      </c>
      <c r="AD67" s="177">
        <f t="shared" si="10"/>
        <v>185.74821587867976</v>
      </c>
      <c r="AE67" s="548"/>
      <c r="AF67" s="548"/>
      <c r="AG67" s="545"/>
      <c r="AH67" s="543"/>
      <c r="AI67" s="175">
        <f t="shared" si="1"/>
        <v>2228.9785905441572</v>
      </c>
      <c r="AJ67" s="177">
        <f t="shared" si="11"/>
        <v>185.74821587867976</v>
      </c>
      <c r="AK67" s="548"/>
      <c r="AL67" s="548"/>
      <c r="AM67" s="545"/>
      <c r="AN67" s="543"/>
      <c r="AO67" s="175">
        <f t="shared" si="2"/>
        <v>2228.9785905441572</v>
      </c>
      <c r="AP67" s="177">
        <f t="shared" si="12"/>
        <v>185.74821587867976</v>
      </c>
      <c r="AQ67" s="548"/>
      <c r="AR67" s="548"/>
      <c r="AS67" s="545"/>
      <c r="AT67" s="543"/>
      <c r="AU67" s="178">
        <f t="shared" si="13"/>
        <v>2228.9785905441572</v>
      </c>
      <c r="AV67" s="177">
        <f t="shared" si="14"/>
        <v>185.74821587867976</v>
      </c>
      <c r="AW67" s="548"/>
      <c r="AX67" s="548"/>
      <c r="AY67" s="545"/>
    </row>
    <row r="68" spans="1:51" s="170" customFormat="1" ht="36" x14ac:dyDescent="0.25">
      <c r="A68" s="171">
        <v>3</v>
      </c>
      <c r="B68" s="172" t="s">
        <v>285</v>
      </c>
      <c r="C68" s="172" t="s">
        <v>286</v>
      </c>
      <c r="D68" s="172" t="s">
        <v>673</v>
      </c>
      <c r="E68" s="172" t="str">
        <f t="shared" ref="E68:E74" si="18">F68</f>
        <v>033005PROM_Batiment</v>
      </c>
      <c r="F68" s="165" t="str">
        <f t="shared" si="4"/>
        <v>033005PROM_Batiment</v>
      </c>
      <c r="G68" s="165" t="str">
        <f t="shared" si="5"/>
        <v>033005PROM_Batiment_</v>
      </c>
      <c r="H68" s="172" t="s">
        <v>437</v>
      </c>
      <c r="I68" s="103" t="s">
        <v>19</v>
      </c>
      <c r="J68" s="172" t="s">
        <v>93</v>
      </c>
      <c r="K68" s="123" t="s">
        <v>253</v>
      </c>
      <c r="L68" s="123"/>
      <c r="M68" s="103" t="s">
        <v>10</v>
      </c>
      <c r="N68" s="104">
        <v>2</v>
      </c>
      <c r="O68" s="173">
        <v>1000</v>
      </c>
      <c r="P68" s="174">
        <v>0.05</v>
      </c>
      <c r="Q68" s="175">
        <f t="shared" si="0"/>
        <v>2100</v>
      </c>
      <c r="R68" s="176">
        <f t="shared" si="6"/>
        <v>175</v>
      </c>
      <c r="S68" s="548"/>
      <c r="T68" s="548"/>
      <c r="U68" s="545"/>
      <c r="V68" s="551"/>
      <c r="W68" s="175">
        <f t="shared" si="7"/>
        <v>2228.9785905441572</v>
      </c>
      <c r="X68" s="177">
        <f t="shared" si="8"/>
        <v>185.74821587867976</v>
      </c>
      <c r="Y68" s="548"/>
      <c r="Z68" s="548"/>
      <c r="AA68" s="545"/>
      <c r="AB68" s="543"/>
      <c r="AC68" s="175">
        <f t="shared" si="9"/>
        <v>2228.9785905441572</v>
      </c>
      <c r="AD68" s="177">
        <f t="shared" si="10"/>
        <v>185.74821587867976</v>
      </c>
      <c r="AE68" s="548"/>
      <c r="AF68" s="548"/>
      <c r="AG68" s="545"/>
      <c r="AH68" s="543"/>
      <c r="AI68" s="175">
        <f t="shared" si="1"/>
        <v>2228.9785905441572</v>
      </c>
      <c r="AJ68" s="177">
        <f t="shared" si="11"/>
        <v>185.74821587867976</v>
      </c>
      <c r="AK68" s="548"/>
      <c r="AL68" s="548"/>
      <c r="AM68" s="545"/>
      <c r="AN68" s="543"/>
      <c r="AO68" s="175">
        <f t="shared" si="2"/>
        <v>2228.9785905441572</v>
      </c>
      <c r="AP68" s="177">
        <f t="shared" si="12"/>
        <v>185.74821587867976</v>
      </c>
      <c r="AQ68" s="548"/>
      <c r="AR68" s="548"/>
      <c r="AS68" s="545"/>
      <c r="AT68" s="543"/>
      <c r="AU68" s="178">
        <f t="shared" si="13"/>
        <v>2228.9785905441572</v>
      </c>
      <c r="AV68" s="177">
        <f t="shared" si="14"/>
        <v>185.74821587867976</v>
      </c>
      <c r="AW68" s="548"/>
      <c r="AX68" s="548"/>
      <c r="AY68" s="545"/>
    </row>
    <row r="69" spans="1:51" s="170" customFormat="1" ht="24" x14ac:dyDescent="0.25">
      <c r="A69" s="171">
        <v>3</v>
      </c>
      <c r="B69" s="172" t="s">
        <v>285</v>
      </c>
      <c r="C69" s="172" t="s">
        <v>286</v>
      </c>
      <c r="D69" s="172" t="s">
        <v>673</v>
      </c>
      <c r="E69" s="172" t="str">
        <f t="shared" si="18"/>
        <v>033005VENT_CEBGS</v>
      </c>
      <c r="F69" s="165" t="str">
        <f t="shared" si="4"/>
        <v>033005VENT_CEBGS</v>
      </c>
      <c r="G69" s="165" t="str">
        <f t="shared" si="5"/>
        <v>033005VENT_CEBGS_</v>
      </c>
      <c r="H69" s="172" t="s">
        <v>438</v>
      </c>
      <c r="I69" s="103" t="s">
        <v>12</v>
      </c>
      <c r="J69" s="172" t="s">
        <v>11</v>
      </c>
      <c r="K69" s="123" t="s">
        <v>534</v>
      </c>
      <c r="L69" s="123"/>
      <c r="M69" s="103" t="s">
        <v>10</v>
      </c>
      <c r="N69" s="104">
        <v>2</v>
      </c>
      <c r="O69" s="173">
        <v>1000</v>
      </c>
      <c r="P69" s="174">
        <v>0.05</v>
      </c>
      <c r="Q69" s="175">
        <f t="shared" si="0"/>
        <v>2100</v>
      </c>
      <c r="R69" s="176">
        <f t="shared" si="6"/>
        <v>175</v>
      </c>
      <c r="S69" s="548"/>
      <c r="T69" s="548"/>
      <c r="U69" s="545"/>
      <c r="V69" s="551"/>
      <c r="W69" s="175">
        <f t="shared" si="7"/>
        <v>2228.9785905441572</v>
      </c>
      <c r="X69" s="177">
        <f t="shared" si="8"/>
        <v>185.74821587867976</v>
      </c>
      <c r="Y69" s="548"/>
      <c r="Z69" s="548"/>
      <c r="AA69" s="545"/>
      <c r="AB69" s="543"/>
      <c r="AC69" s="175">
        <f t="shared" si="9"/>
        <v>2228.9785905441572</v>
      </c>
      <c r="AD69" s="177">
        <f t="shared" si="10"/>
        <v>185.74821587867976</v>
      </c>
      <c r="AE69" s="548"/>
      <c r="AF69" s="548"/>
      <c r="AG69" s="545"/>
      <c r="AH69" s="543"/>
      <c r="AI69" s="175">
        <f t="shared" si="1"/>
        <v>2228.9785905441572</v>
      </c>
      <c r="AJ69" s="177">
        <f t="shared" si="11"/>
        <v>185.74821587867976</v>
      </c>
      <c r="AK69" s="548"/>
      <c r="AL69" s="548"/>
      <c r="AM69" s="545"/>
      <c r="AN69" s="543"/>
      <c r="AO69" s="175">
        <f t="shared" si="2"/>
        <v>2228.9785905441572</v>
      </c>
      <c r="AP69" s="177">
        <f t="shared" si="12"/>
        <v>185.74821587867976</v>
      </c>
      <c r="AQ69" s="548"/>
      <c r="AR69" s="548"/>
      <c r="AS69" s="545"/>
      <c r="AT69" s="543"/>
      <c r="AU69" s="178">
        <f t="shared" si="13"/>
        <v>2228.9785905441572</v>
      </c>
      <c r="AV69" s="177">
        <f t="shared" si="14"/>
        <v>185.74821587867976</v>
      </c>
      <c r="AW69" s="548"/>
      <c r="AX69" s="548"/>
      <c r="AY69" s="545"/>
    </row>
    <row r="70" spans="1:51" s="170" customFormat="1" ht="36" x14ac:dyDescent="0.25">
      <c r="A70" s="171">
        <v>3</v>
      </c>
      <c r="B70" s="172" t="s">
        <v>285</v>
      </c>
      <c r="C70" s="172" t="s">
        <v>286</v>
      </c>
      <c r="D70" s="172" t="s">
        <v>673</v>
      </c>
      <c r="E70" s="172" t="str">
        <f t="shared" si="18"/>
        <v>033005PROA_Air_Comp</v>
      </c>
      <c r="F70" s="165" t="str">
        <f t="shared" si="4"/>
        <v>033005PROA_Air_Comp</v>
      </c>
      <c r="G70" s="165" t="str">
        <f t="shared" si="5"/>
        <v>033005PROA_Air_Comp_</v>
      </c>
      <c r="H70" s="172" t="s">
        <v>439</v>
      </c>
      <c r="I70" s="103" t="s">
        <v>468</v>
      </c>
      <c r="J70" s="172" t="s">
        <v>17</v>
      </c>
      <c r="K70" s="123" t="s">
        <v>535</v>
      </c>
      <c r="L70" s="123"/>
      <c r="M70" s="103" t="s">
        <v>10</v>
      </c>
      <c r="N70" s="104">
        <v>2</v>
      </c>
      <c r="O70" s="173">
        <v>1000</v>
      </c>
      <c r="P70" s="174">
        <v>0.05</v>
      </c>
      <c r="Q70" s="175">
        <f t="shared" si="0"/>
        <v>2100</v>
      </c>
      <c r="R70" s="176">
        <f t="shared" si="6"/>
        <v>175</v>
      </c>
      <c r="S70" s="548"/>
      <c r="T70" s="548"/>
      <c r="U70" s="545"/>
      <c r="V70" s="551"/>
      <c r="W70" s="175">
        <f t="shared" si="7"/>
        <v>2228.9785905441572</v>
      </c>
      <c r="X70" s="177">
        <f t="shared" si="8"/>
        <v>185.74821587867976</v>
      </c>
      <c r="Y70" s="548"/>
      <c r="Z70" s="548"/>
      <c r="AA70" s="545"/>
      <c r="AB70" s="543"/>
      <c r="AC70" s="175">
        <f t="shared" si="9"/>
        <v>2228.9785905441572</v>
      </c>
      <c r="AD70" s="177">
        <f t="shared" si="10"/>
        <v>185.74821587867976</v>
      </c>
      <c r="AE70" s="548"/>
      <c r="AF70" s="548"/>
      <c r="AG70" s="545"/>
      <c r="AH70" s="543"/>
      <c r="AI70" s="175">
        <f t="shared" si="1"/>
        <v>2228.9785905441572</v>
      </c>
      <c r="AJ70" s="177">
        <f t="shared" si="11"/>
        <v>185.74821587867976</v>
      </c>
      <c r="AK70" s="548"/>
      <c r="AL70" s="548"/>
      <c r="AM70" s="545"/>
      <c r="AN70" s="543"/>
      <c r="AO70" s="175">
        <f t="shared" si="2"/>
        <v>2228.9785905441572</v>
      </c>
      <c r="AP70" s="177">
        <f t="shared" si="12"/>
        <v>185.74821587867976</v>
      </c>
      <c r="AQ70" s="548"/>
      <c r="AR70" s="548"/>
      <c r="AS70" s="545"/>
      <c r="AT70" s="543"/>
      <c r="AU70" s="178">
        <f t="shared" si="13"/>
        <v>2228.9785905441572</v>
      </c>
      <c r="AV70" s="177">
        <f t="shared" si="14"/>
        <v>185.74821587867976</v>
      </c>
      <c r="AW70" s="548"/>
      <c r="AX70" s="548"/>
      <c r="AY70" s="545"/>
    </row>
    <row r="71" spans="1:51" s="170" customFormat="1" ht="24" x14ac:dyDescent="0.25">
      <c r="A71" s="171">
        <v>3</v>
      </c>
      <c r="B71" s="172" t="s">
        <v>287</v>
      </c>
      <c r="C71" s="172" t="s">
        <v>346</v>
      </c>
      <c r="D71" s="172" t="s">
        <v>673</v>
      </c>
      <c r="E71" s="172" t="str">
        <f t="shared" si="18"/>
        <v>033007SSTA_Secon</v>
      </c>
      <c r="F71" s="165" t="str">
        <f t="shared" si="4"/>
        <v>033007SSTA_Secon</v>
      </c>
      <c r="G71" s="165" t="str">
        <f t="shared" si="5"/>
        <v>033007SSTA_Secon_</v>
      </c>
      <c r="H71" s="172" t="s">
        <v>440</v>
      </c>
      <c r="I71" s="103" t="s">
        <v>19</v>
      </c>
      <c r="J71" s="172" t="s">
        <v>13</v>
      </c>
      <c r="K71" s="123" t="s">
        <v>520</v>
      </c>
      <c r="L71" s="123"/>
      <c r="M71" s="103" t="s">
        <v>10</v>
      </c>
      <c r="N71" s="104">
        <v>2</v>
      </c>
      <c r="O71" s="173">
        <v>1000</v>
      </c>
      <c r="P71" s="174">
        <v>0.05</v>
      </c>
      <c r="Q71" s="175">
        <f t="shared" si="0"/>
        <v>2100</v>
      </c>
      <c r="R71" s="176">
        <f t="shared" si="6"/>
        <v>175</v>
      </c>
      <c r="S71" s="548"/>
      <c r="T71" s="548"/>
      <c r="U71" s="545"/>
      <c r="V71" s="551"/>
      <c r="W71" s="175">
        <f t="shared" si="7"/>
        <v>2228.9785905441572</v>
      </c>
      <c r="X71" s="177">
        <f t="shared" si="8"/>
        <v>185.74821587867976</v>
      </c>
      <c r="Y71" s="548"/>
      <c r="Z71" s="548"/>
      <c r="AA71" s="545"/>
      <c r="AB71" s="543"/>
      <c r="AC71" s="175">
        <f t="shared" si="9"/>
        <v>2228.9785905441572</v>
      </c>
      <c r="AD71" s="177">
        <f t="shared" si="10"/>
        <v>185.74821587867976</v>
      </c>
      <c r="AE71" s="548"/>
      <c r="AF71" s="548"/>
      <c r="AG71" s="545"/>
      <c r="AH71" s="543"/>
      <c r="AI71" s="175">
        <f t="shared" si="1"/>
        <v>2228.9785905441572</v>
      </c>
      <c r="AJ71" s="177">
        <f t="shared" si="11"/>
        <v>185.74821587867976</v>
      </c>
      <c r="AK71" s="548"/>
      <c r="AL71" s="548"/>
      <c r="AM71" s="545"/>
      <c r="AN71" s="543"/>
      <c r="AO71" s="175">
        <f t="shared" si="2"/>
        <v>2228.9785905441572</v>
      </c>
      <c r="AP71" s="177">
        <f t="shared" si="12"/>
        <v>185.74821587867976</v>
      </c>
      <c r="AQ71" s="548"/>
      <c r="AR71" s="548"/>
      <c r="AS71" s="545"/>
      <c r="AT71" s="543"/>
      <c r="AU71" s="178">
        <f t="shared" si="13"/>
        <v>2228.9785905441572</v>
      </c>
      <c r="AV71" s="177">
        <f t="shared" si="14"/>
        <v>185.74821587867976</v>
      </c>
      <c r="AW71" s="548"/>
      <c r="AX71" s="548"/>
      <c r="AY71" s="545"/>
    </row>
    <row r="72" spans="1:51" s="170" customFormat="1" ht="24" x14ac:dyDescent="0.25">
      <c r="A72" s="171">
        <v>3</v>
      </c>
      <c r="B72" s="172" t="s">
        <v>287</v>
      </c>
      <c r="C72" s="172" t="s">
        <v>346</v>
      </c>
      <c r="D72" s="172" t="s">
        <v>673</v>
      </c>
      <c r="E72" s="172" t="str">
        <f t="shared" si="18"/>
        <v>033007DICH_Batiment</v>
      </c>
      <c r="F72" s="165" t="str">
        <f t="shared" si="4"/>
        <v>033007DICH_Batiment</v>
      </c>
      <c r="G72" s="165" t="str">
        <f t="shared" si="5"/>
        <v>033007DICH_Batiment_</v>
      </c>
      <c r="H72" s="172" t="s">
        <v>441</v>
      </c>
      <c r="I72" s="103" t="s">
        <v>12</v>
      </c>
      <c r="J72" s="172" t="s">
        <v>68</v>
      </c>
      <c r="K72" s="123" t="s">
        <v>253</v>
      </c>
      <c r="L72" s="123"/>
      <c r="M72" s="103" t="s">
        <v>10</v>
      </c>
      <c r="N72" s="104">
        <v>1</v>
      </c>
      <c r="O72" s="173">
        <v>1000</v>
      </c>
      <c r="P72" s="174">
        <v>0.05</v>
      </c>
      <c r="Q72" s="175">
        <f t="shared" si="0"/>
        <v>1050</v>
      </c>
      <c r="R72" s="176">
        <f t="shared" si="6"/>
        <v>87.5</v>
      </c>
      <c r="S72" s="548"/>
      <c r="T72" s="548"/>
      <c r="U72" s="545"/>
      <c r="V72" s="551"/>
      <c r="W72" s="175">
        <f t="shared" si="7"/>
        <v>1114.4892952720786</v>
      </c>
      <c r="X72" s="177">
        <f t="shared" si="8"/>
        <v>92.874107939339879</v>
      </c>
      <c r="Y72" s="548"/>
      <c r="Z72" s="548"/>
      <c r="AA72" s="545"/>
      <c r="AB72" s="543"/>
      <c r="AC72" s="175">
        <f t="shared" si="9"/>
        <v>1114.4892952720786</v>
      </c>
      <c r="AD72" s="177">
        <f t="shared" si="10"/>
        <v>92.874107939339879</v>
      </c>
      <c r="AE72" s="548"/>
      <c r="AF72" s="548"/>
      <c r="AG72" s="545"/>
      <c r="AH72" s="543"/>
      <c r="AI72" s="175">
        <f t="shared" si="1"/>
        <v>1114.4892952720786</v>
      </c>
      <c r="AJ72" s="177">
        <f t="shared" si="11"/>
        <v>92.874107939339879</v>
      </c>
      <c r="AK72" s="548"/>
      <c r="AL72" s="548"/>
      <c r="AM72" s="545"/>
      <c r="AN72" s="543"/>
      <c r="AO72" s="175">
        <f t="shared" si="2"/>
        <v>1114.4892952720786</v>
      </c>
      <c r="AP72" s="177">
        <f t="shared" si="12"/>
        <v>92.874107939339879</v>
      </c>
      <c r="AQ72" s="548"/>
      <c r="AR72" s="548"/>
      <c r="AS72" s="545"/>
      <c r="AT72" s="543"/>
      <c r="AU72" s="178">
        <f t="shared" si="13"/>
        <v>1114.4892952720786</v>
      </c>
      <c r="AV72" s="177">
        <f t="shared" si="14"/>
        <v>92.874107939339879</v>
      </c>
      <c r="AW72" s="548"/>
      <c r="AX72" s="548"/>
      <c r="AY72" s="545"/>
    </row>
    <row r="73" spans="1:51" s="170" customFormat="1" ht="24" x14ac:dyDescent="0.25">
      <c r="A73" s="171">
        <v>3</v>
      </c>
      <c r="B73" s="172" t="s">
        <v>287</v>
      </c>
      <c r="C73" s="172" t="s">
        <v>346</v>
      </c>
      <c r="D73" s="172" t="s">
        <v>673</v>
      </c>
      <c r="E73" s="172" t="str">
        <f t="shared" si="18"/>
        <v>033007VENT_Batiment</v>
      </c>
      <c r="F73" s="165" t="str">
        <f t="shared" si="4"/>
        <v>033007VENT_Batiment</v>
      </c>
      <c r="G73" s="165" t="str">
        <f t="shared" si="5"/>
        <v>033007VENT_Batiment_</v>
      </c>
      <c r="H73" s="172" t="s">
        <v>442</v>
      </c>
      <c r="I73" s="103" t="s">
        <v>12</v>
      </c>
      <c r="J73" s="172" t="s">
        <v>11</v>
      </c>
      <c r="K73" s="123" t="s">
        <v>253</v>
      </c>
      <c r="L73" s="123"/>
      <c r="M73" s="103" t="s">
        <v>10</v>
      </c>
      <c r="N73" s="104">
        <v>2</v>
      </c>
      <c r="O73" s="173">
        <v>1000</v>
      </c>
      <c r="P73" s="174">
        <v>0.05</v>
      </c>
      <c r="Q73" s="175">
        <f t="shared" si="0"/>
        <v>2100</v>
      </c>
      <c r="R73" s="176">
        <f t="shared" si="6"/>
        <v>175</v>
      </c>
      <c r="S73" s="548"/>
      <c r="T73" s="548"/>
      <c r="U73" s="545"/>
      <c r="V73" s="551"/>
      <c r="W73" s="175">
        <f t="shared" si="7"/>
        <v>2228.9785905441572</v>
      </c>
      <c r="X73" s="177">
        <f t="shared" si="8"/>
        <v>185.74821587867976</v>
      </c>
      <c r="Y73" s="548"/>
      <c r="Z73" s="548"/>
      <c r="AA73" s="545"/>
      <c r="AB73" s="543"/>
      <c r="AC73" s="175">
        <f t="shared" si="9"/>
        <v>2228.9785905441572</v>
      </c>
      <c r="AD73" s="177">
        <f t="shared" si="10"/>
        <v>185.74821587867976</v>
      </c>
      <c r="AE73" s="548"/>
      <c r="AF73" s="548"/>
      <c r="AG73" s="545"/>
      <c r="AH73" s="543"/>
      <c r="AI73" s="175">
        <f t="shared" si="1"/>
        <v>2228.9785905441572</v>
      </c>
      <c r="AJ73" s="177">
        <f t="shared" si="11"/>
        <v>185.74821587867976</v>
      </c>
      <c r="AK73" s="548"/>
      <c r="AL73" s="548"/>
      <c r="AM73" s="545"/>
      <c r="AN73" s="543"/>
      <c r="AO73" s="175">
        <f t="shared" si="2"/>
        <v>2228.9785905441572</v>
      </c>
      <c r="AP73" s="177">
        <f t="shared" si="12"/>
        <v>185.74821587867976</v>
      </c>
      <c r="AQ73" s="548"/>
      <c r="AR73" s="548"/>
      <c r="AS73" s="545"/>
      <c r="AT73" s="543"/>
      <c r="AU73" s="178">
        <f t="shared" si="13"/>
        <v>2228.9785905441572</v>
      </c>
      <c r="AV73" s="177">
        <f t="shared" si="14"/>
        <v>185.74821587867976</v>
      </c>
      <c r="AW73" s="548"/>
      <c r="AX73" s="548"/>
      <c r="AY73" s="545"/>
    </row>
    <row r="74" spans="1:51" s="170" customFormat="1" ht="24" x14ac:dyDescent="0.25">
      <c r="A74" s="171">
        <v>3</v>
      </c>
      <c r="B74" s="172" t="s">
        <v>288</v>
      </c>
      <c r="C74" s="172" t="s">
        <v>289</v>
      </c>
      <c r="D74" s="172" t="s">
        <v>673</v>
      </c>
      <c r="E74" s="172" t="str">
        <f t="shared" si="18"/>
        <v>033008SSTA_Secon</v>
      </c>
      <c r="F74" s="165" t="str">
        <f t="shared" si="4"/>
        <v>033008SSTA_Secon</v>
      </c>
      <c r="G74" s="165" t="str">
        <f t="shared" si="5"/>
        <v>033008SSTA_Secon_</v>
      </c>
      <c r="H74" s="172" t="s">
        <v>440</v>
      </c>
      <c r="I74" s="103" t="s">
        <v>19</v>
      </c>
      <c r="J74" s="172" t="s">
        <v>13</v>
      </c>
      <c r="K74" s="123" t="s">
        <v>520</v>
      </c>
      <c r="L74" s="123"/>
      <c r="M74" s="103" t="s">
        <v>10</v>
      </c>
      <c r="N74" s="104">
        <v>2</v>
      </c>
      <c r="O74" s="173">
        <v>1000</v>
      </c>
      <c r="P74" s="174">
        <v>0.05</v>
      </c>
      <c r="Q74" s="175">
        <f t="shared" si="0"/>
        <v>2100</v>
      </c>
      <c r="R74" s="176">
        <f t="shared" si="6"/>
        <v>175</v>
      </c>
      <c r="S74" s="548"/>
      <c r="T74" s="548"/>
      <c r="U74" s="545"/>
      <c r="V74" s="551"/>
      <c r="W74" s="175">
        <f t="shared" si="7"/>
        <v>2228.9785905441572</v>
      </c>
      <c r="X74" s="177">
        <f t="shared" si="8"/>
        <v>185.74821587867976</v>
      </c>
      <c r="Y74" s="548"/>
      <c r="Z74" s="548"/>
      <c r="AA74" s="545"/>
      <c r="AB74" s="543"/>
      <c r="AC74" s="175">
        <f t="shared" si="9"/>
        <v>2228.9785905441572</v>
      </c>
      <c r="AD74" s="177">
        <f t="shared" si="10"/>
        <v>185.74821587867976</v>
      </c>
      <c r="AE74" s="548"/>
      <c r="AF74" s="548"/>
      <c r="AG74" s="545"/>
      <c r="AH74" s="543"/>
      <c r="AI74" s="175">
        <f t="shared" si="1"/>
        <v>2228.9785905441572</v>
      </c>
      <c r="AJ74" s="177">
        <f t="shared" si="11"/>
        <v>185.74821587867976</v>
      </c>
      <c r="AK74" s="548"/>
      <c r="AL74" s="548"/>
      <c r="AM74" s="545"/>
      <c r="AN74" s="543"/>
      <c r="AO74" s="175">
        <f t="shared" si="2"/>
        <v>2228.9785905441572</v>
      </c>
      <c r="AP74" s="177">
        <f t="shared" si="12"/>
        <v>185.74821587867976</v>
      </c>
      <c r="AQ74" s="548"/>
      <c r="AR74" s="548"/>
      <c r="AS74" s="545"/>
      <c r="AT74" s="543"/>
      <c r="AU74" s="178">
        <f t="shared" si="13"/>
        <v>2228.9785905441572</v>
      </c>
      <c r="AV74" s="177">
        <f t="shared" si="14"/>
        <v>185.74821587867976</v>
      </c>
      <c r="AW74" s="548"/>
      <c r="AX74" s="548"/>
      <c r="AY74" s="545"/>
    </row>
    <row r="75" spans="1:51" s="170" customFormat="1" ht="24" x14ac:dyDescent="0.25">
      <c r="A75" s="171">
        <v>3</v>
      </c>
      <c r="B75" s="172" t="s">
        <v>288</v>
      </c>
      <c r="C75" s="172" t="s">
        <v>289</v>
      </c>
      <c r="D75" s="172" t="s">
        <v>673</v>
      </c>
      <c r="E75" s="172" t="str">
        <f t="shared" ref="E75:E79" si="19">F75</f>
        <v>033008VENT_Batiment</v>
      </c>
      <c r="F75" s="165" t="str">
        <f t="shared" si="4"/>
        <v>033008VENT_Batiment</v>
      </c>
      <c r="G75" s="165" t="str">
        <f t="shared" si="5"/>
        <v>033008VENT_Batiment_</v>
      </c>
      <c r="H75" s="172" t="s">
        <v>443</v>
      </c>
      <c r="I75" s="103" t="s">
        <v>12</v>
      </c>
      <c r="J75" s="172" t="s">
        <v>11</v>
      </c>
      <c r="K75" s="123" t="s">
        <v>253</v>
      </c>
      <c r="L75" s="123"/>
      <c r="M75" s="103" t="s">
        <v>10</v>
      </c>
      <c r="N75" s="104">
        <v>1</v>
      </c>
      <c r="O75" s="173">
        <v>1000</v>
      </c>
      <c r="P75" s="174">
        <v>0.05</v>
      </c>
      <c r="Q75" s="175">
        <f t="shared" si="0"/>
        <v>1050</v>
      </c>
      <c r="R75" s="176">
        <f t="shared" si="6"/>
        <v>87.5</v>
      </c>
      <c r="S75" s="548"/>
      <c r="T75" s="548"/>
      <c r="U75" s="545"/>
      <c r="V75" s="551"/>
      <c r="W75" s="175">
        <f t="shared" si="7"/>
        <v>1114.4892952720786</v>
      </c>
      <c r="X75" s="177">
        <f t="shared" si="8"/>
        <v>92.874107939339879</v>
      </c>
      <c r="Y75" s="548"/>
      <c r="Z75" s="548"/>
      <c r="AA75" s="545"/>
      <c r="AB75" s="543"/>
      <c r="AC75" s="175">
        <f t="shared" si="9"/>
        <v>1114.4892952720786</v>
      </c>
      <c r="AD75" s="177">
        <f t="shared" si="10"/>
        <v>92.874107939339879</v>
      </c>
      <c r="AE75" s="548"/>
      <c r="AF75" s="548"/>
      <c r="AG75" s="545"/>
      <c r="AH75" s="543"/>
      <c r="AI75" s="175">
        <f t="shared" si="1"/>
        <v>1114.4892952720786</v>
      </c>
      <c r="AJ75" s="177">
        <f t="shared" si="11"/>
        <v>92.874107939339879</v>
      </c>
      <c r="AK75" s="548"/>
      <c r="AL75" s="548"/>
      <c r="AM75" s="545"/>
      <c r="AN75" s="543"/>
      <c r="AO75" s="175">
        <f t="shared" si="2"/>
        <v>1114.4892952720786</v>
      </c>
      <c r="AP75" s="177">
        <f t="shared" si="12"/>
        <v>92.874107939339879</v>
      </c>
      <c r="AQ75" s="548"/>
      <c r="AR75" s="548"/>
      <c r="AS75" s="545"/>
      <c r="AT75" s="543"/>
      <c r="AU75" s="178">
        <f t="shared" si="13"/>
        <v>1114.4892952720786</v>
      </c>
      <c r="AV75" s="177">
        <f t="shared" si="14"/>
        <v>92.874107939339879</v>
      </c>
      <c r="AW75" s="548"/>
      <c r="AX75" s="548"/>
      <c r="AY75" s="545"/>
    </row>
    <row r="76" spans="1:51" s="170" customFormat="1" ht="24" x14ac:dyDescent="0.25">
      <c r="A76" s="171">
        <v>3</v>
      </c>
      <c r="B76" s="172" t="s">
        <v>347</v>
      </c>
      <c r="C76" s="172" t="s">
        <v>291</v>
      </c>
      <c r="D76" s="172" t="s">
        <v>673</v>
      </c>
      <c r="E76" s="172" t="str">
        <f t="shared" si="19"/>
        <v>033009SSTA_Secon</v>
      </c>
      <c r="F76" s="165" t="str">
        <f t="shared" si="4"/>
        <v>033009SSTA_Secon</v>
      </c>
      <c r="G76" s="165" t="str">
        <f t="shared" si="5"/>
        <v>033009SSTA_Secon_</v>
      </c>
      <c r="H76" s="172" t="s">
        <v>444</v>
      </c>
      <c r="I76" s="103" t="s">
        <v>19</v>
      </c>
      <c r="J76" s="172" t="s">
        <v>13</v>
      </c>
      <c r="K76" s="123" t="s">
        <v>520</v>
      </c>
      <c r="L76" s="123"/>
      <c r="M76" s="103" t="s">
        <v>10</v>
      </c>
      <c r="N76" s="104">
        <v>1</v>
      </c>
      <c r="O76" s="173">
        <v>1000</v>
      </c>
      <c r="P76" s="174">
        <v>0.05</v>
      </c>
      <c r="Q76" s="175">
        <f t="shared" si="0"/>
        <v>1050</v>
      </c>
      <c r="R76" s="176">
        <f t="shared" si="6"/>
        <v>87.5</v>
      </c>
      <c r="S76" s="548"/>
      <c r="T76" s="548"/>
      <c r="U76" s="545"/>
      <c r="V76" s="551"/>
      <c r="W76" s="175">
        <f t="shared" si="7"/>
        <v>1114.4892952720786</v>
      </c>
      <c r="X76" s="177">
        <f t="shared" si="8"/>
        <v>92.874107939339879</v>
      </c>
      <c r="Y76" s="548"/>
      <c r="Z76" s="548"/>
      <c r="AA76" s="545"/>
      <c r="AB76" s="543"/>
      <c r="AC76" s="175">
        <f t="shared" si="9"/>
        <v>1114.4892952720786</v>
      </c>
      <c r="AD76" s="177">
        <f t="shared" si="10"/>
        <v>92.874107939339879</v>
      </c>
      <c r="AE76" s="548"/>
      <c r="AF76" s="548"/>
      <c r="AG76" s="545"/>
      <c r="AH76" s="543"/>
      <c r="AI76" s="175">
        <f t="shared" si="1"/>
        <v>1114.4892952720786</v>
      </c>
      <c r="AJ76" s="177">
        <f t="shared" si="11"/>
        <v>92.874107939339879</v>
      </c>
      <c r="AK76" s="548"/>
      <c r="AL76" s="548"/>
      <c r="AM76" s="545"/>
      <c r="AN76" s="543"/>
      <c r="AO76" s="175">
        <f t="shared" si="2"/>
        <v>1114.4892952720786</v>
      </c>
      <c r="AP76" s="177">
        <f t="shared" si="12"/>
        <v>92.874107939339879</v>
      </c>
      <c r="AQ76" s="548"/>
      <c r="AR76" s="548"/>
      <c r="AS76" s="545"/>
      <c r="AT76" s="543"/>
      <c r="AU76" s="178">
        <f t="shared" si="13"/>
        <v>1114.4892952720786</v>
      </c>
      <c r="AV76" s="177">
        <f t="shared" si="14"/>
        <v>92.874107939339879</v>
      </c>
      <c r="AW76" s="548"/>
      <c r="AX76" s="548"/>
      <c r="AY76" s="545"/>
    </row>
    <row r="77" spans="1:51" s="170" customFormat="1" ht="24" x14ac:dyDescent="0.25">
      <c r="A77" s="171">
        <v>3</v>
      </c>
      <c r="B77" s="172" t="s">
        <v>347</v>
      </c>
      <c r="C77" s="172" t="s">
        <v>291</v>
      </c>
      <c r="D77" s="172" t="s">
        <v>673</v>
      </c>
      <c r="E77" s="172" t="str">
        <f t="shared" si="19"/>
        <v>033009VENT_Batiment</v>
      </c>
      <c r="F77" s="165" t="str">
        <f t="shared" si="4"/>
        <v>033009VENT_Batiment</v>
      </c>
      <c r="G77" s="165" t="str">
        <f t="shared" si="5"/>
        <v>033009VENT_Batiment_</v>
      </c>
      <c r="H77" s="172" t="s">
        <v>445</v>
      </c>
      <c r="I77" s="103" t="s">
        <v>12</v>
      </c>
      <c r="J77" s="172" t="s">
        <v>11</v>
      </c>
      <c r="K77" s="103" t="s">
        <v>253</v>
      </c>
      <c r="L77" s="103"/>
      <c r="M77" s="103" t="s">
        <v>10</v>
      </c>
      <c r="N77" s="104">
        <v>2</v>
      </c>
      <c r="O77" s="173">
        <v>1000</v>
      </c>
      <c r="P77" s="174">
        <v>0.05</v>
      </c>
      <c r="Q77" s="175">
        <f t="shared" si="0"/>
        <v>2100</v>
      </c>
      <c r="R77" s="176">
        <f t="shared" si="6"/>
        <v>175</v>
      </c>
      <c r="S77" s="548"/>
      <c r="T77" s="548"/>
      <c r="U77" s="545"/>
      <c r="V77" s="551"/>
      <c r="W77" s="175">
        <f t="shared" si="7"/>
        <v>2228.9785905441572</v>
      </c>
      <c r="X77" s="177">
        <f t="shared" si="8"/>
        <v>185.74821587867976</v>
      </c>
      <c r="Y77" s="548"/>
      <c r="Z77" s="548"/>
      <c r="AA77" s="545"/>
      <c r="AB77" s="543"/>
      <c r="AC77" s="175">
        <f t="shared" si="9"/>
        <v>2228.9785905441572</v>
      </c>
      <c r="AD77" s="177">
        <f t="shared" si="10"/>
        <v>185.74821587867976</v>
      </c>
      <c r="AE77" s="548"/>
      <c r="AF77" s="548"/>
      <c r="AG77" s="545"/>
      <c r="AH77" s="543"/>
      <c r="AI77" s="175">
        <f t="shared" si="1"/>
        <v>2228.9785905441572</v>
      </c>
      <c r="AJ77" s="177">
        <f t="shared" si="11"/>
        <v>185.74821587867976</v>
      </c>
      <c r="AK77" s="548"/>
      <c r="AL77" s="548"/>
      <c r="AM77" s="545"/>
      <c r="AN77" s="543"/>
      <c r="AO77" s="175">
        <f t="shared" si="2"/>
        <v>2228.9785905441572</v>
      </c>
      <c r="AP77" s="177">
        <f t="shared" si="12"/>
        <v>185.74821587867976</v>
      </c>
      <c r="AQ77" s="548"/>
      <c r="AR77" s="548"/>
      <c r="AS77" s="545"/>
      <c r="AT77" s="543"/>
      <c r="AU77" s="178">
        <f t="shared" si="13"/>
        <v>2228.9785905441572</v>
      </c>
      <c r="AV77" s="177">
        <f t="shared" si="14"/>
        <v>185.74821587867976</v>
      </c>
      <c r="AW77" s="548"/>
      <c r="AX77" s="548"/>
      <c r="AY77" s="545"/>
    </row>
    <row r="78" spans="1:51" s="170" customFormat="1" ht="24" x14ac:dyDescent="0.25">
      <c r="A78" s="171">
        <v>3</v>
      </c>
      <c r="B78" s="172" t="s">
        <v>266</v>
      </c>
      <c r="C78" s="172" t="s">
        <v>267</v>
      </c>
      <c r="D78" s="172" t="s">
        <v>673</v>
      </c>
      <c r="E78" s="172" t="str">
        <f t="shared" si="19"/>
        <v>033101SSTA_Secon</v>
      </c>
      <c r="F78" s="165" t="str">
        <f t="shared" si="4"/>
        <v>033101SSTA_Secon</v>
      </c>
      <c r="G78" s="165" t="str">
        <f t="shared" si="5"/>
        <v>033101SSTA_Secon_</v>
      </c>
      <c r="H78" s="172" t="s">
        <v>446</v>
      </c>
      <c r="I78" s="103" t="s">
        <v>19</v>
      </c>
      <c r="J78" s="172" t="s">
        <v>13</v>
      </c>
      <c r="K78" s="103" t="s">
        <v>520</v>
      </c>
      <c r="L78" s="103"/>
      <c r="M78" s="103" t="s">
        <v>10</v>
      </c>
      <c r="N78" s="104">
        <v>2</v>
      </c>
      <c r="O78" s="173">
        <v>1000</v>
      </c>
      <c r="P78" s="174">
        <v>0.05</v>
      </c>
      <c r="Q78" s="175">
        <f t="shared" si="0"/>
        <v>2100</v>
      </c>
      <c r="R78" s="176">
        <f t="shared" si="6"/>
        <v>175</v>
      </c>
      <c r="S78" s="548"/>
      <c r="T78" s="548"/>
      <c r="U78" s="545"/>
      <c r="V78" s="551"/>
      <c r="W78" s="175">
        <f t="shared" si="7"/>
        <v>2228.9785905441572</v>
      </c>
      <c r="X78" s="177">
        <f t="shared" si="8"/>
        <v>185.74821587867976</v>
      </c>
      <c r="Y78" s="548"/>
      <c r="Z78" s="548"/>
      <c r="AA78" s="545"/>
      <c r="AB78" s="543"/>
      <c r="AC78" s="175">
        <f t="shared" si="9"/>
        <v>2228.9785905441572</v>
      </c>
      <c r="AD78" s="177">
        <f t="shared" si="10"/>
        <v>185.74821587867976</v>
      </c>
      <c r="AE78" s="548"/>
      <c r="AF78" s="548"/>
      <c r="AG78" s="545"/>
      <c r="AH78" s="543"/>
      <c r="AI78" s="175">
        <f t="shared" si="1"/>
        <v>2228.9785905441572</v>
      </c>
      <c r="AJ78" s="177">
        <f t="shared" si="11"/>
        <v>185.74821587867976</v>
      </c>
      <c r="AK78" s="548"/>
      <c r="AL78" s="548"/>
      <c r="AM78" s="545"/>
      <c r="AN78" s="543"/>
      <c r="AO78" s="175">
        <f t="shared" si="2"/>
        <v>2228.9785905441572</v>
      </c>
      <c r="AP78" s="177">
        <f t="shared" si="12"/>
        <v>185.74821587867976</v>
      </c>
      <c r="AQ78" s="548"/>
      <c r="AR78" s="548"/>
      <c r="AS78" s="545"/>
      <c r="AT78" s="543"/>
      <c r="AU78" s="178">
        <f t="shared" si="13"/>
        <v>2228.9785905441572</v>
      </c>
      <c r="AV78" s="177">
        <f t="shared" si="14"/>
        <v>185.74821587867976</v>
      </c>
      <c r="AW78" s="548"/>
      <c r="AX78" s="548"/>
      <c r="AY78" s="545"/>
    </row>
    <row r="79" spans="1:51" s="170" customFormat="1" ht="36.75" thickBot="1" x14ac:dyDescent="0.3">
      <c r="A79" s="193">
        <v>3</v>
      </c>
      <c r="B79" s="194" t="s">
        <v>266</v>
      </c>
      <c r="C79" s="194" t="s">
        <v>267</v>
      </c>
      <c r="D79" s="194" t="s">
        <v>673</v>
      </c>
      <c r="E79" s="172" t="str">
        <f t="shared" si="19"/>
        <v>033101VENT_Batiment</v>
      </c>
      <c r="F79" s="195" t="str">
        <f t="shared" si="4"/>
        <v>033101VENT_Batiment</v>
      </c>
      <c r="G79" s="195" t="str">
        <f t="shared" si="5"/>
        <v>033101VENT_Batiment_</v>
      </c>
      <c r="H79" s="194" t="s">
        <v>447</v>
      </c>
      <c r="I79" s="125" t="s">
        <v>12</v>
      </c>
      <c r="J79" s="194" t="s">
        <v>11</v>
      </c>
      <c r="K79" s="125" t="s">
        <v>253</v>
      </c>
      <c r="L79" s="125"/>
      <c r="M79" s="125" t="s">
        <v>10</v>
      </c>
      <c r="N79" s="126">
        <v>2</v>
      </c>
      <c r="O79" s="196">
        <v>1000</v>
      </c>
      <c r="P79" s="197">
        <v>0.05</v>
      </c>
      <c r="Q79" s="179">
        <f t="shared" si="0"/>
        <v>2100</v>
      </c>
      <c r="R79" s="180">
        <f t="shared" si="6"/>
        <v>175</v>
      </c>
      <c r="S79" s="549"/>
      <c r="T79" s="549"/>
      <c r="U79" s="546"/>
      <c r="V79" s="551"/>
      <c r="W79" s="186">
        <f t="shared" si="7"/>
        <v>2228.9785905441572</v>
      </c>
      <c r="X79" s="188">
        <f t="shared" si="8"/>
        <v>185.74821587867976</v>
      </c>
      <c r="Y79" s="549"/>
      <c r="Z79" s="549"/>
      <c r="AA79" s="546"/>
      <c r="AB79" s="543"/>
      <c r="AC79" s="186">
        <f t="shared" si="9"/>
        <v>2228.9785905441572</v>
      </c>
      <c r="AD79" s="188">
        <f t="shared" si="10"/>
        <v>185.74821587867976</v>
      </c>
      <c r="AE79" s="549"/>
      <c r="AF79" s="549"/>
      <c r="AG79" s="546"/>
      <c r="AH79" s="543"/>
      <c r="AI79" s="186">
        <f t="shared" si="1"/>
        <v>2228.9785905441572</v>
      </c>
      <c r="AJ79" s="188">
        <f t="shared" si="11"/>
        <v>185.74821587867976</v>
      </c>
      <c r="AK79" s="549"/>
      <c r="AL79" s="549"/>
      <c r="AM79" s="546"/>
      <c r="AN79" s="543"/>
      <c r="AO79" s="186">
        <f t="shared" si="2"/>
        <v>2228.9785905441572</v>
      </c>
      <c r="AP79" s="188">
        <f t="shared" si="12"/>
        <v>185.74821587867976</v>
      </c>
      <c r="AQ79" s="549"/>
      <c r="AR79" s="549"/>
      <c r="AS79" s="546"/>
      <c r="AT79" s="543"/>
      <c r="AU79" s="189">
        <f t="shared" si="13"/>
        <v>2228.9785905441572</v>
      </c>
      <c r="AV79" s="188">
        <f t="shared" si="14"/>
        <v>185.74821587867976</v>
      </c>
      <c r="AW79" s="549"/>
      <c r="AX79" s="549"/>
      <c r="AY79" s="546"/>
    </row>
    <row r="80" spans="1:51" s="170" customFormat="1" ht="72" x14ac:dyDescent="0.25">
      <c r="A80" s="163">
        <v>3</v>
      </c>
      <c r="B80" s="164" t="s">
        <v>294</v>
      </c>
      <c r="C80" s="164" t="s">
        <v>295</v>
      </c>
      <c r="D80" s="164" t="s">
        <v>674</v>
      </c>
      <c r="E80" s="531" t="str">
        <f>F80</f>
        <v>035001PROC_Chaufferie</v>
      </c>
      <c r="F80" s="164" t="str">
        <f t="shared" si="4"/>
        <v>035001PROC_Chaufferie</v>
      </c>
      <c r="G80" s="164" t="str">
        <f t="shared" si="5"/>
        <v>035001PROC_Chaufferie_</v>
      </c>
      <c r="H80" s="164" t="s">
        <v>448</v>
      </c>
      <c r="I80" s="95" t="s">
        <v>19</v>
      </c>
      <c r="J80" s="164" t="s">
        <v>16</v>
      </c>
      <c r="K80" s="95" t="s">
        <v>512</v>
      </c>
      <c r="L80" s="95"/>
      <c r="M80" s="95" t="s">
        <v>10</v>
      </c>
      <c r="N80" s="96">
        <v>3</v>
      </c>
      <c r="O80" s="166">
        <v>1000</v>
      </c>
      <c r="P80" s="167">
        <v>0.05</v>
      </c>
      <c r="Q80" s="168">
        <f t="shared" si="0"/>
        <v>3150</v>
      </c>
      <c r="R80" s="169">
        <f t="shared" si="6"/>
        <v>262.5</v>
      </c>
      <c r="S80" s="547">
        <f>SUM(Q80:Q87)</f>
        <v>19950</v>
      </c>
      <c r="T80" s="547">
        <f>SUM(R80:R87)</f>
        <v>1662.5</v>
      </c>
      <c r="U80" s="544"/>
      <c r="V80" s="551"/>
      <c r="W80" s="168">
        <f t="shared" si="7"/>
        <v>3343.4678858162356</v>
      </c>
      <c r="X80" s="169">
        <f t="shared" si="8"/>
        <v>278.62232381801965</v>
      </c>
      <c r="Y80" s="547">
        <f>SUM(W80:W87)</f>
        <v>21175.296610169495</v>
      </c>
      <c r="Z80" s="547">
        <f>SUM(X80:X87)</f>
        <v>1764.6080508474577</v>
      </c>
      <c r="AA80" s="544"/>
      <c r="AB80" s="543"/>
      <c r="AC80" s="168">
        <f t="shared" si="9"/>
        <v>3343.4678858162356</v>
      </c>
      <c r="AD80" s="169">
        <f t="shared" si="10"/>
        <v>278.62232381801965</v>
      </c>
      <c r="AE80" s="547">
        <f>SUM(AC80:AC87)</f>
        <v>21175.296610169495</v>
      </c>
      <c r="AF80" s="547">
        <f>SUM(AD80:AD87)</f>
        <v>1764.6080508474577</v>
      </c>
      <c r="AG80" s="544"/>
      <c r="AH80" s="543"/>
      <c r="AI80" s="168">
        <f t="shared" si="1"/>
        <v>3343.4678858162356</v>
      </c>
      <c r="AJ80" s="169">
        <f t="shared" si="11"/>
        <v>278.62232381801965</v>
      </c>
      <c r="AK80" s="547">
        <f>SUM(AI80:AI87)</f>
        <v>21175.296610169495</v>
      </c>
      <c r="AL80" s="547">
        <f>SUM(AJ80:AJ87)</f>
        <v>1764.6080508474577</v>
      </c>
      <c r="AM80" s="544"/>
      <c r="AN80" s="543"/>
      <c r="AO80" s="168">
        <f t="shared" si="2"/>
        <v>3343.4678858162356</v>
      </c>
      <c r="AP80" s="169">
        <f t="shared" si="12"/>
        <v>278.62232381801965</v>
      </c>
      <c r="AQ80" s="547">
        <f>SUM(AO80:AO87)</f>
        <v>21175.296610169495</v>
      </c>
      <c r="AR80" s="547">
        <f>SUM(AP80:AP87)</f>
        <v>1764.6080508474577</v>
      </c>
      <c r="AS80" s="544"/>
      <c r="AT80" s="543"/>
      <c r="AU80" s="168">
        <f t="shared" si="13"/>
        <v>3343.4678858162356</v>
      </c>
      <c r="AV80" s="169">
        <f t="shared" si="14"/>
        <v>278.62232381801965</v>
      </c>
      <c r="AW80" s="547">
        <f>SUM(AU80:AU87)</f>
        <v>21175.296610169495</v>
      </c>
      <c r="AX80" s="547">
        <f>SUM(AV80:AV87)</f>
        <v>1764.6080508474577</v>
      </c>
      <c r="AY80" s="544"/>
    </row>
    <row r="81" spans="1:51" s="170" customFormat="1" ht="36" x14ac:dyDescent="0.25">
      <c r="A81" s="171">
        <v>3</v>
      </c>
      <c r="B81" s="172" t="s">
        <v>294</v>
      </c>
      <c r="C81" s="172" t="s">
        <v>295</v>
      </c>
      <c r="D81" s="172" t="s">
        <v>674</v>
      </c>
      <c r="E81" s="532"/>
      <c r="F81" s="165" t="str">
        <f t="shared" si="4"/>
        <v>035001PROC_Chaufferie</v>
      </c>
      <c r="G81" s="165" t="str">
        <f t="shared" si="5"/>
        <v>035001PROC_Chaufferie_Dgaz</v>
      </c>
      <c r="H81" s="172" t="s">
        <v>489</v>
      </c>
      <c r="I81" s="103" t="s">
        <v>19</v>
      </c>
      <c r="J81" s="172" t="s">
        <v>16</v>
      </c>
      <c r="K81" s="103" t="s">
        <v>512</v>
      </c>
      <c r="L81" s="103" t="s">
        <v>515</v>
      </c>
      <c r="M81" s="103" t="s">
        <v>10</v>
      </c>
      <c r="N81" s="104">
        <v>2</v>
      </c>
      <c r="O81" s="173">
        <v>1000</v>
      </c>
      <c r="P81" s="174">
        <v>0.05</v>
      </c>
      <c r="Q81" s="175">
        <f t="shared" ref="Q81:Q91" si="20">O81*(P81+1)*N81</f>
        <v>2100</v>
      </c>
      <c r="R81" s="176">
        <f t="shared" si="6"/>
        <v>175</v>
      </c>
      <c r="S81" s="548"/>
      <c r="T81" s="548"/>
      <c r="U81" s="545"/>
      <c r="V81" s="551"/>
      <c r="W81" s="175">
        <f t="shared" si="7"/>
        <v>2228.9785905441572</v>
      </c>
      <c r="X81" s="177">
        <f t="shared" si="8"/>
        <v>185.74821587867976</v>
      </c>
      <c r="Y81" s="548"/>
      <c r="Z81" s="548"/>
      <c r="AA81" s="545"/>
      <c r="AB81" s="543"/>
      <c r="AC81" s="175">
        <f t="shared" si="9"/>
        <v>2228.9785905441572</v>
      </c>
      <c r="AD81" s="177">
        <f t="shared" si="10"/>
        <v>185.74821587867976</v>
      </c>
      <c r="AE81" s="548"/>
      <c r="AF81" s="548"/>
      <c r="AG81" s="545"/>
      <c r="AH81" s="543"/>
      <c r="AI81" s="175">
        <f t="shared" ref="AI81:AI113" si="21">Q81*$E$12</f>
        <v>2228.9785905441572</v>
      </c>
      <c r="AJ81" s="177">
        <f t="shared" si="11"/>
        <v>185.74821587867976</v>
      </c>
      <c r="AK81" s="548"/>
      <c r="AL81" s="548"/>
      <c r="AM81" s="545"/>
      <c r="AN81" s="543"/>
      <c r="AO81" s="175">
        <f t="shared" ref="AO81:AO113" si="22">Q81*$E$13</f>
        <v>2228.9785905441572</v>
      </c>
      <c r="AP81" s="177">
        <f t="shared" si="12"/>
        <v>185.74821587867976</v>
      </c>
      <c r="AQ81" s="548"/>
      <c r="AR81" s="548"/>
      <c r="AS81" s="545"/>
      <c r="AT81" s="543"/>
      <c r="AU81" s="178">
        <f t="shared" si="13"/>
        <v>2228.9785905441572</v>
      </c>
      <c r="AV81" s="177">
        <f t="shared" si="14"/>
        <v>185.74821587867976</v>
      </c>
      <c r="AW81" s="548"/>
      <c r="AX81" s="548"/>
      <c r="AY81" s="545"/>
    </row>
    <row r="82" spans="1:51" s="170" customFormat="1" x14ac:dyDescent="0.25">
      <c r="A82" s="171">
        <v>3</v>
      </c>
      <c r="B82" s="172" t="s">
        <v>294</v>
      </c>
      <c r="C82" s="172" t="s">
        <v>295</v>
      </c>
      <c r="D82" s="172" t="s">
        <v>674</v>
      </c>
      <c r="E82" s="532"/>
      <c r="F82" s="165" t="str">
        <f t="shared" ref="F82:F113" si="23">CONCATENATE(C82,J82,M82,K82)</f>
        <v>035001PROC_Chaufferie</v>
      </c>
      <c r="G82" s="165" t="str">
        <f t="shared" ref="G82:G113" si="24">CONCATENATE(C82,J82,M82,K82,M82,L82)</f>
        <v>035001PROC_Chaufferie_Comb</v>
      </c>
      <c r="H82" s="172" t="s">
        <v>454</v>
      </c>
      <c r="I82" s="103" t="s">
        <v>19</v>
      </c>
      <c r="J82" s="172" t="s">
        <v>16</v>
      </c>
      <c r="K82" s="103" t="s">
        <v>512</v>
      </c>
      <c r="L82" s="103" t="s">
        <v>513</v>
      </c>
      <c r="M82" s="103" t="s">
        <v>10</v>
      </c>
      <c r="N82" s="104">
        <v>3</v>
      </c>
      <c r="O82" s="173">
        <v>1000</v>
      </c>
      <c r="P82" s="174">
        <v>0.05</v>
      </c>
      <c r="Q82" s="175">
        <f t="shared" si="20"/>
        <v>3150</v>
      </c>
      <c r="R82" s="176">
        <f t="shared" ref="R82:R91" si="25">Q82/12</f>
        <v>262.5</v>
      </c>
      <c r="S82" s="548"/>
      <c r="T82" s="548"/>
      <c r="U82" s="545"/>
      <c r="V82" s="551"/>
      <c r="W82" s="175">
        <f t="shared" ref="W82:W114" si="26">Q82*$E$10</f>
        <v>3343.4678858162356</v>
      </c>
      <c r="X82" s="177">
        <f t="shared" ref="X82:X114" si="27">W82/12</f>
        <v>278.62232381801965</v>
      </c>
      <c r="Y82" s="548"/>
      <c r="Z82" s="548"/>
      <c r="AA82" s="545"/>
      <c r="AB82" s="543"/>
      <c r="AC82" s="175">
        <f t="shared" ref="AC82:AC114" si="28">Q82*$E$11</f>
        <v>3343.4678858162356</v>
      </c>
      <c r="AD82" s="177">
        <f t="shared" ref="AD82:AD114" si="29">AC82/12</f>
        <v>278.62232381801965</v>
      </c>
      <c r="AE82" s="548"/>
      <c r="AF82" s="548"/>
      <c r="AG82" s="545"/>
      <c r="AH82" s="543"/>
      <c r="AI82" s="175">
        <f t="shared" si="21"/>
        <v>3343.4678858162356</v>
      </c>
      <c r="AJ82" s="177">
        <f t="shared" ref="AJ82:AJ114" si="30">AI82/12</f>
        <v>278.62232381801965</v>
      </c>
      <c r="AK82" s="548"/>
      <c r="AL82" s="548"/>
      <c r="AM82" s="545"/>
      <c r="AN82" s="543"/>
      <c r="AO82" s="175">
        <f t="shared" si="22"/>
        <v>3343.4678858162356</v>
      </c>
      <c r="AP82" s="177">
        <f t="shared" ref="AP82:AP114" si="31">AO82/12</f>
        <v>278.62232381801965</v>
      </c>
      <c r="AQ82" s="548"/>
      <c r="AR82" s="548"/>
      <c r="AS82" s="545"/>
      <c r="AT82" s="543"/>
      <c r="AU82" s="178">
        <f t="shared" ref="AU82:AU114" si="32">Q82*$E$14</f>
        <v>3343.4678858162356</v>
      </c>
      <c r="AV82" s="177">
        <f t="shared" ref="AV82:AV114" si="33">AU82/12</f>
        <v>278.62232381801965</v>
      </c>
      <c r="AW82" s="548"/>
      <c r="AX82" s="548"/>
      <c r="AY82" s="545"/>
    </row>
    <row r="83" spans="1:51" s="170" customFormat="1" x14ac:dyDescent="0.25">
      <c r="A83" s="171">
        <v>3</v>
      </c>
      <c r="B83" s="172" t="s">
        <v>294</v>
      </c>
      <c r="C83" s="172" t="s">
        <v>295</v>
      </c>
      <c r="D83" s="172" t="s">
        <v>674</v>
      </c>
      <c r="E83" s="530"/>
      <c r="F83" s="165" t="str">
        <f t="shared" si="23"/>
        <v>035001PROC_Chaufferie</v>
      </c>
      <c r="G83" s="165" t="str">
        <f t="shared" si="24"/>
        <v>035001PROC_Chaufferie_Ramo</v>
      </c>
      <c r="H83" s="172" t="s">
        <v>455</v>
      </c>
      <c r="I83" s="103" t="s">
        <v>19</v>
      </c>
      <c r="J83" s="172" t="s">
        <v>16</v>
      </c>
      <c r="K83" s="103" t="s">
        <v>512</v>
      </c>
      <c r="L83" s="103" t="s">
        <v>514</v>
      </c>
      <c r="M83" s="103" t="s">
        <v>10</v>
      </c>
      <c r="N83" s="104">
        <v>2</v>
      </c>
      <c r="O83" s="173">
        <v>1000</v>
      </c>
      <c r="P83" s="174">
        <v>0.05</v>
      </c>
      <c r="Q83" s="175">
        <f t="shared" si="20"/>
        <v>2100</v>
      </c>
      <c r="R83" s="176">
        <f t="shared" si="25"/>
        <v>175</v>
      </c>
      <c r="S83" s="548"/>
      <c r="T83" s="548"/>
      <c r="U83" s="545"/>
      <c r="V83" s="551"/>
      <c r="W83" s="175">
        <f t="shared" si="26"/>
        <v>2228.9785905441572</v>
      </c>
      <c r="X83" s="177">
        <f t="shared" si="27"/>
        <v>185.74821587867976</v>
      </c>
      <c r="Y83" s="548"/>
      <c r="Z83" s="548"/>
      <c r="AA83" s="545"/>
      <c r="AB83" s="543"/>
      <c r="AC83" s="175">
        <f t="shared" si="28"/>
        <v>2228.9785905441572</v>
      </c>
      <c r="AD83" s="177">
        <f t="shared" si="29"/>
        <v>185.74821587867976</v>
      </c>
      <c r="AE83" s="548"/>
      <c r="AF83" s="548"/>
      <c r="AG83" s="545"/>
      <c r="AH83" s="543"/>
      <c r="AI83" s="175">
        <f t="shared" si="21"/>
        <v>2228.9785905441572</v>
      </c>
      <c r="AJ83" s="177">
        <f t="shared" si="30"/>
        <v>185.74821587867976</v>
      </c>
      <c r="AK83" s="548"/>
      <c r="AL83" s="548"/>
      <c r="AM83" s="545"/>
      <c r="AN83" s="543"/>
      <c r="AO83" s="175">
        <f t="shared" si="22"/>
        <v>2228.9785905441572</v>
      </c>
      <c r="AP83" s="177">
        <f t="shared" si="31"/>
        <v>185.74821587867976</v>
      </c>
      <c r="AQ83" s="548"/>
      <c r="AR83" s="548"/>
      <c r="AS83" s="545"/>
      <c r="AT83" s="543"/>
      <c r="AU83" s="178">
        <f t="shared" si="32"/>
        <v>2228.9785905441572</v>
      </c>
      <c r="AV83" s="177">
        <f t="shared" si="33"/>
        <v>185.74821587867976</v>
      </c>
      <c r="AW83" s="548"/>
      <c r="AX83" s="548"/>
      <c r="AY83" s="545"/>
    </row>
    <row r="84" spans="1:51" s="170" customFormat="1" ht="36" x14ac:dyDescent="0.25">
      <c r="A84" s="171">
        <v>3</v>
      </c>
      <c r="B84" s="172" t="s">
        <v>294</v>
      </c>
      <c r="C84" s="172" t="s">
        <v>295</v>
      </c>
      <c r="D84" s="172" t="s">
        <v>674</v>
      </c>
      <c r="E84" s="529" t="str">
        <f>F84</f>
        <v>035001VENP_Restaurant</v>
      </c>
      <c r="F84" s="165" t="str">
        <f t="shared" si="23"/>
        <v>035001VENP_Restaurant</v>
      </c>
      <c r="G84" s="165" t="str">
        <f t="shared" si="24"/>
        <v>035001VENP_Restaurant_</v>
      </c>
      <c r="H84" s="172" t="s">
        <v>490</v>
      </c>
      <c r="I84" s="103" t="s">
        <v>12</v>
      </c>
      <c r="J84" s="172" t="s">
        <v>14</v>
      </c>
      <c r="K84" s="103" t="s">
        <v>536</v>
      </c>
      <c r="L84" s="103"/>
      <c r="M84" s="103" t="s">
        <v>10</v>
      </c>
      <c r="N84" s="104">
        <v>3</v>
      </c>
      <c r="O84" s="173">
        <v>1000</v>
      </c>
      <c r="P84" s="174">
        <v>0.05</v>
      </c>
      <c r="Q84" s="175">
        <f t="shared" si="20"/>
        <v>3150</v>
      </c>
      <c r="R84" s="176">
        <f t="shared" si="25"/>
        <v>262.5</v>
      </c>
      <c r="S84" s="548"/>
      <c r="T84" s="548"/>
      <c r="U84" s="545"/>
      <c r="V84" s="551"/>
      <c r="W84" s="175">
        <f t="shared" si="26"/>
        <v>3343.4678858162356</v>
      </c>
      <c r="X84" s="177">
        <f t="shared" si="27"/>
        <v>278.62232381801965</v>
      </c>
      <c r="Y84" s="548"/>
      <c r="Z84" s="548"/>
      <c r="AA84" s="545"/>
      <c r="AB84" s="543"/>
      <c r="AC84" s="175">
        <f t="shared" si="28"/>
        <v>3343.4678858162356</v>
      </c>
      <c r="AD84" s="177">
        <f t="shared" si="29"/>
        <v>278.62232381801965</v>
      </c>
      <c r="AE84" s="548"/>
      <c r="AF84" s="548"/>
      <c r="AG84" s="545"/>
      <c r="AH84" s="543"/>
      <c r="AI84" s="175">
        <f t="shared" si="21"/>
        <v>3343.4678858162356</v>
      </c>
      <c r="AJ84" s="177">
        <f t="shared" si="30"/>
        <v>278.62232381801965</v>
      </c>
      <c r="AK84" s="548"/>
      <c r="AL84" s="548"/>
      <c r="AM84" s="545"/>
      <c r="AN84" s="543"/>
      <c r="AO84" s="175">
        <f t="shared" si="22"/>
        <v>3343.4678858162356</v>
      </c>
      <c r="AP84" s="177">
        <f t="shared" si="31"/>
        <v>278.62232381801965</v>
      </c>
      <c r="AQ84" s="548"/>
      <c r="AR84" s="548"/>
      <c r="AS84" s="545"/>
      <c r="AT84" s="543"/>
      <c r="AU84" s="178">
        <f t="shared" si="32"/>
        <v>3343.4678858162356</v>
      </c>
      <c r="AV84" s="177">
        <f t="shared" si="33"/>
        <v>278.62232381801965</v>
      </c>
      <c r="AW84" s="548"/>
      <c r="AX84" s="548"/>
      <c r="AY84" s="545"/>
    </row>
    <row r="85" spans="1:51" s="170" customFormat="1" x14ac:dyDescent="0.25">
      <c r="A85" s="171">
        <v>3</v>
      </c>
      <c r="B85" s="172" t="s">
        <v>294</v>
      </c>
      <c r="C85" s="172" t="s">
        <v>295</v>
      </c>
      <c r="D85" s="172" t="s">
        <v>674</v>
      </c>
      <c r="E85" s="530"/>
      <c r="F85" s="165" t="str">
        <f t="shared" si="23"/>
        <v>035001VENP_Restaurant</v>
      </c>
      <c r="G85" s="165" t="str">
        <f t="shared" si="24"/>
        <v>035001VENP_Restaurant_</v>
      </c>
      <c r="H85" s="172" t="s">
        <v>491</v>
      </c>
      <c r="I85" s="103" t="s">
        <v>12</v>
      </c>
      <c r="J85" s="172" t="s">
        <v>14</v>
      </c>
      <c r="K85" s="103" t="s">
        <v>536</v>
      </c>
      <c r="L85" s="103"/>
      <c r="M85" s="103" t="s">
        <v>10</v>
      </c>
      <c r="N85" s="104">
        <v>3</v>
      </c>
      <c r="O85" s="173">
        <v>1000</v>
      </c>
      <c r="P85" s="174">
        <v>0.05</v>
      </c>
      <c r="Q85" s="175">
        <f t="shared" si="20"/>
        <v>3150</v>
      </c>
      <c r="R85" s="176">
        <f t="shared" si="25"/>
        <v>262.5</v>
      </c>
      <c r="S85" s="548"/>
      <c r="T85" s="548"/>
      <c r="U85" s="545"/>
      <c r="V85" s="551"/>
      <c r="W85" s="175">
        <f t="shared" si="26"/>
        <v>3343.4678858162356</v>
      </c>
      <c r="X85" s="177">
        <f t="shared" si="27"/>
        <v>278.62232381801965</v>
      </c>
      <c r="Y85" s="548"/>
      <c r="Z85" s="548"/>
      <c r="AA85" s="545"/>
      <c r="AB85" s="543"/>
      <c r="AC85" s="175">
        <f t="shared" si="28"/>
        <v>3343.4678858162356</v>
      </c>
      <c r="AD85" s="177">
        <f t="shared" si="29"/>
        <v>278.62232381801965</v>
      </c>
      <c r="AE85" s="548"/>
      <c r="AF85" s="548"/>
      <c r="AG85" s="545"/>
      <c r="AH85" s="543"/>
      <c r="AI85" s="175">
        <f t="shared" si="21"/>
        <v>3343.4678858162356</v>
      </c>
      <c r="AJ85" s="177">
        <f t="shared" si="30"/>
        <v>278.62232381801965</v>
      </c>
      <c r="AK85" s="548"/>
      <c r="AL85" s="548"/>
      <c r="AM85" s="545"/>
      <c r="AN85" s="543"/>
      <c r="AO85" s="175">
        <f t="shared" si="22"/>
        <v>3343.4678858162356</v>
      </c>
      <c r="AP85" s="177">
        <f t="shared" si="31"/>
        <v>278.62232381801965</v>
      </c>
      <c r="AQ85" s="548"/>
      <c r="AR85" s="548"/>
      <c r="AS85" s="545"/>
      <c r="AT85" s="543"/>
      <c r="AU85" s="178">
        <f t="shared" si="32"/>
        <v>3343.4678858162356</v>
      </c>
      <c r="AV85" s="177">
        <f t="shared" si="33"/>
        <v>278.62232381801965</v>
      </c>
      <c r="AW85" s="548"/>
      <c r="AX85" s="548"/>
      <c r="AY85" s="545"/>
    </row>
    <row r="86" spans="1:51" s="170" customFormat="1" x14ac:dyDescent="0.25">
      <c r="A86" s="171">
        <v>3</v>
      </c>
      <c r="B86" s="172" t="s">
        <v>294</v>
      </c>
      <c r="C86" s="172" t="s">
        <v>295</v>
      </c>
      <c r="D86" s="172" t="s">
        <v>674</v>
      </c>
      <c r="E86" s="172" t="str">
        <f>F86</f>
        <v>035001PROF_Batiment</v>
      </c>
      <c r="F86" s="165" t="str">
        <f t="shared" si="23"/>
        <v>035001PROF_Batiment</v>
      </c>
      <c r="G86" s="165" t="str">
        <f t="shared" si="24"/>
        <v>035001PROF_Batiment_</v>
      </c>
      <c r="H86" s="172" t="s">
        <v>458</v>
      </c>
      <c r="I86" s="103" t="s">
        <v>19</v>
      </c>
      <c r="J86" s="172" t="s">
        <v>15</v>
      </c>
      <c r="K86" s="103" t="s">
        <v>253</v>
      </c>
      <c r="L86" s="103"/>
      <c r="M86" s="103" t="s">
        <v>10</v>
      </c>
      <c r="N86" s="104">
        <v>1</v>
      </c>
      <c r="O86" s="173">
        <v>1000</v>
      </c>
      <c r="P86" s="174">
        <v>0.05</v>
      </c>
      <c r="Q86" s="175">
        <f t="shared" si="20"/>
        <v>1050</v>
      </c>
      <c r="R86" s="176">
        <f t="shared" si="25"/>
        <v>87.5</v>
      </c>
      <c r="S86" s="548"/>
      <c r="T86" s="548"/>
      <c r="U86" s="545"/>
      <c r="V86" s="551"/>
      <c r="W86" s="175">
        <f t="shared" si="26"/>
        <v>1114.4892952720786</v>
      </c>
      <c r="X86" s="177">
        <f t="shared" si="27"/>
        <v>92.874107939339879</v>
      </c>
      <c r="Y86" s="548"/>
      <c r="Z86" s="548"/>
      <c r="AA86" s="545"/>
      <c r="AB86" s="543"/>
      <c r="AC86" s="175">
        <f t="shared" si="28"/>
        <v>1114.4892952720786</v>
      </c>
      <c r="AD86" s="177">
        <f t="shared" si="29"/>
        <v>92.874107939339879</v>
      </c>
      <c r="AE86" s="548"/>
      <c r="AF86" s="548"/>
      <c r="AG86" s="545"/>
      <c r="AH86" s="543"/>
      <c r="AI86" s="175">
        <f t="shared" si="21"/>
        <v>1114.4892952720786</v>
      </c>
      <c r="AJ86" s="177">
        <f t="shared" si="30"/>
        <v>92.874107939339879</v>
      </c>
      <c r="AK86" s="548"/>
      <c r="AL86" s="548"/>
      <c r="AM86" s="545"/>
      <c r="AN86" s="543"/>
      <c r="AO86" s="175">
        <f t="shared" si="22"/>
        <v>1114.4892952720786</v>
      </c>
      <c r="AP86" s="177">
        <f t="shared" si="31"/>
        <v>92.874107939339879</v>
      </c>
      <c r="AQ86" s="548"/>
      <c r="AR86" s="548"/>
      <c r="AS86" s="545"/>
      <c r="AT86" s="543"/>
      <c r="AU86" s="178">
        <f t="shared" si="32"/>
        <v>1114.4892952720786</v>
      </c>
      <c r="AV86" s="177">
        <f t="shared" si="33"/>
        <v>92.874107939339879</v>
      </c>
      <c r="AW86" s="548"/>
      <c r="AX86" s="548"/>
      <c r="AY86" s="545"/>
    </row>
    <row r="87" spans="1:51" s="170" customFormat="1" ht="12.75" thickBot="1" x14ac:dyDescent="0.3">
      <c r="A87" s="181">
        <v>3</v>
      </c>
      <c r="B87" s="182" t="s">
        <v>294</v>
      </c>
      <c r="C87" s="182" t="s">
        <v>295</v>
      </c>
      <c r="D87" s="182" t="s">
        <v>674</v>
      </c>
      <c r="E87" s="182" t="str">
        <f>F87</f>
        <v>035001VENT_VENT_VMC</v>
      </c>
      <c r="F87" s="183" t="str">
        <f t="shared" si="23"/>
        <v>035001VENT_VENT_VMC</v>
      </c>
      <c r="G87" s="183" t="str">
        <f t="shared" si="24"/>
        <v>035001VENT_VENT_VMC_</v>
      </c>
      <c r="H87" s="182" t="s">
        <v>449</v>
      </c>
      <c r="I87" s="112" t="s">
        <v>12</v>
      </c>
      <c r="J87" s="182" t="s">
        <v>11</v>
      </c>
      <c r="K87" s="112" t="s">
        <v>537</v>
      </c>
      <c r="L87" s="112"/>
      <c r="M87" s="112" t="s">
        <v>10</v>
      </c>
      <c r="N87" s="113">
        <v>2</v>
      </c>
      <c r="O87" s="184">
        <v>1000</v>
      </c>
      <c r="P87" s="185">
        <v>0.05</v>
      </c>
      <c r="Q87" s="186">
        <f t="shared" si="20"/>
        <v>2100</v>
      </c>
      <c r="R87" s="187">
        <f t="shared" si="25"/>
        <v>175</v>
      </c>
      <c r="S87" s="549"/>
      <c r="T87" s="549"/>
      <c r="U87" s="546"/>
      <c r="V87" s="551"/>
      <c r="W87" s="186">
        <f t="shared" si="26"/>
        <v>2228.9785905441572</v>
      </c>
      <c r="X87" s="188">
        <f t="shared" si="27"/>
        <v>185.74821587867976</v>
      </c>
      <c r="Y87" s="549"/>
      <c r="Z87" s="549"/>
      <c r="AA87" s="546"/>
      <c r="AB87" s="543"/>
      <c r="AC87" s="186">
        <f t="shared" si="28"/>
        <v>2228.9785905441572</v>
      </c>
      <c r="AD87" s="188">
        <f t="shared" si="29"/>
        <v>185.74821587867976</v>
      </c>
      <c r="AE87" s="549"/>
      <c r="AF87" s="549"/>
      <c r="AG87" s="546"/>
      <c r="AH87" s="543"/>
      <c r="AI87" s="186">
        <f t="shared" si="21"/>
        <v>2228.9785905441572</v>
      </c>
      <c r="AJ87" s="188">
        <f t="shared" si="30"/>
        <v>185.74821587867976</v>
      </c>
      <c r="AK87" s="549"/>
      <c r="AL87" s="549"/>
      <c r="AM87" s="546"/>
      <c r="AN87" s="543"/>
      <c r="AO87" s="186">
        <f t="shared" si="22"/>
        <v>2228.9785905441572</v>
      </c>
      <c r="AP87" s="188">
        <f t="shared" si="31"/>
        <v>185.74821587867976</v>
      </c>
      <c r="AQ87" s="549"/>
      <c r="AR87" s="549"/>
      <c r="AS87" s="546"/>
      <c r="AT87" s="543"/>
      <c r="AU87" s="189">
        <f t="shared" si="32"/>
        <v>2228.9785905441572</v>
      </c>
      <c r="AV87" s="188">
        <f t="shared" si="33"/>
        <v>185.74821587867976</v>
      </c>
      <c r="AW87" s="549"/>
      <c r="AX87" s="549"/>
      <c r="AY87" s="546"/>
    </row>
    <row r="88" spans="1:51" s="170" customFormat="1" ht="60" x14ac:dyDescent="0.25">
      <c r="A88" s="163">
        <v>3</v>
      </c>
      <c r="B88" s="164" t="s">
        <v>296</v>
      </c>
      <c r="C88" s="164" t="s">
        <v>297</v>
      </c>
      <c r="D88" s="164" t="s">
        <v>673</v>
      </c>
      <c r="E88" s="164" t="str">
        <f>F88</f>
        <v>071001SSTA_Secon</v>
      </c>
      <c r="F88" s="164" t="str">
        <f t="shared" si="23"/>
        <v>071001SSTA_Secon</v>
      </c>
      <c r="G88" s="164" t="str">
        <f t="shared" si="24"/>
        <v>071001SSTA_Secon_</v>
      </c>
      <c r="H88" s="164" t="s">
        <v>450</v>
      </c>
      <c r="I88" s="95" t="s">
        <v>19</v>
      </c>
      <c r="J88" s="164" t="s">
        <v>13</v>
      </c>
      <c r="K88" s="95" t="s">
        <v>520</v>
      </c>
      <c r="L88" s="95"/>
      <c r="M88" s="95" t="s">
        <v>10</v>
      </c>
      <c r="N88" s="96">
        <v>3</v>
      </c>
      <c r="O88" s="166">
        <v>1000</v>
      </c>
      <c r="P88" s="167">
        <v>0.05</v>
      </c>
      <c r="Q88" s="168">
        <f t="shared" si="20"/>
        <v>3150</v>
      </c>
      <c r="R88" s="169">
        <f t="shared" si="25"/>
        <v>262.5</v>
      </c>
      <c r="S88" s="547">
        <f>SUM(Q88:Q91)</f>
        <v>12600</v>
      </c>
      <c r="T88" s="547">
        <f>SUM(R88:R91)</f>
        <v>1050</v>
      </c>
      <c r="U88" s="544"/>
      <c r="V88" s="551"/>
      <c r="W88" s="168">
        <f t="shared" si="26"/>
        <v>3343.4678858162356</v>
      </c>
      <c r="X88" s="169">
        <f t="shared" si="27"/>
        <v>278.62232381801965</v>
      </c>
      <c r="Y88" s="547">
        <f>SUM(W88:W91)</f>
        <v>13373.871543264942</v>
      </c>
      <c r="Z88" s="547">
        <f>SUM(X88:X91)</f>
        <v>1114.4892952720786</v>
      </c>
      <c r="AA88" s="544"/>
      <c r="AB88" s="543"/>
      <c r="AC88" s="168">
        <f t="shared" si="28"/>
        <v>3343.4678858162356</v>
      </c>
      <c r="AD88" s="169">
        <f t="shared" si="29"/>
        <v>278.62232381801965</v>
      </c>
      <c r="AE88" s="547">
        <f>SUM(AC88:AC91)</f>
        <v>13373.871543264942</v>
      </c>
      <c r="AF88" s="547">
        <f>SUM(AD88:AD91)</f>
        <v>1114.4892952720786</v>
      </c>
      <c r="AG88" s="544"/>
      <c r="AH88" s="543"/>
      <c r="AI88" s="168">
        <f t="shared" si="21"/>
        <v>3343.4678858162356</v>
      </c>
      <c r="AJ88" s="169">
        <f t="shared" si="30"/>
        <v>278.62232381801965</v>
      </c>
      <c r="AK88" s="547">
        <f>SUM(AI88:AI91)</f>
        <v>13373.871543264942</v>
      </c>
      <c r="AL88" s="547">
        <f>SUM(AJ88:AJ91)</f>
        <v>1114.4892952720786</v>
      </c>
      <c r="AM88" s="544"/>
      <c r="AN88" s="543"/>
      <c r="AO88" s="168">
        <f t="shared" si="22"/>
        <v>3343.4678858162356</v>
      </c>
      <c r="AP88" s="169">
        <f t="shared" si="31"/>
        <v>278.62232381801965</v>
      </c>
      <c r="AQ88" s="547">
        <f>SUM(AO88:AO91)</f>
        <v>13373.871543264942</v>
      </c>
      <c r="AR88" s="547">
        <f>SUM(AP88:AP91)</f>
        <v>1114.4892952720786</v>
      </c>
      <c r="AS88" s="544"/>
      <c r="AT88" s="543"/>
      <c r="AU88" s="168">
        <f t="shared" si="32"/>
        <v>3343.4678858162356</v>
      </c>
      <c r="AV88" s="169">
        <f t="shared" si="33"/>
        <v>278.62232381801965</v>
      </c>
      <c r="AW88" s="547">
        <f>SUM(AU88:AU91)</f>
        <v>13373.871543264942</v>
      </c>
      <c r="AX88" s="547">
        <f>SUM(AV88:AV91)</f>
        <v>1114.4892952720786</v>
      </c>
      <c r="AY88" s="544"/>
    </row>
    <row r="89" spans="1:51" s="170" customFormat="1" ht="24" x14ac:dyDescent="0.25">
      <c r="A89" s="171">
        <v>3</v>
      </c>
      <c r="B89" s="172" t="s">
        <v>296</v>
      </c>
      <c r="C89" s="172" t="s">
        <v>297</v>
      </c>
      <c r="D89" s="172" t="s">
        <v>673</v>
      </c>
      <c r="E89" s="172" t="str">
        <f>F89</f>
        <v>071001VENT_CTA_Batiment</v>
      </c>
      <c r="F89" s="165" t="str">
        <f t="shared" si="23"/>
        <v>071001VENT_CTA_Batiment</v>
      </c>
      <c r="G89" s="165" t="str">
        <f t="shared" si="24"/>
        <v>071001VENT_CTA_Batiment_</v>
      </c>
      <c r="H89" s="172" t="s">
        <v>451</v>
      </c>
      <c r="I89" s="103" t="s">
        <v>12</v>
      </c>
      <c r="J89" s="172" t="s">
        <v>11</v>
      </c>
      <c r="K89" s="103" t="s">
        <v>538</v>
      </c>
      <c r="L89" s="103"/>
      <c r="M89" s="103" t="s">
        <v>10</v>
      </c>
      <c r="N89" s="104">
        <v>3</v>
      </c>
      <c r="O89" s="173">
        <v>1000</v>
      </c>
      <c r="P89" s="174">
        <v>0.05</v>
      </c>
      <c r="Q89" s="175">
        <f t="shared" si="20"/>
        <v>3150</v>
      </c>
      <c r="R89" s="176">
        <f t="shared" si="25"/>
        <v>262.5</v>
      </c>
      <c r="S89" s="548"/>
      <c r="T89" s="548"/>
      <c r="U89" s="545"/>
      <c r="V89" s="551"/>
      <c r="W89" s="175">
        <f t="shared" si="26"/>
        <v>3343.4678858162356</v>
      </c>
      <c r="X89" s="177">
        <f t="shared" si="27"/>
        <v>278.62232381801965</v>
      </c>
      <c r="Y89" s="548"/>
      <c r="Z89" s="548"/>
      <c r="AA89" s="545"/>
      <c r="AB89" s="543"/>
      <c r="AC89" s="175">
        <f t="shared" si="28"/>
        <v>3343.4678858162356</v>
      </c>
      <c r="AD89" s="177">
        <f t="shared" si="29"/>
        <v>278.62232381801965</v>
      </c>
      <c r="AE89" s="548"/>
      <c r="AF89" s="548"/>
      <c r="AG89" s="545"/>
      <c r="AH89" s="543"/>
      <c r="AI89" s="175">
        <f t="shared" si="21"/>
        <v>3343.4678858162356</v>
      </c>
      <c r="AJ89" s="177">
        <f t="shared" si="30"/>
        <v>278.62232381801965</v>
      </c>
      <c r="AK89" s="548"/>
      <c r="AL89" s="548"/>
      <c r="AM89" s="545"/>
      <c r="AN89" s="543"/>
      <c r="AO89" s="175">
        <f t="shared" si="22"/>
        <v>3343.4678858162356</v>
      </c>
      <c r="AP89" s="177">
        <f t="shared" si="31"/>
        <v>278.62232381801965</v>
      </c>
      <c r="AQ89" s="548"/>
      <c r="AR89" s="548"/>
      <c r="AS89" s="545"/>
      <c r="AT89" s="543"/>
      <c r="AU89" s="178">
        <f t="shared" si="32"/>
        <v>3343.4678858162356</v>
      </c>
      <c r="AV89" s="177">
        <f t="shared" si="33"/>
        <v>278.62232381801965</v>
      </c>
      <c r="AW89" s="548"/>
      <c r="AX89" s="548"/>
      <c r="AY89" s="545"/>
    </row>
    <row r="90" spans="1:51" s="170" customFormat="1" ht="24" x14ac:dyDescent="0.25">
      <c r="A90" s="171">
        <v>3</v>
      </c>
      <c r="B90" s="172" t="s">
        <v>296</v>
      </c>
      <c r="C90" s="172" t="s">
        <v>297</v>
      </c>
      <c r="D90" s="172" t="s">
        <v>673</v>
      </c>
      <c r="E90" s="529" t="str">
        <f>F90</f>
        <v>071001VENT_UTA_Batiment</v>
      </c>
      <c r="F90" s="165" t="str">
        <f t="shared" si="23"/>
        <v>071001VENT_UTA_Batiment</v>
      </c>
      <c r="G90" s="165" t="str">
        <f t="shared" si="24"/>
        <v>071001VENT_UTA_Batiment_</v>
      </c>
      <c r="H90" s="172" t="s">
        <v>492</v>
      </c>
      <c r="I90" s="103" t="s">
        <v>12</v>
      </c>
      <c r="J90" s="172" t="s">
        <v>11</v>
      </c>
      <c r="K90" s="103" t="s">
        <v>539</v>
      </c>
      <c r="L90" s="103"/>
      <c r="M90" s="103" t="s">
        <v>10</v>
      </c>
      <c r="N90" s="104">
        <v>3</v>
      </c>
      <c r="O90" s="173">
        <v>1000</v>
      </c>
      <c r="P90" s="174">
        <v>0.05</v>
      </c>
      <c r="Q90" s="175">
        <f t="shared" si="20"/>
        <v>3150</v>
      </c>
      <c r="R90" s="176">
        <f t="shared" si="25"/>
        <v>262.5</v>
      </c>
      <c r="S90" s="548"/>
      <c r="T90" s="548"/>
      <c r="U90" s="545"/>
      <c r="V90" s="551"/>
      <c r="W90" s="175">
        <f t="shared" si="26"/>
        <v>3343.4678858162356</v>
      </c>
      <c r="X90" s="177">
        <f t="shared" si="27"/>
        <v>278.62232381801965</v>
      </c>
      <c r="Y90" s="548"/>
      <c r="Z90" s="548"/>
      <c r="AA90" s="545"/>
      <c r="AB90" s="543"/>
      <c r="AC90" s="175">
        <f t="shared" si="28"/>
        <v>3343.4678858162356</v>
      </c>
      <c r="AD90" s="177">
        <f t="shared" si="29"/>
        <v>278.62232381801965</v>
      </c>
      <c r="AE90" s="548"/>
      <c r="AF90" s="548"/>
      <c r="AG90" s="545"/>
      <c r="AH90" s="543"/>
      <c r="AI90" s="175">
        <f t="shared" si="21"/>
        <v>3343.4678858162356</v>
      </c>
      <c r="AJ90" s="177">
        <f t="shared" si="30"/>
        <v>278.62232381801965</v>
      </c>
      <c r="AK90" s="548"/>
      <c r="AL90" s="548"/>
      <c r="AM90" s="545"/>
      <c r="AN90" s="543"/>
      <c r="AO90" s="175">
        <f t="shared" si="22"/>
        <v>3343.4678858162356</v>
      </c>
      <c r="AP90" s="177">
        <f t="shared" si="31"/>
        <v>278.62232381801965</v>
      </c>
      <c r="AQ90" s="548"/>
      <c r="AR90" s="548"/>
      <c r="AS90" s="545"/>
      <c r="AT90" s="543"/>
      <c r="AU90" s="178">
        <f t="shared" si="32"/>
        <v>3343.4678858162356</v>
      </c>
      <c r="AV90" s="177">
        <f t="shared" si="33"/>
        <v>278.62232381801965</v>
      </c>
      <c r="AW90" s="548"/>
      <c r="AX90" s="548"/>
      <c r="AY90" s="545"/>
    </row>
    <row r="91" spans="1:51" s="170" customFormat="1" ht="24.75" thickBot="1" x14ac:dyDescent="0.3">
      <c r="A91" s="181">
        <v>3</v>
      </c>
      <c r="B91" s="182" t="s">
        <v>296</v>
      </c>
      <c r="C91" s="182" t="s">
        <v>297</v>
      </c>
      <c r="D91" s="182" t="s">
        <v>673</v>
      </c>
      <c r="E91" s="533"/>
      <c r="F91" s="183" t="str">
        <f t="shared" si="23"/>
        <v>071001VENT_UTA_Batiment</v>
      </c>
      <c r="G91" s="183" t="str">
        <f t="shared" si="24"/>
        <v>071001VENT_UTA_Batiment_</v>
      </c>
      <c r="H91" s="182" t="s">
        <v>493</v>
      </c>
      <c r="I91" s="112" t="s">
        <v>12</v>
      </c>
      <c r="J91" s="182" t="s">
        <v>11</v>
      </c>
      <c r="K91" s="112" t="s">
        <v>539</v>
      </c>
      <c r="L91" s="112"/>
      <c r="M91" s="112" t="s">
        <v>10</v>
      </c>
      <c r="N91" s="113">
        <v>3</v>
      </c>
      <c r="O91" s="184">
        <v>1000</v>
      </c>
      <c r="P91" s="185">
        <v>0.05</v>
      </c>
      <c r="Q91" s="186">
        <f t="shared" si="20"/>
        <v>3150</v>
      </c>
      <c r="R91" s="187">
        <f t="shared" si="25"/>
        <v>262.5</v>
      </c>
      <c r="S91" s="549"/>
      <c r="T91" s="549"/>
      <c r="U91" s="546"/>
      <c r="V91" s="551"/>
      <c r="W91" s="186">
        <f t="shared" si="26"/>
        <v>3343.4678858162356</v>
      </c>
      <c r="X91" s="188">
        <f t="shared" si="27"/>
        <v>278.62232381801965</v>
      </c>
      <c r="Y91" s="549"/>
      <c r="Z91" s="549"/>
      <c r="AA91" s="546"/>
      <c r="AB91" s="543"/>
      <c r="AC91" s="186">
        <f t="shared" si="28"/>
        <v>3343.4678858162356</v>
      </c>
      <c r="AD91" s="188">
        <f t="shared" si="29"/>
        <v>278.62232381801965</v>
      </c>
      <c r="AE91" s="549"/>
      <c r="AF91" s="549"/>
      <c r="AG91" s="546"/>
      <c r="AH91" s="543"/>
      <c r="AI91" s="186">
        <f t="shared" si="21"/>
        <v>3343.4678858162356</v>
      </c>
      <c r="AJ91" s="188">
        <f t="shared" si="30"/>
        <v>278.62232381801965</v>
      </c>
      <c r="AK91" s="549"/>
      <c r="AL91" s="549"/>
      <c r="AM91" s="546"/>
      <c r="AN91" s="543"/>
      <c r="AO91" s="186">
        <f t="shared" si="22"/>
        <v>3343.4678858162356</v>
      </c>
      <c r="AP91" s="188">
        <f t="shared" si="31"/>
        <v>278.62232381801965</v>
      </c>
      <c r="AQ91" s="549"/>
      <c r="AR91" s="549"/>
      <c r="AS91" s="546"/>
      <c r="AT91" s="543"/>
      <c r="AU91" s="189">
        <f t="shared" si="32"/>
        <v>3343.4678858162356</v>
      </c>
      <c r="AV91" s="188">
        <f t="shared" si="33"/>
        <v>278.62232381801965</v>
      </c>
      <c r="AW91" s="549"/>
      <c r="AX91" s="549"/>
      <c r="AY91" s="546"/>
    </row>
    <row r="92" spans="1:51" s="170" customFormat="1" ht="84" x14ac:dyDescent="0.25">
      <c r="A92" s="163">
        <v>3</v>
      </c>
      <c r="B92" s="164" t="s">
        <v>330</v>
      </c>
      <c r="C92" s="164" t="s">
        <v>300</v>
      </c>
      <c r="D92" s="164" t="s">
        <v>674</v>
      </c>
      <c r="E92" s="531" t="str">
        <f>F92</f>
        <v>400001PROC_Chaufferie</v>
      </c>
      <c r="F92" s="164" t="str">
        <f t="shared" si="23"/>
        <v>400001PROC_Chaufferie</v>
      </c>
      <c r="G92" s="164" t="str">
        <f t="shared" si="24"/>
        <v>400001PROC_Chaufferie_</v>
      </c>
      <c r="H92" s="164" t="s">
        <v>453</v>
      </c>
      <c r="I92" s="95" t="s">
        <v>19</v>
      </c>
      <c r="J92" s="164" t="s">
        <v>16</v>
      </c>
      <c r="K92" s="95" t="s">
        <v>512</v>
      </c>
      <c r="L92" s="95"/>
      <c r="M92" s="95" t="s">
        <v>10</v>
      </c>
      <c r="N92" s="96">
        <v>3</v>
      </c>
      <c r="O92" s="166">
        <v>1000</v>
      </c>
      <c r="P92" s="167">
        <v>0.05</v>
      </c>
      <c r="Q92" s="168">
        <f t="shared" ref="Q92:Q124" si="34">O92*(P92+1)*N92</f>
        <v>3150</v>
      </c>
      <c r="R92" s="169">
        <f t="shared" ref="R92:R124" si="35">Q92/12</f>
        <v>262.5</v>
      </c>
      <c r="S92" s="547">
        <f>SUM(Q92:Q119)</f>
        <v>53550</v>
      </c>
      <c r="T92" s="547">
        <f>SUM(R92:R119)</f>
        <v>4462.5</v>
      </c>
      <c r="U92" s="544"/>
      <c r="V92" s="551"/>
      <c r="W92" s="168">
        <f t="shared" si="26"/>
        <v>3343.4678858162356</v>
      </c>
      <c r="X92" s="169">
        <f t="shared" si="27"/>
        <v>278.62232381801965</v>
      </c>
      <c r="Y92" s="547">
        <f>SUM(W92:W119)</f>
        <v>56838.954058876021</v>
      </c>
      <c r="Z92" s="547">
        <f>SUM(X92:X119)</f>
        <v>4736.5795049063345</v>
      </c>
      <c r="AA92" s="544"/>
      <c r="AB92" s="543"/>
      <c r="AC92" s="168">
        <f t="shared" si="28"/>
        <v>3343.4678858162356</v>
      </c>
      <c r="AD92" s="169">
        <f t="shared" si="29"/>
        <v>278.62232381801965</v>
      </c>
      <c r="AE92" s="547">
        <f>SUM(AC92:AC119)</f>
        <v>56838.954058876021</v>
      </c>
      <c r="AF92" s="547">
        <f>SUM(AD92:AD119)</f>
        <v>4736.5795049063345</v>
      </c>
      <c r="AG92" s="544"/>
      <c r="AH92" s="543"/>
      <c r="AI92" s="168">
        <f t="shared" si="21"/>
        <v>3343.4678858162356</v>
      </c>
      <c r="AJ92" s="169">
        <f t="shared" si="30"/>
        <v>278.62232381801965</v>
      </c>
      <c r="AK92" s="547">
        <f>SUM(AI92:AI119)</f>
        <v>56838.954058876021</v>
      </c>
      <c r="AL92" s="547">
        <f>SUM(AJ92:AJ119)</f>
        <v>4736.5795049063345</v>
      </c>
      <c r="AM92" s="544"/>
      <c r="AN92" s="543"/>
      <c r="AO92" s="168">
        <f t="shared" si="22"/>
        <v>3343.4678858162356</v>
      </c>
      <c r="AP92" s="169">
        <f t="shared" si="31"/>
        <v>278.62232381801965</v>
      </c>
      <c r="AQ92" s="547">
        <f>SUM(AO92:AO119)</f>
        <v>56838.954058876021</v>
      </c>
      <c r="AR92" s="547">
        <f>SUM(AP92:AP119)</f>
        <v>4736.5795049063345</v>
      </c>
      <c r="AS92" s="544"/>
      <c r="AT92" s="543"/>
      <c r="AU92" s="168">
        <f t="shared" si="32"/>
        <v>3343.4678858162356</v>
      </c>
      <c r="AV92" s="169">
        <f t="shared" si="33"/>
        <v>278.62232381801965</v>
      </c>
      <c r="AW92" s="547">
        <f>SUM(AU92:AU119)</f>
        <v>56838.954058876021</v>
      </c>
      <c r="AX92" s="547">
        <f>SUM(AV92:AV119)</f>
        <v>4736.5795049063345</v>
      </c>
      <c r="AY92" s="544"/>
    </row>
    <row r="93" spans="1:51" s="170" customFormat="1" x14ac:dyDescent="0.25">
      <c r="A93" s="171">
        <v>3</v>
      </c>
      <c r="B93" s="172" t="s">
        <v>330</v>
      </c>
      <c r="C93" s="172" t="s">
        <v>300</v>
      </c>
      <c r="D93" s="172" t="s">
        <v>674</v>
      </c>
      <c r="E93" s="532"/>
      <c r="F93" s="165" t="str">
        <f t="shared" si="23"/>
        <v>400001PROC_Chaufferie</v>
      </c>
      <c r="G93" s="165" t="str">
        <f t="shared" si="24"/>
        <v>400001PROC_Chaufferie_Dgaz</v>
      </c>
      <c r="H93" s="172" t="s">
        <v>452</v>
      </c>
      <c r="I93" s="103" t="s">
        <v>19</v>
      </c>
      <c r="J93" s="172" t="s">
        <v>16</v>
      </c>
      <c r="K93" s="103" t="s">
        <v>512</v>
      </c>
      <c r="L93" s="103" t="s">
        <v>515</v>
      </c>
      <c r="M93" s="103" t="s">
        <v>10</v>
      </c>
      <c r="N93" s="104">
        <v>2</v>
      </c>
      <c r="O93" s="173">
        <v>1000</v>
      </c>
      <c r="P93" s="174">
        <v>0.05</v>
      </c>
      <c r="Q93" s="175">
        <f t="shared" si="34"/>
        <v>2100</v>
      </c>
      <c r="R93" s="176">
        <f t="shared" si="35"/>
        <v>175</v>
      </c>
      <c r="S93" s="548"/>
      <c r="T93" s="548"/>
      <c r="U93" s="545"/>
      <c r="V93" s="551"/>
      <c r="W93" s="175">
        <f t="shared" si="26"/>
        <v>2228.9785905441572</v>
      </c>
      <c r="X93" s="177">
        <f t="shared" si="27"/>
        <v>185.74821587867976</v>
      </c>
      <c r="Y93" s="548"/>
      <c r="Z93" s="548"/>
      <c r="AA93" s="545"/>
      <c r="AB93" s="543"/>
      <c r="AC93" s="175">
        <f t="shared" si="28"/>
        <v>2228.9785905441572</v>
      </c>
      <c r="AD93" s="177">
        <f t="shared" si="29"/>
        <v>185.74821587867976</v>
      </c>
      <c r="AE93" s="548"/>
      <c r="AF93" s="548"/>
      <c r="AG93" s="545"/>
      <c r="AH93" s="543"/>
      <c r="AI93" s="175">
        <f t="shared" si="21"/>
        <v>2228.9785905441572</v>
      </c>
      <c r="AJ93" s="177">
        <f t="shared" si="30"/>
        <v>185.74821587867976</v>
      </c>
      <c r="AK93" s="548"/>
      <c r="AL93" s="548"/>
      <c r="AM93" s="545"/>
      <c r="AN93" s="543"/>
      <c r="AO93" s="175">
        <f t="shared" si="22"/>
        <v>2228.9785905441572</v>
      </c>
      <c r="AP93" s="177">
        <f t="shared" si="31"/>
        <v>185.74821587867976</v>
      </c>
      <c r="AQ93" s="548"/>
      <c r="AR93" s="548"/>
      <c r="AS93" s="545"/>
      <c r="AT93" s="543"/>
      <c r="AU93" s="178">
        <f t="shared" si="32"/>
        <v>2228.9785905441572</v>
      </c>
      <c r="AV93" s="177">
        <f t="shared" si="33"/>
        <v>185.74821587867976</v>
      </c>
      <c r="AW93" s="548"/>
      <c r="AX93" s="548"/>
      <c r="AY93" s="545"/>
    </row>
    <row r="94" spans="1:51" s="170" customFormat="1" x14ac:dyDescent="0.25">
      <c r="A94" s="171">
        <v>3</v>
      </c>
      <c r="B94" s="172" t="s">
        <v>330</v>
      </c>
      <c r="C94" s="172" t="s">
        <v>300</v>
      </c>
      <c r="D94" s="172" t="s">
        <v>674</v>
      </c>
      <c r="E94" s="532"/>
      <c r="F94" s="165" t="str">
        <f t="shared" si="23"/>
        <v>400001PROC_Chaufferie</v>
      </c>
      <c r="G94" s="165" t="str">
        <f t="shared" si="24"/>
        <v>400001PROC_Chaufferie_Comb</v>
      </c>
      <c r="H94" s="172" t="s">
        <v>454</v>
      </c>
      <c r="I94" s="103" t="s">
        <v>19</v>
      </c>
      <c r="J94" s="172" t="s">
        <v>16</v>
      </c>
      <c r="K94" s="103" t="s">
        <v>512</v>
      </c>
      <c r="L94" s="103" t="s">
        <v>513</v>
      </c>
      <c r="M94" s="103" t="s">
        <v>10</v>
      </c>
      <c r="N94" s="104">
        <v>3</v>
      </c>
      <c r="O94" s="173">
        <v>1000</v>
      </c>
      <c r="P94" s="174">
        <v>0.05</v>
      </c>
      <c r="Q94" s="175">
        <f t="shared" si="34"/>
        <v>3150</v>
      </c>
      <c r="R94" s="176">
        <f t="shared" si="35"/>
        <v>262.5</v>
      </c>
      <c r="S94" s="548"/>
      <c r="T94" s="548"/>
      <c r="U94" s="545"/>
      <c r="V94" s="551"/>
      <c r="W94" s="175">
        <f t="shared" si="26"/>
        <v>3343.4678858162356</v>
      </c>
      <c r="X94" s="177">
        <f t="shared" si="27"/>
        <v>278.62232381801965</v>
      </c>
      <c r="Y94" s="548"/>
      <c r="Z94" s="548"/>
      <c r="AA94" s="545"/>
      <c r="AB94" s="543"/>
      <c r="AC94" s="175">
        <f t="shared" si="28"/>
        <v>3343.4678858162356</v>
      </c>
      <c r="AD94" s="177">
        <f t="shared" si="29"/>
        <v>278.62232381801965</v>
      </c>
      <c r="AE94" s="548"/>
      <c r="AF94" s="548"/>
      <c r="AG94" s="545"/>
      <c r="AH94" s="543"/>
      <c r="AI94" s="175">
        <f t="shared" si="21"/>
        <v>3343.4678858162356</v>
      </c>
      <c r="AJ94" s="177">
        <f t="shared" si="30"/>
        <v>278.62232381801965</v>
      </c>
      <c r="AK94" s="548"/>
      <c r="AL94" s="548"/>
      <c r="AM94" s="545"/>
      <c r="AN94" s="543"/>
      <c r="AO94" s="175">
        <f t="shared" si="22"/>
        <v>3343.4678858162356</v>
      </c>
      <c r="AP94" s="177">
        <f t="shared" si="31"/>
        <v>278.62232381801965</v>
      </c>
      <c r="AQ94" s="548"/>
      <c r="AR94" s="548"/>
      <c r="AS94" s="545"/>
      <c r="AT94" s="543"/>
      <c r="AU94" s="178">
        <f t="shared" si="32"/>
        <v>3343.4678858162356</v>
      </c>
      <c r="AV94" s="177">
        <f t="shared" si="33"/>
        <v>278.62232381801965</v>
      </c>
      <c r="AW94" s="548"/>
      <c r="AX94" s="548"/>
      <c r="AY94" s="545"/>
    </row>
    <row r="95" spans="1:51" s="170" customFormat="1" x14ac:dyDescent="0.25">
      <c r="A95" s="171">
        <v>3</v>
      </c>
      <c r="B95" s="172" t="s">
        <v>330</v>
      </c>
      <c r="C95" s="172" t="s">
        <v>300</v>
      </c>
      <c r="D95" s="172" t="s">
        <v>674</v>
      </c>
      <c r="E95" s="530"/>
      <c r="F95" s="165" t="str">
        <f t="shared" si="23"/>
        <v>400001PROC_Chaufferie</v>
      </c>
      <c r="G95" s="165" t="str">
        <f t="shared" si="24"/>
        <v>400001PROC_Chaufferie_Ramo</v>
      </c>
      <c r="H95" s="172" t="s">
        <v>455</v>
      </c>
      <c r="I95" s="103" t="s">
        <v>19</v>
      </c>
      <c r="J95" s="172" t="s">
        <v>16</v>
      </c>
      <c r="K95" s="103" t="s">
        <v>512</v>
      </c>
      <c r="L95" s="103" t="s">
        <v>514</v>
      </c>
      <c r="M95" s="103" t="s">
        <v>10</v>
      </c>
      <c r="N95" s="104">
        <v>3</v>
      </c>
      <c r="O95" s="173">
        <v>1000</v>
      </c>
      <c r="P95" s="174">
        <v>0.05</v>
      </c>
      <c r="Q95" s="175">
        <f t="shared" si="34"/>
        <v>3150</v>
      </c>
      <c r="R95" s="176">
        <f t="shared" si="35"/>
        <v>262.5</v>
      </c>
      <c r="S95" s="548"/>
      <c r="T95" s="548"/>
      <c r="U95" s="545"/>
      <c r="V95" s="551"/>
      <c r="W95" s="175">
        <f t="shared" si="26"/>
        <v>3343.4678858162356</v>
      </c>
      <c r="X95" s="177">
        <f t="shared" si="27"/>
        <v>278.62232381801965</v>
      </c>
      <c r="Y95" s="548"/>
      <c r="Z95" s="548"/>
      <c r="AA95" s="545"/>
      <c r="AB95" s="543"/>
      <c r="AC95" s="175">
        <f t="shared" si="28"/>
        <v>3343.4678858162356</v>
      </c>
      <c r="AD95" s="177">
        <f t="shared" si="29"/>
        <v>278.62232381801965</v>
      </c>
      <c r="AE95" s="548"/>
      <c r="AF95" s="548"/>
      <c r="AG95" s="545"/>
      <c r="AH95" s="543"/>
      <c r="AI95" s="175">
        <f t="shared" si="21"/>
        <v>3343.4678858162356</v>
      </c>
      <c r="AJ95" s="177">
        <f t="shared" si="30"/>
        <v>278.62232381801965</v>
      </c>
      <c r="AK95" s="548"/>
      <c r="AL95" s="548"/>
      <c r="AM95" s="545"/>
      <c r="AN95" s="543"/>
      <c r="AO95" s="175">
        <f t="shared" si="22"/>
        <v>3343.4678858162356</v>
      </c>
      <c r="AP95" s="177">
        <f t="shared" si="31"/>
        <v>278.62232381801965</v>
      </c>
      <c r="AQ95" s="548"/>
      <c r="AR95" s="548"/>
      <c r="AS95" s="545"/>
      <c r="AT95" s="543"/>
      <c r="AU95" s="178">
        <f t="shared" si="32"/>
        <v>3343.4678858162356</v>
      </c>
      <c r="AV95" s="177">
        <f t="shared" si="33"/>
        <v>278.62232381801965</v>
      </c>
      <c r="AW95" s="548"/>
      <c r="AX95" s="548"/>
      <c r="AY95" s="545"/>
    </row>
    <row r="96" spans="1:51" s="170" customFormat="1" ht="48" x14ac:dyDescent="0.25">
      <c r="A96" s="171">
        <v>3</v>
      </c>
      <c r="B96" s="172" t="s">
        <v>330</v>
      </c>
      <c r="C96" s="172" t="s">
        <v>300</v>
      </c>
      <c r="D96" s="172" t="s">
        <v>674</v>
      </c>
      <c r="E96" s="172" t="str">
        <f>F96</f>
        <v>400001SSTA_Batiment_Enseignement</v>
      </c>
      <c r="F96" s="165" t="str">
        <f t="shared" si="23"/>
        <v>400001SSTA_Batiment_Enseignement</v>
      </c>
      <c r="G96" s="165" t="str">
        <f t="shared" si="24"/>
        <v>400001SSTA_Batiment_Enseignement_</v>
      </c>
      <c r="H96" s="172" t="s">
        <v>456</v>
      </c>
      <c r="I96" s="103" t="s">
        <v>12</v>
      </c>
      <c r="J96" s="172" t="s">
        <v>13</v>
      </c>
      <c r="K96" s="103" t="s">
        <v>541</v>
      </c>
      <c r="L96" s="103"/>
      <c r="M96" s="103" t="s">
        <v>10</v>
      </c>
      <c r="N96" s="104">
        <v>2</v>
      </c>
      <c r="O96" s="173">
        <v>1000</v>
      </c>
      <c r="P96" s="174">
        <v>0.05</v>
      </c>
      <c r="Q96" s="175">
        <f t="shared" si="34"/>
        <v>2100</v>
      </c>
      <c r="R96" s="176">
        <f t="shared" si="35"/>
        <v>175</v>
      </c>
      <c r="S96" s="548"/>
      <c r="T96" s="548"/>
      <c r="U96" s="545"/>
      <c r="V96" s="551"/>
      <c r="W96" s="175">
        <f t="shared" si="26"/>
        <v>2228.9785905441572</v>
      </c>
      <c r="X96" s="177">
        <f t="shared" si="27"/>
        <v>185.74821587867976</v>
      </c>
      <c r="Y96" s="548"/>
      <c r="Z96" s="548"/>
      <c r="AA96" s="545"/>
      <c r="AB96" s="543"/>
      <c r="AC96" s="175">
        <f t="shared" si="28"/>
        <v>2228.9785905441572</v>
      </c>
      <c r="AD96" s="177">
        <f t="shared" si="29"/>
        <v>185.74821587867976</v>
      </c>
      <c r="AE96" s="548"/>
      <c r="AF96" s="548"/>
      <c r="AG96" s="545"/>
      <c r="AH96" s="543"/>
      <c r="AI96" s="175">
        <f t="shared" si="21"/>
        <v>2228.9785905441572</v>
      </c>
      <c r="AJ96" s="177">
        <f t="shared" si="30"/>
        <v>185.74821587867976</v>
      </c>
      <c r="AK96" s="548"/>
      <c r="AL96" s="548"/>
      <c r="AM96" s="545"/>
      <c r="AN96" s="543"/>
      <c r="AO96" s="175">
        <f t="shared" si="22"/>
        <v>2228.9785905441572</v>
      </c>
      <c r="AP96" s="177">
        <f t="shared" si="31"/>
        <v>185.74821587867976</v>
      </c>
      <c r="AQ96" s="548"/>
      <c r="AR96" s="548"/>
      <c r="AS96" s="545"/>
      <c r="AT96" s="543"/>
      <c r="AU96" s="178">
        <f t="shared" si="32"/>
        <v>2228.9785905441572</v>
      </c>
      <c r="AV96" s="177">
        <f t="shared" si="33"/>
        <v>185.74821587867976</v>
      </c>
      <c r="AW96" s="548"/>
      <c r="AX96" s="548"/>
      <c r="AY96" s="545"/>
    </row>
    <row r="97" spans="1:51" s="170" customFormat="1" ht="48" x14ac:dyDescent="0.25">
      <c r="A97" s="171">
        <v>3</v>
      </c>
      <c r="B97" s="172" t="s">
        <v>330</v>
      </c>
      <c r="C97" s="172" t="s">
        <v>300</v>
      </c>
      <c r="D97" s="172" t="s">
        <v>674</v>
      </c>
      <c r="E97" s="529" t="str">
        <f>F97</f>
        <v>400001VENT_Batiment</v>
      </c>
      <c r="F97" s="165" t="str">
        <f t="shared" si="23"/>
        <v>400001VENT_Batiment</v>
      </c>
      <c r="G97" s="165" t="str">
        <f t="shared" si="24"/>
        <v>400001VENT_Batiment_</v>
      </c>
      <c r="H97" s="172" t="s">
        <v>457</v>
      </c>
      <c r="I97" s="103" t="s">
        <v>12</v>
      </c>
      <c r="J97" s="172" t="s">
        <v>11</v>
      </c>
      <c r="K97" s="103" t="s">
        <v>253</v>
      </c>
      <c r="L97" s="103"/>
      <c r="M97" s="103" t="s">
        <v>10</v>
      </c>
      <c r="N97" s="104">
        <v>3</v>
      </c>
      <c r="O97" s="173">
        <v>1000</v>
      </c>
      <c r="P97" s="174">
        <v>0.05</v>
      </c>
      <c r="Q97" s="175">
        <f t="shared" si="34"/>
        <v>3150</v>
      </c>
      <c r="R97" s="176">
        <f t="shared" si="35"/>
        <v>262.5</v>
      </c>
      <c r="S97" s="548"/>
      <c r="T97" s="548"/>
      <c r="U97" s="545"/>
      <c r="V97" s="551"/>
      <c r="W97" s="175">
        <f t="shared" si="26"/>
        <v>3343.4678858162356</v>
      </c>
      <c r="X97" s="177">
        <f t="shared" si="27"/>
        <v>278.62232381801965</v>
      </c>
      <c r="Y97" s="548"/>
      <c r="Z97" s="548"/>
      <c r="AA97" s="545"/>
      <c r="AB97" s="543"/>
      <c r="AC97" s="175">
        <f t="shared" si="28"/>
        <v>3343.4678858162356</v>
      </c>
      <c r="AD97" s="177">
        <f t="shared" si="29"/>
        <v>278.62232381801965</v>
      </c>
      <c r="AE97" s="548"/>
      <c r="AF97" s="548"/>
      <c r="AG97" s="545"/>
      <c r="AH97" s="543"/>
      <c r="AI97" s="175">
        <f t="shared" si="21"/>
        <v>3343.4678858162356</v>
      </c>
      <c r="AJ97" s="177">
        <f t="shared" si="30"/>
        <v>278.62232381801965</v>
      </c>
      <c r="AK97" s="548"/>
      <c r="AL97" s="548"/>
      <c r="AM97" s="545"/>
      <c r="AN97" s="543"/>
      <c r="AO97" s="175">
        <f t="shared" si="22"/>
        <v>3343.4678858162356</v>
      </c>
      <c r="AP97" s="177">
        <f t="shared" si="31"/>
        <v>278.62232381801965</v>
      </c>
      <c r="AQ97" s="548"/>
      <c r="AR97" s="548"/>
      <c r="AS97" s="545"/>
      <c r="AT97" s="543"/>
      <c r="AU97" s="178">
        <f t="shared" si="32"/>
        <v>3343.4678858162356</v>
      </c>
      <c r="AV97" s="177">
        <f t="shared" si="33"/>
        <v>278.62232381801965</v>
      </c>
      <c r="AW97" s="548"/>
      <c r="AX97" s="548"/>
      <c r="AY97" s="545"/>
    </row>
    <row r="98" spans="1:51" s="170" customFormat="1" x14ac:dyDescent="0.25">
      <c r="A98" s="171">
        <v>3</v>
      </c>
      <c r="B98" s="172" t="s">
        <v>330</v>
      </c>
      <c r="C98" s="172" t="s">
        <v>300</v>
      </c>
      <c r="D98" s="172" t="s">
        <v>674</v>
      </c>
      <c r="E98" s="530"/>
      <c r="F98" s="165" t="str">
        <f t="shared" si="23"/>
        <v>400001VENT_batiment</v>
      </c>
      <c r="G98" s="165" t="str">
        <f t="shared" si="24"/>
        <v>400001VENT_batiment_</v>
      </c>
      <c r="H98" s="172" t="s">
        <v>494</v>
      </c>
      <c r="I98" s="103" t="s">
        <v>19</v>
      </c>
      <c r="J98" s="172" t="s">
        <v>11</v>
      </c>
      <c r="K98" s="103" t="s">
        <v>542</v>
      </c>
      <c r="L98" s="103"/>
      <c r="M98" s="103" t="s">
        <v>10</v>
      </c>
      <c r="N98" s="104">
        <v>3</v>
      </c>
      <c r="O98" s="173">
        <v>1000</v>
      </c>
      <c r="P98" s="174">
        <v>0.05</v>
      </c>
      <c r="Q98" s="175">
        <f t="shared" si="34"/>
        <v>3150</v>
      </c>
      <c r="R98" s="176">
        <f t="shared" si="35"/>
        <v>262.5</v>
      </c>
      <c r="S98" s="548"/>
      <c r="T98" s="548"/>
      <c r="U98" s="545"/>
      <c r="V98" s="551"/>
      <c r="W98" s="175">
        <f t="shared" si="26"/>
        <v>3343.4678858162356</v>
      </c>
      <c r="X98" s="177">
        <f t="shared" si="27"/>
        <v>278.62232381801965</v>
      </c>
      <c r="Y98" s="548"/>
      <c r="Z98" s="548"/>
      <c r="AA98" s="545"/>
      <c r="AB98" s="543"/>
      <c r="AC98" s="175">
        <f t="shared" si="28"/>
        <v>3343.4678858162356</v>
      </c>
      <c r="AD98" s="177">
        <f t="shared" si="29"/>
        <v>278.62232381801965</v>
      </c>
      <c r="AE98" s="548"/>
      <c r="AF98" s="548"/>
      <c r="AG98" s="545"/>
      <c r="AH98" s="543"/>
      <c r="AI98" s="175">
        <f t="shared" si="21"/>
        <v>3343.4678858162356</v>
      </c>
      <c r="AJ98" s="177">
        <f t="shared" si="30"/>
        <v>278.62232381801965</v>
      </c>
      <c r="AK98" s="548"/>
      <c r="AL98" s="548"/>
      <c r="AM98" s="545"/>
      <c r="AN98" s="543"/>
      <c r="AO98" s="175">
        <f t="shared" si="22"/>
        <v>3343.4678858162356</v>
      </c>
      <c r="AP98" s="177">
        <f t="shared" si="31"/>
        <v>278.62232381801965</v>
      </c>
      <c r="AQ98" s="548"/>
      <c r="AR98" s="548"/>
      <c r="AS98" s="545"/>
      <c r="AT98" s="543"/>
      <c r="AU98" s="178">
        <f t="shared" si="32"/>
        <v>3343.4678858162356</v>
      </c>
      <c r="AV98" s="177">
        <f t="shared" si="33"/>
        <v>278.62232381801965</v>
      </c>
      <c r="AW98" s="548"/>
      <c r="AX98" s="548"/>
      <c r="AY98" s="545"/>
    </row>
    <row r="99" spans="1:51" s="170" customFormat="1" x14ac:dyDescent="0.25">
      <c r="A99" s="171">
        <v>3</v>
      </c>
      <c r="B99" s="172" t="s">
        <v>330</v>
      </c>
      <c r="C99" s="172" t="s">
        <v>300</v>
      </c>
      <c r="D99" s="172" t="s">
        <v>674</v>
      </c>
      <c r="E99" s="172" t="str">
        <f>F99</f>
        <v>400001PROF_Dnum</v>
      </c>
      <c r="F99" s="165" t="str">
        <f t="shared" si="23"/>
        <v>400001PROF_Dnum</v>
      </c>
      <c r="G99" s="165" t="str">
        <f t="shared" si="24"/>
        <v>400001PROF_Dnum_</v>
      </c>
      <c r="H99" s="172" t="s">
        <v>458</v>
      </c>
      <c r="I99" s="103" t="s">
        <v>19</v>
      </c>
      <c r="J99" s="172" t="s">
        <v>15</v>
      </c>
      <c r="K99" s="103" t="s">
        <v>544</v>
      </c>
      <c r="L99" s="103"/>
      <c r="M99" s="103" t="s">
        <v>10</v>
      </c>
      <c r="N99" s="104">
        <v>1</v>
      </c>
      <c r="O99" s="173">
        <v>1000</v>
      </c>
      <c r="P99" s="174">
        <v>0.05</v>
      </c>
      <c r="Q99" s="175">
        <f t="shared" si="34"/>
        <v>1050</v>
      </c>
      <c r="R99" s="176">
        <f t="shared" si="35"/>
        <v>87.5</v>
      </c>
      <c r="S99" s="548"/>
      <c r="T99" s="548"/>
      <c r="U99" s="545"/>
      <c r="V99" s="551"/>
      <c r="W99" s="175">
        <f t="shared" si="26"/>
        <v>1114.4892952720786</v>
      </c>
      <c r="X99" s="177">
        <f t="shared" si="27"/>
        <v>92.874107939339879</v>
      </c>
      <c r="Y99" s="548"/>
      <c r="Z99" s="548"/>
      <c r="AA99" s="545"/>
      <c r="AB99" s="543"/>
      <c r="AC99" s="175">
        <f t="shared" si="28"/>
        <v>1114.4892952720786</v>
      </c>
      <c r="AD99" s="177">
        <f t="shared" si="29"/>
        <v>92.874107939339879</v>
      </c>
      <c r="AE99" s="548"/>
      <c r="AF99" s="548"/>
      <c r="AG99" s="545"/>
      <c r="AH99" s="543"/>
      <c r="AI99" s="175">
        <f t="shared" si="21"/>
        <v>1114.4892952720786</v>
      </c>
      <c r="AJ99" s="177">
        <f t="shared" si="30"/>
        <v>92.874107939339879</v>
      </c>
      <c r="AK99" s="548"/>
      <c r="AL99" s="548"/>
      <c r="AM99" s="545"/>
      <c r="AN99" s="543"/>
      <c r="AO99" s="175">
        <f t="shared" si="22"/>
        <v>1114.4892952720786</v>
      </c>
      <c r="AP99" s="177">
        <f t="shared" si="31"/>
        <v>92.874107939339879</v>
      </c>
      <c r="AQ99" s="548"/>
      <c r="AR99" s="548"/>
      <c r="AS99" s="545"/>
      <c r="AT99" s="543"/>
      <c r="AU99" s="178">
        <f t="shared" si="32"/>
        <v>1114.4892952720786</v>
      </c>
      <c r="AV99" s="177">
        <f t="shared" si="33"/>
        <v>92.874107939339879</v>
      </c>
      <c r="AW99" s="548"/>
      <c r="AX99" s="548"/>
      <c r="AY99" s="545"/>
    </row>
    <row r="100" spans="1:51" s="170" customFormat="1" ht="48" x14ac:dyDescent="0.25">
      <c r="A100" s="171">
        <v>3</v>
      </c>
      <c r="B100" s="172" t="s">
        <v>330</v>
      </c>
      <c r="C100" s="172" t="s">
        <v>300</v>
      </c>
      <c r="D100" s="172" t="s">
        <v>674</v>
      </c>
      <c r="E100" s="172" t="str">
        <f>F100</f>
        <v>400001PROF_Serv</v>
      </c>
      <c r="F100" s="165" t="str">
        <f t="shared" si="23"/>
        <v>400001PROF_Serv</v>
      </c>
      <c r="G100" s="165" t="str">
        <f t="shared" si="24"/>
        <v>400001PROF_Serv_</v>
      </c>
      <c r="H100" s="172" t="s">
        <v>459</v>
      </c>
      <c r="I100" s="103" t="s">
        <v>19</v>
      </c>
      <c r="J100" s="172" t="s">
        <v>15</v>
      </c>
      <c r="K100" s="103" t="s">
        <v>543</v>
      </c>
      <c r="L100" s="103"/>
      <c r="M100" s="103" t="s">
        <v>10</v>
      </c>
      <c r="N100" s="104">
        <v>2</v>
      </c>
      <c r="O100" s="173">
        <v>1000</v>
      </c>
      <c r="P100" s="174">
        <v>0.05</v>
      </c>
      <c r="Q100" s="175">
        <f t="shared" si="34"/>
        <v>2100</v>
      </c>
      <c r="R100" s="176">
        <f t="shared" si="35"/>
        <v>175</v>
      </c>
      <c r="S100" s="548"/>
      <c r="T100" s="548"/>
      <c r="U100" s="545"/>
      <c r="V100" s="551"/>
      <c r="W100" s="175">
        <f t="shared" si="26"/>
        <v>2228.9785905441572</v>
      </c>
      <c r="X100" s="177">
        <f t="shared" si="27"/>
        <v>185.74821587867976</v>
      </c>
      <c r="Y100" s="548"/>
      <c r="Z100" s="548"/>
      <c r="AA100" s="545"/>
      <c r="AB100" s="543"/>
      <c r="AC100" s="175">
        <f t="shared" si="28"/>
        <v>2228.9785905441572</v>
      </c>
      <c r="AD100" s="177">
        <f t="shared" si="29"/>
        <v>185.74821587867976</v>
      </c>
      <c r="AE100" s="548"/>
      <c r="AF100" s="548"/>
      <c r="AG100" s="545"/>
      <c r="AH100" s="543"/>
      <c r="AI100" s="175">
        <f t="shared" si="21"/>
        <v>2228.9785905441572</v>
      </c>
      <c r="AJ100" s="177">
        <f t="shared" si="30"/>
        <v>185.74821587867976</v>
      </c>
      <c r="AK100" s="548"/>
      <c r="AL100" s="548"/>
      <c r="AM100" s="545"/>
      <c r="AN100" s="543"/>
      <c r="AO100" s="175">
        <f t="shared" si="22"/>
        <v>2228.9785905441572</v>
      </c>
      <c r="AP100" s="177">
        <f t="shared" si="31"/>
        <v>185.74821587867976</v>
      </c>
      <c r="AQ100" s="548"/>
      <c r="AR100" s="548"/>
      <c r="AS100" s="545"/>
      <c r="AT100" s="543"/>
      <c r="AU100" s="178">
        <f t="shared" si="32"/>
        <v>2228.9785905441572</v>
      </c>
      <c r="AV100" s="177">
        <f t="shared" si="33"/>
        <v>185.74821587867976</v>
      </c>
      <c r="AW100" s="548"/>
      <c r="AX100" s="548"/>
      <c r="AY100" s="545"/>
    </row>
    <row r="101" spans="1:51" s="170" customFormat="1" x14ac:dyDescent="0.25">
      <c r="A101" s="171">
        <v>3</v>
      </c>
      <c r="B101" s="172" t="s">
        <v>330</v>
      </c>
      <c r="C101" s="172" t="s">
        <v>300</v>
      </c>
      <c r="D101" s="172" t="s">
        <v>674</v>
      </c>
      <c r="E101" s="529" t="str">
        <f>F101</f>
        <v>400001VENT_Batiment</v>
      </c>
      <c r="F101" s="165" t="str">
        <f t="shared" si="23"/>
        <v>400001VENT_Batiment</v>
      </c>
      <c r="G101" s="165" t="str">
        <f t="shared" si="24"/>
        <v>400001VENT_Batiment_Plot1_R0</v>
      </c>
      <c r="H101" s="172" t="s">
        <v>460</v>
      </c>
      <c r="I101" s="103" t="s">
        <v>19</v>
      </c>
      <c r="J101" s="172" t="s">
        <v>11</v>
      </c>
      <c r="K101" s="103" t="s">
        <v>253</v>
      </c>
      <c r="L101" s="103" t="s">
        <v>545</v>
      </c>
      <c r="M101" s="103" t="s">
        <v>10</v>
      </c>
      <c r="N101" s="104">
        <v>1</v>
      </c>
      <c r="O101" s="173">
        <v>1000</v>
      </c>
      <c r="P101" s="174">
        <v>0.05</v>
      </c>
      <c r="Q101" s="175">
        <f t="shared" si="34"/>
        <v>1050</v>
      </c>
      <c r="R101" s="176">
        <f t="shared" si="35"/>
        <v>87.5</v>
      </c>
      <c r="S101" s="548"/>
      <c r="T101" s="548"/>
      <c r="U101" s="545"/>
      <c r="V101" s="551"/>
      <c r="W101" s="175">
        <f t="shared" si="26"/>
        <v>1114.4892952720786</v>
      </c>
      <c r="X101" s="177">
        <f t="shared" si="27"/>
        <v>92.874107939339879</v>
      </c>
      <c r="Y101" s="548"/>
      <c r="Z101" s="548"/>
      <c r="AA101" s="545"/>
      <c r="AB101" s="543"/>
      <c r="AC101" s="175">
        <f t="shared" si="28"/>
        <v>1114.4892952720786</v>
      </c>
      <c r="AD101" s="177">
        <f t="shared" si="29"/>
        <v>92.874107939339879</v>
      </c>
      <c r="AE101" s="548"/>
      <c r="AF101" s="548"/>
      <c r="AG101" s="545"/>
      <c r="AH101" s="543"/>
      <c r="AI101" s="175">
        <f t="shared" si="21"/>
        <v>1114.4892952720786</v>
      </c>
      <c r="AJ101" s="177">
        <f t="shared" si="30"/>
        <v>92.874107939339879</v>
      </c>
      <c r="AK101" s="548"/>
      <c r="AL101" s="548"/>
      <c r="AM101" s="545"/>
      <c r="AN101" s="543"/>
      <c r="AO101" s="175">
        <f t="shared" si="22"/>
        <v>1114.4892952720786</v>
      </c>
      <c r="AP101" s="177">
        <f t="shared" si="31"/>
        <v>92.874107939339879</v>
      </c>
      <c r="AQ101" s="548"/>
      <c r="AR101" s="548"/>
      <c r="AS101" s="545"/>
      <c r="AT101" s="543"/>
      <c r="AU101" s="178">
        <f t="shared" si="32"/>
        <v>1114.4892952720786</v>
      </c>
      <c r="AV101" s="177">
        <f t="shared" si="33"/>
        <v>92.874107939339879</v>
      </c>
      <c r="AW101" s="548"/>
      <c r="AX101" s="548"/>
      <c r="AY101" s="545"/>
    </row>
    <row r="102" spans="1:51" s="170" customFormat="1" x14ac:dyDescent="0.25">
      <c r="A102" s="171">
        <v>3</v>
      </c>
      <c r="B102" s="172" t="s">
        <v>330</v>
      </c>
      <c r="C102" s="172" t="s">
        <v>300</v>
      </c>
      <c r="D102" s="172" t="s">
        <v>674</v>
      </c>
      <c r="E102" s="532"/>
      <c r="F102" s="165" t="str">
        <f t="shared" si="23"/>
        <v>400001VENT_Batiment</v>
      </c>
      <c r="G102" s="165" t="str">
        <f t="shared" si="24"/>
        <v>400001VENT_Batiment_Plot2_R0</v>
      </c>
      <c r="H102" s="172" t="s">
        <v>461</v>
      </c>
      <c r="I102" s="103" t="s">
        <v>19</v>
      </c>
      <c r="J102" s="172" t="s">
        <v>11</v>
      </c>
      <c r="K102" s="103" t="s">
        <v>253</v>
      </c>
      <c r="L102" s="103" t="s">
        <v>546</v>
      </c>
      <c r="M102" s="103" t="s">
        <v>10</v>
      </c>
      <c r="N102" s="104">
        <v>1</v>
      </c>
      <c r="O102" s="173">
        <v>1000</v>
      </c>
      <c r="P102" s="174">
        <v>0.05</v>
      </c>
      <c r="Q102" s="175">
        <f t="shared" si="34"/>
        <v>1050</v>
      </c>
      <c r="R102" s="176">
        <f t="shared" si="35"/>
        <v>87.5</v>
      </c>
      <c r="S102" s="548"/>
      <c r="T102" s="548"/>
      <c r="U102" s="545"/>
      <c r="V102" s="551"/>
      <c r="W102" s="175">
        <f t="shared" si="26"/>
        <v>1114.4892952720786</v>
      </c>
      <c r="X102" s="177">
        <f t="shared" si="27"/>
        <v>92.874107939339879</v>
      </c>
      <c r="Y102" s="548"/>
      <c r="Z102" s="548"/>
      <c r="AA102" s="545"/>
      <c r="AB102" s="543"/>
      <c r="AC102" s="175">
        <f t="shared" si="28"/>
        <v>1114.4892952720786</v>
      </c>
      <c r="AD102" s="177">
        <f t="shared" si="29"/>
        <v>92.874107939339879</v>
      </c>
      <c r="AE102" s="548"/>
      <c r="AF102" s="548"/>
      <c r="AG102" s="545"/>
      <c r="AH102" s="543"/>
      <c r="AI102" s="175">
        <f t="shared" si="21"/>
        <v>1114.4892952720786</v>
      </c>
      <c r="AJ102" s="177">
        <f t="shared" si="30"/>
        <v>92.874107939339879</v>
      </c>
      <c r="AK102" s="548"/>
      <c r="AL102" s="548"/>
      <c r="AM102" s="545"/>
      <c r="AN102" s="543"/>
      <c r="AO102" s="175">
        <f t="shared" si="22"/>
        <v>1114.4892952720786</v>
      </c>
      <c r="AP102" s="177">
        <f t="shared" si="31"/>
        <v>92.874107939339879</v>
      </c>
      <c r="AQ102" s="548"/>
      <c r="AR102" s="548"/>
      <c r="AS102" s="545"/>
      <c r="AT102" s="543"/>
      <c r="AU102" s="178">
        <f t="shared" si="32"/>
        <v>1114.4892952720786</v>
      </c>
      <c r="AV102" s="177">
        <f t="shared" si="33"/>
        <v>92.874107939339879</v>
      </c>
      <c r="AW102" s="548"/>
      <c r="AX102" s="548"/>
      <c r="AY102" s="545"/>
    </row>
    <row r="103" spans="1:51" s="170" customFormat="1" x14ac:dyDescent="0.25">
      <c r="A103" s="171">
        <v>3</v>
      </c>
      <c r="B103" s="172" t="s">
        <v>330</v>
      </c>
      <c r="C103" s="172" t="s">
        <v>300</v>
      </c>
      <c r="D103" s="172" t="s">
        <v>674</v>
      </c>
      <c r="E103" s="532"/>
      <c r="F103" s="165" t="str">
        <f t="shared" si="23"/>
        <v>400001VENT_Batiment</v>
      </c>
      <c r="G103" s="165" t="str">
        <f t="shared" si="24"/>
        <v>400001VENT_Batiment_Plot3_R0</v>
      </c>
      <c r="H103" s="172" t="s">
        <v>461</v>
      </c>
      <c r="I103" s="103" t="s">
        <v>19</v>
      </c>
      <c r="J103" s="172" t="s">
        <v>11</v>
      </c>
      <c r="K103" s="103" t="s">
        <v>253</v>
      </c>
      <c r="L103" s="103" t="s">
        <v>547</v>
      </c>
      <c r="M103" s="103" t="s">
        <v>10</v>
      </c>
      <c r="N103" s="104">
        <v>1</v>
      </c>
      <c r="O103" s="173">
        <v>1000</v>
      </c>
      <c r="P103" s="174">
        <v>0.05</v>
      </c>
      <c r="Q103" s="175">
        <f t="shared" si="34"/>
        <v>1050</v>
      </c>
      <c r="R103" s="176">
        <f t="shared" si="35"/>
        <v>87.5</v>
      </c>
      <c r="S103" s="548"/>
      <c r="T103" s="548"/>
      <c r="U103" s="545"/>
      <c r="V103" s="551"/>
      <c r="W103" s="175">
        <f t="shared" si="26"/>
        <v>1114.4892952720786</v>
      </c>
      <c r="X103" s="177">
        <f t="shared" si="27"/>
        <v>92.874107939339879</v>
      </c>
      <c r="Y103" s="548"/>
      <c r="Z103" s="548"/>
      <c r="AA103" s="545"/>
      <c r="AB103" s="543"/>
      <c r="AC103" s="175">
        <f t="shared" si="28"/>
        <v>1114.4892952720786</v>
      </c>
      <c r="AD103" s="177">
        <f t="shared" si="29"/>
        <v>92.874107939339879</v>
      </c>
      <c r="AE103" s="548"/>
      <c r="AF103" s="548"/>
      <c r="AG103" s="545"/>
      <c r="AH103" s="543"/>
      <c r="AI103" s="175">
        <f t="shared" si="21"/>
        <v>1114.4892952720786</v>
      </c>
      <c r="AJ103" s="177">
        <f t="shared" si="30"/>
        <v>92.874107939339879</v>
      </c>
      <c r="AK103" s="548"/>
      <c r="AL103" s="548"/>
      <c r="AM103" s="545"/>
      <c r="AN103" s="543"/>
      <c r="AO103" s="175">
        <f t="shared" si="22"/>
        <v>1114.4892952720786</v>
      </c>
      <c r="AP103" s="177">
        <f t="shared" si="31"/>
        <v>92.874107939339879</v>
      </c>
      <c r="AQ103" s="548"/>
      <c r="AR103" s="548"/>
      <c r="AS103" s="545"/>
      <c r="AT103" s="543"/>
      <c r="AU103" s="178">
        <f t="shared" si="32"/>
        <v>1114.4892952720786</v>
      </c>
      <c r="AV103" s="177">
        <f t="shared" si="33"/>
        <v>92.874107939339879</v>
      </c>
      <c r="AW103" s="548"/>
      <c r="AX103" s="548"/>
      <c r="AY103" s="545"/>
    </row>
    <row r="104" spans="1:51" s="170" customFormat="1" x14ac:dyDescent="0.25">
      <c r="A104" s="171">
        <v>3</v>
      </c>
      <c r="B104" s="172" t="s">
        <v>330</v>
      </c>
      <c r="C104" s="172" t="s">
        <v>300</v>
      </c>
      <c r="D104" s="172" t="s">
        <v>674</v>
      </c>
      <c r="E104" s="532"/>
      <c r="F104" s="165" t="str">
        <f t="shared" si="23"/>
        <v>400001VENT_Batiment</v>
      </c>
      <c r="G104" s="165" t="str">
        <f t="shared" si="24"/>
        <v>400001VENT_Batiment_Plot4_R0</v>
      </c>
      <c r="H104" s="172" t="s">
        <v>461</v>
      </c>
      <c r="I104" s="103" t="s">
        <v>19</v>
      </c>
      <c r="J104" s="172" t="s">
        <v>11</v>
      </c>
      <c r="K104" s="103" t="s">
        <v>253</v>
      </c>
      <c r="L104" s="103" t="s">
        <v>548</v>
      </c>
      <c r="M104" s="103" t="s">
        <v>10</v>
      </c>
      <c r="N104" s="104">
        <v>1</v>
      </c>
      <c r="O104" s="173">
        <v>1000</v>
      </c>
      <c r="P104" s="174">
        <v>0.05</v>
      </c>
      <c r="Q104" s="175">
        <f t="shared" si="34"/>
        <v>1050</v>
      </c>
      <c r="R104" s="176">
        <f t="shared" si="35"/>
        <v>87.5</v>
      </c>
      <c r="S104" s="548"/>
      <c r="T104" s="548"/>
      <c r="U104" s="545"/>
      <c r="V104" s="551"/>
      <c r="W104" s="175">
        <f t="shared" si="26"/>
        <v>1114.4892952720786</v>
      </c>
      <c r="X104" s="177">
        <f t="shared" si="27"/>
        <v>92.874107939339879</v>
      </c>
      <c r="Y104" s="548"/>
      <c r="Z104" s="548"/>
      <c r="AA104" s="545"/>
      <c r="AB104" s="543"/>
      <c r="AC104" s="175">
        <f t="shared" si="28"/>
        <v>1114.4892952720786</v>
      </c>
      <c r="AD104" s="177">
        <f t="shared" si="29"/>
        <v>92.874107939339879</v>
      </c>
      <c r="AE104" s="548"/>
      <c r="AF104" s="548"/>
      <c r="AG104" s="545"/>
      <c r="AH104" s="543"/>
      <c r="AI104" s="175">
        <f t="shared" si="21"/>
        <v>1114.4892952720786</v>
      </c>
      <c r="AJ104" s="177">
        <f t="shared" si="30"/>
        <v>92.874107939339879</v>
      </c>
      <c r="AK104" s="548"/>
      <c r="AL104" s="548"/>
      <c r="AM104" s="545"/>
      <c r="AN104" s="543"/>
      <c r="AO104" s="175">
        <f t="shared" si="22"/>
        <v>1114.4892952720786</v>
      </c>
      <c r="AP104" s="177">
        <f t="shared" si="31"/>
        <v>92.874107939339879</v>
      </c>
      <c r="AQ104" s="548"/>
      <c r="AR104" s="548"/>
      <c r="AS104" s="545"/>
      <c r="AT104" s="543"/>
      <c r="AU104" s="178">
        <f t="shared" si="32"/>
        <v>1114.4892952720786</v>
      </c>
      <c r="AV104" s="177">
        <f t="shared" si="33"/>
        <v>92.874107939339879</v>
      </c>
      <c r="AW104" s="548"/>
      <c r="AX104" s="548"/>
      <c r="AY104" s="545"/>
    </row>
    <row r="105" spans="1:51" s="170" customFormat="1" x14ac:dyDescent="0.25">
      <c r="A105" s="171">
        <v>3</v>
      </c>
      <c r="B105" s="172" t="s">
        <v>330</v>
      </c>
      <c r="C105" s="172" t="s">
        <v>300</v>
      </c>
      <c r="D105" s="172" t="s">
        <v>674</v>
      </c>
      <c r="E105" s="532"/>
      <c r="F105" s="165" t="str">
        <f t="shared" si="23"/>
        <v>400001VENT_Batiment</v>
      </c>
      <c r="G105" s="165" t="str">
        <f t="shared" si="24"/>
        <v>400001VENT_Batiment_Plot1_R1</v>
      </c>
      <c r="H105" s="172" t="s">
        <v>462</v>
      </c>
      <c r="I105" s="103" t="s">
        <v>19</v>
      </c>
      <c r="J105" s="172" t="s">
        <v>11</v>
      </c>
      <c r="K105" s="103" t="s">
        <v>253</v>
      </c>
      <c r="L105" s="103" t="s">
        <v>549</v>
      </c>
      <c r="M105" s="103" t="s">
        <v>10</v>
      </c>
      <c r="N105" s="104">
        <v>1</v>
      </c>
      <c r="O105" s="173">
        <v>1000</v>
      </c>
      <c r="P105" s="174">
        <v>0.05</v>
      </c>
      <c r="Q105" s="175">
        <f t="shared" si="34"/>
        <v>1050</v>
      </c>
      <c r="R105" s="176">
        <f t="shared" si="35"/>
        <v>87.5</v>
      </c>
      <c r="S105" s="548"/>
      <c r="T105" s="548"/>
      <c r="U105" s="545"/>
      <c r="V105" s="551"/>
      <c r="W105" s="175">
        <f t="shared" si="26"/>
        <v>1114.4892952720786</v>
      </c>
      <c r="X105" s="177">
        <f t="shared" si="27"/>
        <v>92.874107939339879</v>
      </c>
      <c r="Y105" s="548"/>
      <c r="Z105" s="548"/>
      <c r="AA105" s="545"/>
      <c r="AB105" s="543"/>
      <c r="AC105" s="175">
        <f t="shared" si="28"/>
        <v>1114.4892952720786</v>
      </c>
      <c r="AD105" s="177">
        <f t="shared" si="29"/>
        <v>92.874107939339879</v>
      </c>
      <c r="AE105" s="548"/>
      <c r="AF105" s="548"/>
      <c r="AG105" s="545"/>
      <c r="AH105" s="543"/>
      <c r="AI105" s="175">
        <f t="shared" si="21"/>
        <v>1114.4892952720786</v>
      </c>
      <c r="AJ105" s="177">
        <f t="shared" si="30"/>
        <v>92.874107939339879</v>
      </c>
      <c r="AK105" s="548"/>
      <c r="AL105" s="548"/>
      <c r="AM105" s="545"/>
      <c r="AN105" s="543"/>
      <c r="AO105" s="175">
        <f t="shared" si="22"/>
        <v>1114.4892952720786</v>
      </c>
      <c r="AP105" s="177">
        <f t="shared" si="31"/>
        <v>92.874107939339879</v>
      </c>
      <c r="AQ105" s="548"/>
      <c r="AR105" s="548"/>
      <c r="AS105" s="545"/>
      <c r="AT105" s="543"/>
      <c r="AU105" s="178">
        <f t="shared" si="32"/>
        <v>1114.4892952720786</v>
      </c>
      <c r="AV105" s="177">
        <f t="shared" si="33"/>
        <v>92.874107939339879</v>
      </c>
      <c r="AW105" s="548"/>
      <c r="AX105" s="548"/>
      <c r="AY105" s="545"/>
    </row>
    <row r="106" spans="1:51" s="170" customFormat="1" x14ac:dyDescent="0.25">
      <c r="A106" s="171">
        <v>3</v>
      </c>
      <c r="B106" s="172" t="s">
        <v>330</v>
      </c>
      <c r="C106" s="172" t="s">
        <v>300</v>
      </c>
      <c r="D106" s="172" t="s">
        <v>674</v>
      </c>
      <c r="E106" s="532"/>
      <c r="F106" s="165" t="str">
        <f t="shared" si="23"/>
        <v>400001VENT_Batiment</v>
      </c>
      <c r="G106" s="165" t="str">
        <f t="shared" si="24"/>
        <v>400001VENT_Batiment_Plot2_R1</v>
      </c>
      <c r="H106" s="172" t="s">
        <v>463</v>
      </c>
      <c r="I106" s="103" t="s">
        <v>19</v>
      </c>
      <c r="J106" s="172" t="s">
        <v>11</v>
      </c>
      <c r="K106" s="103" t="s">
        <v>253</v>
      </c>
      <c r="L106" s="103" t="s">
        <v>550</v>
      </c>
      <c r="M106" s="103" t="s">
        <v>10</v>
      </c>
      <c r="N106" s="104">
        <v>1</v>
      </c>
      <c r="O106" s="173">
        <v>1000</v>
      </c>
      <c r="P106" s="174">
        <v>0.05</v>
      </c>
      <c r="Q106" s="175">
        <f t="shared" si="34"/>
        <v>1050</v>
      </c>
      <c r="R106" s="176">
        <f t="shared" si="35"/>
        <v>87.5</v>
      </c>
      <c r="S106" s="548"/>
      <c r="T106" s="548"/>
      <c r="U106" s="545"/>
      <c r="V106" s="551"/>
      <c r="W106" s="175">
        <f t="shared" si="26"/>
        <v>1114.4892952720786</v>
      </c>
      <c r="X106" s="177">
        <f t="shared" si="27"/>
        <v>92.874107939339879</v>
      </c>
      <c r="Y106" s="548"/>
      <c r="Z106" s="548"/>
      <c r="AA106" s="545"/>
      <c r="AB106" s="543"/>
      <c r="AC106" s="175">
        <f t="shared" si="28"/>
        <v>1114.4892952720786</v>
      </c>
      <c r="AD106" s="177">
        <f t="shared" si="29"/>
        <v>92.874107939339879</v>
      </c>
      <c r="AE106" s="548"/>
      <c r="AF106" s="548"/>
      <c r="AG106" s="545"/>
      <c r="AH106" s="543"/>
      <c r="AI106" s="175">
        <f t="shared" si="21"/>
        <v>1114.4892952720786</v>
      </c>
      <c r="AJ106" s="177">
        <f t="shared" si="30"/>
        <v>92.874107939339879</v>
      </c>
      <c r="AK106" s="548"/>
      <c r="AL106" s="548"/>
      <c r="AM106" s="545"/>
      <c r="AN106" s="543"/>
      <c r="AO106" s="175">
        <f t="shared" si="22"/>
        <v>1114.4892952720786</v>
      </c>
      <c r="AP106" s="177">
        <f t="shared" si="31"/>
        <v>92.874107939339879</v>
      </c>
      <c r="AQ106" s="548"/>
      <c r="AR106" s="548"/>
      <c r="AS106" s="545"/>
      <c r="AT106" s="543"/>
      <c r="AU106" s="178">
        <f t="shared" si="32"/>
        <v>1114.4892952720786</v>
      </c>
      <c r="AV106" s="177">
        <f t="shared" si="33"/>
        <v>92.874107939339879</v>
      </c>
      <c r="AW106" s="548"/>
      <c r="AX106" s="548"/>
      <c r="AY106" s="545"/>
    </row>
    <row r="107" spans="1:51" s="170" customFormat="1" x14ac:dyDescent="0.25">
      <c r="A107" s="171">
        <v>3</v>
      </c>
      <c r="B107" s="172" t="s">
        <v>330</v>
      </c>
      <c r="C107" s="172" t="s">
        <v>300</v>
      </c>
      <c r="D107" s="172" t="s">
        <v>674</v>
      </c>
      <c r="E107" s="532"/>
      <c r="F107" s="165" t="str">
        <f t="shared" si="23"/>
        <v>400001VENT_Batiment</v>
      </c>
      <c r="G107" s="165" t="str">
        <f t="shared" si="24"/>
        <v>400001VENT_Batiment_Plot3_R1</v>
      </c>
      <c r="H107" s="172" t="s">
        <v>460</v>
      </c>
      <c r="I107" s="103" t="s">
        <v>19</v>
      </c>
      <c r="J107" s="172" t="s">
        <v>11</v>
      </c>
      <c r="K107" s="103" t="s">
        <v>253</v>
      </c>
      <c r="L107" s="103" t="s">
        <v>551</v>
      </c>
      <c r="M107" s="103" t="s">
        <v>10</v>
      </c>
      <c r="N107" s="104">
        <v>1</v>
      </c>
      <c r="O107" s="173">
        <v>1000</v>
      </c>
      <c r="P107" s="174">
        <v>0.05</v>
      </c>
      <c r="Q107" s="175">
        <f t="shared" si="34"/>
        <v>1050</v>
      </c>
      <c r="R107" s="176">
        <f t="shared" si="35"/>
        <v>87.5</v>
      </c>
      <c r="S107" s="548"/>
      <c r="T107" s="548"/>
      <c r="U107" s="545"/>
      <c r="V107" s="551"/>
      <c r="W107" s="175">
        <f t="shared" si="26"/>
        <v>1114.4892952720786</v>
      </c>
      <c r="X107" s="177">
        <f t="shared" si="27"/>
        <v>92.874107939339879</v>
      </c>
      <c r="Y107" s="548"/>
      <c r="Z107" s="548"/>
      <c r="AA107" s="545"/>
      <c r="AB107" s="543"/>
      <c r="AC107" s="175">
        <f t="shared" si="28"/>
        <v>1114.4892952720786</v>
      </c>
      <c r="AD107" s="177">
        <f t="shared" si="29"/>
        <v>92.874107939339879</v>
      </c>
      <c r="AE107" s="548"/>
      <c r="AF107" s="548"/>
      <c r="AG107" s="545"/>
      <c r="AH107" s="543"/>
      <c r="AI107" s="175">
        <f t="shared" si="21"/>
        <v>1114.4892952720786</v>
      </c>
      <c r="AJ107" s="177">
        <f t="shared" si="30"/>
        <v>92.874107939339879</v>
      </c>
      <c r="AK107" s="548"/>
      <c r="AL107" s="548"/>
      <c r="AM107" s="545"/>
      <c r="AN107" s="543"/>
      <c r="AO107" s="175">
        <f t="shared" si="22"/>
        <v>1114.4892952720786</v>
      </c>
      <c r="AP107" s="177">
        <f t="shared" si="31"/>
        <v>92.874107939339879</v>
      </c>
      <c r="AQ107" s="548"/>
      <c r="AR107" s="548"/>
      <c r="AS107" s="545"/>
      <c r="AT107" s="543"/>
      <c r="AU107" s="178">
        <f t="shared" si="32"/>
        <v>1114.4892952720786</v>
      </c>
      <c r="AV107" s="177">
        <f t="shared" si="33"/>
        <v>92.874107939339879</v>
      </c>
      <c r="AW107" s="548"/>
      <c r="AX107" s="548"/>
      <c r="AY107" s="545"/>
    </row>
    <row r="108" spans="1:51" s="170" customFormat="1" x14ac:dyDescent="0.25">
      <c r="A108" s="171">
        <v>3</v>
      </c>
      <c r="B108" s="172" t="s">
        <v>330</v>
      </c>
      <c r="C108" s="172" t="s">
        <v>300</v>
      </c>
      <c r="D108" s="172" t="s">
        <v>674</v>
      </c>
      <c r="E108" s="532"/>
      <c r="F108" s="165" t="str">
        <f t="shared" si="23"/>
        <v>400001VENT_Batiment</v>
      </c>
      <c r="G108" s="165" t="str">
        <f t="shared" si="24"/>
        <v>400001VENT_Batiment_Plot4_R1</v>
      </c>
      <c r="H108" s="172" t="s">
        <v>464</v>
      </c>
      <c r="I108" s="103" t="s">
        <v>19</v>
      </c>
      <c r="J108" s="172" t="s">
        <v>11</v>
      </c>
      <c r="K108" s="103" t="s">
        <v>253</v>
      </c>
      <c r="L108" s="103" t="s">
        <v>552</v>
      </c>
      <c r="M108" s="103" t="s">
        <v>10</v>
      </c>
      <c r="N108" s="104">
        <v>1</v>
      </c>
      <c r="O108" s="173">
        <v>1000</v>
      </c>
      <c r="P108" s="174">
        <v>0.05</v>
      </c>
      <c r="Q108" s="175">
        <f t="shared" si="34"/>
        <v>1050</v>
      </c>
      <c r="R108" s="176">
        <f t="shared" si="35"/>
        <v>87.5</v>
      </c>
      <c r="S108" s="548"/>
      <c r="T108" s="548"/>
      <c r="U108" s="545"/>
      <c r="V108" s="551"/>
      <c r="W108" s="175">
        <f t="shared" si="26"/>
        <v>1114.4892952720786</v>
      </c>
      <c r="X108" s="177">
        <f t="shared" si="27"/>
        <v>92.874107939339879</v>
      </c>
      <c r="Y108" s="548"/>
      <c r="Z108" s="548"/>
      <c r="AA108" s="545"/>
      <c r="AB108" s="543"/>
      <c r="AC108" s="175">
        <f t="shared" si="28"/>
        <v>1114.4892952720786</v>
      </c>
      <c r="AD108" s="177">
        <f t="shared" si="29"/>
        <v>92.874107939339879</v>
      </c>
      <c r="AE108" s="548"/>
      <c r="AF108" s="548"/>
      <c r="AG108" s="545"/>
      <c r="AH108" s="543"/>
      <c r="AI108" s="175">
        <f t="shared" si="21"/>
        <v>1114.4892952720786</v>
      </c>
      <c r="AJ108" s="177">
        <f t="shared" si="30"/>
        <v>92.874107939339879</v>
      </c>
      <c r="AK108" s="548"/>
      <c r="AL108" s="548"/>
      <c r="AM108" s="545"/>
      <c r="AN108" s="543"/>
      <c r="AO108" s="175">
        <f t="shared" si="22"/>
        <v>1114.4892952720786</v>
      </c>
      <c r="AP108" s="177">
        <f t="shared" si="31"/>
        <v>92.874107939339879</v>
      </c>
      <c r="AQ108" s="548"/>
      <c r="AR108" s="548"/>
      <c r="AS108" s="545"/>
      <c r="AT108" s="543"/>
      <c r="AU108" s="178">
        <f t="shared" si="32"/>
        <v>1114.4892952720786</v>
      </c>
      <c r="AV108" s="177">
        <f t="shared" si="33"/>
        <v>92.874107939339879</v>
      </c>
      <c r="AW108" s="548"/>
      <c r="AX108" s="548"/>
      <c r="AY108" s="545"/>
    </row>
    <row r="109" spans="1:51" s="170" customFormat="1" x14ac:dyDescent="0.25">
      <c r="A109" s="171">
        <v>3</v>
      </c>
      <c r="B109" s="172" t="s">
        <v>330</v>
      </c>
      <c r="C109" s="172" t="s">
        <v>300</v>
      </c>
      <c r="D109" s="172" t="s">
        <v>674</v>
      </c>
      <c r="E109" s="532"/>
      <c r="F109" s="165" t="str">
        <f t="shared" si="23"/>
        <v>400001VENT_Batiment</v>
      </c>
      <c r="G109" s="165" t="str">
        <f t="shared" si="24"/>
        <v>400001VENT_Batiment_Plot1_R2</v>
      </c>
      <c r="H109" s="172" t="s">
        <v>461</v>
      </c>
      <c r="I109" s="103" t="s">
        <v>19</v>
      </c>
      <c r="J109" s="172" t="s">
        <v>11</v>
      </c>
      <c r="K109" s="103" t="s">
        <v>253</v>
      </c>
      <c r="L109" s="103" t="s">
        <v>553</v>
      </c>
      <c r="M109" s="103" t="s">
        <v>10</v>
      </c>
      <c r="N109" s="104">
        <v>1</v>
      </c>
      <c r="O109" s="173">
        <v>1000</v>
      </c>
      <c r="P109" s="174">
        <v>0.05</v>
      </c>
      <c r="Q109" s="175">
        <f t="shared" si="34"/>
        <v>1050</v>
      </c>
      <c r="R109" s="176">
        <f t="shared" si="35"/>
        <v>87.5</v>
      </c>
      <c r="S109" s="548"/>
      <c r="T109" s="548"/>
      <c r="U109" s="545"/>
      <c r="V109" s="551"/>
      <c r="W109" s="175">
        <f t="shared" si="26"/>
        <v>1114.4892952720786</v>
      </c>
      <c r="X109" s="177">
        <f t="shared" si="27"/>
        <v>92.874107939339879</v>
      </c>
      <c r="Y109" s="548"/>
      <c r="Z109" s="548"/>
      <c r="AA109" s="545"/>
      <c r="AB109" s="543"/>
      <c r="AC109" s="175">
        <f t="shared" si="28"/>
        <v>1114.4892952720786</v>
      </c>
      <c r="AD109" s="177">
        <f t="shared" si="29"/>
        <v>92.874107939339879</v>
      </c>
      <c r="AE109" s="548"/>
      <c r="AF109" s="548"/>
      <c r="AG109" s="545"/>
      <c r="AH109" s="543"/>
      <c r="AI109" s="175">
        <f t="shared" si="21"/>
        <v>1114.4892952720786</v>
      </c>
      <c r="AJ109" s="177">
        <f t="shared" si="30"/>
        <v>92.874107939339879</v>
      </c>
      <c r="AK109" s="548"/>
      <c r="AL109" s="548"/>
      <c r="AM109" s="545"/>
      <c r="AN109" s="543"/>
      <c r="AO109" s="175">
        <f t="shared" si="22"/>
        <v>1114.4892952720786</v>
      </c>
      <c r="AP109" s="177">
        <f t="shared" si="31"/>
        <v>92.874107939339879</v>
      </c>
      <c r="AQ109" s="548"/>
      <c r="AR109" s="548"/>
      <c r="AS109" s="545"/>
      <c r="AT109" s="543"/>
      <c r="AU109" s="178">
        <f t="shared" si="32"/>
        <v>1114.4892952720786</v>
      </c>
      <c r="AV109" s="177">
        <f t="shared" si="33"/>
        <v>92.874107939339879</v>
      </c>
      <c r="AW109" s="548"/>
      <c r="AX109" s="548"/>
      <c r="AY109" s="545"/>
    </row>
    <row r="110" spans="1:51" s="170" customFormat="1" x14ac:dyDescent="0.25">
      <c r="A110" s="171">
        <v>3</v>
      </c>
      <c r="B110" s="172" t="s">
        <v>330</v>
      </c>
      <c r="C110" s="172" t="s">
        <v>300</v>
      </c>
      <c r="D110" s="172" t="s">
        <v>674</v>
      </c>
      <c r="E110" s="532"/>
      <c r="F110" s="165" t="str">
        <f t="shared" si="23"/>
        <v>400001VENT_Batiment</v>
      </c>
      <c r="G110" s="165" t="str">
        <f t="shared" si="24"/>
        <v>400001VENT_Batiment_Plot2_R2</v>
      </c>
      <c r="H110" s="172" t="s">
        <v>462</v>
      </c>
      <c r="I110" s="103" t="s">
        <v>19</v>
      </c>
      <c r="J110" s="172" t="s">
        <v>11</v>
      </c>
      <c r="K110" s="103" t="s">
        <v>253</v>
      </c>
      <c r="L110" s="103" t="s">
        <v>554</v>
      </c>
      <c r="M110" s="103" t="s">
        <v>10</v>
      </c>
      <c r="N110" s="104">
        <v>1</v>
      </c>
      <c r="O110" s="173">
        <v>1000</v>
      </c>
      <c r="P110" s="174">
        <v>0.05</v>
      </c>
      <c r="Q110" s="175">
        <f t="shared" si="34"/>
        <v>1050</v>
      </c>
      <c r="R110" s="176">
        <f t="shared" si="35"/>
        <v>87.5</v>
      </c>
      <c r="S110" s="548"/>
      <c r="T110" s="548"/>
      <c r="U110" s="545"/>
      <c r="V110" s="551"/>
      <c r="W110" s="175">
        <f t="shared" si="26"/>
        <v>1114.4892952720786</v>
      </c>
      <c r="X110" s="177">
        <f t="shared" si="27"/>
        <v>92.874107939339879</v>
      </c>
      <c r="Y110" s="548"/>
      <c r="Z110" s="548"/>
      <c r="AA110" s="545"/>
      <c r="AB110" s="543"/>
      <c r="AC110" s="175">
        <f t="shared" si="28"/>
        <v>1114.4892952720786</v>
      </c>
      <c r="AD110" s="177">
        <f t="shared" si="29"/>
        <v>92.874107939339879</v>
      </c>
      <c r="AE110" s="548"/>
      <c r="AF110" s="548"/>
      <c r="AG110" s="545"/>
      <c r="AH110" s="543"/>
      <c r="AI110" s="175">
        <f t="shared" si="21"/>
        <v>1114.4892952720786</v>
      </c>
      <c r="AJ110" s="177">
        <f t="shared" si="30"/>
        <v>92.874107939339879</v>
      </c>
      <c r="AK110" s="548"/>
      <c r="AL110" s="548"/>
      <c r="AM110" s="545"/>
      <c r="AN110" s="543"/>
      <c r="AO110" s="175">
        <f t="shared" si="22"/>
        <v>1114.4892952720786</v>
      </c>
      <c r="AP110" s="177">
        <f t="shared" si="31"/>
        <v>92.874107939339879</v>
      </c>
      <c r="AQ110" s="548"/>
      <c r="AR110" s="548"/>
      <c r="AS110" s="545"/>
      <c r="AT110" s="543"/>
      <c r="AU110" s="178">
        <f t="shared" si="32"/>
        <v>1114.4892952720786</v>
      </c>
      <c r="AV110" s="177">
        <f t="shared" si="33"/>
        <v>92.874107939339879</v>
      </c>
      <c r="AW110" s="548"/>
      <c r="AX110" s="548"/>
      <c r="AY110" s="545"/>
    </row>
    <row r="111" spans="1:51" s="170" customFormat="1" x14ac:dyDescent="0.25">
      <c r="A111" s="171">
        <v>3</v>
      </c>
      <c r="B111" s="172" t="s">
        <v>330</v>
      </c>
      <c r="C111" s="172" t="s">
        <v>300</v>
      </c>
      <c r="D111" s="172" t="s">
        <v>674</v>
      </c>
      <c r="E111" s="532"/>
      <c r="F111" s="165" t="str">
        <f t="shared" si="23"/>
        <v>400001VENT_Batiment</v>
      </c>
      <c r="G111" s="165" t="str">
        <f t="shared" si="24"/>
        <v>400001VENT_Batiment_Plot3_R2</v>
      </c>
      <c r="H111" s="172" t="s">
        <v>462</v>
      </c>
      <c r="I111" s="103" t="s">
        <v>19</v>
      </c>
      <c r="J111" s="172" t="s">
        <v>11</v>
      </c>
      <c r="K111" s="103" t="s">
        <v>253</v>
      </c>
      <c r="L111" s="103" t="s">
        <v>555</v>
      </c>
      <c r="M111" s="103" t="s">
        <v>10</v>
      </c>
      <c r="N111" s="104">
        <v>1</v>
      </c>
      <c r="O111" s="173">
        <v>1000</v>
      </c>
      <c r="P111" s="174">
        <v>0.05</v>
      </c>
      <c r="Q111" s="175">
        <f t="shared" si="34"/>
        <v>1050</v>
      </c>
      <c r="R111" s="176">
        <f t="shared" si="35"/>
        <v>87.5</v>
      </c>
      <c r="S111" s="548"/>
      <c r="T111" s="548"/>
      <c r="U111" s="545"/>
      <c r="V111" s="551"/>
      <c r="W111" s="175">
        <f t="shared" si="26"/>
        <v>1114.4892952720786</v>
      </c>
      <c r="X111" s="177">
        <f t="shared" si="27"/>
        <v>92.874107939339879</v>
      </c>
      <c r="Y111" s="548"/>
      <c r="Z111" s="548"/>
      <c r="AA111" s="545"/>
      <c r="AB111" s="543"/>
      <c r="AC111" s="175">
        <f t="shared" si="28"/>
        <v>1114.4892952720786</v>
      </c>
      <c r="AD111" s="177">
        <f t="shared" si="29"/>
        <v>92.874107939339879</v>
      </c>
      <c r="AE111" s="548"/>
      <c r="AF111" s="548"/>
      <c r="AG111" s="545"/>
      <c r="AH111" s="543"/>
      <c r="AI111" s="175">
        <f t="shared" si="21"/>
        <v>1114.4892952720786</v>
      </c>
      <c r="AJ111" s="177">
        <f t="shared" si="30"/>
        <v>92.874107939339879</v>
      </c>
      <c r="AK111" s="548"/>
      <c r="AL111" s="548"/>
      <c r="AM111" s="545"/>
      <c r="AN111" s="543"/>
      <c r="AO111" s="175">
        <f t="shared" si="22"/>
        <v>1114.4892952720786</v>
      </c>
      <c r="AP111" s="177">
        <f t="shared" si="31"/>
        <v>92.874107939339879</v>
      </c>
      <c r="AQ111" s="548"/>
      <c r="AR111" s="548"/>
      <c r="AS111" s="545"/>
      <c r="AT111" s="543"/>
      <c r="AU111" s="178">
        <f t="shared" si="32"/>
        <v>1114.4892952720786</v>
      </c>
      <c r="AV111" s="177">
        <f t="shared" si="33"/>
        <v>92.874107939339879</v>
      </c>
      <c r="AW111" s="548"/>
      <c r="AX111" s="548"/>
      <c r="AY111" s="545"/>
    </row>
    <row r="112" spans="1:51" s="170" customFormat="1" x14ac:dyDescent="0.25">
      <c r="A112" s="171">
        <v>3</v>
      </c>
      <c r="B112" s="172" t="s">
        <v>330</v>
      </c>
      <c r="C112" s="172" t="s">
        <v>300</v>
      </c>
      <c r="D112" s="172" t="s">
        <v>674</v>
      </c>
      <c r="E112" s="532"/>
      <c r="F112" s="165" t="str">
        <f t="shared" si="23"/>
        <v>400001VENT_Batiment</v>
      </c>
      <c r="G112" s="165" t="str">
        <f t="shared" si="24"/>
        <v>400001VENT_Batiment_Plot4_R2</v>
      </c>
      <c r="H112" s="172" t="s">
        <v>462</v>
      </c>
      <c r="I112" s="103" t="s">
        <v>19</v>
      </c>
      <c r="J112" s="172" t="s">
        <v>11</v>
      </c>
      <c r="K112" s="103" t="s">
        <v>253</v>
      </c>
      <c r="L112" s="103" t="s">
        <v>556</v>
      </c>
      <c r="M112" s="103" t="s">
        <v>10</v>
      </c>
      <c r="N112" s="104">
        <v>1</v>
      </c>
      <c r="O112" s="173">
        <v>1000</v>
      </c>
      <c r="P112" s="174">
        <v>0.05</v>
      </c>
      <c r="Q112" s="175">
        <f t="shared" si="34"/>
        <v>1050</v>
      </c>
      <c r="R112" s="176">
        <f t="shared" si="35"/>
        <v>87.5</v>
      </c>
      <c r="S112" s="548"/>
      <c r="T112" s="548"/>
      <c r="U112" s="545"/>
      <c r="V112" s="551"/>
      <c r="W112" s="175">
        <f t="shared" si="26"/>
        <v>1114.4892952720786</v>
      </c>
      <c r="X112" s="177">
        <f t="shared" si="27"/>
        <v>92.874107939339879</v>
      </c>
      <c r="Y112" s="548"/>
      <c r="Z112" s="548"/>
      <c r="AA112" s="545"/>
      <c r="AB112" s="543"/>
      <c r="AC112" s="175">
        <f t="shared" si="28"/>
        <v>1114.4892952720786</v>
      </c>
      <c r="AD112" s="177">
        <f t="shared" si="29"/>
        <v>92.874107939339879</v>
      </c>
      <c r="AE112" s="548"/>
      <c r="AF112" s="548"/>
      <c r="AG112" s="545"/>
      <c r="AH112" s="543"/>
      <c r="AI112" s="175">
        <f t="shared" si="21"/>
        <v>1114.4892952720786</v>
      </c>
      <c r="AJ112" s="177">
        <f t="shared" si="30"/>
        <v>92.874107939339879</v>
      </c>
      <c r="AK112" s="548"/>
      <c r="AL112" s="548"/>
      <c r="AM112" s="545"/>
      <c r="AN112" s="543"/>
      <c r="AO112" s="175">
        <f t="shared" si="22"/>
        <v>1114.4892952720786</v>
      </c>
      <c r="AP112" s="177">
        <f t="shared" si="31"/>
        <v>92.874107939339879</v>
      </c>
      <c r="AQ112" s="548"/>
      <c r="AR112" s="548"/>
      <c r="AS112" s="545"/>
      <c r="AT112" s="543"/>
      <c r="AU112" s="178">
        <f t="shared" si="32"/>
        <v>1114.4892952720786</v>
      </c>
      <c r="AV112" s="177">
        <f t="shared" si="33"/>
        <v>92.874107939339879</v>
      </c>
      <c r="AW112" s="548"/>
      <c r="AX112" s="548"/>
      <c r="AY112" s="545"/>
    </row>
    <row r="113" spans="1:51" s="170" customFormat="1" x14ac:dyDescent="0.25">
      <c r="A113" s="171">
        <v>3</v>
      </c>
      <c r="B113" s="172" t="s">
        <v>330</v>
      </c>
      <c r="C113" s="172" t="s">
        <v>300</v>
      </c>
      <c r="D113" s="172" t="s">
        <v>674</v>
      </c>
      <c r="E113" s="530"/>
      <c r="F113" s="165" t="str">
        <f t="shared" si="23"/>
        <v>400001VENT_Batiment</v>
      </c>
      <c r="G113" s="165" t="str">
        <f t="shared" si="24"/>
        <v>400001VENT_Batiment_B005</v>
      </c>
      <c r="H113" s="172" t="s">
        <v>465</v>
      </c>
      <c r="I113" s="103" t="s">
        <v>19</v>
      </c>
      <c r="J113" s="172" t="s">
        <v>11</v>
      </c>
      <c r="K113" s="103" t="s">
        <v>253</v>
      </c>
      <c r="L113" s="103" t="s">
        <v>557</v>
      </c>
      <c r="M113" s="103" t="s">
        <v>10</v>
      </c>
      <c r="N113" s="104">
        <v>1</v>
      </c>
      <c r="O113" s="173">
        <v>1000</v>
      </c>
      <c r="P113" s="174">
        <v>0.05</v>
      </c>
      <c r="Q113" s="175">
        <f t="shared" si="34"/>
        <v>1050</v>
      </c>
      <c r="R113" s="176">
        <f t="shared" si="35"/>
        <v>87.5</v>
      </c>
      <c r="S113" s="548"/>
      <c r="T113" s="548"/>
      <c r="U113" s="545"/>
      <c r="V113" s="551"/>
      <c r="W113" s="175">
        <f t="shared" si="26"/>
        <v>1114.4892952720786</v>
      </c>
      <c r="X113" s="177">
        <f t="shared" si="27"/>
        <v>92.874107939339879</v>
      </c>
      <c r="Y113" s="548"/>
      <c r="Z113" s="548"/>
      <c r="AA113" s="545"/>
      <c r="AB113" s="543"/>
      <c r="AC113" s="175">
        <f t="shared" si="28"/>
        <v>1114.4892952720786</v>
      </c>
      <c r="AD113" s="177">
        <f t="shared" si="29"/>
        <v>92.874107939339879</v>
      </c>
      <c r="AE113" s="548"/>
      <c r="AF113" s="548"/>
      <c r="AG113" s="545"/>
      <c r="AH113" s="543"/>
      <c r="AI113" s="175">
        <f t="shared" si="21"/>
        <v>1114.4892952720786</v>
      </c>
      <c r="AJ113" s="177">
        <f t="shared" si="30"/>
        <v>92.874107939339879</v>
      </c>
      <c r="AK113" s="548"/>
      <c r="AL113" s="548"/>
      <c r="AM113" s="545"/>
      <c r="AN113" s="543"/>
      <c r="AO113" s="175">
        <f t="shared" si="22"/>
        <v>1114.4892952720786</v>
      </c>
      <c r="AP113" s="177">
        <f t="shared" si="31"/>
        <v>92.874107939339879</v>
      </c>
      <c r="AQ113" s="548"/>
      <c r="AR113" s="548"/>
      <c r="AS113" s="545"/>
      <c r="AT113" s="543"/>
      <c r="AU113" s="178">
        <f t="shared" si="32"/>
        <v>1114.4892952720786</v>
      </c>
      <c r="AV113" s="177">
        <f t="shared" si="33"/>
        <v>92.874107939339879</v>
      </c>
      <c r="AW113" s="548"/>
      <c r="AX113" s="548"/>
      <c r="AY113" s="545"/>
    </row>
    <row r="114" spans="1:51" s="170" customFormat="1" ht="36" x14ac:dyDescent="0.25">
      <c r="A114" s="171">
        <v>3</v>
      </c>
      <c r="B114" s="172" t="s">
        <v>330</v>
      </c>
      <c r="C114" s="172" t="s">
        <v>300</v>
      </c>
      <c r="D114" s="172" t="s">
        <v>674</v>
      </c>
      <c r="E114" s="172" t="str">
        <f>F114</f>
        <v>400001SSTA_Secon</v>
      </c>
      <c r="F114" s="165" t="str">
        <f t="shared" ref="F114:F124" si="36">CONCATENATE(C114,J114,M114,K114)</f>
        <v>400001SSTA_Secon</v>
      </c>
      <c r="G114" s="165" t="str">
        <f t="shared" ref="G114:G124" si="37">CONCATENATE(C114,J114,M114,K114,M114,L114)</f>
        <v>400001SSTA_Secon_</v>
      </c>
      <c r="H114" s="172" t="s">
        <v>495</v>
      </c>
      <c r="I114" s="103" t="s">
        <v>19</v>
      </c>
      <c r="J114" s="172" t="s">
        <v>13</v>
      </c>
      <c r="K114" s="103" t="s">
        <v>520</v>
      </c>
      <c r="L114" s="103"/>
      <c r="M114" s="103" t="s">
        <v>10</v>
      </c>
      <c r="N114" s="104">
        <v>2</v>
      </c>
      <c r="O114" s="173">
        <v>1000</v>
      </c>
      <c r="P114" s="174">
        <v>0.05</v>
      </c>
      <c r="Q114" s="175">
        <f t="shared" si="34"/>
        <v>2100</v>
      </c>
      <c r="R114" s="176">
        <f t="shared" si="35"/>
        <v>175</v>
      </c>
      <c r="S114" s="548"/>
      <c r="T114" s="548"/>
      <c r="U114" s="545"/>
      <c r="V114" s="551"/>
      <c r="W114" s="175">
        <f t="shared" si="26"/>
        <v>2228.9785905441572</v>
      </c>
      <c r="X114" s="177">
        <f t="shared" si="27"/>
        <v>185.74821587867976</v>
      </c>
      <c r="Y114" s="548"/>
      <c r="Z114" s="548"/>
      <c r="AA114" s="545"/>
      <c r="AB114" s="543"/>
      <c r="AC114" s="175">
        <f t="shared" si="28"/>
        <v>2228.9785905441572</v>
      </c>
      <c r="AD114" s="177">
        <f t="shared" si="29"/>
        <v>185.74821587867976</v>
      </c>
      <c r="AE114" s="548"/>
      <c r="AF114" s="548"/>
      <c r="AG114" s="545"/>
      <c r="AH114" s="543"/>
      <c r="AI114" s="175">
        <f t="shared" ref="AI114:AI124" si="38">Q114*$E$12</f>
        <v>2228.9785905441572</v>
      </c>
      <c r="AJ114" s="177">
        <f t="shared" si="30"/>
        <v>185.74821587867976</v>
      </c>
      <c r="AK114" s="548"/>
      <c r="AL114" s="548"/>
      <c r="AM114" s="545"/>
      <c r="AN114" s="543"/>
      <c r="AO114" s="175">
        <f t="shared" ref="AO114:AO124" si="39">Q114*$E$13</f>
        <v>2228.9785905441572</v>
      </c>
      <c r="AP114" s="177">
        <f t="shared" si="31"/>
        <v>185.74821587867976</v>
      </c>
      <c r="AQ114" s="548"/>
      <c r="AR114" s="548"/>
      <c r="AS114" s="545"/>
      <c r="AT114" s="543"/>
      <c r="AU114" s="178">
        <f t="shared" si="32"/>
        <v>2228.9785905441572</v>
      </c>
      <c r="AV114" s="177">
        <f t="shared" si="33"/>
        <v>185.74821587867976</v>
      </c>
      <c r="AW114" s="548"/>
      <c r="AX114" s="548"/>
      <c r="AY114" s="545"/>
    </row>
    <row r="115" spans="1:51" s="170" customFormat="1" ht="48" x14ac:dyDescent="0.25">
      <c r="A115" s="171">
        <v>3</v>
      </c>
      <c r="B115" s="172" t="s">
        <v>330</v>
      </c>
      <c r="C115" s="172" t="s">
        <v>300</v>
      </c>
      <c r="D115" s="172" t="s">
        <v>674</v>
      </c>
      <c r="E115" s="172" t="str">
        <f>F115</f>
        <v>400001VENT_Admin</v>
      </c>
      <c r="F115" s="165" t="str">
        <f t="shared" si="36"/>
        <v>400001VENT_Admin</v>
      </c>
      <c r="G115" s="165" t="str">
        <f t="shared" si="37"/>
        <v>400001VENT_Admin_</v>
      </c>
      <c r="H115" s="172" t="s">
        <v>496</v>
      </c>
      <c r="I115" s="103" t="s">
        <v>19</v>
      </c>
      <c r="J115" s="172" t="s">
        <v>11</v>
      </c>
      <c r="K115" s="103" t="s">
        <v>558</v>
      </c>
      <c r="L115" s="103"/>
      <c r="M115" s="103" t="s">
        <v>10</v>
      </c>
      <c r="N115" s="104">
        <v>3</v>
      </c>
      <c r="O115" s="173">
        <v>1000</v>
      </c>
      <c r="P115" s="174">
        <v>0.05</v>
      </c>
      <c r="Q115" s="175">
        <f t="shared" si="34"/>
        <v>3150</v>
      </c>
      <c r="R115" s="176">
        <f t="shared" si="35"/>
        <v>262.5</v>
      </c>
      <c r="S115" s="548"/>
      <c r="T115" s="548"/>
      <c r="U115" s="545"/>
      <c r="V115" s="551"/>
      <c r="W115" s="175">
        <f t="shared" ref="W115:W124" si="40">Q115*$E$10</f>
        <v>3343.4678858162356</v>
      </c>
      <c r="X115" s="177">
        <f t="shared" ref="X115:X124" si="41">W115/12</f>
        <v>278.62232381801965</v>
      </c>
      <c r="Y115" s="548"/>
      <c r="Z115" s="548"/>
      <c r="AA115" s="545"/>
      <c r="AB115" s="543"/>
      <c r="AC115" s="175">
        <f t="shared" ref="AC115:AC124" si="42">Q115*$E$11</f>
        <v>3343.4678858162356</v>
      </c>
      <c r="AD115" s="177">
        <f t="shared" ref="AD115:AD124" si="43">AC115/12</f>
        <v>278.62232381801965</v>
      </c>
      <c r="AE115" s="548"/>
      <c r="AF115" s="548"/>
      <c r="AG115" s="545"/>
      <c r="AH115" s="543"/>
      <c r="AI115" s="175">
        <f t="shared" si="38"/>
        <v>3343.4678858162356</v>
      </c>
      <c r="AJ115" s="177">
        <f t="shared" ref="AJ115:AJ124" si="44">AI115/12</f>
        <v>278.62232381801965</v>
      </c>
      <c r="AK115" s="548"/>
      <c r="AL115" s="548"/>
      <c r="AM115" s="545"/>
      <c r="AN115" s="543"/>
      <c r="AO115" s="175">
        <f t="shared" si="39"/>
        <v>3343.4678858162356</v>
      </c>
      <c r="AP115" s="177">
        <f t="shared" ref="AP115:AP124" si="45">AO115/12</f>
        <v>278.62232381801965</v>
      </c>
      <c r="AQ115" s="548"/>
      <c r="AR115" s="548"/>
      <c r="AS115" s="545"/>
      <c r="AT115" s="543"/>
      <c r="AU115" s="178">
        <f t="shared" ref="AU115:AU124" si="46">Q115*$E$14</f>
        <v>3343.4678858162356</v>
      </c>
      <c r="AV115" s="177">
        <f t="shared" ref="AV115:AV124" si="47">AU115/12</f>
        <v>278.62232381801965</v>
      </c>
      <c r="AW115" s="548"/>
      <c r="AX115" s="548"/>
      <c r="AY115" s="545"/>
    </row>
    <row r="116" spans="1:51" s="170" customFormat="1" ht="36" x14ac:dyDescent="0.25">
      <c r="A116" s="171">
        <v>3</v>
      </c>
      <c r="B116" s="172" t="s">
        <v>330</v>
      </c>
      <c r="C116" s="172" t="s">
        <v>300</v>
      </c>
      <c r="D116" s="172" t="s">
        <v>674</v>
      </c>
      <c r="E116" s="172" t="str">
        <f>F116</f>
        <v>400001VENT_Amphi</v>
      </c>
      <c r="F116" s="165" t="str">
        <f t="shared" si="36"/>
        <v>400001VENT_Amphi</v>
      </c>
      <c r="G116" s="165" t="str">
        <f t="shared" si="37"/>
        <v>400001VENT_Amphi_</v>
      </c>
      <c r="H116" s="172" t="s">
        <v>497</v>
      </c>
      <c r="I116" s="103" t="s">
        <v>19</v>
      </c>
      <c r="J116" s="172" t="s">
        <v>11</v>
      </c>
      <c r="K116" s="103" t="s">
        <v>501</v>
      </c>
      <c r="L116" s="103"/>
      <c r="M116" s="103" t="s">
        <v>10</v>
      </c>
      <c r="N116" s="104">
        <v>3</v>
      </c>
      <c r="O116" s="173">
        <v>1000</v>
      </c>
      <c r="P116" s="174">
        <v>0.05</v>
      </c>
      <c r="Q116" s="175">
        <f t="shared" si="34"/>
        <v>3150</v>
      </c>
      <c r="R116" s="176">
        <f t="shared" si="35"/>
        <v>262.5</v>
      </c>
      <c r="S116" s="548"/>
      <c r="T116" s="548"/>
      <c r="U116" s="545"/>
      <c r="V116" s="551"/>
      <c r="W116" s="175">
        <f t="shared" si="40"/>
        <v>3343.4678858162356</v>
      </c>
      <c r="X116" s="177">
        <f t="shared" si="41"/>
        <v>278.62232381801965</v>
      </c>
      <c r="Y116" s="548"/>
      <c r="Z116" s="548"/>
      <c r="AA116" s="545"/>
      <c r="AB116" s="543"/>
      <c r="AC116" s="175">
        <f t="shared" si="42"/>
        <v>3343.4678858162356</v>
      </c>
      <c r="AD116" s="177">
        <f t="shared" si="43"/>
        <v>278.62232381801965</v>
      </c>
      <c r="AE116" s="548"/>
      <c r="AF116" s="548"/>
      <c r="AG116" s="545"/>
      <c r="AH116" s="543"/>
      <c r="AI116" s="175">
        <f t="shared" si="38"/>
        <v>3343.4678858162356</v>
      </c>
      <c r="AJ116" s="177">
        <f t="shared" si="44"/>
        <v>278.62232381801965</v>
      </c>
      <c r="AK116" s="548"/>
      <c r="AL116" s="548"/>
      <c r="AM116" s="545"/>
      <c r="AN116" s="543"/>
      <c r="AO116" s="175">
        <f t="shared" si="39"/>
        <v>3343.4678858162356</v>
      </c>
      <c r="AP116" s="177">
        <f t="shared" si="45"/>
        <v>278.62232381801965</v>
      </c>
      <c r="AQ116" s="548"/>
      <c r="AR116" s="548"/>
      <c r="AS116" s="545"/>
      <c r="AT116" s="543"/>
      <c r="AU116" s="178">
        <f t="shared" si="46"/>
        <v>3343.4678858162356</v>
      </c>
      <c r="AV116" s="177">
        <f t="shared" si="47"/>
        <v>278.62232381801965</v>
      </c>
      <c r="AW116" s="548"/>
      <c r="AX116" s="548"/>
      <c r="AY116" s="545"/>
    </row>
    <row r="117" spans="1:51" s="170" customFormat="1" ht="72" x14ac:dyDescent="0.25">
      <c r="A117" s="171">
        <v>3</v>
      </c>
      <c r="B117" s="172" t="s">
        <v>330</v>
      </c>
      <c r="C117" s="172" t="s">
        <v>300</v>
      </c>
      <c r="D117" s="172" t="s">
        <v>674</v>
      </c>
      <c r="E117" s="529" t="str">
        <f>F117</f>
        <v>400001VENT_Ens</v>
      </c>
      <c r="F117" s="165" t="str">
        <f t="shared" si="36"/>
        <v>400001VENT_Ens</v>
      </c>
      <c r="G117" s="165" t="str">
        <f t="shared" si="37"/>
        <v>400001VENT_Ens_ET00</v>
      </c>
      <c r="H117" s="172" t="s">
        <v>498</v>
      </c>
      <c r="I117" s="103" t="s">
        <v>19</v>
      </c>
      <c r="J117" s="172" t="s">
        <v>11</v>
      </c>
      <c r="K117" s="103" t="s">
        <v>559</v>
      </c>
      <c r="L117" s="103" t="s">
        <v>560</v>
      </c>
      <c r="M117" s="103" t="s">
        <v>10</v>
      </c>
      <c r="N117" s="104">
        <v>3</v>
      </c>
      <c r="O117" s="173">
        <v>1000</v>
      </c>
      <c r="P117" s="174">
        <v>0.05</v>
      </c>
      <c r="Q117" s="175">
        <f t="shared" si="34"/>
        <v>3150</v>
      </c>
      <c r="R117" s="176">
        <f t="shared" si="35"/>
        <v>262.5</v>
      </c>
      <c r="S117" s="548"/>
      <c r="T117" s="548"/>
      <c r="U117" s="545"/>
      <c r="V117" s="551"/>
      <c r="W117" s="175">
        <f t="shared" si="40"/>
        <v>3343.4678858162356</v>
      </c>
      <c r="X117" s="177">
        <f t="shared" si="41"/>
        <v>278.62232381801965</v>
      </c>
      <c r="Y117" s="548"/>
      <c r="Z117" s="548"/>
      <c r="AA117" s="545"/>
      <c r="AB117" s="543"/>
      <c r="AC117" s="175">
        <f t="shared" si="42"/>
        <v>3343.4678858162356</v>
      </c>
      <c r="AD117" s="177">
        <f t="shared" si="43"/>
        <v>278.62232381801965</v>
      </c>
      <c r="AE117" s="548"/>
      <c r="AF117" s="548"/>
      <c r="AG117" s="545"/>
      <c r="AH117" s="543"/>
      <c r="AI117" s="175">
        <f t="shared" si="38"/>
        <v>3343.4678858162356</v>
      </c>
      <c r="AJ117" s="177">
        <f t="shared" si="44"/>
        <v>278.62232381801965</v>
      </c>
      <c r="AK117" s="548"/>
      <c r="AL117" s="548"/>
      <c r="AM117" s="545"/>
      <c r="AN117" s="543"/>
      <c r="AO117" s="175">
        <f t="shared" si="39"/>
        <v>3343.4678858162356</v>
      </c>
      <c r="AP117" s="177">
        <f t="shared" si="45"/>
        <v>278.62232381801965</v>
      </c>
      <c r="AQ117" s="548"/>
      <c r="AR117" s="548"/>
      <c r="AS117" s="545"/>
      <c r="AT117" s="543"/>
      <c r="AU117" s="178">
        <f t="shared" si="46"/>
        <v>3343.4678858162356</v>
      </c>
      <c r="AV117" s="177">
        <f t="shared" si="47"/>
        <v>278.62232381801965</v>
      </c>
      <c r="AW117" s="548"/>
      <c r="AX117" s="548"/>
      <c r="AY117" s="545"/>
    </row>
    <row r="118" spans="1:51" s="170" customFormat="1" ht="48" x14ac:dyDescent="0.25">
      <c r="A118" s="171">
        <v>3</v>
      </c>
      <c r="B118" s="172" t="s">
        <v>330</v>
      </c>
      <c r="C118" s="172" t="s">
        <v>300</v>
      </c>
      <c r="D118" s="172" t="s">
        <v>674</v>
      </c>
      <c r="E118" s="530"/>
      <c r="F118" s="165" t="str">
        <f t="shared" si="36"/>
        <v>400001VENT_Ens</v>
      </c>
      <c r="G118" s="165" t="str">
        <f t="shared" si="37"/>
        <v>400001VENT_Ens_ET01</v>
      </c>
      <c r="H118" s="172" t="s">
        <v>499</v>
      </c>
      <c r="I118" s="103" t="s">
        <v>19</v>
      </c>
      <c r="J118" s="172" t="s">
        <v>11</v>
      </c>
      <c r="K118" s="103" t="s">
        <v>559</v>
      </c>
      <c r="L118" s="103" t="s">
        <v>561</v>
      </c>
      <c r="M118" s="103" t="s">
        <v>10</v>
      </c>
      <c r="N118" s="104">
        <v>3</v>
      </c>
      <c r="O118" s="173">
        <v>1000</v>
      </c>
      <c r="P118" s="174">
        <v>0.05</v>
      </c>
      <c r="Q118" s="175">
        <f t="shared" si="34"/>
        <v>3150</v>
      </c>
      <c r="R118" s="176">
        <f t="shared" si="35"/>
        <v>262.5</v>
      </c>
      <c r="S118" s="548"/>
      <c r="T118" s="548"/>
      <c r="U118" s="545"/>
      <c r="V118" s="551"/>
      <c r="W118" s="175">
        <f t="shared" si="40"/>
        <v>3343.4678858162356</v>
      </c>
      <c r="X118" s="177">
        <f t="shared" si="41"/>
        <v>278.62232381801965</v>
      </c>
      <c r="Y118" s="548"/>
      <c r="Z118" s="548"/>
      <c r="AA118" s="545"/>
      <c r="AB118" s="543"/>
      <c r="AC118" s="175">
        <f t="shared" si="42"/>
        <v>3343.4678858162356</v>
      </c>
      <c r="AD118" s="177">
        <f t="shared" si="43"/>
        <v>278.62232381801965</v>
      </c>
      <c r="AE118" s="548"/>
      <c r="AF118" s="548"/>
      <c r="AG118" s="545"/>
      <c r="AH118" s="543"/>
      <c r="AI118" s="175">
        <f t="shared" si="38"/>
        <v>3343.4678858162356</v>
      </c>
      <c r="AJ118" s="177">
        <f t="shared" si="44"/>
        <v>278.62232381801965</v>
      </c>
      <c r="AK118" s="548"/>
      <c r="AL118" s="548"/>
      <c r="AM118" s="545"/>
      <c r="AN118" s="543"/>
      <c r="AO118" s="175">
        <f t="shared" si="39"/>
        <v>3343.4678858162356</v>
      </c>
      <c r="AP118" s="177">
        <f t="shared" si="45"/>
        <v>278.62232381801965</v>
      </c>
      <c r="AQ118" s="548"/>
      <c r="AR118" s="548"/>
      <c r="AS118" s="545"/>
      <c r="AT118" s="543"/>
      <c r="AU118" s="178">
        <f t="shared" si="46"/>
        <v>3343.4678858162356</v>
      </c>
      <c r="AV118" s="177">
        <f t="shared" si="47"/>
        <v>278.62232381801965</v>
      </c>
      <c r="AW118" s="548"/>
      <c r="AX118" s="548"/>
      <c r="AY118" s="545"/>
    </row>
    <row r="119" spans="1:51" s="170" customFormat="1" ht="36.75" thickBot="1" x14ac:dyDescent="0.3">
      <c r="A119" s="193">
        <v>3</v>
      </c>
      <c r="B119" s="194" t="s">
        <v>330</v>
      </c>
      <c r="C119" s="194" t="s">
        <v>300</v>
      </c>
      <c r="D119" s="194" t="s">
        <v>674</v>
      </c>
      <c r="E119" s="194" t="str">
        <f>F119</f>
        <v>400001VENT_Vmc</v>
      </c>
      <c r="F119" s="195" t="str">
        <f t="shared" si="36"/>
        <v>400001VENT_Vmc</v>
      </c>
      <c r="G119" s="195" t="str">
        <f t="shared" si="37"/>
        <v>400001VENT_Vmc_Batiment</v>
      </c>
      <c r="H119" s="194" t="s">
        <v>500</v>
      </c>
      <c r="I119" s="125" t="s">
        <v>19</v>
      </c>
      <c r="J119" s="194" t="s">
        <v>11</v>
      </c>
      <c r="K119" s="125" t="s">
        <v>443</v>
      </c>
      <c r="L119" s="125" t="s">
        <v>253</v>
      </c>
      <c r="M119" s="125" t="s">
        <v>10</v>
      </c>
      <c r="N119" s="126">
        <v>2</v>
      </c>
      <c r="O119" s="196">
        <v>1000</v>
      </c>
      <c r="P119" s="197">
        <v>0.05</v>
      </c>
      <c r="Q119" s="179">
        <f t="shared" si="34"/>
        <v>2100</v>
      </c>
      <c r="R119" s="180">
        <f t="shared" si="35"/>
        <v>175</v>
      </c>
      <c r="S119" s="549"/>
      <c r="T119" s="549"/>
      <c r="U119" s="546"/>
      <c r="V119" s="551"/>
      <c r="W119" s="186">
        <f t="shared" si="40"/>
        <v>2228.9785905441572</v>
      </c>
      <c r="X119" s="188">
        <f t="shared" si="41"/>
        <v>185.74821587867976</v>
      </c>
      <c r="Y119" s="549"/>
      <c r="Z119" s="549"/>
      <c r="AA119" s="546"/>
      <c r="AB119" s="543"/>
      <c r="AC119" s="186">
        <f t="shared" si="42"/>
        <v>2228.9785905441572</v>
      </c>
      <c r="AD119" s="188">
        <f t="shared" si="43"/>
        <v>185.74821587867976</v>
      </c>
      <c r="AE119" s="549"/>
      <c r="AF119" s="549"/>
      <c r="AG119" s="546"/>
      <c r="AH119" s="543"/>
      <c r="AI119" s="186">
        <f t="shared" si="38"/>
        <v>2228.9785905441572</v>
      </c>
      <c r="AJ119" s="188">
        <f t="shared" si="44"/>
        <v>185.74821587867976</v>
      </c>
      <c r="AK119" s="549"/>
      <c r="AL119" s="549"/>
      <c r="AM119" s="546"/>
      <c r="AN119" s="543"/>
      <c r="AO119" s="186">
        <f t="shared" si="39"/>
        <v>2228.9785905441572</v>
      </c>
      <c r="AP119" s="188">
        <f t="shared" si="45"/>
        <v>185.74821587867976</v>
      </c>
      <c r="AQ119" s="549"/>
      <c r="AR119" s="549"/>
      <c r="AS119" s="546"/>
      <c r="AT119" s="543"/>
      <c r="AU119" s="189">
        <f t="shared" si="46"/>
        <v>2228.9785905441572</v>
      </c>
      <c r="AV119" s="188">
        <f t="shared" si="47"/>
        <v>185.74821587867976</v>
      </c>
      <c r="AW119" s="549"/>
      <c r="AX119" s="549"/>
      <c r="AY119" s="546"/>
    </row>
    <row r="120" spans="1:51" s="170" customFormat="1" ht="84" x14ac:dyDescent="0.25">
      <c r="A120" s="163">
        <v>3</v>
      </c>
      <c r="B120" s="164" t="s">
        <v>328</v>
      </c>
      <c r="C120" s="164" t="s">
        <v>329</v>
      </c>
      <c r="D120" s="164" t="s">
        <v>674</v>
      </c>
      <c r="E120" s="531" t="str">
        <f>F120</f>
        <v>400501PROC_Chaufferie</v>
      </c>
      <c r="F120" s="164" t="str">
        <f t="shared" si="36"/>
        <v>400501PROC_Chaufferie</v>
      </c>
      <c r="G120" s="164" t="str">
        <f t="shared" si="37"/>
        <v>400501PROC_Chaufferie_</v>
      </c>
      <c r="H120" s="164" t="s">
        <v>467</v>
      </c>
      <c r="I120" s="95" t="s">
        <v>19</v>
      </c>
      <c r="J120" s="164" t="s">
        <v>16</v>
      </c>
      <c r="K120" s="95" t="s">
        <v>512</v>
      </c>
      <c r="L120" s="95"/>
      <c r="M120" s="95" t="s">
        <v>10</v>
      </c>
      <c r="N120" s="96">
        <v>2</v>
      </c>
      <c r="O120" s="166">
        <v>1000</v>
      </c>
      <c r="P120" s="167">
        <v>0.05</v>
      </c>
      <c r="Q120" s="168">
        <f t="shared" si="34"/>
        <v>2100</v>
      </c>
      <c r="R120" s="169">
        <f t="shared" si="35"/>
        <v>175</v>
      </c>
      <c r="S120" s="547">
        <f>SUM(Q120:Q124)</f>
        <v>11550</v>
      </c>
      <c r="T120" s="547">
        <f>SUM(R120:R124)</f>
        <v>962.5</v>
      </c>
      <c r="U120" s="544"/>
      <c r="V120" s="551"/>
      <c r="W120" s="168">
        <f t="shared" si="40"/>
        <v>2228.9785905441572</v>
      </c>
      <c r="X120" s="169">
        <f t="shared" si="41"/>
        <v>185.74821587867976</v>
      </c>
      <c r="Y120" s="547">
        <f>SUM(W120:W124)</f>
        <v>12259.382247992864</v>
      </c>
      <c r="Z120" s="547">
        <f>SUM(X120:X124)</f>
        <v>1021.6151873327386</v>
      </c>
      <c r="AA120" s="544"/>
      <c r="AB120" s="543"/>
      <c r="AC120" s="168">
        <f t="shared" si="42"/>
        <v>2228.9785905441572</v>
      </c>
      <c r="AD120" s="169">
        <f t="shared" si="43"/>
        <v>185.74821587867976</v>
      </c>
      <c r="AE120" s="547">
        <f>SUM(AC120:AC124)</f>
        <v>12259.382247992864</v>
      </c>
      <c r="AF120" s="547">
        <f>SUM(AD120:AD124)</f>
        <v>1021.6151873327386</v>
      </c>
      <c r="AG120" s="544"/>
      <c r="AH120" s="543"/>
      <c r="AI120" s="168">
        <f t="shared" si="38"/>
        <v>2228.9785905441572</v>
      </c>
      <c r="AJ120" s="169">
        <f t="shared" si="44"/>
        <v>185.74821587867976</v>
      </c>
      <c r="AK120" s="547">
        <f>SUM(AI120:AI124)</f>
        <v>12259.382247992864</v>
      </c>
      <c r="AL120" s="547">
        <f>SUM(AJ120:AJ124)</f>
        <v>1021.6151873327386</v>
      </c>
      <c r="AM120" s="544"/>
      <c r="AN120" s="543"/>
      <c r="AO120" s="168">
        <f t="shared" si="39"/>
        <v>2228.9785905441572</v>
      </c>
      <c r="AP120" s="169">
        <f t="shared" si="45"/>
        <v>185.74821587867976</v>
      </c>
      <c r="AQ120" s="547">
        <f>SUM(AO120:AO124)</f>
        <v>12259.382247992864</v>
      </c>
      <c r="AR120" s="547">
        <f>SUM(AP120:AP124)</f>
        <v>1021.6151873327386</v>
      </c>
      <c r="AS120" s="544"/>
      <c r="AT120" s="543"/>
      <c r="AU120" s="168">
        <f t="shared" si="46"/>
        <v>2228.9785905441572</v>
      </c>
      <c r="AV120" s="169">
        <f t="shared" si="47"/>
        <v>185.74821587867976</v>
      </c>
      <c r="AW120" s="547">
        <f>SUM(AU120:AU124)</f>
        <v>12259.382247992864</v>
      </c>
      <c r="AX120" s="547">
        <f>SUM(AV120:AV124)</f>
        <v>1021.6151873327386</v>
      </c>
      <c r="AY120" s="544"/>
    </row>
    <row r="121" spans="1:51" s="170" customFormat="1" x14ac:dyDescent="0.25">
      <c r="A121" s="171">
        <v>3</v>
      </c>
      <c r="B121" s="172" t="s">
        <v>328</v>
      </c>
      <c r="C121" s="172" t="s">
        <v>329</v>
      </c>
      <c r="D121" s="172" t="s">
        <v>674</v>
      </c>
      <c r="E121" s="532"/>
      <c r="F121" s="165" t="str">
        <f t="shared" si="36"/>
        <v>400501PROC_Chaufferie</v>
      </c>
      <c r="G121" s="165" t="str">
        <f t="shared" si="37"/>
        <v>400501PROC_Chaufferie_DGAZ</v>
      </c>
      <c r="H121" s="172" t="s">
        <v>452</v>
      </c>
      <c r="I121" s="103" t="s">
        <v>19</v>
      </c>
      <c r="J121" s="172" t="s">
        <v>16</v>
      </c>
      <c r="K121" s="103" t="s">
        <v>512</v>
      </c>
      <c r="L121" s="103" t="s">
        <v>533</v>
      </c>
      <c r="M121" s="103" t="s">
        <v>10</v>
      </c>
      <c r="N121" s="104">
        <v>2</v>
      </c>
      <c r="O121" s="173">
        <v>1000</v>
      </c>
      <c r="P121" s="174">
        <v>0.05</v>
      </c>
      <c r="Q121" s="175">
        <f t="shared" si="34"/>
        <v>2100</v>
      </c>
      <c r="R121" s="176">
        <f t="shared" si="35"/>
        <v>175</v>
      </c>
      <c r="S121" s="548"/>
      <c r="T121" s="548"/>
      <c r="U121" s="545"/>
      <c r="V121" s="551"/>
      <c r="W121" s="175">
        <f t="shared" si="40"/>
        <v>2228.9785905441572</v>
      </c>
      <c r="X121" s="177">
        <f t="shared" si="41"/>
        <v>185.74821587867976</v>
      </c>
      <c r="Y121" s="548"/>
      <c r="Z121" s="548"/>
      <c r="AA121" s="545"/>
      <c r="AB121" s="543"/>
      <c r="AC121" s="175">
        <f t="shared" si="42"/>
        <v>2228.9785905441572</v>
      </c>
      <c r="AD121" s="177">
        <f t="shared" si="43"/>
        <v>185.74821587867976</v>
      </c>
      <c r="AE121" s="548"/>
      <c r="AF121" s="548"/>
      <c r="AG121" s="545"/>
      <c r="AH121" s="543"/>
      <c r="AI121" s="175">
        <f t="shared" si="38"/>
        <v>2228.9785905441572</v>
      </c>
      <c r="AJ121" s="177">
        <f t="shared" si="44"/>
        <v>185.74821587867976</v>
      </c>
      <c r="AK121" s="548"/>
      <c r="AL121" s="548"/>
      <c r="AM121" s="545"/>
      <c r="AN121" s="543"/>
      <c r="AO121" s="175">
        <f t="shared" si="39"/>
        <v>2228.9785905441572</v>
      </c>
      <c r="AP121" s="177">
        <f t="shared" si="45"/>
        <v>185.74821587867976</v>
      </c>
      <c r="AQ121" s="548"/>
      <c r="AR121" s="548"/>
      <c r="AS121" s="545"/>
      <c r="AT121" s="543"/>
      <c r="AU121" s="178">
        <f t="shared" si="46"/>
        <v>2228.9785905441572</v>
      </c>
      <c r="AV121" s="177">
        <f t="shared" si="47"/>
        <v>185.74821587867976</v>
      </c>
      <c r="AW121" s="548"/>
      <c r="AX121" s="548"/>
      <c r="AY121" s="545"/>
    </row>
    <row r="122" spans="1:51" s="170" customFormat="1" x14ac:dyDescent="0.25">
      <c r="A122" s="171">
        <v>3</v>
      </c>
      <c r="B122" s="172" t="s">
        <v>328</v>
      </c>
      <c r="C122" s="172" t="s">
        <v>329</v>
      </c>
      <c r="D122" s="172" t="s">
        <v>674</v>
      </c>
      <c r="E122" s="530"/>
      <c r="F122" s="165" t="str">
        <f t="shared" si="36"/>
        <v>400501PROC_Chaufferie</v>
      </c>
      <c r="G122" s="165" t="str">
        <f t="shared" si="37"/>
        <v>400501PROC_Chaufferie_Comb</v>
      </c>
      <c r="H122" s="172" t="s">
        <v>454</v>
      </c>
      <c r="I122" s="103" t="s">
        <v>19</v>
      </c>
      <c r="J122" s="172" t="s">
        <v>16</v>
      </c>
      <c r="K122" s="103" t="s">
        <v>512</v>
      </c>
      <c r="L122" s="103" t="s">
        <v>513</v>
      </c>
      <c r="M122" s="103" t="s">
        <v>10</v>
      </c>
      <c r="N122" s="104">
        <v>3</v>
      </c>
      <c r="O122" s="173">
        <v>1000</v>
      </c>
      <c r="P122" s="174">
        <v>0.05</v>
      </c>
      <c r="Q122" s="175">
        <f t="shared" si="34"/>
        <v>3150</v>
      </c>
      <c r="R122" s="176">
        <f t="shared" si="35"/>
        <v>262.5</v>
      </c>
      <c r="S122" s="548"/>
      <c r="T122" s="548"/>
      <c r="U122" s="545"/>
      <c r="V122" s="551"/>
      <c r="W122" s="175">
        <f t="shared" si="40"/>
        <v>3343.4678858162356</v>
      </c>
      <c r="X122" s="177">
        <f t="shared" si="41"/>
        <v>278.62232381801965</v>
      </c>
      <c r="Y122" s="548"/>
      <c r="Z122" s="548"/>
      <c r="AA122" s="545"/>
      <c r="AB122" s="543"/>
      <c r="AC122" s="175">
        <f t="shared" si="42"/>
        <v>3343.4678858162356</v>
      </c>
      <c r="AD122" s="177">
        <f t="shared" si="43"/>
        <v>278.62232381801965</v>
      </c>
      <c r="AE122" s="548"/>
      <c r="AF122" s="548"/>
      <c r="AG122" s="545"/>
      <c r="AH122" s="543"/>
      <c r="AI122" s="175">
        <f t="shared" si="38"/>
        <v>3343.4678858162356</v>
      </c>
      <c r="AJ122" s="177">
        <f t="shared" si="44"/>
        <v>278.62232381801965</v>
      </c>
      <c r="AK122" s="548"/>
      <c r="AL122" s="548"/>
      <c r="AM122" s="545"/>
      <c r="AN122" s="543"/>
      <c r="AO122" s="175">
        <f t="shared" si="39"/>
        <v>3343.4678858162356</v>
      </c>
      <c r="AP122" s="177">
        <f t="shared" si="45"/>
        <v>278.62232381801965</v>
      </c>
      <c r="AQ122" s="548"/>
      <c r="AR122" s="548"/>
      <c r="AS122" s="545"/>
      <c r="AT122" s="543"/>
      <c r="AU122" s="178">
        <f t="shared" si="46"/>
        <v>3343.4678858162356</v>
      </c>
      <c r="AV122" s="177">
        <f t="shared" si="47"/>
        <v>278.62232381801965</v>
      </c>
      <c r="AW122" s="548"/>
      <c r="AX122" s="548"/>
      <c r="AY122" s="545"/>
    </row>
    <row r="123" spans="1:51" s="170" customFormat="1" x14ac:dyDescent="0.25">
      <c r="A123" s="171">
        <v>3</v>
      </c>
      <c r="B123" s="172" t="s">
        <v>328</v>
      </c>
      <c r="C123" s="172" t="s">
        <v>329</v>
      </c>
      <c r="D123" s="172" t="s">
        <v>674</v>
      </c>
      <c r="E123" s="172" t="str">
        <f>F123</f>
        <v>400501SSTA_Chaufferie</v>
      </c>
      <c r="F123" s="165" t="str">
        <f t="shared" si="36"/>
        <v>400501SSTA_Chaufferie</v>
      </c>
      <c r="G123" s="165" t="str">
        <f t="shared" si="37"/>
        <v>400501SSTA_Chaufferie_Ramo</v>
      </c>
      <c r="H123" s="172" t="s">
        <v>455</v>
      </c>
      <c r="I123" s="103" t="s">
        <v>19</v>
      </c>
      <c r="J123" s="172" t="s">
        <v>13</v>
      </c>
      <c r="K123" s="103" t="s">
        <v>512</v>
      </c>
      <c r="L123" s="103" t="s">
        <v>514</v>
      </c>
      <c r="M123" s="103" t="s">
        <v>10</v>
      </c>
      <c r="N123" s="104">
        <v>2</v>
      </c>
      <c r="O123" s="173">
        <v>1000</v>
      </c>
      <c r="P123" s="174">
        <v>0.05</v>
      </c>
      <c r="Q123" s="175">
        <f t="shared" si="34"/>
        <v>2100</v>
      </c>
      <c r="R123" s="176">
        <f t="shared" si="35"/>
        <v>175</v>
      </c>
      <c r="S123" s="548"/>
      <c r="T123" s="548"/>
      <c r="U123" s="545"/>
      <c r="V123" s="551"/>
      <c r="W123" s="175">
        <f t="shared" si="40"/>
        <v>2228.9785905441572</v>
      </c>
      <c r="X123" s="177">
        <f t="shared" si="41"/>
        <v>185.74821587867976</v>
      </c>
      <c r="Y123" s="548"/>
      <c r="Z123" s="548"/>
      <c r="AA123" s="545"/>
      <c r="AB123" s="543"/>
      <c r="AC123" s="175">
        <f t="shared" si="42"/>
        <v>2228.9785905441572</v>
      </c>
      <c r="AD123" s="177">
        <f t="shared" si="43"/>
        <v>185.74821587867976</v>
      </c>
      <c r="AE123" s="548"/>
      <c r="AF123" s="548"/>
      <c r="AG123" s="545"/>
      <c r="AH123" s="543"/>
      <c r="AI123" s="175">
        <f t="shared" si="38"/>
        <v>2228.9785905441572</v>
      </c>
      <c r="AJ123" s="177">
        <f t="shared" si="44"/>
        <v>185.74821587867976</v>
      </c>
      <c r="AK123" s="548"/>
      <c r="AL123" s="548"/>
      <c r="AM123" s="545"/>
      <c r="AN123" s="543"/>
      <c r="AO123" s="175">
        <f t="shared" si="39"/>
        <v>2228.9785905441572</v>
      </c>
      <c r="AP123" s="177">
        <f t="shared" si="45"/>
        <v>185.74821587867976</v>
      </c>
      <c r="AQ123" s="548"/>
      <c r="AR123" s="548"/>
      <c r="AS123" s="545"/>
      <c r="AT123" s="543"/>
      <c r="AU123" s="178">
        <f t="shared" si="46"/>
        <v>2228.9785905441572</v>
      </c>
      <c r="AV123" s="177">
        <f t="shared" si="47"/>
        <v>185.74821587867976</v>
      </c>
      <c r="AW123" s="548"/>
      <c r="AX123" s="548"/>
      <c r="AY123" s="545"/>
    </row>
    <row r="124" spans="1:51" s="170" customFormat="1" ht="48.75" thickBot="1" x14ac:dyDescent="0.3">
      <c r="A124" s="181">
        <v>3</v>
      </c>
      <c r="B124" s="182" t="s">
        <v>396</v>
      </c>
      <c r="C124" s="182" t="s">
        <v>397</v>
      </c>
      <c r="D124" s="182" t="s">
        <v>674</v>
      </c>
      <c r="E124" s="182" t="str">
        <f>F124</f>
        <v>400503SSTA_Secon_Log</v>
      </c>
      <c r="F124" s="183" t="str">
        <f t="shared" si="36"/>
        <v>400503SSTA_Secon_Log</v>
      </c>
      <c r="G124" s="183" t="str">
        <f t="shared" si="37"/>
        <v>400503SSTA_Secon_Log_</v>
      </c>
      <c r="H124" s="182" t="s">
        <v>466</v>
      </c>
      <c r="I124" s="112" t="s">
        <v>19</v>
      </c>
      <c r="J124" s="182" t="s">
        <v>13</v>
      </c>
      <c r="K124" s="112" t="s">
        <v>562</v>
      </c>
      <c r="L124" s="112"/>
      <c r="M124" s="112" t="s">
        <v>10</v>
      </c>
      <c r="N124" s="113">
        <v>2</v>
      </c>
      <c r="O124" s="184">
        <v>1000</v>
      </c>
      <c r="P124" s="185">
        <v>0.05</v>
      </c>
      <c r="Q124" s="186">
        <f t="shared" si="34"/>
        <v>2100</v>
      </c>
      <c r="R124" s="187">
        <f t="shared" si="35"/>
        <v>175</v>
      </c>
      <c r="S124" s="549"/>
      <c r="T124" s="549"/>
      <c r="U124" s="546"/>
      <c r="V124" s="551"/>
      <c r="W124" s="186">
        <f t="shared" si="40"/>
        <v>2228.9785905441572</v>
      </c>
      <c r="X124" s="188">
        <f t="shared" si="41"/>
        <v>185.74821587867976</v>
      </c>
      <c r="Y124" s="549"/>
      <c r="Z124" s="549"/>
      <c r="AA124" s="546"/>
      <c r="AB124" s="543"/>
      <c r="AC124" s="186">
        <f t="shared" si="42"/>
        <v>2228.9785905441572</v>
      </c>
      <c r="AD124" s="188">
        <f t="shared" si="43"/>
        <v>185.74821587867976</v>
      </c>
      <c r="AE124" s="549"/>
      <c r="AF124" s="549"/>
      <c r="AG124" s="546"/>
      <c r="AH124" s="543"/>
      <c r="AI124" s="186">
        <f t="shared" si="38"/>
        <v>2228.9785905441572</v>
      </c>
      <c r="AJ124" s="188">
        <f t="shared" si="44"/>
        <v>185.74821587867976</v>
      </c>
      <c r="AK124" s="549"/>
      <c r="AL124" s="549"/>
      <c r="AM124" s="546"/>
      <c r="AN124" s="543"/>
      <c r="AO124" s="186">
        <f t="shared" si="39"/>
        <v>2228.9785905441572</v>
      </c>
      <c r="AP124" s="188">
        <f t="shared" si="45"/>
        <v>185.74821587867976</v>
      </c>
      <c r="AQ124" s="549"/>
      <c r="AR124" s="549"/>
      <c r="AS124" s="546"/>
      <c r="AT124" s="543"/>
      <c r="AU124" s="189">
        <f t="shared" si="46"/>
        <v>2228.9785905441572</v>
      </c>
      <c r="AV124" s="188">
        <f t="shared" si="47"/>
        <v>185.74821587867976</v>
      </c>
      <c r="AW124" s="549"/>
      <c r="AX124" s="549"/>
      <c r="AY124" s="546"/>
    </row>
    <row r="125" spans="1:51" x14ac:dyDescent="0.25">
      <c r="S125" s="134">
        <f>SUM(S19:S124)</f>
        <v>234150</v>
      </c>
      <c r="T125" s="134">
        <f>SUM(T19:T124)</f>
        <v>19512.5</v>
      </c>
      <c r="Y125" s="134">
        <f>SUM(Y19:Y124)</f>
        <v>248531.11284567358</v>
      </c>
      <c r="Z125" s="134">
        <f>SUM(Z19:Z124)</f>
        <v>20710.926070472797</v>
      </c>
      <c r="AE125" s="134">
        <f>SUM(AE19:AE124)</f>
        <v>248531.11284567358</v>
      </c>
      <c r="AF125" s="134">
        <f>SUM(AF19:AF124)</f>
        <v>20710.926070472797</v>
      </c>
      <c r="AK125" s="134">
        <f>SUM(AK19:AK124)</f>
        <v>248531.11284567358</v>
      </c>
      <c r="AL125" s="134">
        <f>SUM(AL19:AL124)</f>
        <v>20710.926070472797</v>
      </c>
      <c r="AQ125" s="134">
        <f>SUM(AQ19:AQ124)</f>
        <v>248531.11284567358</v>
      </c>
      <c r="AR125" s="134">
        <f>SUM(AR19:AR124)</f>
        <v>20710.926070472797</v>
      </c>
      <c r="AW125" s="134">
        <f>SUM(AW19:AW124)</f>
        <v>248531.11284567358</v>
      </c>
      <c r="AX125" s="134">
        <f>SUM(AX19:AX124)</f>
        <v>20710.926070472797</v>
      </c>
    </row>
  </sheetData>
  <autoFilter ref="A18:AY124"/>
  <dataConsolidate/>
  <mergeCells count="133">
    <mergeCell ref="AY120:AY124"/>
    <mergeCell ref="AY88:AY91"/>
    <mergeCell ref="AY19:AY44"/>
    <mergeCell ref="AW45:AW79"/>
    <mergeCell ref="AX45:AX79"/>
    <mergeCell ref="AY45:AY79"/>
    <mergeCell ref="AW80:AW87"/>
    <mergeCell ref="AX80:AX87"/>
    <mergeCell ref="AY80:AY87"/>
    <mergeCell ref="AW92:AW119"/>
    <mergeCell ref="AX92:AX119"/>
    <mergeCell ref="AY92:AY119"/>
    <mergeCell ref="AW19:AW44"/>
    <mergeCell ref="AX19:AX44"/>
    <mergeCell ref="AW88:AW91"/>
    <mergeCell ref="AX88:AX91"/>
    <mergeCell ref="AQ92:AQ119"/>
    <mergeCell ref="AR92:AR119"/>
    <mergeCell ref="AS92:AS119"/>
    <mergeCell ref="AQ120:AQ124"/>
    <mergeCell ref="AR120:AR124"/>
    <mergeCell ref="AS120:AS124"/>
    <mergeCell ref="AW120:AW124"/>
    <mergeCell ref="AX120:AX124"/>
    <mergeCell ref="AQ80:AQ87"/>
    <mergeCell ref="AR80:AR87"/>
    <mergeCell ref="AS80:AS87"/>
    <mergeCell ref="AQ88:AQ91"/>
    <mergeCell ref="AR88:AR91"/>
    <mergeCell ref="AS88:AS91"/>
    <mergeCell ref="AQ19:AQ44"/>
    <mergeCell ref="AR19:AR44"/>
    <mergeCell ref="AS19:AS44"/>
    <mergeCell ref="AQ45:AQ79"/>
    <mergeCell ref="AR45:AR79"/>
    <mergeCell ref="AS45:AS79"/>
    <mergeCell ref="AK88:AK91"/>
    <mergeCell ref="AL88:AL91"/>
    <mergeCell ref="AM88:AM91"/>
    <mergeCell ref="AG88:AG91"/>
    <mergeCell ref="AK120:AK124"/>
    <mergeCell ref="AL120:AL124"/>
    <mergeCell ref="AM120:AM124"/>
    <mergeCell ref="AK92:AK119"/>
    <mergeCell ref="AL92:AL119"/>
    <mergeCell ref="AM92:AM119"/>
    <mergeCell ref="AK19:AK44"/>
    <mergeCell ref="AL19:AL44"/>
    <mergeCell ref="AM19:AM44"/>
    <mergeCell ref="AK45:AK79"/>
    <mergeCell ref="AL45:AL79"/>
    <mergeCell ref="AM45:AM79"/>
    <mergeCell ref="AK80:AK87"/>
    <mergeCell ref="AL80:AL87"/>
    <mergeCell ref="AM80:AM87"/>
    <mergeCell ref="AG19:AG44"/>
    <mergeCell ref="AE45:AE79"/>
    <mergeCell ref="AF45:AF79"/>
    <mergeCell ref="AG45:AG79"/>
    <mergeCell ref="AE80:AE87"/>
    <mergeCell ref="AF80:AF87"/>
    <mergeCell ref="AG80:AG87"/>
    <mergeCell ref="AB19:AB124"/>
    <mergeCell ref="AE92:AE119"/>
    <mergeCell ref="AF92:AF119"/>
    <mergeCell ref="AG92:AG119"/>
    <mergeCell ref="AE120:AE124"/>
    <mergeCell ref="AF120:AF124"/>
    <mergeCell ref="AG120:AG124"/>
    <mergeCell ref="S92:S119"/>
    <mergeCell ref="T92:T119"/>
    <mergeCell ref="U92:U119"/>
    <mergeCell ref="S120:S124"/>
    <mergeCell ref="T120:T124"/>
    <mergeCell ref="U120:U124"/>
    <mergeCell ref="AE19:AE44"/>
    <mergeCell ref="AF19:AF44"/>
    <mergeCell ref="AE88:AE91"/>
    <mergeCell ref="AF88:AF91"/>
    <mergeCell ref="Y92:Y119"/>
    <mergeCell ref="Z92:Z119"/>
    <mergeCell ref="AA92:AA119"/>
    <mergeCell ref="Y120:Y124"/>
    <mergeCell ref="Z120:Z124"/>
    <mergeCell ref="AA120:AA124"/>
    <mergeCell ref="U88:U91"/>
    <mergeCell ref="Y19:Y44"/>
    <mergeCell ref="Z19:Z44"/>
    <mergeCell ref="Y45:Y79"/>
    <mergeCell ref="Z45:Z79"/>
    <mergeCell ref="Y80:Y87"/>
    <mergeCell ref="Z80:Z87"/>
    <mergeCell ref="Y88:Y91"/>
    <mergeCell ref="Z88:Z91"/>
    <mergeCell ref="A1:C1"/>
    <mergeCell ref="A3:C3"/>
    <mergeCell ref="A5:B5"/>
    <mergeCell ref="A6:C6"/>
    <mergeCell ref="O17:P17"/>
    <mergeCell ref="AN19:AN124"/>
    <mergeCell ref="AT19:AT124"/>
    <mergeCell ref="AA19:AA44"/>
    <mergeCell ref="AA45:AA79"/>
    <mergeCell ref="AA80:AA87"/>
    <mergeCell ref="AA88:AA91"/>
    <mergeCell ref="S19:S44"/>
    <mergeCell ref="T19:T44"/>
    <mergeCell ref="U19:U44"/>
    <mergeCell ref="S45:S79"/>
    <mergeCell ref="T45:T79"/>
    <mergeCell ref="U45:U79"/>
    <mergeCell ref="V19:V124"/>
    <mergeCell ref="AH19:AH124"/>
    <mergeCell ref="S80:S87"/>
    <mergeCell ref="T80:T87"/>
    <mergeCell ref="U80:U87"/>
    <mergeCell ref="S88:S91"/>
    <mergeCell ref="T88:T91"/>
    <mergeCell ref="E117:E118"/>
    <mergeCell ref="E120:E122"/>
    <mergeCell ref="E90:E91"/>
    <mergeCell ref="E92:E95"/>
    <mergeCell ref="E101:E113"/>
    <mergeCell ref="E97:E98"/>
    <mergeCell ref="E22:E24"/>
    <mergeCell ref="E25:E29"/>
    <mergeCell ref="E35:E38"/>
    <mergeCell ref="E39:E42"/>
    <mergeCell ref="E54:E55"/>
    <mergeCell ref="E63:E67"/>
    <mergeCell ref="E80:E83"/>
    <mergeCell ref="E84:E85"/>
    <mergeCell ref="E31:E34"/>
  </mergeCells>
  <conditionalFormatting sqref="F19:F124">
    <cfRule type="expression" dxfId="67" priority="52">
      <formula>ISBLANK(#REF!)</formula>
    </cfRule>
  </conditionalFormatting>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14:formula1>
            <xm:f>Liste_D!$B$2:$B$61</xm:f>
          </x14:formula1>
          <xm:sqref>J19:J124</xm:sqref>
        </x14:dataValidation>
        <x14:dataValidation type="list" allowBlank="1" showInputMessage="1" showErrorMessage="1">
          <x14:formula1>
            <xm:f>Liste_D!$A$2:$A$16</xm:f>
          </x14:formula1>
          <xm:sqref>I19:I124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N256"/>
  <sheetViews>
    <sheetView topLeftCell="A237" zoomScale="85" zoomScaleNormal="85" workbookViewId="0">
      <selection activeCell="G61" sqref="G61"/>
    </sheetView>
  </sheetViews>
  <sheetFormatPr baseColWidth="10" defaultColWidth="10.85546875" defaultRowHeight="12" outlineLevelCol="2" x14ac:dyDescent="0.25"/>
  <cols>
    <col min="1" max="1" width="16.85546875" style="132" customWidth="1"/>
    <col min="2" max="2" width="22.42578125" style="132" customWidth="1"/>
    <col min="3" max="3" width="10.85546875" style="132"/>
    <col min="4" max="4" width="27.85546875" style="132" customWidth="1"/>
    <col min="5" max="5" width="28.28515625" style="132" bestFit="1" customWidth="1"/>
    <col min="6" max="6" width="34.28515625" style="132" customWidth="1" outlineLevel="1"/>
    <col min="7" max="7" width="38.5703125" style="132" customWidth="1" outlineLevel="1"/>
    <col min="8" max="8" width="9.7109375" style="132" bestFit="1" customWidth="1" outlineLevel="1"/>
    <col min="9" max="9" width="9.85546875" style="132" bestFit="1" customWidth="1" outlineLevel="1"/>
    <col min="10" max="10" width="9.85546875" style="133" bestFit="1" customWidth="1" outlineLevel="1"/>
    <col min="11" max="11" width="16.140625" style="132" bestFit="1" customWidth="1" outlineLevel="1"/>
    <col min="12" max="12" width="10" style="132" bestFit="1" customWidth="1" outlineLevel="1"/>
    <col min="13" max="13" width="8.42578125" style="132" bestFit="1" customWidth="1" outlineLevel="1"/>
    <col min="14" max="14" width="14.28515625" style="132" customWidth="1" outlineLevel="2"/>
    <col min="15" max="15" width="13.5703125" style="132" customWidth="1" outlineLevel="2"/>
    <col min="16" max="16" width="12.140625" style="132" customWidth="1" outlineLevel="2"/>
    <col min="17" max="17" width="13.7109375" style="132" customWidth="1" outlineLevel="2"/>
    <col min="18" max="18" width="13.42578125" style="132" customWidth="1" outlineLevel="2"/>
    <col min="19" max="19" width="11.5703125" style="132" customWidth="1" outlineLevel="2"/>
    <col min="20" max="20" width="12.140625" style="132" customWidth="1" outlineLevel="2"/>
    <col min="21" max="21" width="16.28515625" style="132" customWidth="1" outlineLevel="2"/>
    <col min="22" max="22" width="18.85546875" style="132" customWidth="1" outlineLevel="2"/>
    <col min="23" max="23" width="19.85546875" style="132" customWidth="1" outlineLevel="2"/>
    <col min="24" max="24" width="2.5703125" style="132" customWidth="1"/>
    <col min="25" max="25" width="14.42578125" style="132" customWidth="1" outlineLevel="1" collapsed="1"/>
    <col min="26" max="26" width="14.42578125" style="132" customWidth="1" outlineLevel="1"/>
    <col min="27" max="27" width="13.85546875" style="134" customWidth="1" outlineLevel="1"/>
    <col min="28" max="28" width="14.7109375" style="135" customWidth="1" outlineLevel="1"/>
    <col min="29" max="32" width="12.85546875" style="135" customWidth="1" outlineLevel="1"/>
    <col min="33" max="33" width="15.42578125" style="134" customWidth="1" outlineLevel="1"/>
    <col min="34" max="34" width="12.5703125" style="134" customWidth="1"/>
    <col min="35" max="35" width="12.7109375" style="134" customWidth="1"/>
    <col min="36" max="36" width="10.85546875" style="134"/>
    <col min="37" max="37" width="3.140625" style="134" customWidth="1"/>
    <col min="38" max="38" width="15.42578125" style="134" customWidth="1" outlineLevel="1"/>
    <col min="39" max="40" width="13.140625" style="134" customWidth="1" outlineLevel="1"/>
    <col min="41" max="41" width="11.7109375" style="134" customWidth="1" outlineLevel="1"/>
    <col min="42" max="42" width="13.140625" style="134" customWidth="1" outlineLevel="1"/>
    <col min="43" max="43" width="13.140625" style="134" customWidth="1"/>
    <col min="44" max="44" width="15.42578125" style="134" customWidth="1" outlineLevel="1"/>
    <col min="45" max="45" width="16.85546875" style="134" customWidth="1" outlineLevel="1"/>
    <col min="46" max="47" width="12.85546875" style="134" customWidth="1" outlineLevel="1"/>
    <col min="48" max="48" width="10.85546875" style="134" customWidth="1" outlineLevel="1"/>
    <col min="49" max="49" width="10.85546875" style="134"/>
    <col min="50" max="50" width="15.42578125" style="134" customWidth="1" outlineLevel="1"/>
    <col min="51" max="51" width="16.85546875" style="134" customWidth="1" outlineLevel="1"/>
    <col min="52" max="53" width="12.85546875" style="134" customWidth="1" outlineLevel="1"/>
    <col min="54" max="54" width="10.85546875" style="134" customWidth="1" outlineLevel="1"/>
    <col min="55" max="55" width="10.85546875" style="134"/>
    <col min="56" max="56" width="15.42578125" style="134" customWidth="1" outlineLevel="1"/>
    <col min="57" max="57" width="16.85546875" style="134" customWidth="1" outlineLevel="1"/>
    <col min="58" max="60" width="10.85546875" style="134" customWidth="1" outlineLevel="1"/>
    <col min="61" max="61" width="10.85546875" style="134"/>
    <col min="62" max="62" width="15.42578125" style="134" customWidth="1" outlineLevel="1"/>
    <col min="63" max="63" width="16.85546875" style="134" customWidth="1" outlineLevel="1"/>
    <col min="64" max="66" width="10.85546875" style="132" customWidth="1" outlineLevel="1"/>
    <col min="67" max="16384" width="10.85546875" style="132"/>
  </cols>
  <sheetData>
    <row r="1" spans="1:7" x14ac:dyDescent="0.25">
      <c r="A1" s="534" t="s">
        <v>21</v>
      </c>
      <c r="B1" s="534"/>
      <c r="C1" s="534"/>
      <c r="D1" s="129"/>
      <c r="E1" s="129"/>
      <c r="F1" s="129"/>
      <c r="G1" s="131"/>
    </row>
    <row r="2" spans="1:7" x14ac:dyDescent="0.25">
      <c r="A2" s="129"/>
      <c r="B2" s="129"/>
      <c r="C2" s="129"/>
      <c r="D2" s="129"/>
      <c r="E2" s="129"/>
      <c r="F2" s="129"/>
      <c r="G2" s="131"/>
    </row>
    <row r="3" spans="1:7" x14ac:dyDescent="0.25">
      <c r="A3" s="535" t="s">
        <v>22</v>
      </c>
      <c r="B3" s="536"/>
      <c r="C3" s="536"/>
      <c r="D3" s="129"/>
      <c r="E3" s="129"/>
      <c r="F3" s="129"/>
      <c r="G3" s="131"/>
    </row>
    <row r="4" spans="1:7" x14ac:dyDescent="0.25">
      <c r="A4" s="35"/>
      <c r="B4" s="129"/>
      <c r="C4" s="129"/>
      <c r="D4" s="129"/>
      <c r="E4" s="129"/>
      <c r="F4" s="129"/>
      <c r="G4" s="131"/>
    </row>
    <row r="5" spans="1:7" x14ac:dyDescent="0.25">
      <c r="A5" s="537" t="s">
        <v>23</v>
      </c>
      <c r="B5" s="538"/>
      <c r="C5" s="129"/>
      <c r="D5" s="129"/>
      <c r="E5" s="129"/>
      <c r="F5" s="129"/>
      <c r="G5" s="131"/>
    </row>
    <row r="6" spans="1:7" x14ac:dyDescent="0.25">
      <c r="A6" s="539" t="s">
        <v>24</v>
      </c>
      <c r="B6" s="540"/>
      <c r="C6" s="540"/>
      <c r="D6" s="129"/>
      <c r="E6" s="129"/>
      <c r="F6" s="129"/>
      <c r="G6" s="131"/>
    </row>
    <row r="7" spans="1:7" x14ac:dyDescent="0.25">
      <c r="A7" s="129"/>
      <c r="B7" s="129"/>
      <c r="C7" s="129"/>
      <c r="D7" s="129"/>
      <c r="E7" s="129"/>
      <c r="F7" s="129"/>
      <c r="G7" s="131"/>
    </row>
    <row r="8" spans="1:7" ht="12.75" thickBot="1" x14ac:dyDescent="0.3">
      <c r="A8" s="129"/>
      <c r="B8" s="129"/>
      <c r="C8" s="129"/>
      <c r="D8" s="371" t="s">
        <v>25</v>
      </c>
      <c r="E8" s="372"/>
      <c r="F8" s="556" t="s">
        <v>26</v>
      </c>
      <c r="G8" s="557"/>
    </row>
    <row r="9" spans="1:7" x14ac:dyDescent="0.25">
      <c r="A9" s="39" t="s">
        <v>27</v>
      </c>
      <c r="B9" s="40" t="s">
        <v>28</v>
      </c>
      <c r="C9" s="41" t="s">
        <v>29</v>
      </c>
      <c r="D9" s="373">
        <v>112.1</v>
      </c>
      <c r="E9" s="374"/>
      <c r="F9" s="375"/>
      <c r="G9" s="376"/>
    </row>
    <row r="10" spans="1:7" x14ac:dyDescent="0.25">
      <c r="A10" s="45" t="s">
        <v>30</v>
      </c>
      <c r="B10" s="46" t="s">
        <v>31</v>
      </c>
      <c r="C10" s="47" t="s">
        <v>32</v>
      </c>
      <c r="D10" s="377">
        <v>120.2</v>
      </c>
      <c r="E10" s="378"/>
      <c r="F10" s="379"/>
      <c r="G10" s="380">
        <f>0.15+0.85*$D$10/$D$9</f>
        <v>1.0614183764495986</v>
      </c>
    </row>
    <row r="11" spans="1:7" x14ac:dyDescent="0.25">
      <c r="A11" s="50"/>
      <c r="B11" s="46" t="s">
        <v>33</v>
      </c>
      <c r="C11" s="47" t="s">
        <v>32</v>
      </c>
      <c r="D11" s="381">
        <v>120.2</v>
      </c>
      <c r="E11" s="382"/>
      <c r="F11" s="383"/>
      <c r="G11" s="384">
        <f>0.15+0.85*$D$11/$D$9</f>
        <v>1.0614183764495986</v>
      </c>
    </row>
    <row r="12" spans="1:7" x14ac:dyDescent="0.25">
      <c r="A12" s="50"/>
      <c r="B12" s="46" t="s">
        <v>34</v>
      </c>
      <c r="C12" s="47" t="s">
        <v>32</v>
      </c>
      <c r="D12" s="385">
        <v>120.2</v>
      </c>
      <c r="E12" s="386"/>
      <c r="F12" s="383"/>
      <c r="G12" s="387">
        <f>0.15+0.85*$D$12/$D$9</f>
        <v>1.0614183764495986</v>
      </c>
    </row>
    <row r="13" spans="1:7" x14ac:dyDescent="0.25">
      <c r="A13" s="50"/>
      <c r="B13" s="46" t="s">
        <v>35</v>
      </c>
      <c r="C13" s="47" t="s">
        <v>32</v>
      </c>
      <c r="D13" s="388">
        <v>120.2</v>
      </c>
      <c r="E13" s="389"/>
      <c r="F13" s="383"/>
      <c r="G13" s="390">
        <f>0.15+0.85*$D$13/$D$9</f>
        <v>1.0614183764495986</v>
      </c>
    </row>
    <row r="14" spans="1:7" ht="12.75" thickBot="1" x14ac:dyDescent="0.3">
      <c r="A14" s="57"/>
      <c r="B14" s="58" t="s">
        <v>36</v>
      </c>
      <c r="C14" s="59" t="s">
        <v>32</v>
      </c>
      <c r="D14" s="391">
        <v>120.2</v>
      </c>
      <c r="E14" s="392"/>
      <c r="F14" s="393"/>
      <c r="G14" s="394">
        <f>0.15+0.85*$D$14/$D$9</f>
        <v>1.0614183764495986</v>
      </c>
    </row>
    <row r="16" spans="1:7" ht="12.75" thickBot="1" x14ac:dyDescent="0.3"/>
    <row r="17" spans="1:66" ht="15" customHeight="1" thickBot="1" x14ac:dyDescent="0.3">
      <c r="N17" s="558" t="s">
        <v>131</v>
      </c>
      <c r="O17" s="559"/>
      <c r="P17" s="559"/>
      <c r="Q17" s="559"/>
      <c r="R17" s="559"/>
      <c r="S17" s="559"/>
      <c r="T17" s="559"/>
      <c r="U17" s="559"/>
      <c r="V17" s="559"/>
      <c r="W17" s="560"/>
      <c r="X17" s="395"/>
      <c r="Y17" s="396"/>
      <c r="Z17" s="396"/>
      <c r="AA17" s="541" t="s">
        <v>50</v>
      </c>
      <c r="AB17" s="541"/>
      <c r="AC17" s="397"/>
      <c r="AD17" s="397"/>
      <c r="AE17" s="397"/>
      <c r="AF17" s="397"/>
    </row>
    <row r="18" spans="1:66" ht="150" customHeight="1" thickBot="1" x14ac:dyDescent="0.3">
      <c r="A18" s="62" t="s">
        <v>0</v>
      </c>
      <c r="B18" s="63" t="s">
        <v>1</v>
      </c>
      <c r="C18" s="63" t="s">
        <v>2</v>
      </c>
      <c r="D18" s="63" t="s">
        <v>676</v>
      </c>
      <c r="E18" s="63"/>
      <c r="F18" s="63" t="s">
        <v>120</v>
      </c>
      <c r="G18" s="398" t="s">
        <v>3</v>
      </c>
      <c r="H18" s="63" t="s">
        <v>5</v>
      </c>
      <c r="I18" s="63" t="s">
        <v>6</v>
      </c>
      <c r="J18" s="63" t="s">
        <v>122</v>
      </c>
      <c r="K18" s="63" t="s">
        <v>8</v>
      </c>
      <c r="L18" s="63" t="s">
        <v>9</v>
      </c>
      <c r="M18" s="398" t="s">
        <v>10</v>
      </c>
      <c r="N18" s="399" t="s">
        <v>121</v>
      </c>
      <c r="O18" s="400" t="s">
        <v>123</v>
      </c>
      <c r="P18" s="401" t="s">
        <v>124</v>
      </c>
      <c r="Q18" s="401" t="s">
        <v>125</v>
      </c>
      <c r="R18" s="401" t="s">
        <v>126</v>
      </c>
      <c r="S18" s="401" t="s">
        <v>128</v>
      </c>
      <c r="T18" s="401" t="s">
        <v>129</v>
      </c>
      <c r="U18" s="400" t="s">
        <v>127</v>
      </c>
      <c r="V18" s="401" t="s">
        <v>130</v>
      </c>
      <c r="W18" s="402" t="s">
        <v>147</v>
      </c>
      <c r="X18" s="402"/>
      <c r="Y18" s="403" t="s">
        <v>220</v>
      </c>
      <c r="Z18" s="403" t="s">
        <v>221</v>
      </c>
      <c r="AA18" s="239" t="s">
        <v>215</v>
      </c>
      <c r="AB18" s="201" t="s">
        <v>216</v>
      </c>
      <c r="AC18" s="404" t="s">
        <v>162</v>
      </c>
      <c r="AD18" s="405" t="s">
        <v>217</v>
      </c>
      <c r="AE18" s="201" t="s">
        <v>214</v>
      </c>
      <c r="AF18" s="406" t="s">
        <v>219</v>
      </c>
      <c r="AG18" s="140" t="s">
        <v>218</v>
      </c>
      <c r="AH18" s="140" t="s">
        <v>226</v>
      </c>
      <c r="AI18" s="140" t="s">
        <v>227</v>
      </c>
      <c r="AJ18" s="140" t="s">
        <v>53</v>
      </c>
      <c r="AK18" s="407"/>
      <c r="AL18" s="143" t="s">
        <v>228</v>
      </c>
      <c r="AM18" s="144" t="s">
        <v>218</v>
      </c>
      <c r="AN18" s="144" t="s">
        <v>229</v>
      </c>
      <c r="AO18" s="144" t="s">
        <v>230</v>
      </c>
      <c r="AP18" s="145" t="s">
        <v>54</v>
      </c>
      <c r="AQ18" s="146"/>
      <c r="AR18" s="147" t="s">
        <v>231</v>
      </c>
      <c r="AS18" s="148" t="s">
        <v>232</v>
      </c>
      <c r="AT18" s="148" t="s">
        <v>233</v>
      </c>
      <c r="AU18" s="148" t="s">
        <v>234</v>
      </c>
      <c r="AV18" s="149" t="s">
        <v>56</v>
      </c>
      <c r="AW18" s="150"/>
      <c r="AX18" s="151" t="s">
        <v>235</v>
      </c>
      <c r="AY18" s="152" t="s">
        <v>236</v>
      </c>
      <c r="AZ18" s="152" t="s">
        <v>237</v>
      </c>
      <c r="BA18" s="152" t="s">
        <v>238</v>
      </c>
      <c r="BB18" s="153" t="s">
        <v>57</v>
      </c>
      <c r="BC18" s="154"/>
      <c r="BD18" s="155" t="s">
        <v>239</v>
      </c>
      <c r="BE18" s="156" t="s">
        <v>240</v>
      </c>
      <c r="BF18" s="156" t="s">
        <v>241</v>
      </c>
      <c r="BG18" s="156" t="s">
        <v>242</v>
      </c>
      <c r="BH18" s="157" t="s">
        <v>58</v>
      </c>
      <c r="BI18" s="158"/>
      <c r="BJ18" s="159" t="s">
        <v>243</v>
      </c>
      <c r="BK18" s="160" t="s">
        <v>244</v>
      </c>
      <c r="BL18" s="161" t="s">
        <v>245</v>
      </c>
      <c r="BM18" s="161" t="s">
        <v>246</v>
      </c>
      <c r="BN18" s="162" t="s">
        <v>59</v>
      </c>
    </row>
    <row r="19" spans="1:66" ht="16.5" customHeight="1" x14ac:dyDescent="0.25">
      <c r="A19" s="163">
        <v>3</v>
      </c>
      <c r="B19" s="295" t="s">
        <v>609</v>
      </c>
      <c r="C19" s="408" t="s">
        <v>248</v>
      </c>
      <c r="D19" s="270" t="s">
        <v>673</v>
      </c>
      <c r="E19" s="531" t="str">
        <f>F19</f>
        <v>024001VENT_SalleCours</v>
      </c>
      <c r="F19" s="164" t="str">
        <f>CONCATENATE(C19,I19,M19,K19)</f>
        <v>024001VENT_SalleCours</v>
      </c>
      <c r="G19" s="409" t="str">
        <f>CONCATENATE(C19,I19,M19,K19,M19,L19)</f>
        <v>024001VENT_SalleCours_</v>
      </c>
      <c r="H19" s="95" t="s">
        <v>12</v>
      </c>
      <c r="I19" s="238" t="s">
        <v>11</v>
      </c>
      <c r="J19" s="295">
        <v>2</v>
      </c>
      <c r="K19" s="295" t="s">
        <v>563</v>
      </c>
      <c r="L19" s="96"/>
      <c r="M19" s="410" t="s">
        <v>10</v>
      </c>
      <c r="N19" s="411">
        <v>1</v>
      </c>
      <c r="O19" s="412">
        <v>287</v>
      </c>
      <c r="P19" s="295">
        <v>592</v>
      </c>
      <c r="Q19" s="295">
        <v>25</v>
      </c>
      <c r="R19" s="295" t="s">
        <v>567</v>
      </c>
      <c r="S19" s="295" t="s">
        <v>134</v>
      </c>
      <c r="T19" s="295" t="s">
        <v>136</v>
      </c>
      <c r="U19" s="412" t="s">
        <v>138</v>
      </c>
      <c r="V19" s="411" t="s">
        <v>155</v>
      </c>
      <c r="W19" s="410" t="s">
        <v>154</v>
      </c>
      <c r="X19" s="413"/>
      <c r="Y19" s="414"/>
      <c r="Z19" s="414"/>
      <c r="AA19" s="415">
        <v>200</v>
      </c>
      <c r="AB19" s="416">
        <v>0.5</v>
      </c>
      <c r="AC19" s="417">
        <f>AA19-(AA19*AB19)</f>
        <v>100</v>
      </c>
      <c r="AD19" s="417">
        <f>(AC19*N19)*J19</f>
        <v>200</v>
      </c>
      <c r="AE19" s="418">
        <v>0.05</v>
      </c>
      <c r="AF19" s="417">
        <f>AD19*(AE19+1)</f>
        <v>210</v>
      </c>
      <c r="AG19" s="419">
        <f>AF19*12</f>
        <v>2520</v>
      </c>
      <c r="AH19" s="552">
        <f>SUM(AF19:AF95)</f>
        <v>29505</v>
      </c>
      <c r="AI19" s="552">
        <f>SUM(AG19:AG95)</f>
        <v>354060</v>
      </c>
      <c r="AJ19" s="552"/>
      <c r="AK19" s="420"/>
      <c r="AL19" s="421">
        <f t="shared" ref="AL19:AL83" si="0">AF19*$G$10</f>
        <v>222.8978590544157</v>
      </c>
      <c r="AM19" s="419">
        <f>AL19*12</f>
        <v>2674.7743086529886</v>
      </c>
      <c r="AN19" s="552">
        <f>SUM(AL19:AL95)</f>
        <v>31317.149197145412</v>
      </c>
      <c r="AO19" s="552">
        <f>SUM(AM19:AM95)</f>
        <v>375805.79036574514</v>
      </c>
      <c r="AP19" s="552"/>
      <c r="AQ19" s="420"/>
      <c r="AR19" s="421">
        <f>AF19*$G$11</f>
        <v>222.8978590544157</v>
      </c>
      <c r="AS19" s="419">
        <f>AR19*12</f>
        <v>2674.7743086529886</v>
      </c>
      <c r="AT19" s="552">
        <f>SUM(AR19:AR95)</f>
        <v>31317.149197145412</v>
      </c>
      <c r="AU19" s="552">
        <f>SUM(AS19:AS95)</f>
        <v>375805.79036574514</v>
      </c>
      <c r="AV19" s="552"/>
      <c r="AW19" s="420"/>
      <c r="AX19" s="421">
        <f>AF19*$G$12</f>
        <v>222.8978590544157</v>
      </c>
      <c r="AY19" s="419">
        <f>AX19*12</f>
        <v>2674.7743086529886</v>
      </c>
      <c r="AZ19" s="552">
        <f>SUM(AX19:AX95)</f>
        <v>31317.149197145412</v>
      </c>
      <c r="BA19" s="552">
        <f>SUM(AY19:AY95)</f>
        <v>375805.79036574514</v>
      </c>
      <c r="BB19" s="552"/>
      <c r="BC19" s="420"/>
      <c r="BD19" s="421">
        <f>AF19*$G$13</f>
        <v>222.8978590544157</v>
      </c>
      <c r="BE19" s="419">
        <f>BD19*12</f>
        <v>2674.7743086529886</v>
      </c>
      <c r="BF19" s="552">
        <f>SUM(BD19:BD95)</f>
        <v>31317.149197145412</v>
      </c>
      <c r="BG19" s="552">
        <f>SUM(BE19:BE95)</f>
        <v>375805.79036574514</v>
      </c>
      <c r="BH19" s="552"/>
      <c r="BI19" s="420"/>
      <c r="BJ19" s="421">
        <f>AF19*$G$14</f>
        <v>222.8978590544157</v>
      </c>
      <c r="BK19" s="419">
        <f>BJ19*12</f>
        <v>2674.7743086529886</v>
      </c>
      <c r="BL19" s="552">
        <f>SUM(BJ19:BJ95)</f>
        <v>31317.149197145412</v>
      </c>
      <c r="BM19" s="552">
        <f>SUM(BK19:BK95)</f>
        <v>375805.79036574514</v>
      </c>
      <c r="BN19" s="552"/>
    </row>
    <row r="20" spans="1:66" ht="16.5" customHeight="1" x14ac:dyDescent="0.25">
      <c r="A20" s="190">
        <v>3</v>
      </c>
      <c r="B20" s="124" t="s">
        <v>609</v>
      </c>
      <c r="C20" s="422" t="s">
        <v>248</v>
      </c>
      <c r="D20" s="423" t="s">
        <v>673</v>
      </c>
      <c r="E20" s="532"/>
      <c r="F20" s="165" t="str">
        <f t="shared" ref="F20:F38" si="1">CONCATENATE(C20,I20,M20,K20)</f>
        <v>024001VENT_SalleCours</v>
      </c>
      <c r="G20" s="424" t="str">
        <f t="shared" ref="G20:G41" si="2">CONCATENATE(C20,I20,M20,K20,M20,L20)</f>
        <v>024001VENT_SalleCours_</v>
      </c>
      <c r="H20" s="120" t="s">
        <v>12</v>
      </c>
      <c r="I20" s="103" t="s">
        <v>11</v>
      </c>
      <c r="J20" s="124">
        <v>2</v>
      </c>
      <c r="K20" s="124" t="s">
        <v>563</v>
      </c>
      <c r="L20" s="121"/>
      <c r="M20" s="425" t="s">
        <v>10</v>
      </c>
      <c r="N20" s="426">
        <v>1</v>
      </c>
      <c r="O20" s="427">
        <v>592</v>
      </c>
      <c r="P20" s="124">
        <v>592</v>
      </c>
      <c r="Q20" s="124">
        <v>25</v>
      </c>
      <c r="R20" s="124" t="s">
        <v>568</v>
      </c>
      <c r="S20" s="428" t="s">
        <v>134</v>
      </c>
      <c r="T20" s="428" t="s">
        <v>136</v>
      </c>
      <c r="U20" s="429" t="s">
        <v>138</v>
      </c>
      <c r="V20" s="430" t="s">
        <v>155</v>
      </c>
      <c r="W20" s="431" t="s">
        <v>154</v>
      </c>
      <c r="X20" s="432"/>
      <c r="Y20" s="433"/>
      <c r="Z20" s="433"/>
      <c r="AA20" s="434">
        <v>100</v>
      </c>
      <c r="AB20" s="435">
        <v>0.5</v>
      </c>
      <c r="AC20" s="436">
        <f t="shared" ref="AC20:AC32" si="3">AA20-(AA20*AB20)</f>
        <v>50</v>
      </c>
      <c r="AD20" s="437">
        <f t="shared" ref="AD20:AD32" si="4">(AC20*N20)*J20</f>
        <v>100</v>
      </c>
      <c r="AE20" s="438">
        <v>0.05</v>
      </c>
      <c r="AF20" s="437">
        <f t="shared" ref="AF20:AF32" si="5">AD20*(AE20+1)</f>
        <v>105</v>
      </c>
      <c r="AG20" s="439">
        <f t="shared" ref="AG20:AG83" si="6">AF20*12</f>
        <v>1260</v>
      </c>
      <c r="AH20" s="553"/>
      <c r="AI20" s="553"/>
      <c r="AJ20" s="553"/>
      <c r="AK20" s="440"/>
      <c r="AL20" s="441">
        <f t="shared" si="0"/>
        <v>111.44892952720785</v>
      </c>
      <c r="AM20" s="439">
        <f t="shared" ref="AM20:AM32" si="7">AL20*12</f>
        <v>1337.3871543264943</v>
      </c>
      <c r="AN20" s="553"/>
      <c r="AO20" s="553"/>
      <c r="AP20" s="553"/>
      <c r="AQ20" s="440"/>
      <c r="AR20" s="441">
        <f t="shared" ref="AR20:AR83" si="8">AF20*$G$11</f>
        <v>111.44892952720785</v>
      </c>
      <c r="AS20" s="439">
        <f t="shared" ref="AS20:AS32" si="9">AR20*12</f>
        <v>1337.3871543264943</v>
      </c>
      <c r="AT20" s="553"/>
      <c r="AU20" s="553"/>
      <c r="AV20" s="553"/>
      <c r="AW20" s="440"/>
      <c r="AX20" s="441">
        <f t="shared" ref="AX20:AX83" si="10">AF20*$G$12</f>
        <v>111.44892952720785</v>
      </c>
      <c r="AY20" s="439">
        <f t="shared" ref="AY20:AY32" si="11">AX20*12</f>
        <v>1337.3871543264943</v>
      </c>
      <c r="AZ20" s="553"/>
      <c r="BA20" s="553"/>
      <c r="BB20" s="553"/>
      <c r="BC20" s="440"/>
      <c r="BD20" s="441">
        <f t="shared" ref="BD20:BD83" si="12">AF20*$G$13</f>
        <v>111.44892952720785</v>
      </c>
      <c r="BE20" s="439">
        <f t="shared" ref="BE20:BE32" si="13">BD20*12</f>
        <v>1337.3871543264943</v>
      </c>
      <c r="BF20" s="553"/>
      <c r="BG20" s="553"/>
      <c r="BH20" s="553"/>
      <c r="BI20" s="440"/>
      <c r="BJ20" s="441">
        <f t="shared" ref="BJ20:BJ83" si="14">AF20*$G$14</f>
        <v>111.44892952720785</v>
      </c>
      <c r="BK20" s="439">
        <f t="shared" ref="BK20:BK32" si="15">BJ20*12</f>
        <v>1337.3871543264943</v>
      </c>
      <c r="BL20" s="553"/>
      <c r="BM20" s="553"/>
      <c r="BN20" s="553"/>
    </row>
    <row r="21" spans="1:66" ht="16.5" customHeight="1" x14ac:dyDescent="0.25">
      <c r="A21" s="171">
        <v>3</v>
      </c>
      <c r="B21" s="124" t="s">
        <v>609</v>
      </c>
      <c r="C21" s="422" t="s">
        <v>248</v>
      </c>
      <c r="D21" s="442" t="s">
        <v>673</v>
      </c>
      <c r="E21" s="532"/>
      <c r="F21" s="172" t="str">
        <f t="shared" si="1"/>
        <v>024001VENT_SalleCours</v>
      </c>
      <c r="G21" s="443" t="str">
        <f t="shared" si="2"/>
        <v>024001VENT_SalleCours_</v>
      </c>
      <c r="H21" s="120" t="s">
        <v>12</v>
      </c>
      <c r="I21" s="103" t="s">
        <v>11</v>
      </c>
      <c r="J21" s="124">
        <v>2</v>
      </c>
      <c r="K21" s="124" t="s">
        <v>563</v>
      </c>
      <c r="L21" s="104"/>
      <c r="M21" s="425" t="s">
        <v>10</v>
      </c>
      <c r="N21" s="426">
        <v>1</v>
      </c>
      <c r="O21" s="427">
        <v>287</v>
      </c>
      <c r="P21" s="124">
        <v>592</v>
      </c>
      <c r="Q21" s="124">
        <v>25</v>
      </c>
      <c r="R21" s="124" t="s">
        <v>569</v>
      </c>
      <c r="S21" s="124" t="s">
        <v>134</v>
      </c>
      <c r="T21" s="124" t="s">
        <v>136</v>
      </c>
      <c r="U21" s="429" t="s">
        <v>139</v>
      </c>
      <c r="V21" s="430" t="s">
        <v>160</v>
      </c>
      <c r="W21" s="431" t="s">
        <v>154</v>
      </c>
      <c r="X21" s="432"/>
      <c r="Y21" s="433"/>
      <c r="Z21" s="433"/>
      <c r="AA21" s="434">
        <v>100</v>
      </c>
      <c r="AB21" s="435">
        <v>0.5</v>
      </c>
      <c r="AC21" s="436">
        <f t="shared" si="3"/>
        <v>50</v>
      </c>
      <c r="AD21" s="437">
        <f t="shared" si="4"/>
        <v>100</v>
      </c>
      <c r="AE21" s="438">
        <v>0.05</v>
      </c>
      <c r="AF21" s="437">
        <f t="shared" si="5"/>
        <v>105</v>
      </c>
      <c r="AG21" s="439">
        <f t="shared" si="6"/>
        <v>1260</v>
      </c>
      <c r="AH21" s="553"/>
      <c r="AI21" s="553"/>
      <c r="AJ21" s="553"/>
      <c r="AK21" s="440"/>
      <c r="AL21" s="441">
        <f t="shared" si="0"/>
        <v>111.44892952720785</v>
      </c>
      <c r="AM21" s="439">
        <f t="shared" si="7"/>
        <v>1337.3871543264943</v>
      </c>
      <c r="AN21" s="553"/>
      <c r="AO21" s="553"/>
      <c r="AP21" s="553"/>
      <c r="AQ21" s="440"/>
      <c r="AR21" s="441">
        <f t="shared" si="8"/>
        <v>111.44892952720785</v>
      </c>
      <c r="AS21" s="439">
        <f t="shared" si="9"/>
        <v>1337.3871543264943</v>
      </c>
      <c r="AT21" s="553"/>
      <c r="AU21" s="553"/>
      <c r="AV21" s="553"/>
      <c r="AW21" s="440"/>
      <c r="AX21" s="441">
        <f t="shared" si="10"/>
        <v>111.44892952720785</v>
      </c>
      <c r="AY21" s="439">
        <f t="shared" si="11"/>
        <v>1337.3871543264943</v>
      </c>
      <c r="AZ21" s="553"/>
      <c r="BA21" s="553"/>
      <c r="BB21" s="553"/>
      <c r="BC21" s="440"/>
      <c r="BD21" s="441">
        <f t="shared" si="12"/>
        <v>111.44892952720785</v>
      </c>
      <c r="BE21" s="439">
        <f t="shared" si="13"/>
        <v>1337.3871543264943</v>
      </c>
      <c r="BF21" s="553"/>
      <c r="BG21" s="553"/>
      <c r="BH21" s="553"/>
      <c r="BI21" s="440"/>
      <c r="BJ21" s="441">
        <f t="shared" si="14"/>
        <v>111.44892952720785</v>
      </c>
      <c r="BK21" s="439">
        <f t="shared" si="15"/>
        <v>1337.3871543264943</v>
      </c>
      <c r="BL21" s="553"/>
      <c r="BM21" s="553"/>
      <c r="BN21" s="553"/>
    </row>
    <row r="22" spans="1:66" ht="16.5" customHeight="1" x14ac:dyDescent="0.25">
      <c r="A22" s="171">
        <v>3</v>
      </c>
      <c r="B22" s="124" t="s">
        <v>609</v>
      </c>
      <c r="C22" s="422" t="s">
        <v>248</v>
      </c>
      <c r="D22" s="442" t="s">
        <v>673</v>
      </c>
      <c r="E22" s="530"/>
      <c r="F22" s="172" t="str">
        <f t="shared" si="1"/>
        <v>024001VENT_SalleCours</v>
      </c>
      <c r="G22" s="443" t="str">
        <f t="shared" si="2"/>
        <v>024001VENT_SalleCours_</v>
      </c>
      <c r="H22" s="120" t="s">
        <v>12</v>
      </c>
      <c r="I22" s="103" t="s">
        <v>11</v>
      </c>
      <c r="J22" s="124">
        <v>2</v>
      </c>
      <c r="K22" s="124" t="s">
        <v>563</v>
      </c>
      <c r="L22" s="104"/>
      <c r="M22" s="425" t="s">
        <v>10</v>
      </c>
      <c r="N22" s="426">
        <v>1</v>
      </c>
      <c r="O22" s="427">
        <v>592</v>
      </c>
      <c r="P22" s="124">
        <v>592</v>
      </c>
      <c r="Q22" s="124">
        <v>25</v>
      </c>
      <c r="R22" s="124" t="s">
        <v>570</v>
      </c>
      <c r="S22" s="124" t="s">
        <v>134</v>
      </c>
      <c r="T22" s="124" t="s">
        <v>136</v>
      </c>
      <c r="U22" s="429" t="s">
        <v>139</v>
      </c>
      <c r="V22" s="430" t="s">
        <v>160</v>
      </c>
      <c r="W22" s="431" t="s">
        <v>154</v>
      </c>
      <c r="X22" s="432"/>
      <c r="Y22" s="433"/>
      <c r="Z22" s="433"/>
      <c r="AA22" s="434">
        <v>100</v>
      </c>
      <c r="AB22" s="435">
        <v>0.5</v>
      </c>
      <c r="AC22" s="436">
        <f t="shared" si="3"/>
        <v>50</v>
      </c>
      <c r="AD22" s="437">
        <f t="shared" si="4"/>
        <v>100</v>
      </c>
      <c r="AE22" s="438">
        <v>0.05</v>
      </c>
      <c r="AF22" s="437">
        <f t="shared" si="5"/>
        <v>105</v>
      </c>
      <c r="AG22" s="439">
        <f t="shared" si="6"/>
        <v>1260</v>
      </c>
      <c r="AH22" s="553"/>
      <c r="AI22" s="553"/>
      <c r="AJ22" s="553"/>
      <c r="AK22" s="440"/>
      <c r="AL22" s="441">
        <f t="shared" si="0"/>
        <v>111.44892952720785</v>
      </c>
      <c r="AM22" s="439">
        <f t="shared" si="7"/>
        <v>1337.3871543264943</v>
      </c>
      <c r="AN22" s="553"/>
      <c r="AO22" s="553"/>
      <c r="AP22" s="553"/>
      <c r="AQ22" s="440"/>
      <c r="AR22" s="441">
        <f t="shared" si="8"/>
        <v>111.44892952720785</v>
      </c>
      <c r="AS22" s="439">
        <f t="shared" si="9"/>
        <v>1337.3871543264943</v>
      </c>
      <c r="AT22" s="553"/>
      <c r="AU22" s="553"/>
      <c r="AV22" s="553"/>
      <c r="AW22" s="440"/>
      <c r="AX22" s="441">
        <f t="shared" si="10"/>
        <v>111.44892952720785</v>
      </c>
      <c r="AY22" s="439">
        <f t="shared" si="11"/>
        <v>1337.3871543264943</v>
      </c>
      <c r="AZ22" s="553"/>
      <c r="BA22" s="553"/>
      <c r="BB22" s="553"/>
      <c r="BC22" s="440"/>
      <c r="BD22" s="441">
        <f t="shared" si="12"/>
        <v>111.44892952720785</v>
      </c>
      <c r="BE22" s="439">
        <f t="shared" si="13"/>
        <v>1337.3871543264943</v>
      </c>
      <c r="BF22" s="553"/>
      <c r="BG22" s="553"/>
      <c r="BH22" s="553"/>
      <c r="BI22" s="440"/>
      <c r="BJ22" s="441">
        <f t="shared" si="14"/>
        <v>111.44892952720785</v>
      </c>
      <c r="BK22" s="439">
        <f t="shared" si="15"/>
        <v>1337.3871543264943</v>
      </c>
      <c r="BL22" s="553"/>
      <c r="BM22" s="553"/>
      <c r="BN22" s="553"/>
    </row>
    <row r="23" spans="1:66" ht="16.5" customHeight="1" x14ac:dyDescent="0.25">
      <c r="A23" s="171">
        <v>3</v>
      </c>
      <c r="B23" s="124" t="s">
        <v>609</v>
      </c>
      <c r="C23" s="422" t="s">
        <v>248</v>
      </c>
      <c r="D23" s="442" t="s">
        <v>673</v>
      </c>
      <c r="E23" s="529" t="str">
        <f>F23</f>
        <v>024001VENT_Amphi</v>
      </c>
      <c r="F23" s="172" t="str">
        <f t="shared" si="1"/>
        <v>024001VENT_Amphi</v>
      </c>
      <c r="G23" s="443" t="str">
        <f t="shared" si="2"/>
        <v>024001VENT_Amphi_</v>
      </c>
      <c r="H23" s="120" t="s">
        <v>12</v>
      </c>
      <c r="I23" s="103" t="s">
        <v>11</v>
      </c>
      <c r="J23" s="124">
        <v>2</v>
      </c>
      <c r="K23" s="124" t="s">
        <v>501</v>
      </c>
      <c r="L23" s="104"/>
      <c r="M23" s="425" t="s">
        <v>10</v>
      </c>
      <c r="N23" s="426">
        <v>2</v>
      </c>
      <c r="O23" s="427">
        <v>592</v>
      </c>
      <c r="P23" s="124">
        <v>592</v>
      </c>
      <c r="Q23" s="124">
        <v>25</v>
      </c>
      <c r="R23" s="124" t="s">
        <v>568</v>
      </c>
      <c r="S23" s="124" t="s">
        <v>134</v>
      </c>
      <c r="T23" s="124" t="s">
        <v>136</v>
      </c>
      <c r="U23" s="429" t="s">
        <v>138</v>
      </c>
      <c r="V23" s="430" t="s">
        <v>155</v>
      </c>
      <c r="W23" s="431" t="s">
        <v>154</v>
      </c>
      <c r="X23" s="432"/>
      <c r="Y23" s="433"/>
      <c r="Z23" s="433"/>
      <c r="AA23" s="434">
        <v>100</v>
      </c>
      <c r="AB23" s="435">
        <v>0.5</v>
      </c>
      <c r="AC23" s="436">
        <f t="shared" si="3"/>
        <v>50</v>
      </c>
      <c r="AD23" s="437">
        <f t="shared" si="4"/>
        <v>200</v>
      </c>
      <c r="AE23" s="438">
        <v>0.05</v>
      </c>
      <c r="AF23" s="437">
        <f t="shared" si="5"/>
        <v>210</v>
      </c>
      <c r="AG23" s="439">
        <f t="shared" si="6"/>
        <v>2520</v>
      </c>
      <c r="AH23" s="553"/>
      <c r="AI23" s="553"/>
      <c r="AJ23" s="553"/>
      <c r="AK23" s="440"/>
      <c r="AL23" s="441">
        <f t="shared" si="0"/>
        <v>222.8978590544157</v>
      </c>
      <c r="AM23" s="439">
        <f t="shared" si="7"/>
        <v>2674.7743086529886</v>
      </c>
      <c r="AN23" s="553"/>
      <c r="AO23" s="553"/>
      <c r="AP23" s="553"/>
      <c r="AQ23" s="440"/>
      <c r="AR23" s="441">
        <f t="shared" si="8"/>
        <v>222.8978590544157</v>
      </c>
      <c r="AS23" s="439">
        <f t="shared" si="9"/>
        <v>2674.7743086529886</v>
      </c>
      <c r="AT23" s="553"/>
      <c r="AU23" s="553"/>
      <c r="AV23" s="553"/>
      <c r="AW23" s="440"/>
      <c r="AX23" s="441">
        <f t="shared" si="10"/>
        <v>222.8978590544157</v>
      </c>
      <c r="AY23" s="439">
        <f t="shared" si="11"/>
        <v>2674.7743086529886</v>
      </c>
      <c r="AZ23" s="553"/>
      <c r="BA23" s="553"/>
      <c r="BB23" s="553"/>
      <c r="BC23" s="440"/>
      <c r="BD23" s="441">
        <f t="shared" si="12"/>
        <v>222.8978590544157</v>
      </c>
      <c r="BE23" s="439">
        <f t="shared" si="13"/>
        <v>2674.7743086529886</v>
      </c>
      <c r="BF23" s="553"/>
      <c r="BG23" s="553"/>
      <c r="BH23" s="553"/>
      <c r="BI23" s="440"/>
      <c r="BJ23" s="441">
        <f t="shared" si="14"/>
        <v>222.8978590544157</v>
      </c>
      <c r="BK23" s="439">
        <f t="shared" si="15"/>
        <v>2674.7743086529886</v>
      </c>
      <c r="BL23" s="553"/>
      <c r="BM23" s="553"/>
      <c r="BN23" s="553"/>
    </row>
    <row r="24" spans="1:66" ht="16.5" customHeight="1" x14ac:dyDescent="0.25">
      <c r="A24" s="171">
        <v>3</v>
      </c>
      <c r="B24" s="124" t="s">
        <v>609</v>
      </c>
      <c r="C24" s="422" t="s">
        <v>248</v>
      </c>
      <c r="D24" s="442" t="s">
        <v>673</v>
      </c>
      <c r="E24" s="532"/>
      <c r="F24" s="172" t="str">
        <f t="shared" si="1"/>
        <v>024001VENT_Amphi</v>
      </c>
      <c r="G24" s="443" t="str">
        <f t="shared" si="2"/>
        <v>024001VENT_Amphi_</v>
      </c>
      <c r="H24" s="120" t="s">
        <v>12</v>
      </c>
      <c r="I24" s="103" t="s">
        <v>11</v>
      </c>
      <c r="J24" s="124">
        <v>2</v>
      </c>
      <c r="K24" s="124" t="s">
        <v>501</v>
      </c>
      <c r="L24" s="104"/>
      <c r="M24" s="425" t="s">
        <v>10</v>
      </c>
      <c r="N24" s="426">
        <v>2</v>
      </c>
      <c r="O24" s="427">
        <v>287</v>
      </c>
      <c r="P24" s="124">
        <v>592</v>
      </c>
      <c r="Q24" s="124">
        <v>25</v>
      </c>
      <c r="R24" s="124" t="s">
        <v>567</v>
      </c>
      <c r="S24" s="124" t="s">
        <v>134</v>
      </c>
      <c r="T24" s="124" t="s">
        <v>136</v>
      </c>
      <c r="U24" s="429" t="s">
        <v>138</v>
      </c>
      <c r="V24" s="430" t="s">
        <v>155</v>
      </c>
      <c r="W24" s="431" t="s">
        <v>154</v>
      </c>
      <c r="X24" s="432"/>
      <c r="Y24" s="433"/>
      <c r="Z24" s="433"/>
      <c r="AA24" s="434">
        <v>100</v>
      </c>
      <c r="AB24" s="435">
        <v>0.5</v>
      </c>
      <c r="AC24" s="436">
        <f t="shared" si="3"/>
        <v>50</v>
      </c>
      <c r="AD24" s="437">
        <f t="shared" si="4"/>
        <v>200</v>
      </c>
      <c r="AE24" s="438">
        <v>0.05</v>
      </c>
      <c r="AF24" s="437">
        <f t="shared" si="5"/>
        <v>210</v>
      </c>
      <c r="AG24" s="439">
        <f t="shared" si="6"/>
        <v>2520</v>
      </c>
      <c r="AH24" s="553"/>
      <c r="AI24" s="553"/>
      <c r="AJ24" s="553"/>
      <c r="AK24" s="440"/>
      <c r="AL24" s="441">
        <f t="shared" si="0"/>
        <v>222.8978590544157</v>
      </c>
      <c r="AM24" s="439">
        <f t="shared" si="7"/>
        <v>2674.7743086529886</v>
      </c>
      <c r="AN24" s="553"/>
      <c r="AO24" s="553"/>
      <c r="AP24" s="553"/>
      <c r="AQ24" s="440"/>
      <c r="AR24" s="441">
        <f t="shared" si="8"/>
        <v>222.8978590544157</v>
      </c>
      <c r="AS24" s="439">
        <f t="shared" si="9"/>
        <v>2674.7743086529886</v>
      </c>
      <c r="AT24" s="553"/>
      <c r="AU24" s="553"/>
      <c r="AV24" s="553"/>
      <c r="AW24" s="440"/>
      <c r="AX24" s="441">
        <f t="shared" si="10"/>
        <v>222.8978590544157</v>
      </c>
      <c r="AY24" s="439">
        <f t="shared" si="11"/>
        <v>2674.7743086529886</v>
      </c>
      <c r="AZ24" s="553"/>
      <c r="BA24" s="553"/>
      <c r="BB24" s="553"/>
      <c r="BC24" s="440"/>
      <c r="BD24" s="441">
        <f t="shared" si="12"/>
        <v>222.8978590544157</v>
      </c>
      <c r="BE24" s="439">
        <f t="shared" si="13"/>
        <v>2674.7743086529886</v>
      </c>
      <c r="BF24" s="553"/>
      <c r="BG24" s="553"/>
      <c r="BH24" s="553"/>
      <c r="BI24" s="440"/>
      <c r="BJ24" s="441">
        <f t="shared" si="14"/>
        <v>222.8978590544157</v>
      </c>
      <c r="BK24" s="439">
        <f t="shared" si="15"/>
        <v>2674.7743086529886</v>
      </c>
      <c r="BL24" s="553"/>
      <c r="BM24" s="553"/>
      <c r="BN24" s="553"/>
    </row>
    <row r="25" spans="1:66" ht="16.5" customHeight="1" x14ac:dyDescent="0.25">
      <c r="A25" s="171">
        <v>3</v>
      </c>
      <c r="B25" s="124" t="s">
        <v>609</v>
      </c>
      <c r="C25" s="422" t="s">
        <v>248</v>
      </c>
      <c r="D25" s="442" t="s">
        <v>673</v>
      </c>
      <c r="E25" s="532"/>
      <c r="F25" s="172" t="str">
        <f t="shared" si="1"/>
        <v>024001VENT_Amphi</v>
      </c>
      <c r="G25" s="443" t="str">
        <f t="shared" si="2"/>
        <v>024001VENT_Amphi_</v>
      </c>
      <c r="H25" s="120" t="s">
        <v>12</v>
      </c>
      <c r="I25" s="103" t="s">
        <v>11</v>
      </c>
      <c r="J25" s="124">
        <v>2</v>
      </c>
      <c r="K25" s="124" t="s">
        <v>501</v>
      </c>
      <c r="L25" s="104"/>
      <c r="M25" s="425" t="s">
        <v>10</v>
      </c>
      <c r="N25" s="426">
        <v>2</v>
      </c>
      <c r="O25" s="427">
        <v>592</v>
      </c>
      <c r="P25" s="124">
        <v>592</v>
      </c>
      <c r="Q25" s="124">
        <v>25</v>
      </c>
      <c r="R25" s="124" t="s">
        <v>570</v>
      </c>
      <c r="S25" s="124" t="s">
        <v>134</v>
      </c>
      <c r="T25" s="124" t="s">
        <v>136</v>
      </c>
      <c r="U25" s="429" t="s">
        <v>139</v>
      </c>
      <c r="V25" s="430" t="s">
        <v>160</v>
      </c>
      <c r="W25" s="431" t="s">
        <v>154</v>
      </c>
      <c r="X25" s="432"/>
      <c r="Y25" s="433"/>
      <c r="Z25" s="433"/>
      <c r="AA25" s="434">
        <v>100</v>
      </c>
      <c r="AB25" s="435">
        <v>0.5</v>
      </c>
      <c r="AC25" s="436">
        <f t="shared" si="3"/>
        <v>50</v>
      </c>
      <c r="AD25" s="437">
        <f t="shared" si="4"/>
        <v>200</v>
      </c>
      <c r="AE25" s="438">
        <v>0.05</v>
      </c>
      <c r="AF25" s="437">
        <f t="shared" si="5"/>
        <v>210</v>
      </c>
      <c r="AG25" s="439">
        <f t="shared" si="6"/>
        <v>2520</v>
      </c>
      <c r="AH25" s="553"/>
      <c r="AI25" s="553"/>
      <c r="AJ25" s="553"/>
      <c r="AK25" s="440"/>
      <c r="AL25" s="441">
        <f t="shared" si="0"/>
        <v>222.8978590544157</v>
      </c>
      <c r="AM25" s="439">
        <f t="shared" si="7"/>
        <v>2674.7743086529886</v>
      </c>
      <c r="AN25" s="553"/>
      <c r="AO25" s="553"/>
      <c r="AP25" s="553"/>
      <c r="AQ25" s="440"/>
      <c r="AR25" s="441">
        <f t="shared" si="8"/>
        <v>222.8978590544157</v>
      </c>
      <c r="AS25" s="439">
        <f t="shared" si="9"/>
        <v>2674.7743086529886</v>
      </c>
      <c r="AT25" s="553"/>
      <c r="AU25" s="553"/>
      <c r="AV25" s="553"/>
      <c r="AW25" s="440"/>
      <c r="AX25" s="441">
        <f t="shared" si="10"/>
        <v>222.8978590544157</v>
      </c>
      <c r="AY25" s="439">
        <f t="shared" si="11"/>
        <v>2674.7743086529886</v>
      </c>
      <c r="AZ25" s="553"/>
      <c r="BA25" s="553"/>
      <c r="BB25" s="553"/>
      <c r="BC25" s="440"/>
      <c r="BD25" s="441">
        <f t="shared" si="12"/>
        <v>222.8978590544157</v>
      </c>
      <c r="BE25" s="439">
        <f t="shared" si="13"/>
        <v>2674.7743086529886</v>
      </c>
      <c r="BF25" s="553"/>
      <c r="BG25" s="553"/>
      <c r="BH25" s="553"/>
      <c r="BI25" s="440"/>
      <c r="BJ25" s="441">
        <f t="shared" si="14"/>
        <v>222.8978590544157</v>
      </c>
      <c r="BK25" s="439">
        <f t="shared" si="15"/>
        <v>2674.7743086529886</v>
      </c>
      <c r="BL25" s="553"/>
      <c r="BM25" s="553"/>
      <c r="BN25" s="553"/>
    </row>
    <row r="26" spans="1:66" ht="16.5" customHeight="1" x14ac:dyDescent="0.25">
      <c r="A26" s="171">
        <v>3</v>
      </c>
      <c r="B26" s="124" t="s">
        <v>609</v>
      </c>
      <c r="C26" s="422" t="s">
        <v>248</v>
      </c>
      <c r="D26" s="442" t="s">
        <v>673</v>
      </c>
      <c r="E26" s="530"/>
      <c r="F26" s="172" t="str">
        <f t="shared" si="1"/>
        <v>024001VENT_Amphi</v>
      </c>
      <c r="G26" s="443" t="str">
        <f t="shared" si="2"/>
        <v>024001VENT_Amphi_</v>
      </c>
      <c r="H26" s="120" t="s">
        <v>12</v>
      </c>
      <c r="I26" s="103" t="s">
        <v>11</v>
      </c>
      <c r="J26" s="124">
        <v>2</v>
      </c>
      <c r="K26" s="124" t="s">
        <v>501</v>
      </c>
      <c r="L26" s="104"/>
      <c r="M26" s="425" t="s">
        <v>10</v>
      </c>
      <c r="N26" s="426">
        <v>2</v>
      </c>
      <c r="O26" s="427">
        <v>287</v>
      </c>
      <c r="P26" s="124">
        <v>592</v>
      </c>
      <c r="Q26" s="124">
        <v>25</v>
      </c>
      <c r="R26" s="124" t="s">
        <v>569</v>
      </c>
      <c r="S26" s="124" t="s">
        <v>134</v>
      </c>
      <c r="T26" s="124" t="s">
        <v>136</v>
      </c>
      <c r="U26" s="429" t="s">
        <v>139</v>
      </c>
      <c r="V26" s="430" t="s">
        <v>160</v>
      </c>
      <c r="W26" s="431" t="s">
        <v>154</v>
      </c>
      <c r="X26" s="432"/>
      <c r="Y26" s="433"/>
      <c r="Z26" s="433"/>
      <c r="AA26" s="434">
        <v>100</v>
      </c>
      <c r="AB26" s="435">
        <v>0.5</v>
      </c>
      <c r="AC26" s="436">
        <f t="shared" si="3"/>
        <v>50</v>
      </c>
      <c r="AD26" s="437">
        <f t="shared" si="4"/>
        <v>200</v>
      </c>
      <c r="AE26" s="438">
        <v>0.05</v>
      </c>
      <c r="AF26" s="437">
        <f t="shared" si="5"/>
        <v>210</v>
      </c>
      <c r="AG26" s="439">
        <f t="shared" si="6"/>
        <v>2520</v>
      </c>
      <c r="AH26" s="553"/>
      <c r="AI26" s="553"/>
      <c r="AJ26" s="553"/>
      <c r="AK26" s="440"/>
      <c r="AL26" s="441">
        <f t="shared" si="0"/>
        <v>222.8978590544157</v>
      </c>
      <c r="AM26" s="439">
        <f t="shared" si="7"/>
        <v>2674.7743086529886</v>
      </c>
      <c r="AN26" s="553"/>
      <c r="AO26" s="553"/>
      <c r="AP26" s="553"/>
      <c r="AQ26" s="440"/>
      <c r="AR26" s="441">
        <f t="shared" si="8"/>
        <v>222.8978590544157</v>
      </c>
      <c r="AS26" s="439">
        <f t="shared" si="9"/>
        <v>2674.7743086529886</v>
      </c>
      <c r="AT26" s="553"/>
      <c r="AU26" s="553"/>
      <c r="AV26" s="553"/>
      <c r="AW26" s="440"/>
      <c r="AX26" s="441">
        <f t="shared" si="10"/>
        <v>222.8978590544157</v>
      </c>
      <c r="AY26" s="439">
        <f t="shared" si="11"/>
        <v>2674.7743086529886</v>
      </c>
      <c r="AZ26" s="553"/>
      <c r="BA26" s="553"/>
      <c r="BB26" s="553"/>
      <c r="BC26" s="440"/>
      <c r="BD26" s="441">
        <f t="shared" si="12"/>
        <v>222.8978590544157</v>
      </c>
      <c r="BE26" s="439">
        <f t="shared" si="13"/>
        <v>2674.7743086529886</v>
      </c>
      <c r="BF26" s="553"/>
      <c r="BG26" s="553"/>
      <c r="BH26" s="553"/>
      <c r="BI26" s="440"/>
      <c r="BJ26" s="441">
        <f t="shared" si="14"/>
        <v>222.8978590544157</v>
      </c>
      <c r="BK26" s="439">
        <f t="shared" si="15"/>
        <v>2674.7743086529886</v>
      </c>
      <c r="BL26" s="553"/>
      <c r="BM26" s="553"/>
      <c r="BN26" s="553"/>
    </row>
    <row r="27" spans="1:66" ht="16.5" customHeight="1" x14ac:dyDescent="0.25">
      <c r="A27" s="171">
        <v>3</v>
      </c>
      <c r="B27" s="124" t="s">
        <v>610</v>
      </c>
      <c r="C27" s="422" t="s">
        <v>248</v>
      </c>
      <c r="D27" s="442" t="s">
        <v>673</v>
      </c>
      <c r="E27" s="529" t="str">
        <f>F27</f>
        <v>024001VENP_C06</v>
      </c>
      <c r="F27" s="172" t="str">
        <f t="shared" si="1"/>
        <v>024001VENP_C06</v>
      </c>
      <c r="G27" s="443" t="str">
        <f t="shared" si="2"/>
        <v>024001VENP_C06_</v>
      </c>
      <c r="H27" s="120" t="s">
        <v>12</v>
      </c>
      <c r="I27" s="103" t="s">
        <v>14</v>
      </c>
      <c r="J27" s="124">
        <v>2</v>
      </c>
      <c r="K27" s="124" t="s">
        <v>564</v>
      </c>
      <c r="L27" s="104"/>
      <c r="M27" s="425" t="s">
        <v>10</v>
      </c>
      <c r="N27" s="426">
        <v>4</v>
      </c>
      <c r="O27" s="427">
        <v>592</v>
      </c>
      <c r="P27" s="124">
        <v>592</v>
      </c>
      <c r="Q27" s="124">
        <v>48</v>
      </c>
      <c r="R27" s="124"/>
      <c r="S27" s="124" t="s">
        <v>134</v>
      </c>
      <c r="T27" s="124" t="s">
        <v>136</v>
      </c>
      <c r="U27" s="429" t="s">
        <v>138</v>
      </c>
      <c r="V27" s="430" t="s">
        <v>158</v>
      </c>
      <c r="W27" s="431" t="s">
        <v>148</v>
      </c>
      <c r="X27" s="432"/>
      <c r="Y27" s="433"/>
      <c r="Z27" s="433"/>
      <c r="AA27" s="434">
        <v>100</v>
      </c>
      <c r="AB27" s="435">
        <v>0.5</v>
      </c>
      <c r="AC27" s="436">
        <f t="shared" si="3"/>
        <v>50</v>
      </c>
      <c r="AD27" s="437">
        <f t="shared" si="4"/>
        <v>400</v>
      </c>
      <c r="AE27" s="438">
        <v>0.05</v>
      </c>
      <c r="AF27" s="437">
        <f t="shared" si="5"/>
        <v>420</v>
      </c>
      <c r="AG27" s="439">
        <f t="shared" si="6"/>
        <v>5040</v>
      </c>
      <c r="AH27" s="553"/>
      <c r="AI27" s="553"/>
      <c r="AJ27" s="553"/>
      <c r="AK27" s="440"/>
      <c r="AL27" s="441">
        <f t="shared" si="0"/>
        <v>445.79571810883141</v>
      </c>
      <c r="AM27" s="439">
        <f t="shared" si="7"/>
        <v>5349.5486173059771</v>
      </c>
      <c r="AN27" s="553"/>
      <c r="AO27" s="553"/>
      <c r="AP27" s="553"/>
      <c r="AQ27" s="440"/>
      <c r="AR27" s="441">
        <f t="shared" si="8"/>
        <v>445.79571810883141</v>
      </c>
      <c r="AS27" s="439">
        <f t="shared" si="9"/>
        <v>5349.5486173059771</v>
      </c>
      <c r="AT27" s="553"/>
      <c r="AU27" s="553"/>
      <c r="AV27" s="553"/>
      <c r="AW27" s="440"/>
      <c r="AX27" s="441">
        <f t="shared" si="10"/>
        <v>445.79571810883141</v>
      </c>
      <c r="AY27" s="439">
        <f t="shared" si="11"/>
        <v>5349.5486173059771</v>
      </c>
      <c r="AZ27" s="553"/>
      <c r="BA27" s="553"/>
      <c r="BB27" s="553"/>
      <c r="BC27" s="440"/>
      <c r="BD27" s="441">
        <f t="shared" si="12"/>
        <v>445.79571810883141</v>
      </c>
      <c r="BE27" s="439">
        <f t="shared" si="13"/>
        <v>5349.5486173059771</v>
      </c>
      <c r="BF27" s="553"/>
      <c r="BG27" s="553"/>
      <c r="BH27" s="553"/>
      <c r="BI27" s="440"/>
      <c r="BJ27" s="441">
        <f t="shared" si="14"/>
        <v>445.79571810883141</v>
      </c>
      <c r="BK27" s="439">
        <f t="shared" si="15"/>
        <v>5349.5486173059771</v>
      </c>
      <c r="BL27" s="553"/>
      <c r="BM27" s="553"/>
      <c r="BN27" s="553"/>
    </row>
    <row r="28" spans="1:66" ht="16.5" customHeight="1" x14ac:dyDescent="0.25">
      <c r="A28" s="171">
        <v>3</v>
      </c>
      <c r="B28" s="124" t="s">
        <v>610</v>
      </c>
      <c r="C28" s="422" t="s">
        <v>248</v>
      </c>
      <c r="D28" s="442" t="s">
        <v>673</v>
      </c>
      <c r="E28" s="532"/>
      <c r="F28" s="172" t="str">
        <f t="shared" si="1"/>
        <v>024001VENP_C06</v>
      </c>
      <c r="G28" s="443" t="str">
        <f t="shared" si="2"/>
        <v>024001VENP_C06_</v>
      </c>
      <c r="H28" s="120" t="s">
        <v>12</v>
      </c>
      <c r="I28" s="103" t="s">
        <v>14</v>
      </c>
      <c r="J28" s="124">
        <v>2</v>
      </c>
      <c r="K28" s="124" t="s">
        <v>564</v>
      </c>
      <c r="L28" s="104"/>
      <c r="M28" s="425" t="s">
        <v>10</v>
      </c>
      <c r="N28" s="426">
        <v>2</v>
      </c>
      <c r="O28" s="427">
        <v>287</v>
      </c>
      <c r="P28" s="124">
        <v>592</v>
      </c>
      <c r="Q28" s="124">
        <v>48</v>
      </c>
      <c r="R28" s="124"/>
      <c r="S28" s="124" t="s">
        <v>134</v>
      </c>
      <c r="T28" s="124" t="s">
        <v>136</v>
      </c>
      <c r="U28" s="429" t="s">
        <v>138</v>
      </c>
      <c r="V28" s="430" t="s">
        <v>158</v>
      </c>
      <c r="W28" s="431" t="s">
        <v>148</v>
      </c>
      <c r="X28" s="432"/>
      <c r="Y28" s="433"/>
      <c r="Z28" s="433"/>
      <c r="AA28" s="434">
        <v>100</v>
      </c>
      <c r="AB28" s="435">
        <v>0.5</v>
      </c>
      <c r="AC28" s="436">
        <f t="shared" si="3"/>
        <v>50</v>
      </c>
      <c r="AD28" s="437">
        <f t="shared" si="4"/>
        <v>200</v>
      </c>
      <c r="AE28" s="438">
        <v>0.05</v>
      </c>
      <c r="AF28" s="437">
        <f t="shared" si="5"/>
        <v>210</v>
      </c>
      <c r="AG28" s="439">
        <f t="shared" si="6"/>
        <v>2520</v>
      </c>
      <c r="AH28" s="553"/>
      <c r="AI28" s="553"/>
      <c r="AJ28" s="553"/>
      <c r="AK28" s="440"/>
      <c r="AL28" s="441">
        <f t="shared" si="0"/>
        <v>222.8978590544157</v>
      </c>
      <c r="AM28" s="439">
        <f t="shared" si="7"/>
        <v>2674.7743086529886</v>
      </c>
      <c r="AN28" s="553"/>
      <c r="AO28" s="553"/>
      <c r="AP28" s="553"/>
      <c r="AQ28" s="440"/>
      <c r="AR28" s="441">
        <f t="shared" si="8"/>
        <v>222.8978590544157</v>
      </c>
      <c r="AS28" s="439">
        <f t="shared" si="9"/>
        <v>2674.7743086529886</v>
      </c>
      <c r="AT28" s="553"/>
      <c r="AU28" s="553"/>
      <c r="AV28" s="553"/>
      <c r="AW28" s="440"/>
      <c r="AX28" s="441">
        <f t="shared" si="10"/>
        <v>222.8978590544157</v>
      </c>
      <c r="AY28" s="439">
        <f t="shared" si="11"/>
        <v>2674.7743086529886</v>
      </c>
      <c r="AZ28" s="553"/>
      <c r="BA28" s="553"/>
      <c r="BB28" s="553"/>
      <c r="BC28" s="440"/>
      <c r="BD28" s="441">
        <f t="shared" si="12"/>
        <v>222.8978590544157</v>
      </c>
      <c r="BE28" s="439">
        <f t="shared" si="13"/>
        <v>2674.7743086529886</v>
      </c>
      <c r="BF28" s="553"/>
      <c r="BG28" s="553"/>
      <c r="BH28" s="553"/>
      <c r="BI28" s="440"/>
      <c r="BJ28" s="441">
        <f t="shared" si="14"/>
        <v>222.8978590544157</v>
      </c>
      <c r="BK28" s="439">
        <f t="shared" si="15"/>
        <v>2674.7743086529886</v>
      </c>
      <c r="BL28" s="553"/>
      <c r="BM28" s="553"/>
      <c r="BN28" s="553"/>
    </row>
    <row r="29" spans="1:66" ht="16.5" customHeight="1" x14ac:dyDescent="0.25">
      <c r="A29" s="171">
        <v>3</v>
      </c>
      <c r="B29" s="124" t="s">
        <v>610</v>
      </c>
      <c r="C29" s="422" t="s">
        <v>248</v>
      </c>
      <c r="D29" s="442" t="s">
        <v>673</v>
      </c>
      <c r="E29" s="532"/>
      <c r="F29" s="172" t="str">
        <f t="shared" si="1"/>
        <v>024001VENP_C06</v>
      </c>
      <c r="G29" s="443" t="str">
        <f t="shared" si="2"/>
        <v>024001VENP_C06_</v>
      </c>
      <c r="H29" s="120" t="s">
        <v>12</v>
      </c>
      <c r="I29" s="103" t="s">
        <v>14</v>
      </c>
      <c r="J29" s="124">
        <v>2</v>
      </c>
      <c r="K29" s="124" t="s">
        <v>564</v>
      </c>
      <c r="L29" s="104"/>
      <c r="M29" s="425" t="s">
        <v>10</v>
      </c>
      <c r="N29" s="426">
        <v>4</v>
      </c>
      <c r="O29" s="427">
        <v>592</v>
      </c>
      <c r="P29" s="124">
        <v>592</v>
      </c>
      <c r="Q29" s="124">
        <v>25</v>
      </c>
      <c r="R29" s="124" t="s">
        <v>571</v>
      </c>
      <c r="S29" s="124" t="s">
        <v>134</v>
      </c>
      <c r="T29" s="124" t="s">
        <v>136</v>
      </c>
      <c r="U29" s="429" t="s">
        <v>139</v>
      </c>
      <c r="V29" s="430" t="s">
        <v>160</v>
      </c>
      <c r="W29" s="431" t="s">
        <v>154</v>
      </c>
      <c r="X29" s="432"/>
      <c r="Y29" s="433"/>
      <c r="Z29" s="433"/>
      <c r="AA29" s="434">
        <v>100</v>
      </c>
      <c r="AB29" s="435">
        <v>0.5</v>
      </c>
      <c r="AC29" s="436">
        <f t="shared" si="3"/>
        <v>50</v>
      </c>
      <c r="AD29" s="437">
        <f t="shared" si="4"/>
        <v>400</v>
      </c>
      <c r="AE29" s="438">
        <v>0.05</v>
      </c>
      <c r="AF29" s="437">
        <f t="shared" si="5"/>
        <v>420</v>
      </c>
      <c r="AG29" s="439">
        <f t="shared" si="6"/>
        <v>5040</v>
      </c>
      <c r="AH29" s="553"/>
      <c r="AI29" s="553"/>
      <c r="AJ29" s="553"/>
      <c r="AK29" s="440"/>
      <c r="AL29" s="441">
        <f t="shared" si="0"/>
        <v>445.79571810883141</v>
      </c>
      <c r="AM29" s="439">
        <f t="shared" si="7"/>
        <v>5349.5486173059771</v>
      </c>
      <c r="AN29" s="553"/>
      <c r="AO29" s="553"/>
      <c r="AP29" s="553"/>
      <c r="AQ29" s="440"/>
      <c r="AR29" s="441">
        <f t="shared" si="8"/>
        <v>445.79571810883141</v>
      </c>
      <c r="AS29" s="439">
        <f t="shared" si="9"/>
        <v>5349.5486173059771</v>
      </c>
      <c r="AT29" s="553"/>
      <c r="AU29" s="553"/>
      <c r="AV29" s="553"/>
      <c r="AW29" s="440"/>
      <c r="AX29" s="441">
        <f t="shared" si="10"/>
        <v>445.79571810883141</v>
      </c>
      <c r="AY29" s="439">
        <f t="shared" si="11"/>
        <v>5349.5486173059771</v>
      </c>
      <c r="AZ29" s="553"/>
      <c r="BA29" s="553"/>
      <c r="BB29" s="553"/>
      <c r="BC29" s="440"/>
      <c r="BD29" s="441">
        <f t="shared" si="12"/>
        <v>445.79571810883141</v>
      </c>
      <c r="BE29" s="439">
        <f t="shared" si="13"/>
        <v>5349.5486173059771</v>
      </c>
      <c r="BF29" s="553"/>
      <c r="BG29" s="553"/>
      <c r="BH29" s="553"/>
      <c r="BI29" s="440"/>
      <c r="BJ29" s="441">
        <f t="shared" si="14"/>
        <v>445.79571810883141</v>
      </c>
      <c r="BK29" s="439">
        <f t="shared" si="15"/>
        <v>5349.5486173059771</v>
      </c>
      <c r="BL29" s="553"/>
      <c r="BM29" s="553"/>
      <c r="BN29" s="553"/>
    </row>
    <row r="30" spans="1:66" ht="16.5" customHeight="1" x14ac:dyDescent="0.25">
      <c r="A30" s="171">
        <v>3</v>
      </c>
      <c r="B30" s="124" t="s">
        <v>610</v>
      </c>
      <c r="C30" s="422" t="s">
        <v>248</v>
      </c>
      <c r="D30" s="442" t="s">
        <v>673</v>
      </c>
      <c r="E30" s="530"/>
      <c r="F30" s="172" t="str">
        <f t="shared" si="1"/>
        <v>024001VENP_C06</v>
      </c>
      <c r="G30" s="443" t="str">
        <f t="shared" si="2"/>
        <v>024001VENP_C06_</v>
      </c>
      <c r="H30" s="120" t="s">
        <v>12</v>
      </c>
      <c r="I30" s="103" t="s">
        <v>14</v>
      </c>
      <c r="J30" s="124">
        <v>2</v>
      </c>
      <c r="K30" s="124" t="s">
        <v>564</v>
      </c>
      <c r="L30" s="104"/>
      <c r="M30" s="425" t="s">
        <v>10</v>
      </c>
      <c r="N30" s="426">
        <v>2</v>
      </c>
      <c r="O30" s="427">
        <v>287</v>
      </c>
      <c r="P30" s="124">
        <v>592</v>
      </c>
      <c r="Q30" s="124">
        <v>25</v>
      </c>
      <c r="R30" s="124" t="s">
        <v>572</v>
      </c>
      <c r="S30" s="124" t="s">
        <v>134</v>
      </c>
      <c r="T30" s="124" t="s">
        <v>136</v>
      </c>
      <c r="U30" s="429" t="s">
        <v>139</v>
      </c>
      <c r="V30" s="430" t="s">
        <v>160</v>
      </c>
      <c r="W30" s="431" t="s">
        <v>154</v>
      </c>
      <c r="X30" s="432"/>
      <c r="Y30" s="433"/>
      <c r="Z30" s="433"/>
      <c r="AA30" s="434">
        <v>100</v>
      </c>
      <c r="AB30" s="435">
        <v>0.5</v>
      </c>
      <c r="AC30" s="436">
        <f t="shared" si="3"/>
        <v>50</v>
      </c>
      <c r="AD30" s="437">
        <f t="shared" si="4"/>
        <v>200</v>
      </c>
      <c r="AE30" s="438">
        <v>0.05</v>
      </c>
      <c r="AF30" s="437">
        <f t="shared" si="5"/>
        <v>210</v>
      </c>
      <c r="AG30" s="439">
        <f t="shared" si="6"/>
        <v>2520</v>
      </c>
      <c r="AH30" s="553"/>
      <c r="AI30" s="553"/>
      <c r="AJ30" s="553"/>
      <c r="AK30" s="440"/>
      <c r="AL30" s="441">
        <f t="shared" si="0"/>
        <v>222.8978590544157</v>
      </c>
      <c r="AM30" s="439">
        <f t="shared" si="7"/>
        <v>2674.7743086529886</v>
      </c>
      <c r="AN30" s="553"/>
      <c r="AO30" s="553"/>
      <c r="AP30" s="553"/>
      <c r="AQ30" s="440"/>
      <c r="AR30" s="441">
        <f t="shared" si="8"/>
        <v>222.8978590544157</v>
      </c>
      <c r="AS30" s="439">
        <f t="shared" si="9"/>
        <v>2674.7743086529886</v>
      </c>
      <c r="AT30" s="553"/>
      <c r="AU30" s="553"/>
      <c r="AV30" s="553"/>
      <c r="AW30" s="440"/>
      <c r="AX30" s="441">
        <f t="shared" si="10"/>
        <v>222.8978590544157</v>
      </c>
      <c r="AY30" s="439">
        <f t="shared" si="11"/>
        <v>2674.7743086529886</v>
      </c>
      <c r="AZ30" s="553"/>
      <c r="BA30" s="553"/>
      <c r="BB30" s="553"/>
      <c r="BC30" s="440"/>
      <c r="BD30" s="441">
        <f t="shared" si="12"/>
        <v>222.8978590544157</v>
      </c>
      <c r="BE30" s="439">
        <f t="shared" si="13"/>
        <v>2674.7743086529886</v>
      </c>
      <c r="BF30" s="553"/>
      <c r="BG30" s="553"/>
      <c r="BH30" s="553"/>
      <c r="BI30" s="440"/>
      <c r="BJ30" s="441">
        <f t="shared" si="14"/>
        <v>222.8978590544157</v>
      </c>
      <c r="BK30" s="439">
        <f t="shared" si="15"/>
        <v>2674.7743086529886</v>
      </c>
      <c r="BL30" s="553"/>
      <c r="BM30" s="553"/>
      <c r="BN30" s="553"/>
    </row>
    <row r="31" spans="1:66" ht="16.5" customHeight="1" x14ac:dyDescent="0.25">
      <c r="A31" s="171">
        <v>3</v>
      </c>
      <c r="B31" s="124" t="s">
        <v>611</v>
      </c>
      <c r="C31" s="422" t="s">
        <v>248</v>
      </c>
      <c r="D31" s="442" t="s">
        <v>673</v>
      </c>
      <c r="E31" s="529" t="str">
        <f>F31</f>
        <v>024001VENP_D04</v>
      </c>
      <c r="F31" s="172" t="str">
        <f t="shared" si="1"/>
        <v>024001VENP_D04</v>
      </c>
      <c r="G31" s="443" t="str">
        <f t="shared" si="2"/>
        <v>024001VENP_D04_</v>
      </c>
      <c r="H31" s="120" t="s">
        <v>12</v>
      </c>
      <c r="I31" s="103" t="s">
        <v>14</v>
      </c>
      <c r="J31" s="124">
        <v>2</v>
      </c>
      <c r="K31" s="124" t="s">
        <v>565</v>
      </c>
      <c r="L31" s="104"/>
      <c r="M31" s="425" t="s">
        <v>10</v>
      </c>
      <c r="N31" s="426">
        <v>4</v>
      </c>
      <c r="O31" s="427">
        <v>592</v>
      </c>
      <c r="P31" s="124">
        <v>592</v>
      </c>
      <c r="Q31" s="124">
        <v>48</v>
      </c>
      <c r="R31" s="124"/>
      <c r="S31" s="124" t="s">
        <v>134</v>
      </c>
      <c r="T31" s="124" t="s">
        <v>136</v>
      </c>
      <c r="U31" s="429" t="s">
        <v>138</v>
      </c>
      <c r="V31" s="430" t="s">
        <v>158</v>
      </c>
      <c r="W31" s="431" t="s">
        <v>148</v>
      </c>
      <c r="X31" s="432"/>
      <c r="Y31" s="433"/>
      <c r="Z31" s="433"/>
      <c r="AA31" s="434">
        <v>100</v>
      </c>
      <c r="AB31" s="435">
        <v>0.5</v>
      </c>
      <c r="AC31" s="436">
        <f t="shared" si="3"/>
        <v>50</v>
      </c>
      <c r="AD31" s="437">
        <f t="shared" si="4"/>
        <v>400</v>
      </c>
      <c r="AE31" s="438">
        <v>0.05</v>
      </c>
      <c r="AF31" s="437">
        <f t="shared" si="5"/>
        <v>420</v>
      </c>
      <c r="AG31" s="439">
        <f t="shared" si="6"/>
        <v>5040</v>
      </c>
      <c r="AH31" s="553"/>
      <c r="AI31" s="553"/>
      <c r="AJ31" s="553"/>
      <c r="AK31" s="440"/>
      <c r="AL31" s="441">
        <f t="shared" si="0"/>
        <v>445.79571810883141</v>
      </c>
      <c r="AM31" s="439">
        <f t="shared" si="7"/>
        <v>5349.5486173059771</v>
      </c>
      <c r="AN31" s="553"/>
      <c r="AO31" s="553"/>
      <c r="AP31" s="553"/>
      <c r="AQ31" s="440"/>
      <c r="AR31" s="441">
        <f t="shared" si="8"/>
        <v>445.79571810883141</v>
      </c>
      <c r="AS31" s="439">
        <f t="shared" si="9"/>
        <v>5349.5486173059771</v>
      </c>
      <c r="AT31" s="553"/>
      <c r="AU31" s="553"/>
      <c r="AV31" s="553"/>
      <c r="AW31" s="440"/>
      <c r="AX31" s="441">
        <f t="shared" si="10"/>
        <v>445.79571810883141</v>
      </c>
      <c r="AY31" s="439">
        <f t="shared" si="11"/>
        <v>5349.5486173059771</v>
      </c>
      <c r="AZ31" s="553"/>
      <c r="BA31" s="553"/>
      <c r="BB31" s="553"/>
      <c r="BC31" s="440"/>
      <c r="BD31" s="441">
        <f t="shared" si="12"/>
        <v>445.79571810883141</v>
      </c>
      <c r="BE31" s="439">
        <f t="shared" si="13"/>
        <v>5349.5486173059771</v>
      </c>
      <c r="BF31" s="553"/>
      <c r="BG31" s="553"/>
      <c r="BH31" s="553"/>
      <c r="BI31" s="440"/>
      <c r="BJ31" s="441">
        <f t="shared" si="14"/>
        <v>445.79571810883141</v>
      </c>
      <c r="BK31" s="439">
        <f t="shared" si="15"/>
        <v>5349.5486173059771</v>
      </c>
      <c r="BL31" s="553"/>
      <c r="BM31" s="553"/>
      <c r="BN31" s="553"/>
    </row>
    <row r="32" spans="1:66" ht="16.5" customHeight="1" x14ac:dyDescent="0.25">
      <c r="A32" s="171">
        <v>3</v>
      </c>
      <c r="B32" s="124" t="s">
        <v>611</v>
      </c>
      <c r="C32" s="422" t="s">
        <v>248</v>
      </c>
      <c r="D32" s="442" t="s">
        <v>673</v>
      </c>
      <c r="E32" s="532"/>
      <c r="F32" s="172" t="str">
        <f t="shared" si="1"/>
        <v>024001VENP_D04</v>
      </c>
      <c r="G32" s="443" t="str">
        <f t="shared" si="2"/>
        <v>024001VENP_D04_</v>
      </c>
      <c r="H32" s="120" t="s">
        <v>12</v>
      </c>
      <c r="I32" s="103" t="s">
        <v>14</v>
      </c>
      <c r="J32" s="124">
        <v>2</v>
      </c>
      <c r="K32" s="124" t="s">
        <v>565</v>
      </c>
      <c r="L32" s="104"/>
      <c r="M32" s="425" t="s">
        <v>10</v>
      </c>
      <c r="N32" s="426">
        <v>2</v>
      </c>
      <c r="O32" s="427">
        <v>287</v>
      </c>
      <c r="P32" s="124">
        <v>592</v>
      </c>
      <c r="Q32" s="124">
        <v>48</v>
      </c>
      <c r="R32" s="124"/>
      <c r="S32" s="124" t="s">
        <v>134</v>
      </c>
      <c r="T32" s="124" t="s">
        <v>136</v>
      </c>
      <c r="U32" s="429" t="s">
        <v>138</v>
      </c>
      <c r="V32" s="430" t="s">
        <v>158</v>
      </c>
      <c r="W32" s="431" t="s">
        <v>148</v>
      </c>
      <c r="X32" s="432"/>
      <c r="Y32" s="433"/>
      <c r="Z32" s="433"/>
      <c r="AA32" s="434">
        <v>100</v>
      </c>
      <c r="AB32" s="435">
        <v>0.5</v>
      </c>
      <c r="AC32" s="436">
        <f t="shared" si="3"/>
        <v>50</v>
      </c>
      <c r="AD32" s="437">
        <f t="shared" si="4"/>
        <v>200</v>
      </c>
      <c r="AE32" s="438">
        <v>0.05</v>
      </c>
      <c r="AF32" s="437">
        <f t="shared" si="5"/>
        <v>210</v>
      </c>
      <c r="AG32" s="439">
        <f t="shared" si="6"/>
        <v>2520</v>
      </c>
      <c r="AH32" s="553"/>
      <c r="AI32" s="553"/>
      <c r="AJ32" s="553"/>
      <c r="AK32" s="440"/>
      <c r="AL32" s="441">
        <f t="shared" si="0"/>
        <v>222.8978590544157</v>
      </c>
      <c r="AM32" s="439">
        <f t="shared" si="7"/>
        <v>2674.7743086529886</v>
      </c>
      <c r="AN32" s="553"/>
      <c r="AO32" s="553"/>
      <c r="AP32" s="553"/>
      <c r="AQ32" s="440"/>
      <c r="AR32" s="441">
        <f t="shared" si="8"/>
        <v>222.8978590544157</v>
      </c>
      <c r="AS32" s="439">
        <f t="shared" si="9"/>
        <v>2674.7743086529886</v>
      </c>
      <c r="AT32" s="553"/>
      <c r="AU32" s="553"/>
      <c r="AV32" s="553"/>
      <c r="AW32" s="440"/>
      <c r="AX32" s="441">
        <f t="shared" si="10"/>
        <v>222.8978590544157</v>
      </c>
      <c r="AY32" s="439">
        <f t="shared" si="11"/>
        <v>2674.7743086529886</v>
      </c>
      <c r="AZ32" s="553"/>
      <c r="BA32" s="553"/>
      <c r="BB32" s="553"/>
      <c r="BC32" s="440"/>
      <c r="BD32" s="441">
        <f t="shared" si="12"/>
        <v>222.8978590544157</v>
      </c>
      <c r="BE32" s="439">
        <f t="shared" si="13"/>
        <v>2674.7743086529886</v>
      </c>
      <c r="BF32" s="553"/>
      <c r="BG32" s="553"/>
      <c r="BH32" s="553"/>
      <c r="BI32" s="440"/>
      <c r="BJ32" s="441">
        <f t="shared" si="14"/>
        <v>222.8978590544157</v>
      </c>
      <c r="BK32" s="439">
        <f t="shared" si="15"/>
        <v>2674.7743086529886</v>
      </c>
      <c r="BL32" s="553"/>
      <c r="BM32" s="553"/>
      <c r="BN32" s="553"/>
    </row>
    <row r="33" spans="1:66" ht="16.5" customHeight="1" x14ac:dyDescent="0.25">
      <c r="A33" s="171">
        <v>3</v>
      </c>
      <c r="B33" s="124" t="s">
        <v>611</v>
      </c>
      <c r="C33" s="422" t="s">
        <v>248</v>
      </c>
      <c r="D33" s="442" t="s">
        <v>673</v>
      </c>
      <c r="E33" s="532"/>
      <c r="F33" s="172" t="str">
        <f t="shared" si="1"/>
        <v>024001VENP_D04</v>
      </c>
      <c r="G33" s="443" t="str">
        <f t="shared" si="2"/>
        <v>024001VENP_D04_</v>
      </c>
      <c r="H33" s="120" t="s">
        <v>12</v>
      </c>
      <c r="I33" s="103" t="s">
        <v>14</v>
      </c>
      <c r="J33" s="124">
        <v>2</v>
      </c>
      <c r="K33" s="124" t="s">
        <v>565</v>
      </c>
      <c r="L33" s="104"/>
      <c r="M33" s="425" t="s">
        <v>10</v>
      </c>
      <c r="N33" s="426">
        <v>2</v>
      </c>
      <c r="O33" s="427">
        <v>287</v>
      </c>
      <c r="P33" s="124">
        <v>592</v>
      </c>
      <c r="Q33" s="124">
        <v>25</v>
      </c>
      <c r="R33" s="124" t="s">
        <v>572</v>
      </c>
      <c r="S33" s="124" t="s">
        <v>134</v>
      </c>
      <c r="T33" s="124" t="s">
        <v>136</v>
      </c>
      <c r="U33" s="429" t="s">
        <v>139</v>
      </c>
      <c r="V33" s="430" t="s">
        <v>160</v>
      </c>
      <c r="W33" s="431" t="s">
        <v>154</v>
      </c>
      <c r="X33" s="432"/>
      <c r="Y33" s="433"/>
      <c r="Z33" s="433"/>
      <c r="AA33" s="434">
        <v>100</v>
      </c>
      <c r="AB33" s="435">
        <v>0.5</v>
      </c>
      <c r="AC33" s="436">
        <f t="shared" ref="AC33:AC81" si="16">AA33-(AA33*AB33)</f>
        <v>50</v>
      </c>
      <c r="AD33" s="437">
        <f t="shared" ref="AD33:AD81" si="17">(AC33*N33)*J33</f>
        <v>200</v>
      </c>
      <c r="AE33" s="438">
        <v>0.05</v>
      </c>
      <c r="AF33" s="437">
        <f t="shared" ref="AF33:AF81" si="18">AD33*(AE33+1)</f>
        <v>210</v>
      </c>
      <c r="AG33" s="439">
        <f t="shared" si="6"/>
        <v>2520</v>
      </c>
      <c r="AH33" s="553"/>
      <c r="AI33" s="553"/>
      <c r="AJ33" s="553"/>
      <c r="AK33" s="440"/>
      <c r="AL33" s="441">
        <f t="shared" si="0"/>
        <v>222.8978590544157</v>
      </c>
      <c r="AM33" s="439">
        <f t="shared" ref="AM33:AM81" si="19">AL33*12</f>
        <v>2674.7743086529886</v>
      </c>
      <c r="AN33" s="553"/>
      <c r="AO33" s="553"/>
      <c r="AP33" s="553"/>
      <c r="AQ33" s="440"/>
      <c r="AR33" s="441">
        <f t="shared" si="8"/>
        <v>222.8978590544157</v>
      </c>
      <c r="AS33" s="439">
        <f t="shared" ref="AS33:AS81" si="20">AR33*12</f>
        <v>2674.7743086529886</v>
      </c>
      <c r="AT33" s="553"/>
      <c r="AU33" s="553"/>
      <c r="AV33" s="553"/>
      <c r="AW33" s="440"/>
      <c r="AX33" s="441">
        <f t="shared" si="10"/>
        <v>222.8978590544157</v>
      </c>
      <c r="AY33" s="439">
        <f t="shared" ref="AY33:AY81" si="21">AX33*12</f>
        <v>2674.7743086529886</v>
      </c>
      <c r="AZ33" s="553"/>
      <c r="BA33" s="553"/>
      <c r="BB33" s="553"/>
      <c r="BC33" s="440"/>
      <c r="BD33" s="441">
        <f t="shared" si="12"/>
        <v>222.8978590544157</v>
      </c>
      <c r="BE33" s="439">
        <f t="shared" ref="BE33:BE81" si="22">BD33*12</f>
        <v>2674.7743086529886</v>
      </c>
      <c r="BF33" s="553"/>
      <c r="BG33" s="553"/>
      <c r="BH33" s="553"/>
      <c r="BI33" s="440"/>
      <c r="BJ33" s="441">
        <f t="shared" si="14"/>
        <v>222.8978590544157</v>
      </c>
      <c r="BK33" s="439">
        <f t="shared" ref="BK33:BK81" si="23">BJ33*12</f>
        <v>2674.7743086529886</v>
      </c>
      <c r="BL33" s="553"/>
      <c r="BM33" s="553"/>
      <c r="BN33" s="553"/>
    </row>
    <row r="34" spans="1:66" ht="16.5" customHeight="1" x14ac:dyDescent="0.25">
      <c r="A34" s="171">
        <v>3</v>
      </c>
      <c r="B34" s="124" t="s">
        <v>611</v>
      </c>
      <c r="C34" s="422" t="s">
        <v>248</v>
      </c>
      <c r="D34" s="442" t="s">
        <v>673</v>
      </c>
      <c r="E34" s="530"/>
      <c r="F34" s="172" t="str">
        <f t="shared" si="1"/>
        <v>024001VENP_D04</v>
      </c>
      <c r="G34" s="443" t="str">
        <f t="shared" si="2"/>
        <v>024001VENP_D04_</v>
      </c>
      <c r="H34" s="120" t="s">
        <v>12</v>
      </c>
      <c r="I34" s="103" t="s">
        <v>14</v>
      </c>
      <c r="J34" s="124">
        <v>2</v>
      </c>
      <c r="K34" s="124" t="s">
        <v>565</v>
      </c>
      <c r="L34" s="104"/>
      <c r="M34" s="425" t="s">
        <v>10</v>
      </c>
      <c r="N34" s="426">
        <v>2</v>
      </c>
      <c r="O34" s="427">
        <v>287</v>
      </c>
      <c r="P34" s="124">
        <v>592</v>
      </c>
      <c r="Q34" s="124">
        <v>25</v>
      </c>
      <c r="R34" s="124" t="s">
        <v>572</v>
      </c>
      <c r="S34" s="124" t="s">
        <v>134</v>
      </c>
      <c r="T34" s="124" t="s">
        <v>136</v>
      </c>
      <c r="U34" s="429" t="s">
        <v>139</v>
      </c>
      <c r="V34" s="430" t="s">
        <v>160</v>
      </c>
      <c r="W34" s="431" t="s">
        <v>154</v>
      </c>
      <c r="X34" s="432"/>
      <c r="Y34" s="433"/>
      <c r="Z34" s="433"/>
      <c r="AA34" s="434">
        <v>100</v>
      </c>
      <c r="AB34" s="435">
        <v>0.5</v>
      </c>
      <c r="AC34" s="436">
        <f t="shared" si="16"/>
        <v>50</v>
      </c>
      <c r="AD34" s="437">
        <f t="shared" si="17"/>
        <v>200</v>
      </c>
      <c r="AE34" s="438">
        <v>0.05</v>
      </c>
      <c r="AF34" s="437">
        <f t="shared" si="18"/>
        <v>210</v>
      </c>
      <c r="AG34" s="439">
        <f t="shared" si="6"/>
        <v>2520</v>
      </c>
      <c r="AH34" s="553"/>
      <c r="AI34" s="553"/>
      <c r="AJ34" s="553"/>
      <c r="AK34" s="440"/>
      <c r="AL34" s="441">
        <f t="shared" si="0"/>
        <v>222.8978590544157</v>
      </c>
      <c r="AM34" s="439">
        <f t="shared" si="19"/>
        <v>2674.7743086529886</v>
      </c>
      <c r="AN34" s="553"/>
      <c r="AO34" s="553"/>
      <c r="AP34" s="553"/>
      <c r="AQ34" s="440"/>
      <c r="AR34" s="441">
        <f t="shared" si="8"/>
        <v>222.8978590544157</v>
      </c>
      <c r="AS34" s="439">
        <f t="shared" si="20"/>
        <v>2674.7743086529886</v>
      </c>
      <c r="AT34" s="553"/>
      <c r="AU34" s="553"/>
      <c r="AV34" s="553"/>
      <c r="AW34" s="440"/>
      <c r="AX34" s="441">
        <f t="shared" si="10"/>
        <v>222.8978590544157</v>
      </c>
      <c r="AY34" s="439">
        <f t="shared" si="21"/>
        <v>2674.7743086529886</v>
      </c>
      <c r="AZ34" s="553"/>
      <c r="BA34" s="553"/>
      <c r="BB34" s="553"/>
      <c r="BC34" s="440"/>
      <c r="BD34" s="441">
        <f t="shared" si="12"/>
        <v>222.8978590544157</v>
      </c>
      <c r="BE34" s="439">
        <f t="shared" si="22"/>
        <v>2674.7743086529886</v>
      </c>
      <c r="BF34" s="553"/>
      <c r="BG34" s="553"/>
      <c r="BH34" s="553"/>
      <c r="BI34" s="440"/>
      <c r="BJ34" s="441">
        <f t="shared" si="14"/>
        <v>222.8978590544157</v>
      </c>
      <c r="BK34" s="439">
        <f t="shared" si="23"/>
        <v>2674.7743086529886</v>
      </c>
      <c r="BL34" s="553"/>
      <c r="BM34" s="553"/>
      <c r="BN34" s="553"/>
    </row>
    <row r="35" spans="1:66" ht="16.5" customHeight="1" x14ac:dyDescent="0.25">
      <c r="A35" s="171">
        <v>3</v>
      </c>
      <c r="B35" s="124" t="s">
        <v>611</v>
      </c>
      <c r="C35" s="422" t="s">
        <v>248</v>
      </c>
      <c r="D35" s="442" t="s">
        <v>673</v>
      </c>
      <c r="E35" s="529" t="str">
        <f>F35</f>
        <v>024001VENP_D06</v>
      </c>
      <c r="F35" s="172" t="str">
        <f t="shared" si="1"/>
        <v>024001VENP_D06</v>
      </c>
      <c r="G35" s="443" t="str">
        <f t="shared" si="2"/>
        <v>024001VENP_D06_</v>
      </c>
      <c r="H35" s="120" t="s">
        <v>12</v>
      </c>
      <c r="I35" s="103" t="s">
        <v>14</v>
      </c>
      <c r="J35" s="124">
        <v>2</v>
      </c>
      <c r="K35" s="124" t="s">
        <v>607</v>
      </c>
      <c r="L35" s="104"/>
      <c r="M35" s="425" t="s">
        <v>10</v>
      </c>
      <c r="N35" s="426">
        <v>1</v>
      </c>
      <c r="O35" s="427">
        <v>592</v>
      </c>
      <c r="P35" s="124">
        <v>592</v>
      </c>
      <c r="Q35" s="124">
        <v>25</v>
      </c>
      <c r="R35" s="124" t="s">
        <v>570</v>
      </c>
      <c r="S35" s="124" t="s">
        <v>134</v>
      </c>
      <c r="T35" s="124" t="s">
        <v>136</v>
      </c>
      <c r="U35" s="429" t="s">
        <v>139</v>
      </c>
      <c r="V35" s="430" t="s">
        <v>160</v>
      </c>
      <c r="W35" s="431" t="s">
        <v>154</v>
      </c>
      <c r="X35" s="432"/>
      <c r="Y35" s="433"/>
      <c r="Z35" s="433"/>
      <c r="AA35" s="434">
        <v>100</v>
      </c>
      <c r="AB35" s="435">
        <v>0.5</v>
      </c>
      <c r="AC35" s="436">
        <f t="shared" si="16"/>
        <v>50</v>
      </c>
      <c r="AD35" s="437">
        <f t="shared" si="17"/>
        <v>100</v>
      </c>
      <c r="AE35" s="438">
        <v>0.05</v>
      </c>
      <c r="AF35" s="437">
        <f t="shared" si="18"/>
        <v>105</v>
      </c>
      <c r="AG35" s="439">
        <f t="shared" si="6"/>
        <v>1260</v>
      </c>
      <c r="AH35" s="553"/>
      <c r="AI35" s="553"/>
      <c r="AJ35" s="553"/>
      <c r="AK35" s="440"/>
      <c r="AL35" s="441">
        <f t="shared" si="0"/>
        <v>111.44892952720785</v>
      </c>
      <c r="AM35" s="439">
        <f t="shared" si="19"/>
        <v>1337.3871543264943</v>
      </c>
      <c r="AN35" s="553"/>
      <c r="AO35" s="553"/>
      <c r="AP35" s="553"/>
      <c r="AQ35" s="440"/>
      <c r="AR35" s="441">
        <f t="shared" si="8"/>
        <v>111.44892952720785</v>
      </c>
      <c r="AS35" s="439">
        <f t="shared" si="20"/>
        <v>1337.3871543264943</v>
      </c>
      <c r="AT35" s="553"/>
      <c r="AU35" s="553"/>
      <c r="AV35" s="553"/>
      <c r="AW35" s="440"/>
      <c r="AX35" s="441">
        <f t="shared" si="10"/>
        <v>111.44892952720785</v>
      </c>
      <c r="AY35" s="439">
        <f t="shared" si="21"/>
        <v>1337.3871543264943</v>
      </c>
      <c r="AZ35" s="553"/>
      <c r="BA35" s="553"/>
      <c r="BB35" s="553"/>
      <c r="BC35" s="440"/>
      <c r="BD35" s="441">
        <f t="shared" si="12"/>
        <v>111.44892952720785</v>
      </c>
      <c r="BE35" s="439">
        <f t="shared" si="22"/>
        <v>1337.3871543264943</v>
      </c>
      <c r="BF35" s="553"/>
      <c r="BG35" s="553"/>
      <c r="BH35" s="553"/>
      <c r="BI35" s="440"/>
      <c r="BJ35" s="441">
        <f t="shared" si="14"/>
        <v>111.44892952720785</v>
      </c>
      <c r="BK35" s="439">
        <f t="shared" si="23"/>
        <v>1337.3871543264943</v>
      </c>
      <c r="BL35" s="553"/>
      <c r="BM35" s="553"/>
      <c r="BN35" s="553"/>
    </row>
    <row r="36" spans="1:66" ht="16.5" customHeight="1" x14ac:dyDescent="0.25">
      <c r="A36" s="171">
        <v>3</v>
      </c>
      <c r="B36" s="124" t="s">
        <v>611</v>
      </c>
      <c r="C36" s="422" t="s">
        <v>248</v>
      </c>
      <c r="D36" s="442" t="s">
        <v>673</v>
      </c>
      <c r="E36" s="532"/>
      <c r="F36" s="172" t="str">
        <f t="shared" si="1"/>
        <v>024001VENP_D06</v>
      </c>
      <c r="G36" s="443" t="str">
        <f t="shared" si="2"/>
        <v>024001VENP_D06_</v>
      </c>
      <c r="H36" s="120" t="s">
        <v>12</v>
      </c>
      <c r="I36" s="103" t="s">
        <v>14</v>
      </c>
      <c r="J36" s="124">
        <v>2</v>
      </c>
      <c r="K36" s="124" t="s">
        <v>607</v>
      </c>
      <c r="L36" s="104"/>
      <c r="M36" s="425" t="s">
        <v>10</v>
      </c>
      <c r="N36" s="426">
        <v>2</v>
      </c>
      <c r="O36" s="427">
        <v>287</v>
      </c>
      <c r="P36" s="124">
        <v>592</v>
      </c>
      <c r="Q36" s="124">
        <v>25</v>
      </c>
      <c r="R36" s="124" t="s">
        <v>569</v>
      </c>
      <c r="S36" s="124" t="s">
        <v>134</v>
      </c>
      <c r="T36" s="124" t="s">
        <v>136</v>
      </c>
      <c r="U36" s="429" t="s">
        <v>139</v>
      </c>
      <c r="V36" s="430" t="s">
        <v>160</v>
      </c>
      <c r="W36" s="431" t="s">
        <v>154</v>
      </c>
      <c r="X36" s="432"/>
      <c r="Y36" s="433"/>
      <c r="Z36" s="433"/>
      <c r="AA36" s="434">
        <v>100</v>
      </c>
      <c r="AB36" s="435">
        <v>0.5</v>
      </c>
      <c r="AC36" s="436">
        <f t="shared" si="16"/>
        <v>50</v>
      </c>
      <c r="AD36" s="437">
        <f t="shared" si="17"/>
        <v>200</v>
      </c>
      <c r="AE36" s="438">
        <v>0.05</v>
      </c>
      <c r="AF36" s="437">
        <f t="shared" si="18"/>
        <v>210</v>
      </c>
      <c r="AG36" s="439">
        <f t="shared" si="6"/>
        <v>2520</v>
      </c>
      <c r="AH36" s="553"/>
      <c r="AI36" s="553"/>
      <c r="AJ36" s="553"/>
      <c r="AK36" s="440"/>
      <c r="AL36" s="441">
        <f t="shared" si="0"/>
        <v>222.8978590544157</v>
      </c>
      <c r="AM36" s="439">
        <f t="shared" si="19"/>
        <v>2674.7743086529886</v>
      </c>
      <c r="AN36" s="553"/>
      <c r="AO36" s="553"/>
      <c r="AP36" s="553"/>
      <c r="AQ36" s="440"/>
      <c r="AR36" s="441">
        <f t="shared" si="8"/>
        <v>222.8978590544157</v>
      </c>
      <c r="AS36" s="439">
        <f t="shared" si="20"/>
        <v>2674.7743086529886</v>
      </c>
      <c r="AT36" s="553"/>
      <c r="AU36" s="553"/>
      <c r="AV36" s="553"/>
      <c r="AW36" s="440"/>
      <c r="AX36" s="441">
        <f t="shared" si="10"/>
        <v>222.8978590544157</v>
      </c>
      <c r="AY36" s="439">
        <f t="shared" si="21"/>
        <v>2674.7743086529886</v>
      </c>
      <c r="AZ36" s="553"/>
      <c r="BA36" s="553"/>
      <c r="BB36" s="553"/>
      <c r="BC36" s="440"/>
      <c r="BD36" s="441">
        <f t="shared" si="12"/>
        <v>222.8978590544157</v>
      </c>
      <c r="BE36" s="439">
        <f t="shared" si="22"/>
        <v>2674.7743086529886</v>
      </c>
      <c r="BF36" s="553"/>
      <c r="BG36" s="553"/>
      <c r="BH36" s="553"/>
      <c r="BI36" s="440"/>
      <c r="BJ36" s="441">
        <f t="shared" si="14"/>
        <v>222.8978590544157</v>
      </c>
      <c r="BK36" s="439">
        <f t="shared" si="23"/>
        <v>2674.7743086529886</v>
      </c>
      <c r="BL36" s="553"/>
      <c r="BM36" s="553"/>
      <c r="BN36" s="553"/>
    </row>
    <row r="37" spans="1:66" ht="16.5" customHeight="1" x14ac:dyDescent="0.25">
      <c r="A37" s="171">
        <v>3</v>
      </c>
      <c r="B37" s="124" t="s">
        <v>611</v>
      </c>
      <c r="C37" s="422" t="s">
        <v>248</v>
      </c>
      <c r="D37" s="442" t="s">
        <v>673</v>
      </c>
      <c r="E37" s="532"/>
      <c r="F37" s="172" t="str">
        <f t="shared" si="1"/>
        <v>024001VENP_D06</v>
      </c>
      <c r="G37" s="443" t="str">
        <f t="shared" si="2"/>
        <v>024001VENP_D06_</v>
      </c>
      <c r="H37" s="120" t="s">
        <v>12</v>
      </c>
      <c r="I37" s="103" t="s">
        <v>14</v>
      </c>
      <c r="J37" s="124">
        <v>2</v>
      </c>
      <c r="K37" s="124" t="s">
        <v>607</v>
      </c>
      <c r="L37" s="104"/>
      <c r="M37" s="425" t="s">
        <v>10</v>
      </c>
      <c r="N37" s="426">
        <v>1</v>
      </c>
      <c r="O37" s="427">
        <v>592</v>
      </c>
      <c r="P37" s="124">
        <v>592</v>
      </c>
      <c r="Q37" s="124">
        <v>48</v>
      </c>
      <c r="R37" s="124"/>
      <c r="S37" s="124" t="s">
        <v>134</v>
      </c>
      <c r="T37" s="124" t="s">
        <v>136</v>
      </c>
      <c r="U37" s="429" t="s">
        <v>138</v>
      </c>
      <c r="V37" s="430" t="s">
        <v>158</v>
      </c>
      <c r="W37" s="431" t="s">
        <v>148</v>
      </c>
      <c r="X37" s="432"/>
      <c r="Y37" s="433"/>
      <c r="Z37" s="433"/>
      <c r="AA37" s="434">
        <v>100</v>
      </c>
      <c r="AB37" s="435">
        <v>0.5</v>
      </c>
      <c r="AC37" s="436">
        <f t="shared" si="16"/>
        <v>50</v>
      </c>
      <c r="AD37" s="437">
        <f t="shared" si="17"/>
        <v>100</v>
      </c>
      <c r="AE37" s="438">
        <v>0.05</v>
      </c>
      <c r="AF37" s="437">
        <f t="shared" si="18"/>
        <v>105</v>
      </c>
      <c r="AG37" s="439">
        <f t="shared" si="6"/>
        <v>1260</v>
      </c>
      <c r="AH37" s="553"/>
      <c r="AI37" s="553"/>
      <c r="AJ37" s="553"/>
      <c r="AK37" s="440"/>
      <c r="AL37" s="441">
        <f t="shared" si="0"/>
        <v>111.44892952720785</v>
      </c>
      <c r="AM37" s="439">
        <f t="shared" si="19"/>
        <v>1337.3871543264943</v>
      </c>
      <c r="AN37" s="553"/>
      <c r="AO37" s="553"/>
      <c r="AP37" s="553"/>
      <c r="AQ37" s="440"/>
      <c r="AR37" s="441">
        <f t="shared" si="8"/>
        <v>111.44892952720785</v>
      </c>
      <c r="AS37" s="439">
        <f t="shared" si="20"/>
        <v>1337.3871543264943</v>
      </c>
      <c r="AT37" s="553"/>
      <c r="AU37" s="553"/>
      <c r="AV37" s="553"/>
      <c r="AW37" s="440"/>
      <c r="AX37" s="441">
        <f t="shared" si="10"/>
        <v>111.44892952720785</v>
      </c>
      <c r="AY37" s="439">
        <f t="shared" si="21"/>
        <v>1337.3871543264943</v>
      </c>
      <c r="AZ37" s="553"/>
      <c r="BA37" s="553"/>
      <c r="BB37" s="553"/>
      <c r="BC37" s="440"/>
      <c r="BD37" s="441">
        <f t="shared" si="12"/>
        <v>111.44892952720785</v>
      </c>
      <c r="BE37" s="439">
        <f t="shared" si="22"/>
        <v>1337.3871543264943</v>
      </c>
      <c r="BF37" s="553"/>
      <c r="BG37" s="553"/>
      <c r="BH37" s="553"/>
      <c r="BI37" s="440"/>
      <c r="BJ37" s="441">
        <f t="shared" si="14"/>
        <v>111.44892952720785</v>
      </c>
      <c r="BK37" s="439">
        <f t="shared" si="23"/>
        <v>1337.3871543264943</v>
      </c>
      <c r="BL37" s="553"/>
      <c r="BM37" s="553"/>
      <c r="BN37" s="553"/>
    </row>
    <row r="38" spans="1:66" ht="16.5" customHeight="1" x14ac:dyDescent="0.25">
      <c r="A38" s="171">
        <v>3</v>
      </c>
      <c r="B38" s="124" t="s">
        <v>611</v>
      </c>
      <c r="C38" s="422" t="s">
        <v>248</v>
      </c>
      <c r="D38" s="442" t="s">
        <v>673</v>
      </c>
      <c r="E38" s="532"/>
      <c r="F38" s="172" t="str">
        <f t="shared" si="1"/>
        <v>024001VENP_D06</v>
      </c>
      <c r="G38" s="443" t="str">
        <f t="shared" si="2"/>
        <v>024001VENP_D06_</v>
      </c>
      <c r="H38" s="120" t="s">
        <v>12</v>
      </c>
      <c r="I38" s="103" t="s">
        <v>14</v>
      </c>
      <c r="J38" s="124">
        <v>2</v>
      </c>
      <c r="K38" s="124" t="s">
        <v>607</v>
      </c>
      <c r="L38" s="104"/>
      <c r="M38" s="425" t="s">
        <v>10</v>
      </c>
      <c r="N38" s="426">
        <v>2</v>
      </c>
      <c r="O38" s="427">
        <v>287</v>
      </c>
      <c r="P38" s="124">
        <v>592</v>
      </c>
      <c r="Q38" s="124">
        <v>48</v>
      </c>
      <c r="R38" s="124"/>
      <c r="S38" s="124" t="s">
        <v>134</v>
      </c>
      <c r="T38" s="124" t="s">
        <v>136</v>
      </c>
      <c r="U38" s="429" t="s">
        <v>138</v>
      </c>
      <c r="V38" s="430" t="s">
        <v>158</v>
      </c>
      <c r="W38" s="431" t="s">
        <v>148</v>
      </c>
      <c r="X38" s="432"/>
      <c r="Y38" s="433"/>
      <c r="Z38" s="433"/>
      <c r="AA38" s="434">
        <v>100</v>
      </c>
      <c r="AB38" s="435">
        <v>0.5</v>
      </c>
      <c r="AC38" s="436">
        <f t="shared" si="16"/>
        <v>50</v>
      </c>
      <c r="AD38" s="437">
        <f t="shared" si="17"/>
        <v>200</v>
      </c>
      <c r="AE38" s="438">
        <v>0.05</v>
      </c>
      <c r="AF38" s="437">
        <f t="shared" si="18"/>
        <v>210</v>
      </c>
      <c r="AG38" s="439">
        <f t="shared" si="6"/>
        <v>2520</v>
      </c>
      <c r="AH38" s="553"/>
      <c r="AI38" s="553"/>
      <c r="AJ38" s="553"/>
      <c r="AK38" s="440"/>
      <c r="AL38" s="441">
        <f t="shared" si="0"/>
        <v>222.8978590544157</v>
      </c>
      <c r="AM38" s="439">
        <f t="shared" si="19"/>
        <v>2674.7743086529886</v>
      </c>
      <c r="AN38" s="553"/>
      <c r="AO38" s="553"/>
      <c r="AP38" s="553"/>
      <c r="AQ38" s="440"/>
      <c r="AR38" s="441">
        <f t="shared" si="8"/>
        <v>222.8978590544157</v>
      </c>
      <c r="AS38" s="439">
        <f t="shared" si="20"/>
        <v>2674.7743086529886</v>
      </c>
      <c r="AT38" s="553"/>
      <c r="AU38" s="553"/>
      <c r="AV38" s="553"/>
      <c r="AW38" s="440"/>
      <c r="AX38" s="441">
        <f t="shared" si="10"/>
        <v>222.8978590544157</v>
      </c>
      <c r="AY38" s="439">
        <f t="shared" si="21"/>
        <v>2674.7743086529886</v>
      </c>
      <c r="AZ38" s="553"/>
      <c r="BA38" s="553"/>
      <c r="BB38" s="553"/>
      <c r="BC38" s="440"/>
      <c r="BD38" s="441">
        <f t="shared" si="12"/>
        <v>222.8978590544157</v>
      </c>
      <c r="BE38" s="439">
        <f t="shared" si="22"/>
        <v>2674.7743086529886</v>
      </c>
      <c r="BF38" s="553"/>
      <c r="BG38" s="553"/>
      <c r="BH38" s="553"/>
      <c r="BI38" s="440"/>
      <c r="BJ38" s="441">
        <f t="shared" si="14"/>
        <v>222.8978590544157</v>
      </c>
      <c r="BK38" s="439">
        <f t="shared" si="23"/>
        <v>2674.7743086529886</v>
      </c>
      <c r="BL38" s="553"/>
      <c r="BM38" s="553"/>
      <c r="BN38" s="553"/>
    </row>
    <row r="39" spans="1:66" ht="16.5" customHeight="1" x14ac:dyDescent="0.25">
      <c r="A39" s="171">
        <v>3</v>
      </c>
      <c r="B39" s="124" t="s">
        <v>611</v>
      </c>
      <c r="C39" s="422" t="s">
        <v>248</v>
      </c>
      <c r="D39" s="442" t="s">
        <v>673</v>
      </c>
      <c r="E39" s="532"/>
      <c r="F39" s="172" t="str">
        <f t="shared" ref="F39:F52" si="24">CONCATENATE(C39,I39,M39,K39)</f>
        <v>024001VENP_D06</v>
      </c>
      <c r="G39" s="443" t="str">
        <f t="shared" si="2"/>
        <v>024001VENP_D06_</v>
      </c>
      <c r="H39" s="120" t="s">
        <v>12</v>
      </c>
      <c r="I39" s="103" t="s">
        <v>14</v>
      </c>
      <c r="J39" s="124">
        <v>0.5</v>
      </c>
      <c r="K39" s="124" t="s">
        <v>607</v>
      </c>
      <c r="L39" s="104"/>
      <c r="M39" s="425" t="s">
        <v>10</v>
      </c>
      <c r="N39" s="426">
        <v>1</v>
      </c>
      <c r="O39" s="427">
        <v>592</v>
      </c>
      <c r="P39" s="124">
        <v>592</v>
      </c>
      <c r="Q39" s="124">
        <v>292</v>
      </c>
      <c r="R39" s="124"/>
      <c r="S39" s="124" t="s">
        <v>650</v>
      </c>
      <c r="T39" s="124" t="s">
        <v>651</v>
      </c>
      <c r="U39" s="429" t="s">
        <v>141</v>
      </c>
      <c r="V39" s="430"/>
      <c r="W39" s="431" t="s">
        <v>163</v>
      </c>
      <c r="X39" s="432"/>
      <c r="Y39" s="433"/>
      <c r="Z39" s="433"/>
      <c r="AA39" s="434">
        <v>100</v>
      </c>
      <c r="AB39" s="435">
        <v>0.5</v>
      </c>
      <c r="AC39" s="436">
        <f t="shared" si="16"/>
        <v>50</v>
      </c>
      <c r="AD39" s="437">
        <f t="shared" si="17"/>
        <v>25</v>
      </c>
      <c r="AE39" s="438">
        <v>0.05</v>
      </c>
      <c r="AF39" s="437">
        <f t="shared" si="18"/>
        <v>26.25</v>
      </c>
      <c r="AG39" s="439">
        <f t="shared" si="6"/>
        <v>315</v>
      </c>
      <c r="AH39" s="553"/>
      <c r="AI39" s="553"/>
      <c r="AJ39" s="553"/>
      <c r="AK39" s="440"/>
      <c r="AL39" s="441">
        <f t="shared" si="0"/>
        <v>27.862232381801963</v>
      </c>
      <c r="AM39" s="439">
        <f t="shared" si="19"/>
        <v>334.34678858162357</v>
      </c>
      <c r="AN39" s="553"/>
      <c r="AO39" s="553"/>
      <c r="AP39" s="553"/>
      <c r="AQ39" s="440"/>
      <c r="AR39" s="441">
        <f t="shared" si="8"/>
        <v>27.862232381801963</v>
      </c>
      <c r="AS39" s="439">
        <f t="shared" si="20"/>
        <v>334.34678858162357</v>
      </c>
      <c r="AT39" s="553"/>
      <c r="AU39" s="553"/>
      <c r="AV39" s="553"/>
      <c r="AW39" s="440"/>
      <c r="AX39" s="441">
        <f t="shared" si="10"/>
        <v>27.862232381801963</v>
      </c>
      <c r="AY39" s="439">
        <f t="shared" si="21"/>
        <v>334.34678858162357</v>
      </c>
      <c r="AZ39" s="553"/>
      <c r="BA39" s="553"/>
      <c r="BB39" s="553"/>
      <c r="BC39" s="440"/>
      <c r="BD39" s="441">
        <f t="shared" si="12"/>
        <v>27.862232381801963</v>
      </c>
      <c r="BE39" s="439">
        <f t="shared" si="22"/>
        <v>334.34678858162357</v>
      </c>
      <c r="BF39" s="553"/>
      <c r="BG39" s="553"/>
      <c r="BH39" s="553"/>
      <c r="BI39" s="440"/>
      <c r="BJ39" s="441">
        <f t="shared" si="14"/>
        <v>27.862232381801963</v>
      </c>
      <c r="BK39" s="439">
        <f t="shared" si="23"/>
        <v>334.34678858162357</v>
      </c>
      <c r="BL39" s="553"/>
      <c r="BM39" s="553"/>
      <c r="BN39" s="553"/>
    </row>
    <row r="40" spans="1:66" ht="16.5" customHeight="1" x14ac:dyDescent="0.25">
      <c r="A40" s="171">
        <v>3</v>
      </c>
      <c r="B40" s="124" t="s">
        <v>611</v>
      </c>
      <c r="C40" s="422" t="s">
        <v>248</v>
      </c>
      <c r="D40" s="442" t="s">
        <v>673</v>
      </c>
      <c r="E40" s="530"/>
      <c r="F40" s="172" t="str">
        <f t="shared" si="24"/>
        <v>024001VENP_D06</v>
      </c>
      <c r="G40" s="443" t="str">
        <f t="shared" si="2"/>
        <v>024001VENP_D06_</v>
      </c>
      <c r="H40" s="120" t="s">
        <v>12</v>
      </c>
      <c r="I40" s="103" t="s">
        <v>14</v>
      </c>
      <c r="J40" s="124">
        <v>0.5</v>
      </c>
      <c r="K40" s="124" t="s">
        <v>607</v>
      </c>
      <c r="L40" s="104"/>
      <c r="M40" s="425" t="s">
        <v>10</v>
      </c>
      <c r="N40" s="426">
        <v>2</v>
      </c>
      <c r="O40" s="427">
        <v>287</v>
      </c>
      <c r="P40" s="124">
        <v>592</v>
      </c>
      <c r="Q40" s="124">
        <v>292</v>
      </c>
      <c r="R40" s="124"/>
      <c r="S40" s="124" t="s">
        <v>650</v>
      </c>
      <c r="T40" s="124" t="s">
        <v>651</v>
      </c>
      <c r="U40" s="429" t="s">
        <v>141</v>
      </c>
      <c r="V40" s="430"/>
      <c r="W40" s="431" t="s">
        <v>163</v>
      </c>
      <c r="X40" s="432"/>
      <c r="Y40" s="433"/>
      <c r="Z40" s="433"/>
      <c r="AA40" s="434">
        <v>100</v>
      </c>
      <c r="AB40" s="435">
        <v>0.5</v>
      </c>
      <c r="AC40" s="436">
        <f t="shared" si="16"/>
        <v>50</v>
      </c>
      <c r="AD40" s="437">
        <f t="shared" si="17"/>
        <v>50</v>
      </c>
      <c r="AE40" s="438">
        <v>0.05</v>
      </c>
      <c r="AF40" s="437">
        <f t="shared" si="18"/>
        <v>52.5</v>
      </c>
      <c r="AG40" s="439">
        <f t="shared" si="6"/>
        <v>630</v>
      </c>
      <c r="AH40" s="553"/>
      <c r="AI40" s="553"/>
      <c r="AJ40" s="553"/>
      <c r="AK40" s="440"/>
      <c r="AL40" s="441">
        <f t="shared" si="0"/>
        <v>55.724464763603926</v>
      </c>
      <c r="AM40" s="439">
        <f t="shared" si="19"/>
        <v>668.69357716324714</v>
      </c>
      <c r="AN40" s="553"/>
      <c r="AO40" s="553"/>
      <c r="AP40" s="553"/>
      <c r="AQ40" s="440"/>
      <c r="AR40" s="441">
        <f t="shared" si="8"/>
        <v>55.724464763603926</v>
      </c>
      <c r="AS40" s="439">
        <f t="shared" si="20"/>
        <v>668.69357716324714</v>
      </c>
      <c r="AT40" s="553"/>
      <c r="AU40" s="553"/>
      <c r="AV40" s="553"/>
      <c r="AW40" s="440"/>
      <c r="AX40" s="441">
        <f t="shared" si="10"/>
        <v>55.724464763603926</v>
      </c>
      <c r="AY40" s="439">
        <f t="shared" si="21"/>
        <v>668.69357716324714</v>
      </c>
      <c r="AZ40" s="553"/>
      <c r="BA40" s="553"/>
      <c r="BB40" s="553"/>
      <c r="BC40" s="440"/>
      <c r="BD40" s="441">
        <f t="shared" si="12"/>
        <v>55.724464763603926</v>
      </c>
      <c r="BE40" s="439">
        <f t="shared" si="22"/>
        <v>668.69357716324714</v>
      </c>
      <c r="BF40" s="553"/>
      <c r="BG40" s="553"/>
      <c r="BH40" s="553"/>
      <c r="BI40" s="440"/>
      <c r="BJ40" s="441">
        <f t="shared" si="14"/>
        <v>55.724464763603926</v>
      </c>
      <c r="BK40" s="439">
        <f t="shared" si="23"/>
        <v>668.69357716324714</v>
      </c>
      <c r="BL40" s="553"/>
      <c r="BM40" s="553"/>
      <c r="BN40" s="553"/>
    </row>
    <row r="41" spans="1:66" ht="16.5" customHeight="1" x14ac:dyDescent="0.25">
      <c r="A41" s="171">
        <v>3</v>
      </c>
      <c r="B41" s="103" t="s">
        <v>612</v>
      </c>
      <c r="C41" s="422" t="s">
        <v>248</v>
      </c>
      <c r="D41" s="442" t="s">
        <v>673</v>
      </c>
      <c r="E41" s="529" t="str">
        <f>F41</f>
        <v>024001VENP_Toiture_D</v>
      </c>
      <c r="F41" s="172" t="str">
        <f t="shared" si="24"/>
        <v>024001VENP_Toiture_D</v>
      </c>
      <c r="G41" s="443" t="str">
        <f t="shared" si="2"/>
        <v>024001VENP_Toiture_D_</v>
      </c>
      <c r="H41" s="120" t="s">
        <v>12</v>
      </c>
      <c r="I41" s="103" t="s">
        <v>14</v>
      </c>
      <c r="J41" s="444">
        <v>2</v>
      </c>
      <c r="K41" s="124" t="s">
        <v>672</v>
      </c>
      <c r="L41" s="104"/>
      <c r="M41" s="425" t="s">
        <v>10</v>
      </c>
      <c r="N41" s="426">
        <v>4</v>
      </c>
      <c r="O41" s="427">
        <v>592</v>
      </c>
      <c r="P41" s="124">
        <v>592</v>
      </c>
      <c r="Q41" s="124">
        <v>48</v>
      </c>
      <c r="R41" s="124"/>
      <c r="S41" s="124" t="s">
        <v>134</v>
      </c>
      <c r="T41" s="124" t="s">
        <v>136</v>
      </c>
      <c r="U41" s="429" t="s">
        <v>138</v>
      </c>
      <c r="V41" s="430" t="s">
        <v>158</v>
      </c>
      <c r="W41" s="431" t="s">
        <v>148</v>
      </c>
      <c r="X41" s="432"/>
      <c r="Y41" s="433"/>
      <c r="Z41" s="433"/>
      <c r="AA41" s="434">
        <v>100</v>
      </c>
      <c r="AB41" s="435">
        <v>0.5</v>
      </c>
      <c r="AC41" s="436">
        <f t="shared" si="16"/>
        <v>50</v>
      </c>
      <c r="AD41" s="437">
        <f t="shared" si="17"/>
        <v>400</v>
      </c>
      <c r="AE41" s="438">
        <v>0.05</v>
      </c>
      <c r="AF41" s="437">
        <f t="shared" si="18"/>
        <v>420</v>
      </c>
      <c r="AG41" s="439">
        <f t="shared" si="6"/>
        <v>5040</v>
      </c>
      <c r="AH41" s="553"/>
      <c r="AI41" s="553"/>
      <c r="AJ41" s="553"/>
      <c r="AK41" s="440"/>
      <c r="AL41" s="441">
        <f t="shared" si="0"/>
        <v>445.79571810883141</v>
      </c>
      <c r="AM41" s="439">
        <f t="shared" si="19"/>
        <v>5349.5486173059771</v>
      </c>
      <c r="AN41" s="553"/>
      <c r="AO41" s="553"/>
      <c r="AP41" s="553"/>
      <c r="AQ41" s="440"/>
      <c r="AR41" s="441">
        <f t="shared" si="8"/>
        <v>445.79571810883141</v>
      </c>
      <c r="AS41" s="439">
        <f t="shared" si="20"/>
        <v>5349.5486173059771</v>
      </c>
      <c r="AT41" s="553"/>
      <c r="AU41" s="553"/>
      <c r="AV41" s="553"/>
      <c r="AW41" s="440"/>
      <c r="AX41" s="441">
        <f t="shared" si="10"/>
        <v>445.79571810883141</v>
      </c>
      <c r="AY41" s="439">
        <f t="shared" si="21"/>
        <v>5349.5486173059771</v>
      </c>
      <c r="AZ41" s="553"/>
      <c r="BA41" s="553"/>
      <c r="BB41" s="553"/>
      <c r="BC41" s="440"/>
      <c r="BD41" s="441">
        <f t="shared" si="12"/>
        <v>445.79571810883141</v>
      </c>
      <c r="BE41" s="439">
        <f t="shared" si="22"/>
        <v>5349.5486173059771</v>
      </c>
      <c r="BF41" s="553"/>
      <c r="BG41" s="553"/>
      <c r="BH41" s="553"/>
      <c r="BI41" s="440"/>
      <c r="BJ41" s="441">
        <f t="shared" si="14"/>
        <v>445.79571810883141</v>
      </c>
      <c r="BK41" s="439">
        <f t="shared" si="23"/>
        <v>5349.5486173059771</v>
      </c>
      <c r="BL41" s="553"/>
      <c r="BM41" s="553"/>
      <c r="BN41" s="553"/>
    </row>
    <row r="42" spans="1:66" ht="16.5" customHeight="1" x14ac:dyDescent="0.25">
      <c r="A42" s="171">
        <v>3</v>
      </c>
      <c r="B42" s="103" t="s">
        <v>612</v>
      </c>
      <c r="C42" s="422" t="s">
        <v>248</v>
      </c>
      <c r="D42" s="442" t="s">
        <v>673</v>
      </c>
      <c r="E42" s="530"/>
      <c r="F42" s="172" t="str">
        <f t="shared" si="24"/>
        <v>024001VENP_Toiture_D</v>
      </c>
      <c r="G42" s="443" t="str">
        <f t="shared" ref="G42:G52" si="25">CONCATENATE(C42,I42,M42,K42,M42,L42)</f>
        <v>024001VENP_Toiture_D_</v>
      </c>
      <c r="H42" s="120" t="s">
        <v>12</v>
      </c>
      <c r="I42" s="103" t="s">
        <v>14</v>
      </c>
      <c r="J42" s="103">
        <v>2</v>
      </c>
      <c r="K42" s="124" t="s">
        <v>672</v>
      </c>
      <c r="L42" s="104"/>
      <c r="M42" s="425" t="s">
        <v>10</v>
      </c>
      <c r="N42" s="426">
        <v>4</v>
      </c>
      <c r="O42" s="427">
        <v>592</v>
      </c>
      <c r="P42" s="124">
        <v>592</v>
      </c>
      <c r="Q42" s="124">
        <v>25</v>
      </c>
      <c r="R42" s="124">
        <v>524</v>
      </c>
      <c r="S42" s="124" t="s">
        <v>650</v>
      </c>
      <c r="T42" s="124" t="s">
        <v>651</v>
      </c>
      <c r="U42" s="429" t="s">
        <v>139</v>
      </c>
      <c r="V42" s="430"/>
      <c r="W42" s="431"/>
      <c r="X42" s="432"/>
      <c r="Y42" s="433"/>
      <c r="Z42" s="433"/>
      <c r="AA42" s="434">
        <v>100</v>
      </c>
      <c r="AB42" s="435">
        <v>0.5</v>
      </c>
      <c r="AC42" s="436">
        <f t="shared" si="16"/>
        <v>50</v>
      </c>
      <c r="AD42" s="437">
        <f t="shared" si="17"/>
        <v>400</v>
      </c>
      <c r="AE42" s="438">
        <v>0.05</v>
      </c>
      <c r="AF42" s="437">
        <f t="shared" si="18"/>
        <v>420</v>
      </c>
      <c r="AG42" s="439">
        <f t="shared" si="6"/>
        <v>5040</v>
      </c>
      <c r="AH42" s="553"/>
      <c r="AI42" s="553"/>
      <c r="AJ42" s="553"/>
      <c r="AK42" s="440"/>
      <c r="AL42" s="441">
        <f t="shared" si="0"/>
        <v>445.79571810883141</v>
      </c>
      <c r="AM42" s="439">
        <f t="shared" si="19"/>
        <v>5349.5486173059771</v>
      </c>
      <c r="AN42" s="553"/>
      <c r="AO42" s="553"/>
      <c r="AP42" s="553"/>
      <c r="AQ42" s="440"/>
      <c r="AR42" s="441">
        <f t="shared" si="8"/>
        <v>445.79571810883141</v>
      </c>
      <c r="AS42" s="439">
        <f t="shared" si="20"/>
        <v>5349.5486173059771</v>
      </c>
      <c r="AT42" s="553"/>
      <c r="AU42" s="553"/>
      <c r="AV42" s="553"/>
      <c r="AW42" s="440"/>
      <c r="AX42" s="441">
        <f t="shared" si="10"/>
        <v>445.79571810883141</v>
      </c>
      <c r="AY42" s="439">
        <f t="shared" si="21"/>
        <v>5349.5486173059771</v>
      </c>
      <c r="AZ42" s="553"/>
      <c r="BA42" s="553"/>
      <c r="BB42" s="553"/>
      <c r="BC42" s="440"/>
      <c r="BD42" s="441">
        <f t="shared" si="12"/>
        <v>445.79571810883141</v>
      </c>
      <c r="BE42" s="439">
        <f t="shared" si="22"/>
        <v>5349.5486173059771</v>
      </c>
      <c r="BF42" s="553"/>
      <c r="BG42" s="553"/>
      <c r="BH42" s="553"/>
      <c r="BI42" s="440"/>
      <c r="BJ42" s="441">
        <f t="shared" si="14"/>
        <v>445.79571810883141</v>
      </c>
      <c r="BK42" s="439">
        <f t="shared" si="23"/>
        <v>5349.5486173059771</v>
      </c>
      <c r="BL42" s="553"/>
      <c r="BM42" s="553"/>
      <c r="BN42" s="553"/>
    </row>
    <row r="43" spans="1:66" ht="16.5" customHeight="1" x14ac:dyDescent="0.25">
      <c r="A43" s="171">
        <v>3</v>
      </c>
      <c r="B43" s="124" t="s">
        <v>612</v>
      </c>
      <c r="C43" s="422" t="s">
        <v>248</v>
      </c>
      <c r="D43" s="442" t="s">
        <v>673</v>
      </c>
      <c r="E43" s="529" t="str">
        <f>F43</f>
        <v>024001VENP_D 414 NouvAnimal</v>
      </c>
      <c r="F43" s="172" t="str">
        <f t="shared" si="24"/>
        <v>024001VENP_D 414 NouvAnimal</v>
      </c>
      <c r="G43" s="443" t="str">
        <f t="shared" si="25"/>
        <v>024001VENP_D 414 NouvAnimal_</v>
      </c>
      <c r="H43" s="120" t="s">
        <v>12</v>
      </c>
      <c r="I43" s="103" t="s">
        <v>14</v>
      </c>
      <c r="J43" s="124">
        <v>2</v>
      </c>
      <c r="K43" s="103" t="s">
        <v>608</v>
      </c>
      <c r="L43" s="104"/>
      <c r="M43" s="425" t="s">
        <v>10</v>
      </c>
      <c r="N43" s="426">
        <v>1</v>
      </c>
      <c r="O43" s="427">
        <v>592</v>
      </c>
      <c r="P43" s="124">
        <v>592</v>
      </c>
      <c r="Q43" s="124">
        <v>25</v>
      </c>
      <c r="R43" s="124" t="s">
        <v>568</v>
      </c>
      <c r="S43" s="124" t="s">
        <v>134</v>
      </c>
      <c r="T43" s="124" t="s">
        <v>136</v>
      </c>
      <c r="U43" s="429" t="s">
        <v>138</v>
      </c>
      <c r="V43" s="430" t="s">
        <v>155</v>
      </c>
      <c r="W43" s="431" t="s">
        <v>154</v>
      </c>
      <c r="X43" s="432"/>
      <c r="Y43" s="433"/>
      <c r="Z43" s="433"/>
      <c r="AA43" s="434">
        <v>100</v>
      </c>
      <c r="AB43" s="435">
        <v>0.5</v>
      </c>
      <c r="AC43" s="436">
        <f t="shared" si="16"/>
        <v>50</v>
      </c>
      <c r="AD43" s="437">
        <f t="shared" si="17"/>
        <v>100</v>
      </c>
      <c r="AE43" s="438">
        <v>0.05</v>
      </c>
      <c r="AF43" s="437">
        <f t="shared" si="18"/>
        <v>105</v>
      </c>
      <c r="AG43" s="439">
        <f t="shared" si="6"/>
        <v>1260</v>
      </c>
      <c r="AH43" s="553"/>
      <c r="AI43" s="553"/>
      <c r="AJ43" s="553"/>
      <c r="AK43" s="440"/>
      <c r="AL43" s="441">
        <f t="shared" si="0"/>
        <v>111.44892952720785</v>
      </c>
      <c r="AM43" s="439">
        <f t="shared" si="19"/>
        <v>1337.3871543264943</v>
      </c>
      <c r="AN43" s="553"/>
      <c r="AO43" s="553"/>
      <c r="AP43" s="553"/>
      <c r="AQ43" s="440"/>
      <c r="AR43" s="441">
        <f t="shared" si="8"/>
        <v>111.44892952720785</v>
      </c>
      <c r="AS43" s="439">
        <f t="shared" si="20"/>
        <v>1337.3871543264943</v>
      </c>
      <c r="AT43" s="553"/>
      <c r="AU43" s="553"/>
      <c r="AV43" s="553"/>
      <c r="AW43" s="440"/>
      <c r="AX43" s="441">
        <f t="shared" si="10"/>
        <v>111.44892952720785</v>
      </c>
      <c r="AY43" s="439">
        <f t="shared" si="21"/>
        <v>1337.3871543264943</v>
      </c>
      <c r="AZ43" s="553"/>
      <c r="BA43" s="553"/>
      <c r="BB43" s="553"/>
      <c r="BC43" s="440"/>
      <c r="BD43" s="441">
        <f t="shared" si="12"/>
        <v>111.44892952720785</v>
      </c>
      <c r="BE43" s="439">
        <f t="shared" si="22"/>
        <v>1337.3871543264943</v>
      </c>
      <c r="BF43" s="553"/>
      <c r="BG43" s="553"/>
      <c r="BH43" s="553"/>
      <c r="BI43" s="440"/>
      <c r="BJ43" s="441">
        <f t="shared" si="14"/>
        <v>111.44892952720785</v>
      </c>
      <c r="BK43" s="439">
        <f t="shared" si="23"/>
        <v>1337.3871543264943</v>
      </c>
      <c r="BL43" s="553"/>
      <c r="BM43" s="553"/>
      <c r="BN43" s="553"/>
    </row>
    <row r="44" spans="1:66" ht="16.5" customHeight="1" x14ac:dyDescent="0.25">
      <c r="A44" s="171">
        <v>3</v>
      </c>
      <c r="B44" s="124" t="s">
        <v>612</v>
      </c>
      <c r="C44" s="422" t="s">
        <v>248</v>
      </c>
      <c r="D44" s="442" t="s">
        <v>673</v>
      </c>
      <c r="E44" s="532"/>
      <c r="F44" s="172" t="str">
        <f t="shared" si="24"/>
        <v>024001VENP_D 414 NouvAnimal</v>
      </c>
      <c r="G44" s="443" t="str">
        <f t="shared" si="25"/>
        <v>024001VENP_D 414 NouvAnimal_</v>
      </c>
      <c r="H44" s="120" t="s">
        <v>12</v>
      </c>
      <c r="I44" s="103" t="s">
        <v>14</v>
      </c>
      <c r="J44" s="124">
        <v>2</v>
      </c>
      <c r="K44" s="103" t="s">
        <v>608</v>
      </c>
      <c r="L44" s="104"/>
      <c r="M44" s="425" t="s">
        <v>10</v>
      </c>
      <c r="N44" s="426">
        <v>1</v>
      </c>
      <c r="O44" s="427">
        <v>592</v>
      </c>
      <c r="P44" s="124">
        <v>592</v>
      </c>
      <c r="Q44" s="124">
        <v>48</v>
      </c>
      <c r="R44" s="124"/>
      <c r="S44" s="124" t="s">
        <v>134</v>
      </c>
      <c r="T44" s="124" t="s">
        <v>136</v>
      </c>
      <c r="U44" s="429" t="s">
        <v>138</v>
      </c>
      <c r="V44" s="430" t="s">
        <v>158</v>
      </c>
      <c r="W44" s="431" t="s">
        <v>148</v>
      </c>
      <c r="X44" s="432"/>
      <c r="Y44" s="433"/>
      <c r="Z44" s="433"/>
      <c r="AA44" s="434">
        <v>100</v>
      </c>
      <c r="AB44" s="435">
        <v>0.5</v>
      </c>
      <c r="AC44" s="436">
        <f t="shared" si="16"/>
        <v>50</v>
      </c>
      <c r="AD44" s="437">
        <f t="shared" si="17"/>
        <v>100</v>
      </c>
      <c r="AE44" s="438">
        <v>0.05</v>
      </c>
      <c r="AF44" s="437">
        <f t="shared" si="18"/>
        <v>105</v>
      </c>
      <c r="AG44" s="439">
        <f t="shared" si="6"/>
        <v>1260</v>
      </c>
      <c r="AH44" s="553"/>
      <c r="AI44" s="553"/>
      <c r="AJ44" s="553"/>
      <c r="AK44" s="440"/>
      <c r="AL44" s="441">
        <f t="shared" si="0"/>
        <v>111.44892952720785</v>
      </c>
      <c r="AM44" s="439">
        <f t="shared" si="19"/>
        <v>1337.3871543264943</v>
      </c>
      <c r="AN44" s="553"/>
      <c r="AO44" s="553"/>
      <c r="AP44" s="553"/>
      <c r="AQ44" s="440"/>
      <c r="AR44" s="441">
        <f t="shared" si="8"/>
        <v>111.44892952720785</v>
      </c>
      <c r="AS44" s="439">
        <f t="shared" si="20"/>
        <v>1337.3871543264943</v>
      </c>
      <c r="AT44" s="553"/>
      <c r="AU44" s="553"/>
      <c r="AV44" s="553"/>
      <c r="AW44" s="440"/>
      <c r="AX44" s="441">
        <f t="shared" si="10"/>
        <v>111.44892952720785</v>
      </c>
      <c r="AY44" s="439">
        <f t="shared" si="21"/>
        <v>1337.3871543264943</v>
      </c>
      <c r="AZ44" s="553"/>
      <c r="BA44" s="553"/>
      <c r="BB44" s="553"/>
      <c r="BC44" s="440"/>
      <c r="BD44" s="441">
        <f t="shared" si="12"/>
        <v>111.44892952720785</v>
      </c>
      <c r="BE44" s="439">
        <f t="shared" si="22"/>
        <v>1337.3871543264943</v>
      </c>
      <c r="BF44" s="553"/>
      <c r="BG44" s="553"/>
      <c r="BH44" s="553"/>
      <c r="BI44" s="440"/>
      <c r="BJ44" s="441">
        <f t="shared" si="14"/>
        <v>111.44892952720785</v>
      </c>
      <c r="BK44" s="439">
        <f t="shared" si="23"/>
        <v>1337.3871543264943</v>
      </c>
      <c r="BL44" s="553"/>
      <c r="BM44" s="553"/>
      <c r="BN44" s="553"/>
    </row>
    <row r="45" spans="1:66" s="445" customFormat="1" ht="16.5" customHeight="1" x14ac:dyDescent="0.25">
      <c r="A45" s="171">
        <v>3</v>
      </c>
      <c r="B45" s="124" t="s">
        <v>612</v>
      </c>
      <c r="C45" s="422" t="s">
        <v>248</v>
      </c>
      <c r="D45" s="442" t="s">
        <v>673</v>
      </c>
      <c r="E45" s="532"/>
      <c r="F45" s="172" t="str">
        <f t="shared" si="24"/>
        <v>024001VENP_D 414 NouvAnimal</v>
      </c>
      <c r="G45" s="443" t="str">
        <f t="shared" si="25"/>
        <v>024001VENP_D 414 NouvAnimal_</v>
      </c>
      <c r="H45" s="120" t="s">
        <v>12</v>
      </c>
      <c r="I45" s="103" t="s">
        <v>14</v>
      </c>
      <c r="J45" s="124">
        <v>2</v>
      </c>
      <c r="K45" s="103" t="s">
        <v>608</v>
      </c>
      <c r="L45" s="104"/>
      <c r="M45" s="425" t="s">
        <v>10</v>
      </c>
      <c r="N45" s="426">
        <v>3</v>
      </c>
      <c r="O45" s="427">
        <v>287</v>
      </c>
      <c r="P45" s="124">
        <v>592</v>
      </c>
      <c r="Q45" s="124">
        <v>25</v>
      </c>
      <c r="R45" s="124" t="s">
        <v>599</v>
      </c>
      <c r="S45" s="124" t="s">
        <v>134</v>
      </c>
      <c r="T45" s="124" t="s">
        <v>136</v>
      </c>
      <c r="U45" s="429" t="s">
        <v>138</v>
      </c>
      <c r="V45" s="430" t="s">
        <v>155</v>
      </c>
      <c r="W45" s="431" t="s">
        <v>154</v>
      </c>
      <c r="X45" s="432"/>
      <c r="Y45" s="433"/>
      <c r="Z45" s="433"/>
      <c r="AA45" s="434">
        <v>100</v>
      </c>
      <c r="AB45" s="435">
        <v>0.5</v>
      </c>
      <c r="AC45" s="436">
        <f t="shared" si="16"/>
        <v>50</v>
      </c>
      <c r="AD45" s="437">
        <f t="shared" si="17"/>
        <v>300</v>
      </c>
      <c r="AE45" s="438">
        <v>0.05</v>
      </c>
      <c r="AF45" s="437">
        <f t="shared" si="18"/>
        <v>315</v>
      </c>
      <c r="AG45" s="439">
        <f t="shared" si="6"/>
        <v>3780</v>
      </c>
      <c r="AH45" s="553"/>
      <c r="AI45" s="553"/>
      <c r="AJ45" s="553"/>
      <c r="AK45" s="440"/>
      <c r="AL45" s="441">
        <f t="shared" si="0"/>
        <v>334.34678858162357</v>
      </c>
      <c r="AM45" s="439">
        <f t="shared" si="19"/>
        <v>4012.1614629794831</v>
      </c>
      <c r="AN45" s="553"/>
      <c r="AO45" s="553"/>
      <c r="AP45" s="553"/>
      <c r="AQ45" s="440"/>
      <c r="AR45" s="441">
        <f t="shared" si="8"/>
        <v>334.34678858162357</v>
      </c>
      <c r="AS45" s="439">
        <f t="shared" si="20"/>
        <v>4012.1614629794831</v>
      </c>
      <c r="AT45" s="553"/>
      <c r="AU45" s="553"/>
      <c r="AV45" s="553"/>
      <c r="AW45" s="440"/>
      <c r="AX45" s="441">
        <f t="shared" si="10"/>
        <v>334.34678858162357</v>
      </c>
      <c r="AY45" s="439">
        <f t="shared" si="21"/>
        <v>4012.1614629794831</v>
      </c>
      <c r="AZ45" s="553"/>
      <c r="BA45" s="553"/>
      <c r="BB45" s="553"/>
      <c r="BC45" s="440"/>
      <c r="BD45" s="441">
        <f t="shared" si="12"/>
        <v>334.34678858162357</v>
      </c>
      <c r="BE45" s="439">
        <f t="shared" si="22"/>
        <v>4012.1614629794831</v>
      </c>
      <c r="BF45" s="553"/>
      <c r="BG45" s="553"/>
      <c r="BH45" s="553"/>
      <c r="BI45" s="440"/>
      <c r="BJ45" s="441">
        <f t="shared" si="14"/>
        <v>334.34678858162357</v>
      </c>
      <c r="BK45" s="439">
        <f t="shared" si="23"/>
        <v>4012.1614629794831</v>
      </c>
      <c r="BL45" s="553"/>
      <c r="BM45" s="553"/>
      <c r="BN45" s="553"/>
    </row>
    <row r="46" spans="1:66" s="445" customFormat="1" ht="16.5" customHeight="1" x14ac:dyDescent="0.25">
      <c r="A46" s="171">
        <v>3</v>
      </c>
      <c r="B46" s="124" t="s">
        <v>612</v>
      </c>
      <c r="C46" s="422" t="s">
        <v>248</v>
      </c>
      <c r="D46" s="442" t="s">
        <v>673</v>
      </c>
      <c r="E46" s="532"/>
      <c r="F46" s="172" t="str">
        <f t="shared" si="24"/>
        <v>024001VENP_D 414 NouvAnimal</v>
      </c>
      <c r="G46" s="443" t="str">
        <f t="shared" si="25"/>
        <v>024001VENP_D 414 NouvAnimal_</v>
      </c>
      <c r="H46" s="120" t="s">
        <v>12</v>
      </c>
      <c r="I46" s="103" t="s">
        <v>14</v>
      </c>
      <c r="J46" s="124">
        <v>2</v>
      </c>
      <c r="K46" s="103" t="s">
        <v>608</v>
      </c>
      <c r="L46" s="104"/>
      <c r="M46" s="425" t="s">
        <v>10</v>
      </c>
      <c r="N46" s="426">
        <v>2</v>
      </c>
      <c r="O46" s="446">
        <v>287</v>
      </c>
      <c r="P46" s="103">
        <v>592</v>
      </c>
      <c r="Q46" s="103">
        <v>25</v>
      </c>
      <c r="R46" s="103" t="s">
        <v>567</v>
      </c>
      <c r="S46" s="124" t="s">
        <v>134</v>
      </c>
      <c r="T46" s="124" t="s">
        <v>136</v>
      </c>
      <c r="U46" s="429" t="s">
        <v>138</v>
      </c>
      <c r="V46" s="430" t="s">
        <v>155</v>
      </c>
      <c r="W46" s="431" t="s">
        <v>154</v>
      </c>
      <c r="X46" s="432"/>
      <c r="Y46" s="433"/>
      <c r="Z46" s="433"/>
      <c r="AA46" s="434">
        <v>100</v>
      </c>
      <c r="AB46" s="435">
        <v>0.5</v>
      </c>
      <c r="AC46" s="436">
        <f t="shared" si="16"/>
        <v>50</v>
      </c>
      <c r="AD46" s="437">
        <f t="shared" si="17"/>
        <v>200</v>
      </c>
      <c r="AE46" s="438">
        <v>0.05</v>
      </c>
      <c r="AF46" s="437">
        <f t="shared" si="18"/>
        <v>210</v>
      </c>
      <c r="AG46" s="439">
        <f t="shared" si="6"/>
        <v>2520</v>
      </c>
      <c r="AH46" s="553"/>
      <c r="AI46" s="553"/>
      <c r="AJ46" s="553"/>
      <c r="AK46" s="440"/>
      <c r="AL46" s="441">
        <f t="shared" si="0"/>
        <v>222.8978590544157</v>
      </c>
      <c r="AM46" s="439">
        <f t="shared" si="19"/>
        <v>2674.7743086529886</v>
      </c>
      <c r="AN46" s="553"/>
      <c r="AO46" s="553"/>
      <c r="AP46" s="553"/>
      <c r="AQ46" s="440"/>
      <c r="AR46" s="441">
        <f t="shared" si="8"/>
        <v>222.8978590544157</v>
      </c>
      <c r="AS46" s="439">
        <f t="shared" si="20"/>
        <v>2674.7743086529886</v>
      </c>
      <c r="AT46" s="553"/>
      <c r="AU46" s="553"/>
      <c r="AV46" s="553"/>
      <c r="AW46" s="440"/>
      <c r="AX46" s="441">
        <f t="shared" si="10"/>
        <v>222.8978590544157</v>
      </c>
      <c r="AY46" s="439">
        <f t="shared" si="21"/>
        <v>2674.7743086529886</v>
      </c>
      <c r="AZ46" s="553"/>
      <c r="BA46" s="553"/>
      <c r="BB46" s="553"/>
      <c r="BC46" s="440"/>
      <c r="BD46" s="441">
        <f t="shared" si="12"/>
        <v>222.8978590544157</v>
      </c>
      <c r="BE46" s="439">
        <f t="shared" si="22"/>
        <v>2674.7743086529886</v>
      </c>
      <c r="BF46" s="553"/>
      <c r="BG46" s="553"/>
      <c r="BH46" s="553"/>
      <c r="BI46" s="440"/>
      <c r="BJ46" s="441">
        <f t="shared" si="14"/>
        <v>222.8978590544157</v>
      </c>
      <c r="BK46" s="439">
        <f t="shared" si="23"/>
        <v>2674.7743086529886</v>
      </c>
      <c r="BL46" s="553"/>
      <c r="BM46" s="553"/>
      <c r="BN46" s="553"/>
    </row>
    <row r="47" spans="1:66" ht="16.5" customHeight="1" x14ac:dyDescent="0.25">
      <c r="A47" s="171">
        <v>3</v>
      </c>
      <c r="B47" s="124" t="s">
        <v>612</v>
      </c>
      <c r="C47" s="422" t="s">
        <v>248</v>
      </c>
      <c r="D47" s="442" t="s">
        <v>673</v>
      </c>
      <c r="E47" s="532"/>
      <c r="F47" s="172" t="str">
        <f t="shared" si="24"/>
        <v>024001VENP_D 414 NouvAnimal</v>
      </c>
      <c r="G47" s="443" t="str">
        <f t="shared" si="25"/>
        <v>024001VENP_D 414 NouvAnimal_</v>
      </c>
      <c r="H47" s="120" t="s">
        <v>12</v>
      </c>
      <c r="I47" s="103" t="s">
        <v>14</v>
      </c>
      <c r="J47" s="124">
        <v>2</v>
      </c>
      <c r="K47" s="103" t="s">
        <v>608</v>
      </c>
      <c r="L47" s="104"/>
      <c r="M47" s="425" t="s">
        <v>10</v>
      </c>
      <c r="N47" s="104">
        <v>1</v>
      </c>
      <c r="O47" s="427">
        <v>287</v>
      </c>
      <c r="P47" s="124">
        <v>592</v>
      </c>
      <c r="Q47" s="124">
        <v>48</v>
      </c>
      <c r="R47" s="124"/>
      <c r="S47" s="124" t="s">
        <v>134</v>
      </c>
      <c r="T47" s="124" t="s">
        <v>136</v>
      </c>
      <c r="U47" s="429" t="s">
        <v>138</v>
      </c>
      <c r="V47" s="430" t="s">
        <v>158</v>
      </c>
      <c r="W47" s="431" t="s">
        <v>148</v>
      </c>
      <c r="X47" s="432"/>
      <c r="Y47" s="433"/>
      <c r="Z47" s="433"/>
      <c r="AA47" s="434">
        <v>100</v>
      </c>
      <c r="AB47" s="435">
        <v>0.5</v>
      </c>
      <c r="AC47" s="436">
        <f t="shared" si="16"/>
        <v>50</v>
      </c>
      <c r="AD47" s="437">
        <f t="shared" si="17"/>
        <v>100</v>
      </c>
      <c r="AE47" s="438">
        <v>0.05</v>
      </c>
      <c r="AF47" s="437">
        <f t="shared" si="18"/>
        <v>105</v>
      </c>
      <c r="AG47" s="439">
        <f t="shared" si="6"/>
        <v>1260</v>
      </c>
      <c r="AH47" s="553"/>
      <c r="AI47" s="553"/>
      <c r="AJ47" s="553"/>
      <c r="AK47" s="440"/>
      <c r="AL47" s="441">
        <f t="shared" si="0"/>
        <v>111.44892952720785</v>
      </c>
      <c r="AM47" s="439">
        <f t="shared" si="19"/>
        <v>1337.3871543264943</v>
      </c>
      <c r="AN47" s="553"/>
      <c r="AO47" s="553"/>
      <c r="AP47" s="553"/>
      <c r="AQ47" s="440"/>
      <c r="AR47" s="441">
        <f t="shared" si="8"/>
        <v>111.44892952720785</v>
      </c>
      <c r="AS47" s="439">
        <f t="shared" si="20"/>
        <v>1337.3871543264943</v>
      </c>
      <c r="AT47" s="553"/>
      <c r="AU47" s="553"/>
      <c r="AV47" s="553"/>
      <c r="AW47" s="440"/>
      <c r="AX47" s="441">
        <f t="shared" si="10"/>
        <v>111.44892952720785</v>
      </c>
      <c r="AY47" s="439">
        <f t="shared" si="21"/>
        <v>1337.3871543264943</v>
      </c>
      <c r="AZ47" s="553"/>
      <c r="BA47" s="553"/>
      <c r="BB47" s="553"/>
      <c r="BC47" s="440"/>
      <c r="BD47" s="441">
        <f t="shared" si="12"/>
        <v>111.44892952720785</v>
      </c>
      <c r="BE47" s="439">
        <f t="shared" si="22"/>
        <v>1337.3871543264943</v>
      </c>
      <c r="BF47" s="553"/>
      <c r="BG47" s="553"/>
      <c r="BH47" s="553"/>
      <c r="BI47" s="440"/>
      <c r="BJ47" s="441">
        <f t="shared" si="14"/>
        <v>111.44892952720785</v>
      </c>
      <c r="BK47" s="439">
        <f t="shared" si="23"/>
        <v>1337.3871543264943</v>
      </c>
      <c r="BL47" s="553"/>
      <c r="BM47" s="553"/>
      <c r="BN47" s="553"/>
    </row>
    <row r="48" spans="1:66" ht="16.5" customHeight="1" x14ac:dyDescent="0.25">
      <c r="A48" s="171">
        <v>3</v>
      </c>
      <c r="B48" s="124" t="s">
        <v>612</v>
      </c>
      <c r="C48" s="422" t="s">
        <v>248</v>
      </c>
      <c r="D48" s="442" t="s">
        <v>673</v>
      </c>
      <c r="E48" s="532"/>
      <c r="F48" s="172" t="str">
        <f t="shared" si="24"/>
        <v>024001VENP_D 414 NouvAnimal</v>
      </c>
      <c r="G48" s="443" t="str">
        <f t="shared" si="25"/>
        <v>024001VENP_D 414 NouvAnimal_</v>
      </c>
      <c r="H48" s="120" t="s">
        <v>12</v>
      </c>
      <c r="I48" s="103" t="s">
        <v>14</v>
      </c>
      <c r="J48" s="124">
        <v>2</v>
      </c>
      <c r="K48" s="103" t="s">
        <v>608</v>
      </c>
      <c r="L48" s="104"/>
      <c r="M48" s="425" t="s">
        <v>10</v>
      </c>
      <c r="N48" s="104">
        <v>1</v>
      </c>
      <c r="O48" s="427">
        <v>592</v>
      </c>
      <c r="P48" s="124">
        <v>592</v>
      </c>
      <c r="Q48" s="124">
        <v>292</v>
      </c>
      <c r="R48" s="124"/>
      <c r="S48" s="124" t="s">
        <v>650</v>
      </c>
      <c r="T48" s="124" t="s">
        <v>651</v>
      </c>
      <c r="U48" s="429" t="s">
        <v>139</v>
      </c>
      <c r="V48" s="430"/>
      <c r="W48" s="431"/>
      <c r="X48" s="432"/>
      <c r="Y48" s="433"/>
      <c r="Z48" s="433"/>
      <c r="AA48" s="434">
        <v>100</v>
      </c>
      <c r="AB48" s="435">
        <v>0.5</v>
      </c>
      <c r="AC48" s="436">
        <f t="shared" si="16"/>
        <v>50</v>
      </c>
      <c r="AD48" s="437">
        <f t="shared" si="17"/>
        <v>100</v>
      </c>
      <c r="AE48" s="438">
        <v>0.05</v>
      </c>
      <c r="AF48" s="437">
        <f t="shared" si="18"/>
        <v>105</v>
      </c>
      <c r="AG48" s="439">
        <f t="shared" si="6"/>
        <v>1260</v>
      </c>
      <c r="AH48" s="553"/>
      <c r="AI48" s="553"/>
      <c r="AJ48" s="553"/>
      <c r="AK48" s="440"/>
      <c r="AL48" s="441">
        <f t="shared" si="0"/>
        <v>111.44892952720785</v>
      </c>
      <c r="AM48" s="439">
        <f t="shared" si="19"/>
        <v>1337.3871543264943</v>
      </c>
      <c r="AN48" s="553"/>
      <c r="AO48" s="553"/>
      <c r="AP48" s="553"/>
      <c r="AQ48" s="440"/>
      <c r="AR48" s="441">
        <f t="shared" si="8"/>
        <v>111.44892952720785</v>
      </c>
      <c r="AS48" s="439">
        <f t="shared" si="20"/>
        <v>1337.3871543264943</v>
      </c>
      <c r="AT48" s="553"/>
      <c r="AU48" s="553"/>
      <c r="AV48" s="553"/>
      <c r="AW48" s="440"/>
      <c r="AX48" s="441">
        <f t="shared" si="10"/>
        <v>111.44892952720785</v>
      </c>
      <c r="AY48" s="439">
        <f t="shared" si="21"/>
        <v>1337.3871543264943</v>
      </c>
      <c r="AZ48" s="553"/>
      <c r="BA48" s="553"/>
      <c r="BB48" s="553"/>
      <c r="BC48" s="440"/>
      <c r="BD48" s="441">
        <f t="shared" si="12"/>
        <v>111.44892952720785</v>
      </c>
      <c r="BE48" s="439">
        <f t="shared" si="22"/>
        <v>1337.3871543264943</v>
      </c>
      <c r="BF48" s="553"/>
      <c r="BG48" s="553"/>
      <c r="BH48" s="553"/>
      <c r="BI48" s="440"/>
      <c r="BJ48" s="441">
        <f t="shared" si="14"/>
        <v>111.44892952720785</v>
      </c>
      <c r="BK48" s="439">
        <f t="shared" si="23"/>
        <v>1337.3871543264943</v>
      </c>
      <c r="BL48" s="553"/>
      <c r="BM48" s="553"/>
      <c r="BN48" s="553"/>
    </row>
    <row r="49" spans="1:66" ht="16.5" customHeight="1" x14ac:dyDescent="0.25">
      <c r="A49" s="171">
        <v>3</v>
      </c>
      <c r="B49" s="124" t="s">
        <v>612</v>
      </c>
      <c r="C49" s="422" t="s">
        <v>248</v>
      </c>
      <c r="D49" s="442" t="s">
        <v>673</v>
      </c>
      <c r="E49" s="532"/>
      <c r="F49" s="172" t="str">
        <f t="shared" si="24"/>
        <v>024001VENP_D 414 NouvAnimal</v>
      </c>
      <c r="G49" s="443" t="str">
        <f t="shared" si="25"/>
        <v>024001VENP_D 414 NouvAnimal_</v>
      </c>
      <c r="H49" s="120" t="s">
        <v>12</v>
      </c>
      <c r="I49" s="103" t="s">
        <v>14</v>
      </c>
      <c r="J49" s="124">
        <v>2</v>
      </c>
      <c r="K49" s="103" t="s">
        <v>608</v>
      </c>
      <c r="L49" s="104"/>
      <c r="M49" s="425" t="s">
        <v>10</v>
      </c>
      <c r="N49" s="104">
        <v>2</v>
      </c>
      <c r="O49" s="427">
        <v>287</v>
      </c>
      <c r="P49" s="124">
        <v>592</v>
      </c>
      <c r="Q49" s="124">
        <v>292</v>
      </c>
      <c r="R49" s="124"/>
      <c r="S49" s="124" t="s">
        <v>650</v>
      </c>
      <c r="T49" s="124" t="s">
        <v>651</v>
      </c>
      <c r="U49" s="429" t="s">
        <v>139</v>
      </c>
      <c r="V49" s="430"/>
      <c r="W49" s="431"/>
      <c r="X49" s="432"/>
      <c r="Y49" s="433"/>
      <c r="Z49" s="433"/>
      <c r="AA49" s="434">
        <v>100</v>
      </c>
      <c r="AB49" s="435">
        <v>0.5</v>
      </c>
      <c r="AC49" s="436">
        <f t="shared" si="16"/>
        <v>50</v>
      </c>
      <c r="AD49" s="437">
        <f t="shared" si="17"/>
        <v>200</v>
      </c>
      <c r="AE49" s="438">
        <v>0.05</v>
      </c>
      <c r="AF49" s="437">
        <f t="shared" si="18"/>
        <v>210</v>
      </c>
      <c r="AG49" s="439">
        <f t="shared" si="6"/>
        <v>2520</v>
      </c>
      <c r="AH49" s="553"/>
      <c r="AI49" s="553"/>
      <c r="AJ49" s="553"/>
      <c r="AK49" s="440"/>
      <c r="AL49" s="441">
        <f t="shared" si="0"/>
        <v>222.8978590544157</v>
      </c>
      <c r="AM49" s="439">
        <f t="shared" si="19"/>
        <v>2674.7743086529886</v>
      </c>
      <c r="AN49" s="553"/>
      <c r="AO49" s="553"/>
      <c r="AP49" s="553"/>
      <c r="AQ49" s="440"/>
      <c r="AR49" s="441">
        <f t="shared" si="8"/>
        <v>222.8978590544157</v>
      </c>
      <c r="AS49" s="439">
        <f t="shared" si="20"/>
        <v>2674.7743086529886</v>
      </c>
      <c r="AT49" s="553"/>
      <c r="AU49" s="553"/>
      <c r="AV49" s="553"/>
      <c r="AW49" s="440"/>
      <c r="AX49" s="441">
        <f t="shared" si="10"/>
        <v>222.8978590544157</v>
      </c>
      <c r="AY49" s="439">
        <f t="shared" si="21"/>
        <v>2674.7743086529886</v>
      </c>
      <c r="AZ49" s="553"/>
      <c r="BA49" s="553"/>
      <c r="BB49" s="553"/>
      <c r="BC49" s="440"/>
      <c r="BD49" s="441">
        <f t="shared" si="12"/>
        <v>222.8978590544157</v>
      </c>
      <c r="BE49" s="439">
        <f t="shared" si="22"/>
        <v>2674.7743086529886</v>
      </c>
      <c r="BF49" s="553"/>
      <c r="BG49" s="553"/>
      <c r="BH49" s="553"/>
      <c r="BI49" s="440"/>
      <c r="BJ49" s="441">
        <f t="shared" si="14"/>
        <v>222.8978590544157</v>
      </c>
      <c r="BK49" s="439">
        <f t="shared" si="23"/>
        <v>2674.7743086529886</v>
      </c>
      <c r="BL49" s="553"/>
      <c r="BM49" s="553"/>
      <c r="BN49" s="553"/>
    </row>
    <row r="50" spans="1:66" ht="16.5" customHeight="1" x14ac:dyDescent="0.25">
      <c r="A50" s="171">
        <v>3</v>
      </c>
      <c r="B50" s="124" t="s">
        <v>612</v>
      </c>
      <c r="C50" s="422" t="s">
        <v>248</v>
      </c>
      <c r="D50" s="442" t="s">
        <v>673</v>
      </c>
      <c r="E50" s="532"/>
      <c r="F50" s="172" t="str">
        <f t="shared" si="24"/>
        <v>024001VENP_D 414 NouvAnimal</v>
      </c>
      <c r="G50" s="443" t="str">
        <f t="shared" si="25"/>
        <v>024001VENP_D 414 NouvAnimal_</v>
      </c>
      <c r="H50" s="120" t="s">
        <v>12</v>
      </c>
      <c r="I50" s="103" t="s">
        <v>14</v>
      </c>
      <c r="J50" s="124">
        <v>2</v>
      </c>
      <c r="K50" s="103" t="s">
        <v>608</v>
      </c>
      <c r="L50" s="104"/>
      <c r="M50" s="425" t="s">
        <v>10</v>
      </c>
      <c r="N50" s="426">
        <v>1</v>
      </c>
      <c r="O50" s="427">
        <v>592</v>
      </c>
      <c r="P50" s="124">
        <v>592</v>
      </c>
      <c r="Q50" s="124">
        <v>292</v>
      </c>
      <c r="R50" s="124"/>
      <c r="S50" s="124" t="s">
        <v>650</v>
      </c>
      <c r="T50" s="124" t="s">
        <v>651</v>
      </c>
      <c r="U50" s="429" t="s">
        <v>140</v>
      </c>
      <c r="V50" s="430"/>
      <c r="W50" s="431"/>
      <c r="X50" s="432"/>
      <c r="Y50" s="433"/>
      <c r="Z50" s="433"/>
      <c r="AA50" s="434">
        <v>100</v>
      </c>
      <c r="AB50" s="435">
        <v>0.5</v>
      </c>
      <c r="AC50" s="436">
        <f t="shared" si="16"/>
        <v>50</v>
      </c>
      <c r="AD50" s="437">
        <f t="shared" si="17"/>
        <v>100</v>
      </c>
      <c r="AE50" s="438">
        <v>0.05</v>
      </c>
      <c r="AF50" s="437">
        <f t="shared" si="18"/>
        <v>105</v>
      </c>
      <c r="AG50" s="439">
        <f t="shared" si="6"/>
        <v>1260</v>
      </c>
      <c r="AH50" s="553"/>
      <c r="AI50" s="553"/>
      <c r="AJ50" s="553"/>
      <c r="AK50" s="440"/>
      <c r="AL50" s="441">
        <f t="shared" si="0"/>
        <v>111.44892952720785</v>
      </c>
      <c r="AM50" s="439">
        <f t="shared" si="19"/>
        <v>1337.3871543264943</v>
      </c>
      <c r="AN50" s="553"/>
      <c r="AO50" s="553"/>
      <c r="AP50" s="553"/>
      <c r="AQ50" s="440"/>
      <c r="AR50" s="441">
        <f t="shared" si="8"/>
        <v>111.44892952720785</v>
      </c>
      <c r="AS50" s="439">
        <f t="shared" si="20"/>
        <v>1337.3871543264943</v>
      </c>
      <c r="AT50" s="553"/>
      <c r="AU50" s="553"/>
      <c r="AV50" s="553"/>
      <c r="AW50" s="440"/>
      <c r="AX50" s="441">
        <f t="shared" si="10"/>
        <v>111.44892952720785</v>
      </c>
      <c r="AY50" s="439">
        <f t="shared" si="21"/>
        <v>1337.3871543264943</v>
      </c>
      <c r="AZ50" s="553"/>
      <c r="BA50" s="553"/>
      <c r="BB50" s="553"/>
      <c r="BC50" s="440"/>
      <c r="BD50" s="441">
        <f t="shared" si="12"/>
        <v>111.44892952720785</v>
      </c>
      <c r="BE50" s="439">
        <f t="shared" si="22"/>
        <v>1337.3871543264943</v>
      </c>
      <c r="BF50" s="553"/>
      <c r="BG50" s="553"/>
      <c r="BH50" s="553"/>
      <c r="BI50" s="440"/>
      <c r="BJ50" s="441">
        <f t="shared" si="14"/>
        <v>111.44892952720785</v>
      </c>
      <c r="BK50" s="439">
        <f t="shared" si="23"/>
        <v>1337.3871543264943</v>
      </c>
      <c r="BL50" s="553"/>
      <c r="BM50" s="553"/>
      <c r="BN50" s="553"/>
    </row>
    <row r="51" spans="1:66" ht="16.5" customHeight="1" x14ac:dyDescent="0.25">
      <c r="A51" s="171">
        <v>3</v>
      </c>
      <c r="B51" s="124" t="s">
        <v>612</v>
      </c>
      <c r="C51" s="422" t="s">
        <v>248</v>
      </c>
      <c r="D51" s="442" t="s">
        <v>673</v>
      </c>
      <c r="E51" s="530"/>
      <c r="F51" s="172" t="str">
        <f t="shared" si="24"/>
        <v>024001VENP_D 414 NouvAnimal</v>
      </c>
      <c r="G51" s="443" t="str">
        <f t="shared" si="25"/>
        <v>024001VENP_D 414 NouvAnimal_</v>
      </c>
      <c r="H51" s="120" t="s">
        <v>12</v>
      </c>
      <c r="I51" s="103" t="s">
        <v>14</v>
      </c>
      <c r="J51" s="124">
        <v>2</v>
      </c>
      <c r="K51" s="103" t="s">
        <v>608</v>
      </c>
      <c r="L51" s="104"/>
      <c r="M51" s="425" t="s">
        <v>10</v>
      </c>
      <c r="N51" s="104">
        <v>1</v>
      </c>
      <c r="O51" s="427">
        <v>287</v>
      </c>
      <c r="P51" s="124">
        <v>592</v>
      </c>
      <c r="Q51" s="124">
        <v>292</v>
      </c>
      <c r="R51" s="124"/>
      <c r="S51" s="124" t="s">
        <v>650</v>
      </c>
      <c r="T51" s="124" t="s">
        <v>651</v>
      </c>
      <c r="U51" s="429" t="s">
        <v>140</v>
      </c>
      <c r="V51" s="430"/>
      <c r="W51" s="431"/>
      <c r="X51" s="432"/>
      <c r="Y51" s="433"/>
      <c r="Z51" s="433"/>
      <c r="AA51" s="434">
        <v>100</v>
      </c>
      <c r="AB51" s="435">
        <v>0.5</v>
      </c>
      <c r="AC51" s="436">
        <f t="shared" si="16"/>
        <v>50</v>
      </c>
      <c r="AD51" s="437">
        <f t="shared" si="17"/>
        <v>100</v>
      </c>
      <c r="AE51" s="438">
        <v>0.05</v>
      </c>
      <c r="AF51" s="437">
        <f t="shared" si="18"/>
        <v>105</v>
      </c>
      <c r="AG51" s="439">
        <f t="shared" si="6"/>
        <v>1260</v>
      </c>
      <c r="AH51" s="553"/>
      <c r="AI51" s="553"/>
      <c r="AJ51" s="553"/>
      <c r="AK51" s="440"/>
      <c r="AL51" s="441">
        <f t="shared" si="0"/>
        <v>111.44892952720785</v>
      </c>
      <c r="AM51" s="439">
        <f t="shared" si="19"/>
        <v>1337.3871543264943</v>
      </c>
      <c r="AN51" s="553"/>
      <c r="AO51" s="553"/>
      <c r="AP51" s="553"/>
      <c r="AQ51" s="440"/>
      <c r="AR51" s="441">
        <f t="shared" si="8"/>
        <v>111.44892952720785</v>
      </c>
      <c r="AS51" s="439">
        <f t="shared" si="20"/>
        <v>1337.3871543264943</v>
      </c>
      <c r="AT51" s="553"/>
      <c r="AU51" s="553"/>
      <c r="AV51" s="553"/>
      <c r="AW51" s="440"/>
      <c r="AX51" s="441">
        <f t="shared" si="10"/>
        <v>111.44892952720785</v>
      </c>
      <c r="AY51" s="439">
        <f t="shared" si="21"/>
        <v>1337.3871543264943</v>
      </c>
      <c r="AZ51" s="553"/>
      <c r="BA51" s="553"/>
      <c r="BB51" s="553"/>
      <c r="BC51" s="440"/>
      <c r="BD51" s="441">
        <f t="shared" si="12"/>
        <v>111.44892952720785</v>
      </c>
      <c r="BE51" s="439">
        <f t="shared" si="22"/>
        <v>1337.3871543264943</v>
      </c>
      <c r="BF51" s="553"/>
      <c r="BG51" s="553"/>
      <c r="BH51" s="553"/>
      <c r="BI51" s="440"/>
      <c r="BJ51" s="441">
        <f t="shared" si="14"/>
        <v>111.44892952720785</v>
      </c>
      <c r="BK51" s="439">
        <f t="shared" si="23"/>
        <v>1337.3871543264943</v>
      </c>
      <c r="BL51" s="553"/>
      <c r="BM51" s="553"/>
      <c r="BN51" s="553"/>
    </row>
    <row r="52" spans="1:66" ht="16.5" customHeight="1" x14ac:dyDescent="0.25">
      <c r="A52" s="171">
        <v>3</v>
      </c>
      <c r="B52" s="124" t="s">
        <v>612</v>
      </c>
      <c r="C52" s="422" t="s">
        <v>248</v>
      </c>
      <c r="D52" s="442" t="s">
        <v>673</v>
      </c>
      <c r="E52" s="529" t="str">
        <f>F52</f>
        <v>024001VENP_Batiment_D</v>
      </c>
      <c r="F52" s="172" t="str">
        <f t="shared" si="24"/>
        <v>024001VENP_Batiment_D</v>
      </c>
      <c r="G52" s="443" t="str">
        <f t="shared" si="25"/>
        <v>024001VENP_Batiment_D_Toiture</v>
      </c>
      <c r="H52" s="120" t="s">
        <v>12</v>
      </c>
      <c r="I52" s="103" t="s">
        <v>14</v>
      </c>
      <c r="J52" s="124">
        <v>2</v>
      </c>
      <c r="K52" s="124" t="s">
        <v>661</v>
      </c>
      <c r="L52" s="104" t="s">
        <v>566</v>
      </c>
      <c r="M52" s="425" t="s">
        <v>10</v>
      </c>
      <c r="N52" s="104">
        <v>1</v>
      </c>
      <c r="O52" s="427">
        <v>592</v>
      </c>
      <c r="P52" s="124">
        <v>592</v>
      </c>
      <c r="Q52" s="124">
        <v>25</v>
      </c>
      <c r="R52" s="124" t="s">
        <v>570</v>
      </c>
      <c r="S52" s="124" t="s">
        <v>134</v>
      </c>
      <c r="T52" s="124" t="s">
        <v>136</v>
      </c>
      <c r="U52" s="429" t="s">
        <v>139</v>
      </c>
      <c r="V52" s="430" t="s">
        <v>160</v>
      </c>
      <c r="W52" s="431" t="s">
        <v>154</v>
      </c>
      <c r="X52" s="432"/>
      <c r="Y52" s="433"/>
      <c r="Z52" s="433"/>
      <c r="AA52" s="434">
        <v>100</v>
      </c>
      <c r="AB52" s="435">
        <v>0.5</v>
      </c>
      <c r="AC52" s="436">
        <f t="shared" si="16"/>
        <v>50</v>
      </c>
      <c r="AD52" s="437">
        <f t="shared" si="17"/>
        <v>100</v>
      </c>
      <c r="AE52" s="438">
        <v>0.05</v>
      </c>
      <c r="AF52" s="437">
        <f t="shared" si="18"/>
        <v>105</v>
      </c>
      <c r="AG52" s="439">
        <f t="shared" si="6"/>
        <v>1260</v>
      </c>
      <c r="AH52" s="553"/>
      <c r="AI52" s="553"/>
      <c r="AJ52" s="553"/>
      <c r="AK52" s="440"/>
      <c r="AL52" s="441">
        <f t="shared" si="0"/>
        <v>111.44892952720785</v>
      </c>
      <c r="AM52" s="439">
        <f t="shared" si="19"/>
        <v>1337.3871543264943</v>
      </c>
      <c r="AN52" s="553"/>
      <c r="AO52" s="553"/>
      <c r="AP52" s="553"/>
      <c r="AQ52" s="440"/>
      <c r="AR52" s="441">
        <f t="shared" si="8"/>
        <v>111.44892952720785</v>
      </c>
      <c r="AS52" s="439">
        <f t="shared" si="20"/>
        <v>1337.3871543264943</v>
      </c>
      <c r="AT52" s="553"/>
      <c r="AU52" s="553"/>
      <c r="AV52" s="553"/>
      <c r="AW52" s="440"/>
      <c r="AX52" s="441">
        <f t="shared" si="10"/>
        <v>111.44892952720785</v>
      </c>
      <c r="AY52" s="439">
        <f t="shared" si="21"/>
        <v>1337.3871543264943</v>
      </c>
      <c r="AZ52" s="553"/>
      <c r="BA52" s="553"/>
      <c r="BB52" s="553"/>
      <c r="BC52" s="440"/>
      <c r="BD52" s="441">
        <f t="shared" si="12"/>
        <v>111.44892952720785</v>
      </c>
      <c r="BE52" s="439">
        <f t="shared" si="22"/>
        <v>1337.3871543264943</v>
      </c>
      <c r="BF52" s="553"/>
      <c r="BG52" s="553"/>
      <c r="BH52" s="553"/>
      <c r="BI52" s="440"/>
      <c r="BJ52" s="441">
        <f t="shared" si="14"/>
        <v>111.44892952720785</v>
      </c>
      <c r="BK52" s="439">
        <f t="shared" si="23"/>
        <v>1337.3871543264943</v>
      </c>
      <c r="BL52" s="553"/>
      <c r="BM52" s="553"/>
      <c r="BN52" s="553"/>
    </row>
    <row r="53" spans="1:66" ht="16.5" customHeight="1" x14ac:dyDescent="0.25">
      <c r="A53" s="171">
        <v>3</v>
      </c>
      <c r="B53" s="124" t="s">
        <v>612</v>
      </c>
      <c r="C53" s="422" t="s">
        <v>248</v>
      </c>
      <c r="D53" s="442" t="s">
        <v>673</v>
      </c>
      <c r="E53" s="532"/>
      <c r="F53" s="172" t="str">
        <f t="shared" ref="F53:F104" si="26">CONCATENATE(C53,I53,M53,K53)</f>
        <v>024001VENP_Batiment_D</v>
      </c>
      <c r="G53" s="443" t="str">
        <f t="shared" ref="G53:G104" si="27">CONCATENATE(C53,I53,M53,K53,M53,L53)</f>
        <v>024001VENP_Batiment_D_Toiture</v>
      </c>
      <c r="H53" s="120" t="s">
        <v>12</v>
      </c>
      <c r="I53" s="103" t="s">
        <v>14</v>
      </c>
      <c r="J53" s="124">
        <v>2</v>
      </c>
      <c r="K53" s="124" t="s">
        <v>661</v>
      </c>
      <c r="L53" s="104" t="s">
        <v>566</v>
      </c>
      <c r="M53" s="425" t="s">
        <v>10</v>
      </c>
      <c r="N53" s="104">
        <v>2</v>
      </c>
      <c r="O53" s="427">
        <v>287</v>
      </c>
      <c r="P53" s="124">
        <v>592</v>
      </c>
      <c r="Q53" s="124">
        <v>25</v>
      </c>
      <c r="R53" s="124" t="s">
        <v>569</v>
      </c>
      <c r="S53" s="124" t="s">
        <v>134</v>
      </c>
      <c r="T53" s="124" t="s">
        <v>136</v>
      </c>
      <c r="U53" s="429" t="s">
        <v>139</v>
      </c>
      <c r="V53" s="430" t="s">
        <v>160</v>
      </c>
      <c r="W53" s="431" t="s">
        <v>154</v>
      </c>
      <c r="X53" s="432"/>
      <c r="Y53" s="433"/>
      <c r="Z53" s="433"/>
      <c r="AA53" s="434">
        <v>100</v>
      </c>
      <c r="AB53" s="435">
        <v>0.5</v>
      </c>
      <c r="AC53" s="436">
        <f t="shared" si="16"/>
        <v>50</v>
      </c>
      <c r="AD53" s="437">
        <f t="shared" si="17"/>
        <v>200</v>
      </c>
      <c r="AE53" s="438">
        <v>0.05</v>
      </c>
      <c r="AF53" s="437">
        <f t="shared" si="18"/>
        <v>210</v>
      </c>
      <c r="AG53" s="439">
        <f t="shared" si="6"/>
        <v>2520</v>
      </c>
      <c r="AH53" s="553"/>
      <c r="AI53" s="553"/>
      <c r="AJ53" s="553"/>
      <c r="AK53" s="440"/>
      <c r="AL53" s="441">
        <f t="shared" si="0"/>
        <v>222.8978590544157</v>
      </c>
      <c r="AM53" s="439">
        <f t="shared" si="19"/>
        <v>2674.7743086529886</v>
      </c>
      <c r="AN53" s="553"/>
      <c r="AO53" s="553"/>
      <c r="AP53" s="553"/>
      <c r="AQ53" s="440"/>
      <c r="AR53" s="441">
        <f t="shared" si="8"/>
        <v>222.8978590544157</v>
      </c>
      <c r="AS53" s="439">
        <f t="shared" si="20"/>
        <v>2674.7743086529886</v>
      </c>
      <c r="AT53" s="553"/>
      <c r="AU53" s="553"/>
      <c r="AV53" s="553"/>
      <c r="AW53" s="440"/>
      <c r="AX53" s="441">
        <f t="shared" si="10"/>
        <v>222.8978590544157</v>
      </c>
      <c r="AY53" s="439">
        <f t="shared" si="21"/>
        <v>2674.7743086529886</v>
      </c>
      <c r="AZ53" s="553"/>
      <c r="BA53" s="553"/>
      <c r="BB53" s="553"/>
      <c r="BC53" s="440"/>
      <c r="BD53" s="441">
        <f t="shared" si="12"/>
        <v>222.8978590544157</v>
      </c>
      <c r="BE53" s="439">
        <f t="shared" si="22"/>
        <v>2674.7743086529886</v>
      </c>
      <c r="BF53" s="553"/>
      <c r="BG53" s="553"/>
      <c r="BH53" s="553"/>
      <c r="BI53" s="440"/>
      <c r="BJ53" s="441">
        <f t="shared" si="14"/>
        <v>222.8978590544157</v>
      </c>
      <c r="BK53" s="439">
        <f t="shared" si="23"/>
        <v>2674.7743086529886</v>
      </c>
      <c r="BL53" s="553"/>
      <c r="BM53" s="553"/>
      <c r="BN53" s="553"/>
    </row>
    <row r="54" spans="1:66" ht="16.5" customHeight="1" x14ac:dyDescent="0.25">
      <c r="A54" s="171">
        <v>3</v>
      </c>
      <c r="B54" s="124" t="s">
        <v>612</v>
      </c>
      <c r="C54" s="422" t="s">
        <v>248</v>
      </c>
      <c r="D54" s="442" t="s">
        <v>673</v>
      </c>
      <c r="E54" s="532"/>
      <c r="F54" s="172" t="str">
        <f t="shared" si="26"/>
        <v>024001VENP_Batiment_D</v>
      </c>
      <c r="G54" s="443" t="str">
        <f t="shared" si="27"/>
        <v>024001VENP_Batiment_D_Toiture</v>
      </c>
      <c r="H54" s="120" t="s">
        <v>12</v>
      </c>
      <c r="I54" s="103" t="s">
        <v>14</v>
      </c>
      <c r="J54" s="124">
        <v>2</v>
      </c>
      <c r="K54" s="124" t="s">
        <v>661</v>
      </c>
      <c r="L54" s="104" t="s">
        <v>566</v>
      </c>
      <c r="M54" s="425" t="s">
        <v>10</v>
      </c>
      <c r="N54" s="426">
        <v>1</v>
      </c>
      <c r="O54" s="427">
        <v>592</v>
      </c>
      <c r="P54" s="124">
        <v>592</v>
      </c>
      <c r="Q54" s="124">
        <v>48</v>
      </c>
      <c r="R54" s="124"/>
      <c r="S54" s="124" t="s">
        <v>134</v>
      </c>
      <c r="T54" s="124" t="s">
        <v>136</v>
      </c>
      <c r="U54" s="429" t="s">
        <v>138</v>
      </c>
      <c r="V54" s="430" t="s">
        <v>158</v>
      </c>
      <c r="W54" s="431"/>
      <c r="X54" s="432"/>
      <c r="Y54" s="433"/>
      <c r="Z54" s="433"/>
      <c r="AA54" s="434">
        <v>100</v>
      </c>
      <c r="AB54" s="435">
        <v>0.5</v>
      </c>
      <c r="AC54" s="436">
        <f t="shared" si="16"/>
        <v>50</v>
      </c>
      <c r="AD54" s="437">
        <f t="shared" si="17"/>
        <v>100</v>
      </c>
      <c r="AE54" s="438">
        <v>0.05</v>
      </c>
      <c r="AF54" s="437">
        <f t="shared" si="18"/>
        <v>105</v>
      </c>
      <c r="AG54" s="439">
        <f t="shared" si="6"/>
        <v>1260</v>
      </c>
      <c r="AH54" s="553"/>
      <c r="AI54" s="553"/>
      <c r="AJ54" s="553"/>
      <c r="AK54" s="440"/>
      <c r="AL54" s="441">
        <f t="shared" si="0"/>
        <v>111.44892952720785</v>
      </c>
      <c r="AM54" s="439">
        <f t="shared" si="19"/>
        <v>1337.3871543264943</v>
      </c>
      <c r="AN54" s="553"/>
      <c r="AO54" s="553"/>
      <c r="AP54" s="553"/>
      <c r="AQ54" s="440"/>
      <c r="AR54" s="441">
        <f t="shared" si="8"/>
        <v>111.44892952720785</v>
      </c>
      <c r="AS54" s="439">
        <f t="shared" si="20"/>
        <v>1337.3871543264943</v>
      </c>
      <c r="AT54" s="553"/>
      <c r="AU54" s="553"/>
      <c r="AV54" s="553"/>
      <c r="AW54" s="440"/>
      <c r="AX54" s="441">
        <f t="shared" si="10"/>
        <v>111.44892952720785</v>
      </c>
      <c r="AY54" s="439">
        <f t="shared" si="21"/>
        <v>1337.3871543264943</v>
      </c>
      <c r="AZ54" s="553"/>
      <c r="BA54" s="553"/>
      <c r="BB54" s="553"/>
      <c r="BC54" s="440"/>
      <c r="BD54" s="441">
        <f t="shared" si="12"/>
        <v>111.44892952720785</v>
      </c>
      <c r="BE54" s="439">
        <f t="shared" si="22"/>
        <v>1337.3871543264943</v>
      </c>
      <c r="BF54" s="553"/>
      <c r="BG54" s="553"/>
      <c r="BH54" s="553"/>
      <c r="BI54" s="440"/>
      <c r="BJ54" s="441">
        <f t="shared" si="14"/>
        <v>111.44892952720785</v>
      </c>
      <c r="BK54" s="439">
        <f t="shared" si="23"/>
        <v>1337.3871543264943</v>
      </c>
      <c r="BL54" s="553"/>
      <c r="BM54" s="553"/>
      <c r="BN54" s="553"/>
    </row>
    <row r="55" spans="1:66" ht="16.5" customHeight="1" x14ac:dyDescent="0.25">
      <c r="A55" s="171">
        <v>3</v>
      </c>
      <c r="B55" s="124" t="s">
        <v>612</v>
      </c>
      <c r="C55" s="422" t="s">
        <v>248</v>
      </c>
      <c r="D55" s="442" t="s">
        <v>673</v>
      </c>
      <c r="E55" s="532"/>
      <c r="F55" s="172" t="str">
        <f t="shared" si="26"/>
        <v>024001VENP_Batiment_D</v>
      </c>
      <c r="G55" s="443" t="str">
        <f t="shared" si="27"/>
        <v>024001VENP_Batiment_D_Toiture</v>
      </c>
      <c r="H55" s="120" t="s">
        <v>12</v>
      </c>
      <c r="I55" s="103" t="s">
        <v>14</v>
      </c>
      <c r="J55" s="124">
        <v>2</v>
      </c>
      <c r="K55" s="124" t="s">
        <v>661</v>
      </c>
      <c r="L55" s="104" t="s">
        <v>566</v>
      </c>
      <c r="M55" s="425" t="s">
        <v>10</v>
      </c>
      <c r="N55" s="426">
        <v>2</v>
      </c>
      <c r="O55" s="427">
        <v>287</v>
      </c>
      <c r="P55" s="124">
        <v>592</v>
      </c>
      <c r="Q55" s="124">
        <v>48</v>
      </c>
      <c r="R55" s="124"/>
      <c r="S55" s="124" t="s">
        <v>134</v>
      </c>
      <c r="T55" s="124" t="s">
        <v>136</v>
      </c>
      <c r="U55" s="429" t="s">
        <v>138</v>
      </c>
      <c r="V55" s="430" t="s">
        <v>158</v>
      </c>
      <c r="W55" s="431" t="s">
        <v>148</v>
      </c>
      <c r="X55" s="432"/>
      <c r="Y55" s="433"/>
      <c r="Z55" s="433"/>
      <c r="AA55" s="434">
        <v>100</v>
      </c>
      <c r="AB55" s="435">
        <v>0.5</v>
      </c>
      <c r="AC55" s="436">
        <f t="shared" si="16"/>
        <v>50</v>
      </c>
      <c r="AD55" s="437">
        <f t="shared" si="17"/>
        <v>200</v>
      </c>
      <c r="AE55" s="438">
        <v>0.05</v>
      </c>
      <c r="AF55" s="437">
        <f t="shared" si="18"/>
        <v>210</v>
      </c>
      <c r="AG55" s="439">
        <f t="shared" si="6"/>
        <v>2520</v>
      </c>
      <c r="AH55" s="553"/>
      <c r="AI55" s="553"/>
      <c r="AJ55" s="553"/>
      <c r="AK55" s="440"/>
      <c r="AL55" s="441">
        <f t="shared" si="0"/>
        <v>222.8978590544157</v>
      </c>
      <c r="AM55" s="439">
        <f t="shared" si="19"/>
        <v>2674.7743086529886</v>
      </c>
      <c r="AN55" s="553"/>
      <c r="AO55" s="553"/>
      <c r="AP55" s="553"/>
      <c r="AQ55" s="440"/>
      <c r="AR55" s="441">
        <f t="shared" si="8"/>
        <v>222.8978590544157</v>
      </c>
      <c r="AS55" s="439">
        <f t="shared" si="20"/>
        <v>2674.7743086529886</v>
      </c>
      <c r="AT55" s="553"/>
      <c r="AU55" s="553"/>
      <c r="AV55" s="553"/>
      <c r="AW55" s="440"/>
      <c r="AX55" s="441">
        <f t="shared" si="10"/>
        <v>222.8978590544157</v>
      </c>
      <c r="AY55" s="439">
        <f t="shared" si="21"/>
        <v>2674.7743086529886</v>
      </c>
      <c r="AZ55" s="553"/>
      <c r="BA55" s="553"/>
      <c r="BB55" s="553"/>
      <c r="BC55" s="440"/>
      <c r="BD55" s="441">
        <f t="shared" si="12"/>
        <v>222.8978590544157</v>
      </c>
      <c r="BE55" s="439">
        <f t="shared" si="22"/>
        <v>2674.7743086529886</v>
      </c>
      <c r="BF55" s="553"/>
      <c r="BG55" s="553"/>
      <c r="BH55" s="553"/>
      <c r="BI55" s="440"/>
      <c r="BJ55" s="441">
        <f t="shared" si="14"/>
        <v>222.8978590544157</v>
      </c>
      <c r="BK55" s="439">
        <f t="shared" si="23"/>
        <v>2674.7743086529886</v>
      </c>
      <c r="BL55" s="553"/>
      <c r="BM55" s="553"/>
      <c r="BN55" s="553"/>
    </row>
    <row r="56" spans="1:66" ht="16.5" customHeight="1" x14ac:dyDescent="0.25">
      <c r="A56" s="171">
        <v>3</v>
      </c>
      <c r="B56" s="124" t="s">
        <v>612</v>
      </c>
      <c r="C56" s="422" t="s">
        <v>248</v>
      </c>
      <c r="D56" s="442" t="s">
        <v>673</v>
      </c>
      <c r="E56" s="532"/>
      <c r="F56" s="172" t="str">
        <f t="shared" si="26"/>
        <v>024001VENP_Batiment_D</v>
      </c>
      <c r="G56" s="443" t="str">
        <f t="shared" si="27"/>
        <v>024001VENP_Batiment_D_Toiture</v>
      </c>
      <c r="H56" s="120" t="s">
        <v>12</v>
      </c>
      <c r="I56" s="103" t="s">
        <v>14</v>
      </c>
      <c r="J56" s="124">
        <v>0.5</v>
      </c>
      <c r="K56" s="124" t="s">
        <v>661</v>
      </c>
      <c r="L56" s="104" t="s">
        <v>566</v>
      </c>
      <c r="M56" s="425" t="s">
        <v>10</v>
      </c>
      <c r="N56" s="426">
        <v>1</v>
      </c>
      <c r="O56" s="427">
        <v>592</v>
      </c>
      <c r="P56" s="124">
        <v>592</v>
      </c>
      <c r="Q56" s="124">
        <v>292</v>
      </c>
      <c r="R56" s="124"/>
      <c r="S56" s="124" t="s">
        <v>650</v>
      </c>
      <c r="T56" s="124" t="s">
        <v>651</v>
      </c>
      <c r="U56" s="429" t="s">
        <v>141</v>
      </c>
      <c r="V56" s="430"/>
      <c r="W56" s="431" t="s">
        <v>163</v>
      </c>
      <c r="X56" s="432"/>
      <c r="Y56" s="433"/>
      <c r="Z56" s="433"/>
      <c r="AA56" s="434">
        <v>100</v>
      </c>
      <c r="AB56" s="435">
        <v>0.5</v>
      </c>
      <c r="AC56" s="436">
        <f t="shared" si="16"/>
        <v>50</v>
      </c>
      <c r="AD56" s="437">
        <f t="shared" si="17"/>
        <v>25</v>
      </c>
      <c r="AE56" s="438">
        <v>0.05</v>
      </c>
      <c r="AF56" s="437">
        <f t="shared" si="18"/>
        <v>26.25</v>
      </c>
      <c r="AG56" s="439">
        <f t="shared" si="6"/>
        <v>315</v>
      </c>
      <c r="AH56" s="553"/>
      <c r="AI56" s="553"/>
      <c r="AJ56" s="553"/>
      <c r="AK56" s="440"/>
      <c r="AL56" s="441">
        <f t="shared" si="0"/>
        <v>27.862232381801963</v>
      </c>
      <c r="AM56" s="439">
        <f t="shared" si="19"/>
        <v>334.34678858162357</v>
      </c>
      <c r="AN56" s="553"/>
      <c r="AO56" s="553"/>
      <c r="AP56" s="553"/>
      <c r="AQ56" s="440"/>
      <c r="AR56" s="441">
        <f t="shared" si="8"/>
        <v>27.862232381801963</v>
      </c>
      <c r="AS56" s="439">
        <f t="shared" si="20"/>
        <v>334.34678858162357</v>
      </c>
      <c r="AT56" s="553"/>
      <c r="AU56" s="553"/>
      <c r="AV56" s="553"/>
      <c r="AW56" s="440"/>
      <c r="AX56" s="441">
        <f t="shared" si="10"/>
        <v>27.862232381801963</v>
      </c>
      <c r="AY56" s="439">
        <f t="shared" si="21"/>
        <v>334.34678858162357</v>
      </c>
      <c r="AZ56" s="553"/>
      <c r="BA56" s="553"/>
      <c r="BB56" s="553"/>
      <c r="BC56" s="440"/>
      <c r="BD56" s="441">
        <f t="shared" si="12"/>
        <v>27.862232381801963</v>
      </c>
      <c r="BE56" s="439">
        <f t="shared" si="22"/>
        <v>334.34678858162357</v>
      </c>
      <c r="BF56" s="553"/>
      <c r="BG56" s="553"/>
      <c r="BH56" s="553"/>
      <c r="BI56" s="440"/>
      <c r="BJ56" s="441">
        <f t="shared" si="14"/>
        <v>27.862232381801963</v>
      </c>
      <c r="BK56" s="439">
        <f t="shared" si="23"/>
        <v>334.34678858162357</v>
      </c>
      <c r="BL56" s="553"/>
      <c r="BM56" s="553"/>
      <c r="BN56" s="553"/>
    </row>
    <row r="57" spans="1:66" ht="16.5" customHeight="1" x14ac:dyDescent="0.25">
      <c r="A57" s="171">
        <v>3</v>
      </c>
      <c r="B57" s="124" t="s">
        <v>612</v>
      </c>
      <c r="C57" s="422" t="s">
        <v>248</v>
      </c>
      <c r="D57" s="442" t="s">
        <v>673</v>
      </c>
      <c r="E57" s="530"/>
      <c r="F57" s="172" t="str">
        <f t="shared" si="26"/>
        <v>024001VENP_Batiment_D</v>
      </c>
      <c r="G57" s="443" t="str">
        <f t="shared" si="27"/>
        <v>024001VENP_Batiment_D_Toiture</v>
      </c>
      <c r="H57" s="120" t="s">
        <v>12</v>
      </c>
      <c r="I57" s="103" t="s">
        <v>14</v>
      </c>
      <c r="J57" s="124">
        <v>0.5</v>
      </c>
      <c r="K57" s="124" t="s">
        <v>661</v>
      </c>
      <c r="L57" s="104" t="s">
        <v>566</v>
      </c>
      <c r="M57" s="425" t="s">
        <v>10</v>
      </c>
      <c r="N57" s="426">
        <v>2</v>
      </c>
      <c r="O57" s="427">
        <v>287</v>
      </c>
      <c r="P57" s="124">
        <v>592</v>
      </c>
      <c r="Q57" s="124">
        <v>292</v>
      </c>
      <c r="R57" s="124"/>
      <c r="S57" s="124" t="s">
        <v>650</v>
      </c>
      <c r="T57" s="124" t="s">
        <v>651</v>
      </c>
      <c r="U57" s="429" t="s">
        <v>141</v>
      </c>
      <c r="V57" s="430"/>
      <c r="W57" s="431" t="s">
        <v>163</v>
      </c>
      <c r="X57" s="432"/>
      <c r="Y57" s="433"/>
      <c r="Z57" s="433"/>
      <c r="AA57" s="434">
        <v>100</v>
      </c>
      <c r="AB57" s="435">
        <v>0.5</v>
      </c>
      <c r="AC57" s="436">
        <f t="shared" si="16"/>
        <v>50</v>
      </c>
      <c r="AD57" s="437">
        <f t="shared" si="17"/>
        <v>50</v>
      </c>
      <c r="AE57" s="438">
        <v>0.05</v>
      </c>
      <c r="AF57" s="437">
        <f t="shared" si="18"/>
        <v>52.5</v>
      </c>
      <c r="AG57" s="439">
        <f t="shared" si="6"/>
        <v>630</v>
      </c>
      <c r="AH57" s="553"/>
      <c r="AI57" s="553"/>
      <c r="AJ57" s="553"/>
      <c r="AK57" s="440"/>
      <c r="AL57" s="441">
        <f t="shared" si="0"/>
        <v>55.724464763603926</v>
      </c>
      <c r="AM57" s="439">
        <f t="shared" si="19"/>
        <v>668.69357716324714</v>
      </c>
      <c r="AN57" s="553"/>
      <c r="AO57" s="553"/>
      <c r="AP57" s="553"/>
      <c r="AQ57" s="440"/>
      <c r="AR57" s="441">
        <f t="shared" si="8"/>
        <v>55.724464763603926</v>
      </c>
      <c r="AS57" s="439">
        <f t="shared" si="20"/>
        <v>668.69357716324714</v>
      </c>
      <c r="AT57" s="553"/>
      <c r="AU57" s="553"/>
      <c r="AV57" s="553"/>
      <c r="AW57" s="440"/>
      <c r="AX57" s="441">
        <f t="shared" si="10"/>
        <v>55.724464763603926</v>
      </c>
      <c r="AY57" s="439">
        <f t="shared" si="21"/>
        <v>668.69357716324714</v>
      </c>
      <c r="AZ57" s="553"/>
      <c r="BA57" s="553"/>
      <c r="BB57" s="553"/>
      <c r="BC57" s="440"/>
      <c r="BD57" s="441">
        <f t="shared" si="12"/>
        <v>55.724464763603926</v>
      </c>
      <c r="BE57" s="439">
        <f t="shared" si="22"/>
        <v>668.69357716324714</v>
      </c>
      <c r="BF57" s="553"/>
      <c r="BG57" s="553"/>
      <c r="BH57" s="553"/>
      <c r="BI57" s="440"/>
      <c r="BJ57" s="441">
        <f t="shared" si="14"/>
        <v>55.724464763603926</v>
      </c>
      <c r="BK57" s="439">
        <f t="shared" si="23"/>
        <v>668.69357716324714</v>
      </c>
      <c r="BL57" s="553"/>
      <c r="BM57" s="553"/>
      <c r="BN57" s="553"/>
    </row>
    <row r="58" spans="1:66" ht="16.5" customHeight="1" x14ac:dyDescent="0.25">
      <c r="A58" s="171">
        <v>3</v>
      </c>
      <c r="B58" s="124" t="s">
        <v>613</v>
      </c>
      <c r="C58" s="422" t="s">
        <v>248</v>
      </c>
      <c r="D58" s="442" t="s">
        <v>673</v>
      </c>
      <c r="E58" s="529" t="str">
        <f>F58</f>
        <v>024001VENP_Batiment_E</v>
      </c>
      <c r="F58" s="172" t="str">
        <f t="shared" si="26"/>
        <v>024001VENP_Batiment_E</v>
      </c>
      <c r="G58" s="443" t="str">
        <f t="shared" si="27"/>
        <v>024001VENP_Batiment_E_Sous_sol</v>
      </c>
      <c r="H58" s="120" t="s">
        <v>12</v>
      </c>
      <c r="I58" s="103" t="s">
        <v>14</v>
      </c>
      <c r="J58" s="124">
        <v>2</v>
      </c>
      <c r="K58" s="124" t="s">
        <v>662</v>
      </c>
      <c r="L58" s="104" t="s">
        <v>663</v>
      </c>
      <c r="M58" s="425" t="s">
        <v>10</v>
      </c>
      <c r="N58" s="426">
        <v>6</v>
      </c>
      <c r="O58" s="427">
        <v>592</v>
      </c>
      <c r="P58" s="124">
        <v>592</v>
      </c>
      <c r="Q58" s="124">
        <v>48</v>
      </c>
      <c r="R58" s="124"/>
      <c r="S58" s="124" t="s">
        <v>134</v>
      </c>
      <c r="T58" s="124" t="s">
        <v>136</v>
      </c>
      <c r="U58" s="429" t="s">
        <v>138</v>
      </c>
      <c r="V58" s="430" t="s">
        <v>158</v>
      </c>
      <c r="W58" s="431" t="s">
        <v>148</v>
      </c>
      <c r="X58" s="432"/>
      <c r="Y58" s="433"/>
      <c r="Z58" s="433"/>
      <c r="AA58" s="434">
        <v>100</v>
      </c>
      <c r="AB58" s="435">
        <v>0.5</v>
      </c>
      <c r="AC58" s="436">
        <f t="shared" si="16"/>
        <v>50</v>
      </c>
      <c r="AD58" s="437">
        <f t="shared" si="17"/>
        <v>600</v>
      </c>
      <c r="AE58" s="438">
        <v>0.05</v>
      </c>
      <c r="AF58" s="437">
        <f t="shared" si="18"/>
        <v>630</v>
      </c>
      <c r="AG58" s="439">
        <f t="shared" si="6"/>
        <v>7560</v>
      </c>
      <c r="AH58" s="553"/>
      <c r="AI58" s="553"/>
      <c r="AJ58" s="553"/>
      <c r="AK58" s="440"/>
      <c r="AL58" s="441">
        <f t="shared" si="0"/>
        <v>668.69357716324714</v>
      </c>
      <c r="AM58" s="439">
        <f t="shared" si="19"/>
        <v>8024.3229259589662</v>
      </c>
      <c r="AN58" s="553"/>
      <c r="AO58" s="553"/>
      <c r="AP58" s="553"/>
      <c r="AQ58" s="440"/>
      <c r="AR58" s="441">
        <f t="shared" si="8"/>
        <v>668.69357716324714</v>
      </c>
      <c r="AS58" s="439">
        <f t="shared" si="20"/>
        <v>8024.3229259589662</v>
      </c>
      <c r="AT58" s="553"/>
      <c r="AU58" s="553"/>
      <c r="AV58" s="553"/>
      <c r="AW58" s="440"/>
      <c r="AX58" s="441">
        <f t="shared" si="10"/>
        <v>668.69357716324714</v>
      </c>
      <c r="AY58" s="439">
        <f t="shared" si="21"/>
        <v>8024.3229259589662</v>
      </c>
      <c r="AZ58" s="553"/>
      <c r="BA58" s="553"/>
      <c r="BB58" s="553"/>
      <c r="BC58" s="440"/>
      <c r="BD58" s="441">
        <f t="shared" si="12"/>
        <v>668.69357716324714</v>
      </c>
      <c r="BE58" s="439">
        <f t="shared" si="22"/>
        <v>8024.3229259589662</v>
      </c>
      <c r="BF58" s="553"/>
      <c r="BG58" s="553"/>
      <c r="BH58" s="553"/>
      <c r="BI58" s="440"/>
      <c r="BJ58" s="441">
        <f t="shared" si="14"/>
        <v>668.69357716324714</v>
      </c>
      <c r="BK58" s="439">
        <f t="shared" si="23"/>
        <v>8024.3229259589662</v>
      </c>
      <c r="BL58" s="553"/>
      <c r="BM58" s="553"/>
      <c r="BN58" s="553"/>
    </row>
    <row r="59" spans="1:66" ht="16.5" customHeight="1" x14ac:dyDescent="0.25">
      <c r="A59" s="171">
        <v>3</v>
      </c>
      <c r="B59" s="124" t="s">
        <v>613</v>
      </c>
      <c r="C59" s="422" t="s">
        <v>248</v>
      </c>
      <c r="D59" s="442" t="s">
        <v>673</v>
      </c>
      <c r="E59" s="532"/>
      <c r="F59" s="172" t="str">
        <f t="shared" si="26"/>
        <v>024001VENP_Batiment_E</v>
      </c>
      <c r="G59" s="443" t="str">
        <f t="shared" si="27"/>
        <v>024001VENP_Batiment_E_Sous_sol</v>
      </c>
      <c r="H59" s="120" t="s">
        <v>12</v>
      </c>
      <c r="I59" s="103" t="s">
        <v>14</v>
      </c>
      <c r="J59" s="124">
        <v>2</v>
      </c>
      <c r="K59" s="124" t="s">
        <v>662</v>
      </c>
      <c r="L59" s="104" t="s">
        <v>663</v>
      </c>
      <c r="M59" s="425" t="s">
        <v>10</v>
      </c>
      <c r="N59" s="426">
        <v>5</v>
      </c>
      <c r="O59" s="427">
        <v>287</v>
      </c>
      <c r="P59" s="124">
        <v>592</v>
      </c>
      <c r="Q59" s="124">
        <v>48</v>
      </c>
      <c r="R59" s="124"/>
      <c r="S59" s="124" t="s">
        <v>134</v>
      </c>
      <c r="T59" s="124" t="s">
        <v>136</v>
      </c>
      <c r="U59" s="429" t="s">
        <v>138</v>
      </c>
      <c r="V59" s="430" t="s">
        <v>158</v>
      </c>
      <c r="W59" s="431" t="s">
        <v>148</v>
      </c>
      <c r="X59" s="432"/>
      <c r="Y59" s="433"/>
      <c r="Z59" s="433"/>
      <c r="AA59" s="434">
        <v>100</v>
      </c>
      <c r="AB59" s="435">
        <v>0.5</v>
      </c>
      <c r="AC59" s="436">
        <f t="shared" si="16"/>
        <v>50</v>
      </c>
      <c r="AD59" s="437">
        <f t="shared" si="17"/>
        <v>500</v>
      </c>
      <c r="AE59" s="438">
        <v>0.05</v>
      </c>
      <c r="AF59" s="437">
        <f t="shared" si="18"/>
        <v>525</v>
      </c>
      <c r="AG59" s="439">
        <f t="shared" si="6"/>
        <v>6300</v>
      </c>
      <c r="AH59" s="553"/>
      <c r="AI59" s="553"/>
      <c r="AJ59" s="553"/>
      <c r="AK59" s="440"/>
      <c r="AL59" s="441">
        <f t="shared" si="0"/>
        <v>557.2446476360393</v>
      </c>
      <c r="AM59" s="439">
        <f t="shared" si="19"/>
        <v>6686.9357716324721</v>
      </c>
      <c r="AN59" s="553"/>
      <c r="AO59" s="553"/>
      <c r="AP59" s="553"/>
      <c r="AQ59" s="440"/>
      <c r="AR59" s="441">
        <f t="shared" si="8"/>
        <v>557.2446476360393</v>
      </c>
      <c r="AS59" s="439">
        <f t="shared" si="20"/>
        <v>6686.9357716324721</v>
      </c>
      <c r="AT59" s="553"/>
      <c r="AU59" s="553"/>
      <c r="AV59" s="553"/>
      <c r="AW59" s="440"/>
      <c r="AX59" s="441">
        <f t="shared" si="10"/>
        <v>557.2446476360393</v>
      </c>
      <c r="AY59" s="439">
        <f t="shared" si="21"/>
        <v>6686.9357716324721</v>
      </c>
      <c r="AZ59" s="553"/>
      <c r="BA59" s="553"/>
      <c r="BB59" s="553"/>
      <c r="BC59" s="440"/>
      <c r="BD59" s="441">
        <f t="shared" si="12"/>
        <v>557.2446476360393</v>
      </c>
      <c r="BE59" s="439">
        <f t="shared" si="22"/>
        <v>6686.9357716324721</v>
      </c>
      <c r="BF59" s="553"/>
      <c r="BG59" s="553"/>
      <c r="BH59" s="553"/>
      <c r="BI59" s="440"/>
      <c r="BJ59" s="441">
        <f t="shared" si="14"/>
        <v>557.2446476360393</v>
      </c>
      <c r="BK59" s="439">
        <f t="shared" si="23"/>
        <v>6686.9357716324721</v>
      </c>
      <c r="BL59" s="553"/>
      <c r="BM59" s="553"/>
      <c r="BN59" s="553"/>
    </row>
    <row r="60" spans="1:66" ht="16.5" customHeight="1" x14ac:dyDescent="0.25">
      <c r="A60" s="171">
        <v>3</v>
      </c>
      <c r="B60" s="124" t="s">
        <v>613</v>
      </c>
      <c r="C60" s="422" t="s">
        <v>248</v>
      </c>
      <c r="D60" s="442" t="s">
        <v>673</v>
      </c>
      <c r="E60" s="532"/>
      <c r="F60" s="172" t="str">
        <f t="shared" si="26"/>
        <v>024001VENP_Batiment_E</v>
      </c>
      <c r="G60" s="443" t="str">
        <f t="shared" si="27"/>
        <v>024001VENP_Batiment_E_Sous_sol</v>
      </c>
      <c r="H60" s="120" t="s">
        <v>12</v>
      </c>
      <c r="I60" s="103" t="s">
        <v>14</v>
      </c>
      <c r="J60" s="124">
        <v>2</v>
      </c>
      <c r="K60" s="124" t="s">
        <v>662</v>
      </c>
      <c r="L60" s="104" t="s">
        <v>663</v>
      </c>
      <c r="M60" s="425" t="s">
        <v>10</v>
      </c>
      <c r="N60" s="426">
        <v>6</v>
      </c>
      <c r="O60" s="427">
        <v>592</v>
      </c>
      <c r="P60" s="124">
        <v>592</v>
      </c>
      <c r="Q60" s="124">
        <v>25</v>
      </c>
      <c r="R60" s="124" t="s">
        <v>570</v>
      </c>
      <c r="S60" s="124" t="s">
        <v>134</v>
      </c>
      <c r="T60" s="124" t="s">
        <v>136</v>
      </c>
      <c r="U60" s="429" t="s">
        <v>139</v>
      </c>
      <c r="V60" s="430" t="s">
        <v>160</v>
      </c>
      <c r="W60" s="431" t="s">
        <v>154</v>
      </c>
      <c r="X60" s="432"/>
      <c r="Y60" s="433"/>
      <c r="Z60" s="433"/>
      <c r="AA60" s="434">
        <v>100</v>
      </c>
      <c r="AB60" s="435">
        <v>0.5</v>
      </c>
      <c r="AC60" s="436">
        <f t="shared" si="16"/>
        <v>50</v>
      </c>
      <c r="AD60" s="437">
        <f t="shared" si="17"/>
        <v>600</v>
      </c>
      <c r="AE60" s="438">
        <v>0.05</v>
      </c>
      <c r="AF60" s="437">
        <f t="shared" si="18"/>
        <v>630</v>
      </c>
      <c r="AG60" s="439">
        <f t="shared" si="6"/>
        <v>7560</v>
      </c>
      <c r="AH60" s="553"/>
      <c r="AI60" s="553"/>
      <c r="AJ60" s="553"/>
      <c r="AK60" s="440"/>
      <c r="AL60" s="441">
        <f t="shared" si="0"/>
        <v>668.69357716324714</v>
      </c>
      <c r="AM60" s="439">
        <f t="shared" si="19"/>
        <v>8024.3229259589662</v>
      </c>
      <c r="AN60" s="553"/>
      <c r="AO60" s="553"/>
      <c r="AP60" s="553"/>
      <c r="AQ60" s="440"/>
      <c r="AR60" s="441">
        <f t="shared" si="8"/>
        <v>668.69357716324714</v>
      </c>
      <c r="AS60" s="439">
        <f t="shared" si="20"/>
        <v>8024.3229259589662</v>
      </c>
      <c r="AT60" s="553"/>
      <c r="AU60" s="553"/>
      <c r="AV60" s="553"/>
      <c r="AW60" s="440"/>
      <c r="AX60" s="441">
        <f t="shared" si="10"/>
        <v>668.69357716324714</v>
      </c>
      <c r="AY60" s="439">
        <f t="shared" si="21"/>
        <v>8024.3229259589662</v>
      </c>
      <c r="AZ60" s="553"/>
      <c r="BA60" s="553"/>
      <c r="BB60" s="553"/>
      <c r="BC60" s="440"/>
      <c r="BD60" s="441">
        <f t="shared" si="12"/>
        <v>668.69357716324714</v>
      </c>
      <c r="BE60" s="439">
        <f t="shared" si="22"/>
        <v>8024.3229259589662</v>
      </c>
      <c r="BF60" s="553"/>
      <c r="BG60" s="553"/>
      <c r="BH60" s="553"/>
      <c r="BI60" s="440"/>
      <c r="BJ60" s="441">
        <f t="shared" si="14"/>
        <v>668.69357716324714</v>
      </c>
      <c r="BK60" s="439">
        <f t="shared" si="23"/>
        <v>8024.3229259589662</v>
      </c>
      <c r="BL60" s="553"/>
      <c r="BM60" s="553"/>
      <c r="BN60" s="553"/>
    </row>
    <row r="61" spans="1:66" ht="16.5" customHeight="1" x14ac:dyDescent="0.25">
      <c r="A61" s="171">
        <v>3</v>
      </c>
      <c r="B61" s="124" t="s">
        <v>613</v>
      </c>
      <c r="C61" s="422" t="s">
        <v>248</v>
      </c>
      <c r="D61" s="442" t="s">
        <v>673</v>
      </c>
      <c r="E61" s="532"/>
      <c r="F61" s="172" t="str">
        <f t="shared" si="26"/>
        <v>024001VENP_Batiment_E</v>
      </c>
      <c r="G61" s="443" t="str">
        <f t="shared" si="27"/>
        <v>024001VENP_Batiment_E_Sous_sol</v>
      </c>
      <c r="H61" s="120" t="s">
        <v>12</v>
      </c>
      <c r="I61" s="103" t="s">
        <v>14</v>
      </c>
      <c r="J61" s="124">
        <v>2</v>
      </c>
      <c r="K61" s="124" t="s">
        <v>662</v>
      </c>
      <c r="L61" s="104" t="s">
        <v>663</v>
      </c>
      <c r="M61" s="425" t="s">
        <v>10</v>
      </c>
      <c r="N61" s="426">
        <v>5</v>
      </c>
      <c r="O61" s="427">
        <v>287</v>
      </c>
      <c r="P61" s="124">
        <v>592</v>
      </c>
      <c r="Q61" s="124">
        <v>25</v>
      </c>
      <c r="R61" s="124" t="s">
        <v>569</v>
      </c>
      <c r="S61" s="124" t="s">
        <v>134</v>
      </c>
      <c r="T61" s="124" t="s">
        <v>136</v>
      </c>
      <c r="U61" s="429" t="s">
        <v>139</v>
      </c>
      <c r="V61" s="430" t="s">
        <v>160</v>
      </c>
      <c r="W61" s="431" t="s">
        <v>154</v>
      </c>
      <c r="X61" s="432"/>
      <c r="Y61" s="433"/>
      <c r="Z61" s="433"/>
      <c r="AA61" s="434">
        <v>100</v>
      </c>
      <c r="AB61" s="435">
        <v>0.5</v>
      </c>
      <c r="AC61" s="436">
        <f t="shared" si="16"/>
        <v>50</v>
      </c>
      <c r="AD61" s="437">
        <f t="shared" si="17"/>
        <v>500</v>
      </c>
      <c r="AE61" s="438">
        <v>0.05</v>
      </c>
      <c r="AF61" s="437">
        <f t="shared" si="18"/>
        <v>525</v>
      </c>
      <c r="AG61" s="439">
        <f t="shared" si="6"/>
        <v>6300</v>
      </c>
      <c r="AH61" s="553"/>
      <c r="AI61" s="553"/>
      <c r="AJ61" s="553"/>
      <c r="AK61" s="440"/>
      <c r="AL61" s="441">
        <f t="shared" si="0"/>
        <v>557.2446476360393</v>
      </c>
      <c r="AM61" s="439">
        <f t="shared" si="19"/>
        <v>6686.9357716324721</v>
      </c>
      <c r="AN61" s="553"/>
      <c r="AO61" s="553"/>
      <c r="AP61" s="553"/>
      <c r="AQ61" s="440"/>
      <c r="AR61" s="441">
        <f t="shared" si="8"/>
        <v>557.2446476360393</v>
      </c>
      <c r="AS61" s="439">
        <f t="shared" si="20"/>
        <v>6686.9357716324721</v>
      </c>
      <c r="AT61" s="553"/>
      <c r="AU61" s="553"/>
      <c r="AV61" s="553"/>
      <c r="AW61" s="440"/>
      <c r="AX61" s="441">
        <f t="shared" si="10"/>
        <v>557.2446476360393</v>
      </c>
      <c r="AY61" s="439">
        <f t="shared" si="21"/>
        <v>6686.9357716324721</v>
      </c>
      <c r="AZ61" s="553"/>
      <c r="BA61" s="553"/>
      <c r="BB61" s="553"/>
      <c r="BC61" s="440"/>
      <c r="BD61" s="441">
        <f t="shared" si="12"/>
        <v>557.2446476360393</v>
      </c>
      <c r="BE61" s="439">
        <f t="shared" si="22"/>
        <v>6686.9357716324721</v>
      </c>
      <c r="BF61" s="553"/>
      <c r="BG61" s="553"/>
      <c r="BH61" s="553"/>
      <c r="BI61" s="440"/>
      <c r="BJ61" s="441">
        <f t="shared" si="14"/>
        <v>557.2446476360393</v>
      </c>
      <c r="BK61" s="439">
        <f t="shared" si="23"/>
        <v>6686.9357716324721</v>
      </c>
      <c r="BL61" s="553"/>
      <c r="BM61" s="553"/>
      <c r="BN61" s="553"/>
    </row>
    <row r="62" spans="1:66" ht="16.5" customHeight="1" x14ac:dyDescent="0.25">
      <c r="A62" s="171">
        <v>3</v>
      </c>
      <c r="B62" s="124" t="s">
        <v>614</v>
      </c>
      <c r="C62" s="422" t="s">
        <v>248</v>
      </c>
      <c r="D62" s="442" t="s">
        <v>673</v>
      </c>
      <c r="E62" s="532"/>
      <c r="F62" s="172" t="str">
        <f t="shared" si="26"/>
        <v>024001VENP_Batiment_E</v>
      </c>
      <c r="G62" s="443" t="str">
        <f t="shared" si="27"/>
        <v>024001VENP_Batiment_E_Toiture</v>
      </c>
      <c r="H62" s="120" t="s">
        <v>12</v>
      </c>
      <c r="I62" s="103" t="s">
        <v>14</v>
      </c>
      <c r="J62" s="124">
        <v>2</v>
      </c>
      <c r="K62" s="124" t="s">
        <v>662</v>
      </c>
      <c r="L62" s="104" t="s">
        <v>566</v>
      </c>
      <c r="M62" s="425" t="s">
        <v>10</v>
      </c>
      <c r="N62" s="426">
        <v>4</v>
      </c>
      <c r="O62" s="427">
        <v>592</v>
      </c>
      <c r="P62" s="124">
        <v>592</v>
      </c>
      <c r="Q62" s="124">
        <v>48</v>
      </c>
      <c r="R62" s="124"/>
      <c r="S62" s="124" t="s">
        <v>134</v>
      </c>
      <c r="T62" s="124" t="s">
        <v>136</v>
      </c>
      <c r="U62" s="429" t="s">
        <v>138</v>
      </c>
      <c r="V62" s="430" t="s">
        <v>158</v>
      </c>
      <c r="W62" s="431" t="s">
        <v>148</v>
      </c>
      <c r="X62" s="432"/>
      <c r="Y62" s="433"/>
      <c r="Z62" s="433"/>
      <c r="AA62" s="434">
        <v>100</v>
      </c>
      <c r="AB62" s="435">
        <v>0.5</v>
      </c>
      <c r="AC62" s="436">
        <f t="shared" si="16"/>
        <v>50</v>
      </c>
      <c r="AD62" s="437">
        <f t="shared" si="17"/>
        <v>400</v>
      </c>
      <c r="AE62" s="438">
        <v>0.05</v>
      </c>
      <c r="AF62" s="437">
        <f t="shared" si="18"/>
        <v>420</v>
      </c>
      <c r="AG62" s="439">
        <f t="shared" si="6"/>
        <v>5040</v>
      </c>
      <c r="AH62" s="553"/>
      <c r="AI62" s="553"/>
      <c r="AJ62" s="553"/>
      <c r="AK62" s="440"/>
      <c r="AL62" s="441">
        <f t="shared" si="0"/>
        <v>445.79571810883141</v>
      </c>
      <c r="AM62" s="439">
        <f t="shared" si="19"/>
        <v>5349.5486173059771</v>
      </c>
      <c r="AN62" s="553"/>
      <c r="AO62" s="553"/>
      <c r="AP62" s="553"/>
      <c r="AQ62" s="440"/>
      <c r="AR62" s="441">
        <f t="shared" si="8"/>
        <v>445.79571810883141</v>
      </c>
      <c r="AS62" s="439">
        <f t="shared" si="20"/>
        <v>5349.5486173059771</v>
      </c>
      <c r="AT62" s="553"/>
      <c r="AU62" s="553"/>
      <c r="AV62" s="553"/>
      <c r="AW62" s="440"/>
      <c r="AX62" s="441">
        <f t="shared" si="10"/>
        <v>445.79571810883141</v>
      </c>
      <c r="AY62" s="439">
        <f t="shared" si="21"/>
        <v>5349.5486173059771</v>
      </c>
      <c r="AZ62" s="553"/>
      <c r="BA62" s="553"/>
      <c r="BB62" s="553"/>
      <c r="BC62" s="440"/>
      <c r="BD62" s="441">
        <f t="shared" si="12"/>
        <v>445.79571810883141</v>
      </c>
      <c r="BE62" s="439">
        <f t="shared" si="22"/>
        <v>5349.5486173059771</v>
      </c>
      <c r="BF62" s="553"/>
      <c r="BG62" s="553"/>
      <c r="BH62" s="553"/>
      <c r="BI62" s="440"/>
      <c r="BJ62" s="441">
        <f t="shared" si="14"/>
        <v>445.79571810883141</v>
      </c>
      <c r="BK62" s="439">
        <f t="shared" si="23"/>
        <v>5349.5486173059771</v>
      </c>
      <c r="BL62" s="553"/>
      <c r="BM62" s="553"/>
      <c r="BN62" s="553"/>
    </row>
    <row r="63" spans="1:66" ht="16.5" customHeight="1" x14ac:dyDescent="0.25">
      <c r="A63" s="171">
        <v>3</v>
      </c>
      <c r="B63" s="124" t="s">
        <v>614</v>
      </c>
      <c r="C63" s="422" t="s">
        <v>248</v>
      </c>
      <c r="D63" s="442" t="s">
        <v>673</v>
      </c>
      <c r="E63" s="532"/>
      <c r="F63" s="172" t="str">
        <f t="shared" si="26"/>
        <v>024001VENP_Batiment_E</v>
      </c>
      <c r="G63" s="443" t="str">
        <f t="shared" si="27"/>
        <v>024001VENP_Batiment_E_Toiture</v>
      </c>
      <c r="H63" s="120" t="s">
        <v>12</v>
      </c>
      <c r="I63" s="103" t="s">
        <v>14</v>
      </c>
      <c r="J63" s="124">
        <v>2</v>
      </c>
      <c r="K63" s="124" t="s">
        <v>662</v>
      </c>
      <c r="L63" s="104" t="s">
        <v>566</v>
      </c>
      <c r="M63" s="425" t="s">
        <v>10</v>
      </c>
      <c r="N63" s="426">
        <v>4</v>
      </c>
      <c r="O63" s="427">
        <v>287</v>
      </c>
      <c r="P63" s="124">
        <v>592</v>
      </c>
      <c r="Q63" s="124">
        <v>48</v>
      </c>
      <c r="R63" s="124"/>
      <c r="S63" s="124" t="s">
        <v>134</v>
      </c>
      <c r="T63" s="124" t="s">
        <v>136</v>
      </c>
      <c r="U63" s="429" t="s">
        <v>138</v>
      </c>
      <c r="V63" s="430" t="s">
        <v>158</v>
      </c>
      <c r="W63" s="431" t="s">
        <v>148</v>
      </c>
      <c r="X63" s="432"/>
      <c r="Y63" s="433"/>
      <c r="Z63" s="433"/>
      <c r="AA63" s="434">
        <v>100</v>
      </c>
      <c r="AB63" s="435">
        <v>0.5</v>
      </c>
      <c r="AC63" s="436">
        <f t="shared" si="16"/>
        <v>50</v>
      </c>
      <c r="AD63" s="437">
        <f t="shared" si="17"/>
        <v>400</v>
      </c>
      <c r="AE63" s="438">
        <v>0.05</v>
      </c>
      <c r="AF63" s="437">
        <f t="shared" si="18"/>
        <v>420</v>
      </c>
      <c r="AG63" s="439">
        <f t="shared" si="6"/>
        <v>5040</v>
      </c>
      <c r="AH63" s="553"/>
      <c r="AI63" s="553"/>
      <c r="AJ63" s="553"/>
      <c r="AK63" s="440"/>
      <c r="AL63" s="441">
        <f t="shared" si="0"/>
        <v>445.79571810883141</v>
      </c>
      <c r="AM63" s="439">
        <f t="shared" si="19"/>
        <v>5349.5486173059771</v>
      </c>
      <c r="AN63" s="553"/>
      <c r="AO63" s="553"/>
      <c r="AP63" s="553"/>
      <c r="AQ63" s="440"/>
      <c r="AR63" s="441">
        <f t="shared" si="8"/>
        <v>445.79571810883141</v>
      </c>
      <c r="AS63" s="439">
        <f t="shared" si="20"/>
        <v>5349.5486173059771</v>
      </c>
      <c r="AT63" s="553"/>
      <c r="AU63" s="553"/>
      <c r="AV63" s="553"/>
      <c r="AW63" s="440"/>
      <c r="AX63" s="441">
        <f t="shared" si="10"/>
        <v>445.79571810883141</v>
      </c>
      <c r="AY63" s="439">
        <f t="shared" si="21"/>
        <v>5349.5486173059771</v>
      </c>
      <c r="AZ63" s="553"/>
      <c r="BA63" s="553"/>
      <c r="BB63" s="553"/>
      <c r="BC63" s="440"/>
      <c r="BD63" s="441">
        <f t="shared" si="12"/>
        <v>445.79571810883141</v>
      </c>
      <c r="BE63" s="439">
        <f t="shared" si="22"/>
        <v>5349.5486173059771</v>
      </c>
      <c r="BF63" s="553"/>
      <c r="BG63" s="553"/>
      <c r="BH63" s="553"/>
      <c r="BI63" s="440"/>
      <c r="BJ63" s="441">
        <f t="shared" si="14"/>
        <v>445.79571810883141</v>
      </c>
      <c r="BK63" s="439">
        <f t="shared" si="23"/>
        <v>5349.5486173059771</v>
      </c>
      <c r="BL63" s="553"/>
      <c r="BM63" s="553"/>
      <c r="BN63" s="553"/>
    </row>
    <row r="64" spans="1:66" ht="16.5" customHeight="1" x14ac:dyDescent="0.25">
      <c r="A64" s="171">
        <v>3</v>
      </c>
      <c r="B64" s="124" t="s">
        <v>614</v>
      </c>
      <c r="C64" s="422" t="s">
        <v>248</v>
      </c>
      <c r="D64" s="442" t="s">
        <v>673</v>
      </c>
      <c r="E64" s="532"/>
      <c r="F64" s="172" t="str">
        <f t="shared" si="26"/>
        <v>024001VENP_Batiment_E</v>
      </c>
      <c r="G64" s="443" t="str">
        <f t="shared" si="27"/>
        <v>024001VENP_Batiment_E_Toiture</v>
      </c>
      <c r="H64" s="120" t="s">
        <v>12</v>
      </c>
      <c r="I64" s="103" t="s">
        <v>14</v>
      </c>
      <c r="J64" s="124">
        <v>2</v>
      </c>
      <c r="K64" s="124" t="s">
        <v>662</v>
      </c>
      <c r="L64" s="104" t="s">
        <v>566</v>
      </c>
      <c r="M64" s="425" t="s">
        <v>10</v>
      </c>
      <c r="N64" s="426">
        <v>4</v>
      </c>
      <c r="O64" s="427">
        <v>592</v>
      </c>
      <c r="P64" s="124">
        <v>592</v>
      </c>
      <c r="Q64" s="124">
        <v>25</v>
      </c>
      <c r="R64" s="124" t="s">
        <v>570</v>
      </c>
      <c r="S64" s="124" t="s">
        <v>134</v>
      </c>
      <c r="T64" s="124" t="s">
        <v>136</v>
      </c>
      <c r="U64" s="429" t="s">
        <v>139</v>
      </c>
      <c r="V64" s="430" t="s">
        <v>160</v>
      </c>
      <c r="W64" s="431" t="s">
        <v>154</v>
      </c>
      <c r="X64" s="432"/>
      <c r="Y64" s="433"/>
      <c r="Z64" s="433"/>
      <c r="AA64" s="434">
        <v>100</v>
      </c>
      <c r="AB64" s="435">
        <v>0.5</v>
      </c>
      <c r="AC64" s="436">
        <f t="shared" si="16"/>
        <v>50</v>
      </c>
      <c r="AD64" s="437">
        <f t="shared" si="17"/>
        <v>400</v>
      </c>
      <c r="AE64" s="438">
        <v>0.05</v>
      </c>
      <c r="AF64" s="437">
        <f t="shared" si="18"/>
        <v>420</v>
      </c>
      <c r="AG64" s="439">
        <f t="shared" si="6"/>
        <v>5040</v>
      </c>
      <c r="AH64" s="553"/>
      <c r="AI64" s="553"/>
      <c r="AJ64" s="553"/>
      <c r="AK64" s="440"/>
      <c r="AL64" s="441">
        <f t="shared" si="0"/>
        <v>445.79571810883141</v>
      </c>
      <c r="AM64" s="439">
        <f t="shared" si="19"/>
        <v>5349.5486173059771</v>
      </c>
      <c r="AN64" s="553"/>
      <c r="AO64" s="553"/>
      <c r="AP64" s="553"/>
      <c r="AQ64" s="440"/>
      <c r="AR64" s="441">
        <f t="shared" si="8"/>
        <v>445.79571810883141</v>
      </c>
      <c r="AS64" s="439">
        <f t="shared" si="20"/>
        <v>5349.5486173059771</v>
      </c>
      <c r="AT64" s="553"/>
      <c r="AU64" s="553"/>
      <c r="AV64" s="553"/>
      <c r="AW64" s="440"/>
      <c r="AX64" s="441">
        <f t="shared" si="10"/>
        <v>445.79571810883141</v>
      </c>
      <c r="AY64" s="439">
        <f t="shared" si="21"/>
        <v>5349.5486173059771</v>
      </c>
      <c r="AZ64" s="553"/>
      <c r="BA64" s="553"/>
      <c r="BB64" s="553"/>
      <c r="BC64" s="440"/>
      <c r="BD64" s="441">
        <f t="shared" si="12"/>
        <v>445.79571810883141</v>
      </c>
      <c r="BE64" s="439">
        <f t="shared" si="22"/>
        <v>5349.5486173059771</v>
      </c>
      <c r="BF64" s="553"/>
      <c r="BG64" s="553"/>
      <c r="BH64" s="553"/>
      <c r="BI64" s="440"/>
      <c r="BJ64" s="441">
        <f t="shared" si="14"/>
        <v>445.79571810883141</v>
      </c>
      <c r="BK64" s="439">
        <f t="shared" si="23"/>
        <v>5349.5486173059771</v>
      </c>
      <c r="BL64" s="553"/>
      <c r="BM64" s="553"/>
      <c r="BN64" s="553"/>
    </row>
    <row r="65" spans="1:66" ht="16.5" customHeight="1" x14ac:dyDescent="0.25">
      <c r="A65" s="171">
        <v>3</v>
      </c>
      <c r="B65" s="124" t="s">
        <v>614</v>
      </c>
      <c r="C65" s="422" t="s">
        <v>248</v>
      </c>
      <c r="D65" s="442" t="s">
        <v>673</v>
      </c>
      <c r="E65" s="532"/>
      <c r="F65" s="172" t="str">
        <f t="shared" si="26"/>
        <v>024001VENP_Batiment_E</v>
      </c>
      <c r="G65" s="443" t="str">
        <f t="shared" si="27"/>
        <v>024001VENP_Batiment_E_Toiture</v>
      </c>
      <c r="H65" s="120" t="s">
        <v>12</v>
      </c>
      <c r="I65" s="103" t="s">
        <v>14</v>
      </c>
      <c r="J65" s="124">
        <v>2</v>
      </c>
      <c r="K65" s="124" t="s">
        <v>662</v>
      </c>
      <c r="L65" s="104" t="s">
        <v>566</v>
      </c>
      <c r="M65" s="425" t="s">
        <v>10</v>
      </c>
      <c r="N65" s="426">
        <v>4</v>
      </c>
      <c r="O65" s="427">
        <v>287</v>
      </c>
      <c r="P65" s="124">
        <v>592</v>
      </c>
      <c r="Q65" s="124">
        <v>25</v>
      </c>
      <c r="R65" s="124" t="s">
        <v>569</v>
      </c>
      <c r="S65" s="124" t="s">
        <v>134</v>
      </c>
      <c r="T65" s="124" t="s">
        <v>136</v>
      </c>
      <c r="U65" s="429" t="s">
        <v>139</v>
      </c>
      <c r="V65" s="430" t="s">
        <v>160</v>
      </c>
      <c r="W65" s="431" t="s">
        <v>154</v>
      </c>
      <c r="X65" s="432"/>
      <c r="Y65" s="433"/>
      <c r="Z65" s="433"/>
      <c r="AA65" s="434">
        <v>100</v>
      </c>
      <c r="AB65" s="435">
        <v>0.5</v>
      </c>
      <c r="AC65" s="436">
        <f t="shared" si="16"/>
        <v>50</v>
      </c>
      <c r="AD65" s="437">
        <f t="shared" si="17"/>
        <v>400</v>
      </c>
      <c r="AE65" s="438">
        <v>0.05</v>
      </c>
      <c r="AF65" s="437">
        <f t="shared" si="18"/>
        <v>420</v>
      </c>
      <c r="AG65" s="439">
        <f t="shared" si="6"/>
        <v>5040</v>
      </c>
      <c r="AH65" s="553"/>
      <c r="AI65" s="553"/>
      <c r="AJ65" s="553"/>
      <c r="AK65" s="440"/>
      <c r="AL65" s="441">
        <f t="shared" si="0"/>
        <v>445.79571810883141</v>
      </c>
      <c r="AM65" s="439">
        <f t="shared" si="19"/>
        <v>5349.5486173059771</v>
      </c>
      <c r="AN65" s="553"/>
      <c r="AO65" s="553"/>
      <c r="AP65" s="553"/>
      <c r="AQ65" s="440"/>
      <c r="AR65" s="441">
        <f t="shared" si="8"/>
        <v>445.79571810883141</v>
      </c>
      <c r="AS65" s="439">
        <f t="shared" si="20"/>
        <v>5349.5486173059771</v>
      </c>
      <c r="AT65" s="553"/>
      <c r="AU65" s="553"/>
      <c r="AV65" s="553"/>
      <c r="AW65" s="440"/>
      <c r="AX65" s="441">
        <f t="shared" si="10"/>
        <v>445.79571810883141</v>
      </c>
      <c r="AY65" s="439">
        <f t="shared" si="21"/>
        <v>5349.5486173059771</v>
      </c>
      <c r="AZ65" s="553"/>
      <c r="BA65" s="553"/>
      <c r="BB65" s="553"/>
      <c r="BC65" s="440"/>
      <c r="BD65" s="441">
        <f t="shared" si="12"/>
        <v>445.79571810883141</v>
      </c>
      <c r="BE65" s="439">
        <f t="shared" si="22"/>
        <v>5349.5486173059771</v>
      </c>
      <c r="BF65" s="553"/>
      <c r="BG65" s="553"/>
      <c r="BH65" s="553"/>
      <c r="BI65" s="440"/>
      <c r="BJ65" s="441">
        <f t="shared" si="14"/>
        <v>445.79571810883141</v>
      </c>
      <c r="BK65" s="439">
        <f t="shared" si="23"/>
        <v>5349.5486173059771</v>
      </c>
      <c r="BL65" s="553"/>
      <c r="BM65" s="553"/>
      <c r="BN65" s="553"/>
    </row>
    <row r="66" spans="1:66" ht="16.5" customHeight="1" x14ac:dyDescent="0.25">
      <c r="A66" s="171">
        <v>3</v>
      </c>
      <c r="B66" s="124" t="s">
        <v>614</v>
      </c>
      <c r="C66" s="422" t="s">
        <v>248</v>
      </c>
      <c r="D66" s="442" t="s">
        <v>673</v>
      </c>
      <c r="E66" s="532"/>
      <c r="F66" s="172" t="str">
        <f t="shared" si="26"/>
        <v>024001VENP_Batiment_E</v>
      </c>
      <c r="G66" s="443" t="str">
        <f t="shared" si="27"/>
        <v>024001VENP_Batiment_E_Toiture</v>
      </c>
      <c r="H66" s="120" t="s">
        <v>12</v>
      </c>
      <c r="I66" s="103" t="s">
        <v>14</v>
      </c>
      <c r="J66" s="124">
        <v>2</v>
      </c>
      <c r="K66" s="124" t="s">
        <v>662</v>
      </c>
      <c r="L66" s="104" t="s">
        <v>566</v>
      </c>
      <c r="M66" s="425" t="s">
        <v>10</v>
      </c>
      <c r="N66" s="426">
        <v>4</v>
      </c>
      <c r="O66" s="427">
        <v>592</v>
      </c>
      <c r="P66" s="124">
        <v>592</v>
      </c>
      <c r="Q66" s="124">
        <v>48</v>
      </c>
      <c r="R66" s="124"/>
      <c r="S66" s="124" t="s">
        <v>134</v>
      </c>
      <c r="T66" s="124" t="s">
        <v>136</v>
      </c>
      <c r="U66" s="429" t="s">
        <v>138</v>
      </c>
      <c r="V66" s="430" t="s">
        <v>158</v>
      </c>
      <c r="W66" s="431" t="s">
        <v>148</v>
      </c>
      <c r="X66" s="432"/>
      <c r="Y66" s="433"/>
      <c r="Z66" s="433"/>
      <c r="AA66" s="434">
        <v>100</v>
      </c>
      <c r="AB66" s="435">
        <v>0.5</v>
      </c>
      <c r="AC66" s="436">
        <f t="shared" si="16"/>
        <v>50</v>
      </c>
      <c r="AD66" s="437">
        <f t="shared" si="17"/>
        <v>400</v>
      </c>
      <c r="AE66" s="438">
        <v>0.05</v>
      </c>
      <c r="AF66" s="437">
        <f t="shared" si="18"/>
        <v>420</v>
      </c>
      <c r="AG66" s="439">
        <f t="shared" si="6"/>
        <v>5040</v>
      </c>
      <c r="AH66" s="553"/>
      <c r="AI66" s="553"/>
      <c r="AJ66" s="553"/>
      <c r="AK66" s="440"/>
      <c r="AL66" s="441">
        <f t="shared" si="0"/>
        <v>445.79571810883141</v>
      </c>
      <c r="AM66" s="439">
        <f t="shared" si="19"/>
        <v>5349.5486173059771</v>
      </c>
      <c r="AN66" s="553"/>
      <c r="AO66" s="553"/>
      <c r="AP66" s="553"/>
      <c r="AQ66" s="440"/>
      <c r="AR66" s="441">
        <f t="shared" si="8"/>
        <v>445.79571810883141</v>
      </c>
      <c r="AS66" s="439">
        <f t="shared" si="20"/>
        <v>5349.5486173059771</v>
      </c>
      <c r="AT66" s="553"/>
      <c r="AU66" s="553"/>
      <c r="AV66" s="553"/>
      <c r="AW66" s="440"/>
      <c r="AX66" s="441">
        <f t="shared" si="10"/>
        <v>445.79571810883141</v>
      </c>
      <c r="AY66" s="439">
        <f t="shared" si="21"/>
        <v>5349.5486173059771</v>
      </c>
      <c r="AZ66" s="553"/>
      <c r="BA66" s="553"/>
      <c r="BB66" s="553"/>
      <c r="BC66" s="440"/>
      <c r="BD66" s="441">
        <f t="shared" si="12"/>
        <v>445.79571810883141</v>
      </c>
      <c r="BE66" s="439">
        <f t="shared" si="22"/>
        <v>5349.5486173059771</v>
      </c>
      <c r="BF66" s="553"/>
      <c r="BG66" s="553"/>
      <c r="BH66" s="553"/>
      <c r="BI66" s="440"/>
      <c r="BJ66" s="441">
        <f t="shared" si="14"/>
        <v>445.79571810883141</v>
      </c>
      <c r="BK66" s="439">
        <f t="shared" si="23"/>
        <v>5349.5486173059771</v>
      </c>
      <c r="BL66" s="553"/>
      <c r="BM66" s="553"/>
      <c r="BN66" s="553"/>
    </row>
    <row r="67" spans="1:66" ht="16.5" customHeight="1" x14ac:dyDescent="0.25">
      <c r="A67" s="171">
        <v>3</v>
      </c>
      <c r="B67" s="124" t="s">
        <v>614</v>
      </c>
      <c r="C67" s="422" t="s">
        <v>248</v>
      </c>
      <c r="D67" s="442" t="s">
        <v>673</v>
      </c>
      <c r="E67" s="532"/>
      <c r="F67" s="172" t="str">
        <f t="shared" si="26"/>
        <v>024001VENP_Batiment_E</v>
      </c>
      <c r="G67" s="443" t="str">
        <f t="shared" si="27"/>
        <v>024001VENP_Batiment_E_Toiture</v>
      </c>
      <c r="H67" s="120" t="s">
        <v>12</v>
      </c>
      <c r="I67" s="103" t="s">
        <v>14</v>
      </c>
      <c r="J67" s="124">
        <v>2</v>
      </c>
      <c r="K67" s="124" t="s">
        <v>662</v>
      </c>
      <c r="L67" s="104" t="s">
        <v>566</v>
      </c>
      <c r="M67" s="425" t="s">
        <v>10</v>
      </c>
      <c r="N67" s="426">
        <v>2</v>
      </c>
      <c r="O67" s="427">
        <v>287</v>
      </c>
      <c r="P67" s="124">
        <v>592</v>
      </c>
      <c r="Q67" s="124">
        <v>48</v>
      </c>
      <c r="R67" s="124"/>
      <c r="S67" s="124" t="s">
        <v>134</v>
      </c>
      <c r="T67" s="124" t="s">
        <v>136</v>
      </c>
      <c r="U67" s="429" t="s">
        <v>138</v>
      </c>
      <c r="V67" s="430" t="s">
        <v>158</v>
      </c>
      <c r="W67" s="431" t="s">
        <v>148</v>
      </c>
      <c r="X67" s="432"/>
      <c r="Y67" s="433"/>
      <c r="Z67" s="433"/>
      <c r="AA67" s="434">
        <v>100</v>
      </c>
      <c r="AB67" s="435">
        <v>0.5</v>
      </c>
      <c r="AC67" s="436">
        <f t="shared" si="16"/>
        <v>50</v>
      </c>
      <c r="AD67" s="437">
        <f t="shared" si="17"/>
        <v>200</v>
      </c>
      <c r="AE67" s="438">
        <v>0.05</v>
      </c>
      <c r="AF67" s="437">
        <f t="shared" si="18"/>
        <v>210</v>
      </c>
      <c r="AG67" s="439">
        <f t="shared" si="6"/>
        <v>2520</v>
      </c>
      <c r="AH67" s="553"/>
      <c r="AI67" s="553"/>
      <c r="AJ67" s="553"/>
      <c r="AK67" s="440"/>
      <c r="AL67" s="441">
        <f t="shared" si="0"/>
        <v>222.8978590544157</v>
      </c>
      <c r="AM67" s="439">
        <f t="shared" si="19"/>
        <v>2674.7743086529886</v>
      </c>
      <c r="AN67" s="553"/>
      <c r="AO67" s="553"/>
      <c r="AP67" s="553"/>
      <c r="AQ67" s="440"/>
      <c r="AR67" s="441">
        <f t="shared" si="8"/>
        <v>222.8978590544157</v>
      </c>
      <c r="AS67" s="439">
        <f t="shared" si="20"/>
        <v>2674.7743086529886</v>
      </c>
      <c r="AT67" s="553"/>
      <c r="AU67" s="553"/>
      <c r="AV67" s="553"/>
      <c r="AW67" s="440"/>
      <c r="AX67" s="441">
        <f t="shared" si="10"/>
        <v>222.8978590544157</v>
      </c>
      <c r="AY67" s="439">
        <f t="shared" si="21"/>
        <v>2674.7743086529886</v>
      </c>
      <c r="AZ67" s="553"/>
      <c r="BA67" s="553"/>
      <c r="BB67" s="553"/>
      <c r="BC67" s="440"/>
      <c r="BD67" s="441">
        <f t="shared" si="12"/>
        <v>222.8978590544157</v>
      </c>
      <c r="BE67" s="439">
        <f t="shared" si="22"/>
        <v>2674.7743086529886</v>
      </c>
      <c r="BF67" s="553"/>
      <c r="BG67" s="553"/>
      <c r="BH67" s="553"/>
      <c r="BI67" s="440"/>
      <c r="BJ67" s="441">
        <f t="shared" si="14"/>
        <v>222.8978590544157</v>
      </c>
      <c r="BK67" s="439">
        <f t="shared" si="23"/>
        <v>2674.7743086529886</v>
      </c>
      <c r="BL67" s="553"/>
      <c r="BM67" s="553"/>
      <c r="BN67" s="553"/>
    </row>
    <row r="68" spans="1:66" ht="16.5" customHeight="1" x14ac:dyDescent="0.25">
      <c r="A68" s="171">
        <v>3</v>
      </c>
      <c r="B68" s="124" t="s">
        <v>614</v>
      </c>
      <c r="C68" s="422" t="s">
        <v>248</v>
      </c>
      <c r="D68" s="442" t="s">
        <v>673</v>
      </c>
      <c r="E68" s="532"/>
      <c r="F68" s="172" t="str">
        <f t="shared" si="26"/>
        <v>024001VENP_Batiment_E</v>
      </c>
      <c r="G68" s="443" t="str">
        <f t="shared" si="27"/>
        <v>024001VENP_Batiment_E_Toiture</v>
      </c>
      <c r="H68" s="120" t="s">
        <v>12</v>
      </c>
      <c r="I68" s="103" t="s">
        <v>14</v>
      </c>
      <c r="J68" s="124">
        <v>2</v>
      </c>
      <c r="K68" s="124" t="s">
        <v>662</v>
      </c>
      <c r="L68" s="104" t="s">
        <v>566</v>
      </c>
      <c r="M68" s="425" t="s">
        <v>10</v>
      </c>
      <c r="N68" s="426">
        <v>2</v>
      </c>
      <c r="O68" s="427">
        <v>287</v>
      </c>
      <c r="P68" s="124">
        <v>592</v>
      </c>
      <c r="Q68" s="124">
        <v>25</v>
      </c>
      <c r="R68" s="124" t="s">
        <v>570</v>
      </c>
      <c r="S68" s="124" t="s">
        <v>134</v>
      </c>
      <c r="T68" s="124" t="s">
        <v>136</v>
      </c>
      <c r="U68" s="429" t="s">
        <v>139</v>
      </c>
      <c r="V68" s="430" t="s">
        <v>160</v>
      </c>
      <c r="W68" s="431" t="s">
        <v>154</v>
      </c>
      <c r="X68" s="432"/>
      <c r="Y68" s="433"/>
      <c r="Z68" s="433"/>
      <c r="AA68" s="434">
        <v>100</v>
      </c>
      <c r="AB68" s="435">
        <v>0.5</v>
      </c>
      <c r="AC68" s="436">
        <f t="shared" si="16"/>
        <v>50</v>
      </c>
      <c r="AD68" s="437">
        <f t="shared" si="17"/>
        <v>200</v>
      </c>
      <c r="AE68" s="438">
        <v>0.05</v>
      </c>
      <c r="AF68" s="437">
        <f t="shared" si="18"/>
        <v>210</v>
      </c>
      <c r="AG68" s="439">
        <f t="shared" si="6"/>
        <v>2520</v>
      </c>
      <c r="AH68" s="553"/>
      <c r="AI68" s="553"/>
      <c r="AJ68" s="553"/>
      <c r="AK68" s="440"/>
      <c r="AL68" s="441">
        <f t="shared" si="0"/>
        <v>222.8978590544157</v>
      </c>
      <c r="AM68" s="439">
        <f t="shared" si="19"/>
        <v>2674.7743086529886</v>
      </c>
      <c r="AN68" s="553"/>
      <c r="AO68" s="553"/>
      <c r="AP68" s="553"/>
      <c r="AQ68" s="440"/>
      <c r="AR68" s="441">
        <f t="shared" si="8"/>
        <v>222.8978590544157</v>
      </c>
      <c r="AS68" s="439">
        <f t="shared" si="20"/>
        <v>2674.7743086529886</v>
      </c>
      <c r="AT68" s="553"/>
      <c r="AU68" s="553"/>
      <c r="AV68" s="553"/>
      <c r="AW68" s="440"/>
      <c r="AX68" s="441">
        <f t="shared" si="10"/>
        <v>222.8978590544157</v>
      </c>
      <c r="AY68" s="439">
        <f t="shared" si="21"/>
        <v>2674.7743086529886</v>
      </c>
      <c r="AZ68" s="553"/>
      <c r="BA68" s="553"/>
      <c r="BB68" s="553"/>
      <c r="BC68" s="440"/>
      <c r="BD68" s="441">
        <f t="shared" si="12"/>
        <v>222.8978590544157</v>
      </c>
      <c r="BE68" s="439">
        <f t="shared" si="22"/>
        <v>2674.7743086529886</v>
      </c>
      <c r="BF68" s="553"/>
      <c r="BG68" s="553"/>
      <c r="BH68" s="553"/>
      <c r="BI68" s="440"/>
      <c r="BJ68" s="441">
        <f t="shared" si="14"/>
        <v>222.8978590544157</v>
      </c>
      <c r="BK68" s="439">
        <f t="shared" si="23"/>
        <v>2674.7743086529886</v>
      </c>
      <c r="BL68" s="553"/>
      <c r="BM68" s="553"/>
      <c r="BN68" s="553"/>
    </row>
    <row r="69" spans="1:66" ht="16.5" customHeight="1" x14ac:dyDescent="0.25">
      <c r="A69" s="171">
        <v>3</v>
      </c>
      <c r="B69" s="124" t="s">
        <v>614</v>
      </c>
      <c r="C69" s="422" t="s">
        <v>248</v>
      </c>
      <c r="D69" s="442" t="s">
        <v>673</v>
      </c>
      <c r="E69" s="530"/>
      <c r="F69" s="172" t="str">
        <f t="shared" si="26"/>
        <v>024001VENP_Batiment_E</v>
      </c>
      <c r="G69" s="443" t="str">
        <f t="shared" si="27"/>
        <v>024001VENP_Batiment_E_Toiture</v>
      </c>
      <c r="H69" s="120" t="s">
        <v>12</v>
      </c>
      <c r="I69" s="103" t="s">
        <v>14</v>
      </c>
      <c r="J69" s="124">
        <v>2</v>
      </c>
      <c r="K69" s="124" t="s">
        <v>662</v>
      </c>
      <c r="L69" s="104" t="s">
        <v>566</v>
      </c>
      <c r="M69" s="425" t="s">
        <v>10</v>
      </c>
      <c r="N69" s="426">
        <v>4</v>
      </c>
      <c r="O69" s="427">
        <v>592</v>
      </c>
      <c r="P69" s="124">
        <v>592</v>
      </c>
      <c r="Q69" s="124">
        <v>25</v>
      </c>
      <c r="R69" s="124" t="s">
        <v>570</v>
      </c>
      <c r="S69" s="124" t="s">
        <v>134</v>
      </c>
      <c r="T69" s="124" t="s">
        <v>136</v>
      </c>
      <c r="U69" s="429" t="s">
        <v>139</v>
      </c>
      <c r="V69" s="430" t="s">
        <v>160</v>
      </c>
      <c r="W69" s="431" t="s">
        <v>154</v>
      </c>
      <c r="X69" s="432"/>
      <c r="Y69" s="433"/>
      <c r="Z69" s="433"/>
      <c r="AA69" s="434">
        <v>100</v>
      </c>
      <c r="AB69" s="435">
        <v>0.5</v>
      </c>
      <c r="AC69" s="436">
        <f t="shared" si="16"/>
        <v>50</v>
      </c>
      <c r="AD69" s="437">
        <f t="shared" si="17"/>
        <v>400</v>
      </c>
      <c r="AE69" s="438">
        <v>0.05</v>
      </c>
      <c r="AF69" s="437">
        <f t="shared" si="18"/>
        <v>420</v>
      </c>
      <c r="AG69" s="439">
        <f t="shared" si="6"/>
        <v>5040</v>
      </c>
      <c r="AH69" s="553"/>
      <c r="AI69" s="553"/>
      <c r="AJ69" s="553"/>
      <c r="AK69" s="440"/>
      <c r="AL69" s="441">
        <f t="shared" si="0"/>
        <v>445.79571810883141</v>
      </c>
      <c r="AM69" s="439">
        <f t="shared" si="19"/>
        <v>5349.5486173059771</v>
      </c>
      <c r="AN69" s="553"/>
      <c r="AO69" s="553"/>
      <c r="AP69" s="553"/>
      <c r="AQ69" s="440"/>
      <c r="AR69" s="441">
        <f t="shared" si="8"/>
        <v>445.79571810883141</v>
      </c>
      <c r="AS69" s="439">
        <f t="shared" si="20"/>
        <v>5349.5486173059771</v>
      </c>
      <c r="AT69" s="553"/>
      <c r="AU69" s="553"/>
      <c r="AV69" s="553"/>
      <c r="AW69" s="440"/>
      <c r="AX69" s="441">
        <f t="shared" si="10"/>
        <v>445.79571810883141</v>
      </c>
      <c r="AY69" s="439">
        <f t="shared" si="21"/>
        <v>5349.5486173059771</v>
      </c>
      <c r="AZ69" s="553"/>
      <c r="BA69" s="553"/>
      <c r="BB69" s="553"/>
      <c r="BC69" s="440"/>
      <c r="BD69" s="441">
        <f t="shared" si="12"/>
        <v>445.79571810883141</v>
      </c>
      <c r="BE69" s="439">
        <f t="shared" si="22"/>
        <v>5349.5486173059771</v>
      </c>
      <c r="BF69" s="553"/>
      <c r="BG69" s="553"/>
      <c r="BH69" s="553"/>
      <c r="BI69" s="440"/>
      <c r="BJ69" s="441">
        <f t="shared" si="14"/>
        <v>445.79571810883141</v>
      </c>
      <c r="BK69" s="439">
        <f t="shared" si="23"/>
        <v>5349.5486173059771</v>
      </c>
      <c r="BL69" s="553"/>
      <c r="BM69" s="553"/>
      <c r="BN69" s="553"/>
    </row>
    <row r="70" spans="1:66" ht="16.5" customHeight="1" x14ac:dyDescent="0.25">
      <c r="A70" s="171">
        <v>3</v>
      </c>
      <c r="B70" s="124" t="s">
        <v>615</v>
      </c>
      <c r="C70" s="422" t="s">
        <v>248</v>
      </c>
      <c r="D70" s="442" t="s">
        <v>673</v>
      </c>
      <c r="E70" s="529" t="str">
        <f>F70</f>
        <v>024001VENP_Batiment_F</v>
      </c>
      <c r="F70" s="172" t="str">
        <f t="shared" si="26"/>
        <v>024001VENP_Batiment_F</v>
      </c>
      <c r="G70" s="443" t="str">
        <f t="shared" si="27"/>
        <v>024001VENP_Batiment_F_03</v>
      </c>
      <c r="H70" s="120" t="s">
        <v>12</v>
      </c>
      <c r="I70" s="103" t="s">
        <v>14</v>
      </c>
      <c r="J70" s="124">
        <v>2</v>
      </c>
      <c r="K70" s="124" t="s">
        <v>664</v>
      </c>
      <c r="L70" s="447" t="s">
        <v>665</v>
      </c>
      <c r="M70" s="425" t="s">
        <v>10</v>
      </c>
      <c r="N70" s="426">
        <v>10</v>
      </c>
      <c r="O70" s="427">
        <v>592</v>
      </c>
      <c r="P70" s="124">
        <v>592</v>
      </c>
      <c r="Q70" s="124">
        <v>48</v>
      </c>
      <c r="R70" s="124"/>
      <c r="S70" s="124" t="s">
        <v>134</v>
      </c>
      <c r="T70" s="124" t="s">
        <v>136</v>
      </c>
      <c r="U70" s="429" t="s">
        <v>138</v>
      </c>
      <c r="V70" s="430" t="s">
        <v>158</v>
      </c>
      <c r="W70" s="431" t="s">
        <v>148</v>
      </c>
      <c r="X70" s="432"/>
      <c r="Y70" s="433"/>
      <c r="Z70" s="433"/>
      <c r="AA70" s="434">
        <v>100</v>
      </c>
      <c r="AB70" s="435">
        <v>0.5</v>
      </c>
      <c r="AC70" s="436">
        <f t="shared" si="16"/>
        <v>50</v>
      </c>
      <c r="AD70" s="437">
        <f t="shared" si="17"/>
        <v>1000</v>
      </c>
      <c r="AE70" s="438">
        <v>0.05</v>
      </c>
      <c r="AF70" s="437">
        <f t="shared" si="18"/>
        <v>1050</v>
      </c>
      <c r="AG70" s="439">
        <f t="shared" si="6"/>
        <v>12600</v>
      </c>
      <c r="AH70" s="553"/>
      <c r="AI70" s="553"/>
      <c r="AJ70" s="553"/>
      <c r="AK70" s="440"/>
      <c r="AL70" s="441">
        <f t="shared" si="0"/>
        <v>1114.4892952720786</v>
      </c>
      <c r="AM70" s="439">
        <f t="shared" si="19"/>
        <v>13373.871543264944</v>
      </c>
      <c r="AN70" s="553"/>
      <c r="AO70" s="553"/>
      <c r="AP70" s="553"/>
      <c r="AQ70" s="440"/>
      <c r="AR70" s="441">
        <f t="shared" si="8"/>
        <v>1114.4892952720786</v>
      </c>
      <c r="AS70" s="439">
        <f t="shared" si="20"/>
        <v>13373.871543264944</v>
      </c>
      <c r="AT70" s="553"/>
      <c r="AU70" s="553"/>
      <c r="AV70" s="553"/>
      <c r="AW70" s="440"/>
      <c r="AX70" s="441">
        <f t="shared" si="10"/>
        <v>1114.4892952720786</v>
      </c>
      <c r="AY70" s="439">
        <f t="shared" si="21"/>
        <v>13373.871543264944</v>
      </c>
      <c r="AZ70" s="553"/>
      <c r="BA70" s="553"/>
      <c r="BB70" s="553"/>
      <c r="BC70" s="440"/>
      <c r="BD70" s="441">
        <f t="shared" si="12"/>
        <v>1114.4892952720786</v>
      </c>
      <c r="BE70" s="439">
        <f t="shared" si="22"/>
        <v>13373.871543264944</v>
      </c>
      <c r="BF70" s="553"/>
      <c r="BG70" s="553"/>
      <c r="BH70" s="553"/>
      <c r="BI70" s="440"/>
      <c r="BJ70" s="441">
        <f t="shared" si="14"/>
        <v>1114.4892952720786</v>
      </c>
      <c r="BK70" s="439">
        <f t="shared" si="23"/>
        <v>13373.871543264944</v>
      </c>
      <c r="BL70" s="553"/>
      <c r="BM70" s="553"/>
      <c r="BN70" s="553"/>
    </row>
    <row r="71" spans="1:66" ht="16.5" customHeight="1" x14ac:dyDescent="0.25">
      <c r="A71" s="171">
        <v>3</v>
      </c>
      <c r="B71" s="124" t="s">
        <v>615</v>
      </c>
      <c r="C71" s="422" t="s">
        <v>248</v>
      </c>
      <c r="D71" s="442" t="s">
        <v>673</v>
      </c>
      <c r="E71" s="532"/>
      <c r="F71" s="172" t="str">
        <f t="shared" si="26"/>
        <v>024001VENP_Batiment_F</v>
      </c>
      <c r="G71" s="443" t="str">
        <f t="shared" si="27"/>
        <v>024001VENP_Batiment_F_03</v>
      </c>
      <c r="H71" s="120" t="s">
        <v>12</v>
      </c>
      <c r="I71" s="103" t="s">
        <v>14</v>
      </c>
      <c r="J71" s="124">
        <v>2</v>
      </c>
      <c r="K71" s="124" t="s">
        <v>664</v>
      </c>
      <c r="L71" s="447" t="s">
        <v>665</v>
      </c>
      <c r="M71" s="425" t="s">
        <v>10</v>
      </c>
      <c r="N71" s="426">
        <v>5</v>
      </c>
      <c r="O71" s="427">
        <v>287</v>
      </c>
      <c r="P71" s="124">
        <v>592</v>
      </c>
      <c r="Q71" s="124">
        <v>48</v>
      </c>
      <c r="R71" s="124"/>
      <c r="S71" s="124" t="s">
        <v>134</v>
      </c>
      <c r="T71" s="124" t="s">
        <v>136</v>
      </c>
      <c r="U71" s="429" t="s">
        <v>138</v>
      </c>
      <c r="V71" s="430" t="s">
        <v>158</v>
      </c>
      <c r="W71" s="431" t="s">
        <v>148</v>
      </c>
      <c r="X71" s="432"/>
      <c r="Y71" s="433"/>
      <c r="Z71" s="433"/>
      <c r="AA71" s="434">
        <v>100</v>
      </c>
      <c r="AB71" s="435">
        <v>0.5</v>
      </c>
      <c r="AC71" s="436">
        <f t="shared" si="16"/>
        <v>50</v>
      </c>
      <c r="AD71" s="437">
        <f t="shared" si="17"/>
        <v>500</v>
      </c>
      <c r="AE71" s="438">
        <v>0.05</v>
      </c>
      <c r="AF71" s="437">
        <f t="shared" si="18"/>
        <v>525</v>
      </c>
      <c r="AG71" s="439">
        <f t="shared" si="6"/>
        <v>6300</v>
      </c>
      <c r="AH71" s="553"/>
      <c r="AI71" s="553"/>
      <c r="AJ71" s="553"/>
      <c r="AK71" s="440"/>
      <c r="AL71" s="441">
        <f t="shared" si="0"/>
        <v>557.2446476360393</v>
      </c>
      <c r="AM71" s="439">
        <f t="shared" si="19"/>
        <v>6686.9357716324721</v>
      </c>
      <c r="AN71" s="553"/>
      <c r="AO71" s="553"/>
      <c r="AP71" s="553"/>
      <c r="AQ71" s="440"/>
      <c r="AR71" s="441">
        <f t="shared" si="8"/>
        <v>557.2446476360393</v>
      </c>
      <c r="AS71" s="439">
        <f t="shared" si="20"/>
        <v>6686.9357716324721</v>
      </c>
      <c r="AT71" s="553"/>
      <c r="AU71" s="553"/>
      <c r="AV71" s="553"/>
      <c r="AW71" s="440"/>
      <c r="AX71" s="441">
        <f t="shared" si="10"/>
        <v>557.2446476360393</v>
      </c>
      <c r="AY71" s="439">
        <f t="shared" si="21"/>
        <v>6686.9357716324721</v>
      </c>
      <c r="AZ71" s="553"/>
      <c r="BA71" s="553"/>
      <c r="BB71" s="553"/>
      <c r="BC71" s="440"/>
      <c r="BD71" s="441">
        <f t="shared" si="12"/>
        <v>557.2446476360393</v>
      </c>
      <c r="BE71" s="439">
        <f t="shared" si="22"/>
        <v>6686.9357716324721</v>
      </c>
      <c r="BF71" s="553"/>
      <c r="BG71" s="553"/>
      <c r="BH71" s="553"/>
      <c r="BI71" s="440"/>
      <c r="BJ71" s="441">
        <f t="shared" si="14"/>
        <v>557.2446476360393</v>
      </c>
      <c r="BK71" s="439">
        <f t="shared" si="23"/>
        <v>6686.9357716324721</v>
      </c>
      <c r="BL71" s="553"/>
      <c r="BM71" s="553"/>
      <c r="BN71" s="553"/>
    </row>
    <row r="72" spans="1:66" ht="16.5" customHeight="1" x14ac:dyDescent="0.25">
      <c r="A72" s="171">
        <v>3</v>
      </c>
      <c r="B72" s="124" t="s">
        <v>615</v>
      </c>
      <c r="C72" s="422" t="s">
        <v>248</v>
      </c>
      <c r="D72" s="442" t="s">
        <v>673</v>
      </c>
      <c r="E72" s="532"/>
      <c r="F72" s="172" t="str">
        <f t="shared" si="26"/>
        <v>024001VENP_Batiment_F</v>
      </c>
      <c r="G72" s="443" t="str">
        <f t="shared" si="27"/>
        <v>024001VENP_Batiment_F_03</v>
      </c>
      <c r="H72" s="120" t="s">
        <v>12</v>
      </c>
      <c r="I72" s="103" t="s">
        <v>14</v>
      </c>
      <c r="J72" s="124">
        <v>2</v>
      </c>
      <c r="K72" s="124" t="s">
        <v>664</v>
      </c>
      <c r="L72" s="447" t="s">
        <v>665</v>
      </c>
      <c r="M72" s="425" t="s">
        <v>10</v>
      </c>
      <c r="N72" s="426">
        <v>10</v>
      </c>
      <c r="O72" s="427">
        <v>592</v>
      </c>
      <c r="P72" s="124">
        <v>592</v>
      </c>
      <c r="Q72" s="124">
        <v>25</v>
      </c>
      <c r="R72" s="124" t="s">
        <v>570</v>
      </c>
      <c r="S72" s="124" t="s">
        <v>134</v>
      </c>
      <c r="T72" s="124" t="s">
        <v>136</v>
      </c>
      <c r="U72" s="429" t="s">
        <v>139</v>
      </c>
      <c r="V72" s="430" t="s">
        <v>160</v>
      </c>
      <c r="W72" s="431" t="s">
        <v>154</v>
      </c>
      <c r="X72" s="432"/>
      <c r="Y72" s="433"/>
      <c r="Z72" s="433"/>
      <c r="AA72" s="434">
        <v>100</v>
      </c>
      <c r="AB72" s="435">
        <v>0.5</v>
      </c>
      <c r="AC72" s="436">
        <f t="shared" si="16"/>
        <v>50</v>
      </c>
      <c r="AD72" s="437">
        <f t="shared" si="17"/>
        <v>1000</v>
      </c>
      <c r="AE72" s="438">
        <v>0.05</v>
      </c>
      <c r="AF72" s="437">
        <f t="shared" si="18"/>
        <v>1050</v>
      </c>
      <c r="AG72" s="439">
        <f t="shared" si="6"/>
        <v>12600</v>
      </c>
      <c r="AH72" s="553"/>
      <c r="AI72" s="553"/>
      <c r="AJ72" s="553"/>
      <c r="AK72" s="440"/>
      <c r="AL72" s="441">
        <f t="shared" si="0"/>
        <v>1114.4892952720786</v>
      </c>
      <c r="AM72" s="439">
        <f t="shared" si="19"/>
        <v>13373.871543264944</v>
      </c>
      <c r="AN72" s="553"/>
      <c r="AO72" s="553"/>
      <c r="AP72" s="553"/>
      <c r="AQ72" s="440"/>
      <c r="AR72" s="441">
        <f t="shared" si="8"/>
        <v>1114.4892952720786</v>
      </c>
      <c r="AS72" s="439">
        <f t="shared" si="20"/>
        <v>13373.871543264944</v>
      </c>
      <c r="AT72" s="553"/>
      <c r="AU72" s="553"/>
      <c r="AV72" s="553"/>
      <c r="AW72" s="440"/>
      <c r="AX72" s="441">
        <f t="shared" si="10"/>
        <v>1114.4892952720786</v>
      </c>
      <c r="AY72" s="439">
        <f t="shared" si="21"/>
        <v>13373.871543264944</v>
      </c>
      <c r="AZ72" s="553"/>
      <c r="BA72" s="553"/>
      <c r="BB72" s="553"/>
      <c r="BC72" s="440"/>
      <c r="BD72" s="441">
        <f t="shared" si="12"/>
        <v>1114.4892952720786</v>
      </c>
      <c r="BE72" s="439">
        <f t="shared" si="22"/>
        <v>13373.871543264944</v>
      </c>
      <c r="BF72" s="553"/>
      <c r="BG72" s="553"/>
      <c r="BH72" s="553"/>
      <c r="BI72" s="440"/>
      <c r="BJ72" s="441">
        <f t="shared" si="14"/>
        <v>1114.4892952720786</v>
      </c>
      <c r="BK72" s="439">
        <f t="shared" si="23"/>
        <v>13373.871543264944</v>
      </c>
      <c r="BL72" s="553"/>
      <c r="BM72" s="553"/>
      <c r="BN72" s="553"/>
    </row>
    <row r="73" spans="1:66" ht="16.5" customHeight="1" x14ac:dyDescent="0.25">
      <c r="A73" s="171">
        <v>3</v>
      </c>
      <c r="B73" s="124" t="s">
        <v>615</v>
      </c>
      <c r="C73" s="422" t="s">
        <v>248</v>
      </c>
      <c r="D73" s="442" t="s">
        <v>673</v>
      </c>
      <c r="E73" s="532"/>
      <c r="F73" s="172" t="str">
        <f t="shared" si="26"/>
        <v>024001VENP_Batiment_F</v>
      </c>
      <c r="G73" s="443" t="str">
        <f t="shared" si="27"/>
        <v>024001VENP_Batiment_F_03</v>
      </c>
      <c r="H73" s="120" t="s">
        <v>12</v>
      </c>
      <c r="I73" s="103" t="s">
        <v>14</v>
      </c>
      <c r="J73" s="124">
        <v>2</v>
      </c>
      <c r="K73" s="124" t="s">
        <v>664</v>
      </c>
      <c r="L73" s="447" t="s">
        <v>665</v>
      </c>
      <c r="M73" s="425" t="s">
        <v>10</v>
      </c>
      <c r="N73" s="426">
        <v>5</v>
      </c>
      <c r="O73" s="427">
        <v>287</v>
      </c>
      <c r="P73" s="124">
        <v>592</v>
      </c>
      <c r="Q73" s="124">
        <v>25</v>
      </c>
      <c r="R73" s="124" t="s">
        <v>570</v>
      </c>
      <c r="S73" s="124" t="s">
        <v>134</v>
      </c>
      <c r="T73" s="124" t="s">
        <v>136</v>
      </c>
      <c r="U73" s="429" t="s">
        <v>139</v>
      </c>
      <c r="V73" s="430" t="s">
        <v>160</v>
      </c>
      <c r="W73" s="431" t="s">
        <v>154</v>
      </c>
      <c r="X73" s="432"/>
      <c r="Y73" s="433"/>
      <c r="Z73" s="433"/>
      <c r="AA73" s="434">
        <v>100</v>
      </c>
      <c r="AB73" s="435">
        <v>0.5</v>
      </c>
      <c r="AC73" s="436">
        <f t="shared" si="16"/>
        <v>50</v>
      </c>
      <c r="AD73" s="437">
        <f t="shared" si="17"/>
        <v>500</v>
      </c>
      <c r="AE73" s="438">
        <v>0.05</v>
      </c>
      <c r="AF73" s="437">
        <f t="shared" si="18"/>
        <v>525</v>
      </c>
      <c r="AG73" s="439">
        <f t="shared" si="6"/>
        <v>6300</v>
      </c>
      <c r="AH73" s="553"/>
      <c r="AI73" s="553"/>
      <c r="AJ73" s="553"/>
      <c r="AK73" s="440"/>
      <c r="AL73" s="441">
        <f t="shared" si="0"/>
        <v>557.2446476360393</v>
      </c>
      <c r="AM73" s="439">
        <f t="shared" si="19"/>
        <v>6686.9357716324721</v>
      </c>
      <c r="AN73" s="553"/>
      <c r="AO73" s="553"/>
      <c r="AP73" s="553"/>
      <c r="AQ73" s="440"/>
      <c r="AR73" s="441">
        <f t="shared" si="8"/>
        <v>557.2446476360393</v>
      </c>
      <c r="AS73" s="439">
        <f t="shared" si="20"/>
        <v>6686.9357716324721</v>
      </c>
      <c r="AT73" s="553"/>
      <c r="AU73" s="553"/>
      <c r="AV73" s="553"/>
      <c r="AW73" s="440"/>
      <c r="AX73" s="441">
        <f t="shared" si="10"/>
        <v>557.2446476360393</v>
      </c>
      <c r="AY73" s="439">
        <f t="shared" si="21"/>
        <v>6686.9357716324721</v>
      </c>
      <c r="AZ73" s="553"/>
      <c r="BA73" s="553"/>
      <c r="BB73" s="553"/>
      <c r="BC73" s="440"/>
      <c r="BD73" s="441">
        <f t="shared" si="12"/>
        <v>557.2446476360393</v>
      </c>
      <c r="BE73" s="439">
        <f t="shared" si="22"/>
        <v>6686.9357716324721</v>
      </c>
      <c r="BF73" s="553"/>
      <c r="BG73" s="553"/>
      <c r="BH73" s="553"/>
      <c r="BI73" s="440"/>
      <c r="BJ73" s="441">
        <f t="shared" si="14"/>
        <v>557.2446476360393</v>
      </c>
      <c r="BK73" s="439">
        <f t="shared" si="23"/>
        <v>6686.9357716324721</v>
      </c>
      <c r="BL73" s="553"/>
      <c r="BM73" s="553"/>
      <c r="BN73" s="553"/>
    </row>
    <row r="74" spans="1:66" ht="16.5" customHeight="1" x14ac:dyDescent="0.25">
      <c r="A74" s="171">
        <v>3</v>
      </c>
      <c r="B74" s="124" t="s">
        <v>615</v>
      </c>
      <c r="C74" s="422" t="s">
        <v>248</v>
      </c>
      <c r="D74" s="442" t="s">
        <v>673</v>
      </c>
      <c r="E74" s="532"/>
      <c r="F74" s="172" t="str">
        <f t="shared" si="26"/>
        <v>024001VENP_Batiment_F</v>
      </c>
      <c r="G74" s="443" t="str">
        <f t="shared" si="27"/>
        <v>024001VENP_Batiment_F_06</v>
      </c>
      <c r="H74" s="120" t="s">
        <v>12</v>
      </c>
      <c r="I74" s="103" t="s">
        <v>14</v>
      </c>
      <c r="J74" s="124">
        <v>2</v>
      </c>
      <c r="K74" s="124" t="s">
        <v>664</v>
      </c>
      <c r="L74" s="447" t="s">
        <v>666</v>
      </c>
      <c r="M74" s="425" t="s">
        <v>10</v>
      </c>
      <c r="N74" s="426">
        <v>10</v>
      </c>
      <c r="O74" s="427">
        <v>592</v>
      </c>
      <c r="P74" s="124">
        <v>592</v>
      </c>
      <c r="Q74" s="124">
        <v>48</v>
      </c>
      <c r="R74" s="124"/>
      <c r="S74" s="124" t="s">
        <v>134</v>
      </c>
      <c r="T74" s="124" t="s">
        <v>136</v>
      </c>
      <c r="U74" s="429" t="s">
        <v>138</v>
      </c>
      <c r="V74" s="430" t="s">
        <v>158</v>
      </c>
      <c r="W74" s="431" t="s">
        <v>148</v>
      </c>
      <c r="X74" s="432"/>
      <c r="Y74" s="433"/>
      <c r="Z74" s="433"/>
      <c r="AA74" s="434">
        <v>100</v>
      </c>
      <c r="AB74" s="435">
        <v>0.5</v>
      </c>
      <c r="AC74" s="436">
        <f t="shared" si="16"/>
        <v>50</v>
      </c>
      <c r="AD74" s="437">
        <f t="shared" si="17"/>
        <v>1000</v>
      </c>
      <c r="AE74" s="438">
        <v>0.05</v>
      </c>
      <c r="AF74" s="437">
        <f t="shared" si="18"/>
        <v>1050</v>
      </c>
      <c r="AG74" s="439">
        <f t="shared" si="6"/>
        <v>12600</v>
      </c>
      <c r="AH74" s="553"/>
      <c r="AI74" s="553"/>
      <c r="AJ74" s="553"/>
      <c r="AK74" s="440"/>
      <c r="AL74" s="441">
        <f t="shared" si="0"/>
        <v>1114.4892952720786</v>
      </c>
      <c r="AM74" s="439">
        <f t="shared" si="19"/>
        <v>13373.871543264944</v>
      </c>
      <c r="AN74" s="553"/>
      <c r="AO74" s="553"/>
      <c r="AP74" s="553"/>
      <c r="AQ74" s="440"/>
      <c r="AR74" s="441">
        <f t="shared" si="8"/>
        <v>1114.4892952720786</v>
      </c>
      <c r="AS74" s="439">
        <f t="shared" si="20"/>
        <v>13373.871543264944</v>
      </c>
      <c r="AT74" s="553"/>
      <c r="AU74" s="553"/>
      <c r="AV74" s="553"/>
      <c r="AW74" s="440"/>
      <c r="AX74" s="441">
        <f t="shared" si="10"/>
        <v>1114.4892952720786</v>
      </c>
      <c r="AY74" s="439">
        <f t="shared" si="21"/>
        <v>13373.871543264944</v>
      </c>
      <c r="AZ74" s="553"/>
      <c r="BA74" s="553"/>
      <c r="BB74" s="553"/>
      <c r="BC74" s="440"/>
      <c r="BD74" s="441">
        <f t="shared" si="12"/>
        <v>1114.4892952720786</v>
      </c>
      <c r="BE74" s="439">
        <f t="shared" si="22"/>
        <v>13373.871543264944</v>
      </c>
      <c r="BF74" s="553"/>
      <c r="BG74" s="553"/>
      <c r="BH74" s="553"/>
      <c r="BI74" s="440"/>
      <c r="BJ74" s="441">
        <f t="shared" si="14"/>
        <v>1114.4892952720786</v>
      </c>
      <c r="BK74" s="439">
        <f t="shared" si="23"/>
        <v>13373.871543264944</v>
      </c>
      <c r="BL74" s="553"/>
      <c r="BM74" s="553"/>
      <c r="BN74" s="553"/>
    </row>
    <row r="75" spans="1:66" ht="16.5" customHeight="1" x14ac:dyDescent="0.25">
      <c r="A75" s="171">
        <v>3</v>
      </c>
      <c r="B75" s="124" t="s">
        <v>615</v>
      </c>
      <c r="C75" s="422" t="s">
        <v>248</v>
      </c>
      <c r="D75" s="442" t="s">
        <v>673</v>
      </c>
      <c r="E75" s="532"/>
      <c r="F75" s="172" t="str">
        <f t="shared" si="26"/>
        <v>024001VENP_Batiment_F</v>
      </c>
      <c r="G75" s="443" t="str">
        <f t="shared" si="27"/>
        <v>024001VENP_Batiment_F_06</v>
      </c>
      <c r="H75" s="120" t="s">
        <v>12</v>
      </c>
      <c r="I75" s="103" t="s">
        <v>14</v>
      </c>
      <c r="J75" s="124">
        <v>2</v>
      </c>
      <c r="K75" s="124" t="s">
        <v>664</v>
      </c>
      <c r="L75" s="447" t="s">
        <v>666</v>
      </c>
      <c r="M75" s="425" t="s">
        <v>10</v>
      </c>
      <c r="N75" s="426">
        <v>5</v>
      </c>
      <c r="O75" s="427">
        <v>287</v>
      </c>
      <c r="P75" s="124">
        <v>592</v>
      </c>
      <c r="Q75" s="124">
        <v>48</v>
      </c>
      <c r="R75" s="124"/>
      <c r="S75" s="124" t="s">
        <v>134</v>
      </c>
      <c r="T75" s="124" t="s">
        <v>136</v>
      </c>
      <c r="U75" s="429" t="s">
        <v>138</v>
      </c>
      <c r="V75" s="430" t="s">
        <v>158</v>
      </c>
      <c r="W75" s="431" t="s">
        <v>148</v>
      </c>
      <c r="X75" s="432"/>
      <c r="Y75" s="448"/>
      <c r="Z75" s="433"/>
      <c r="AA75" s="449">
        <v>100</v>
      </c>
      <c r="AB75" s="450">
        <v>0.5</v>
      </c>
      <c r="AC75" s="436">
        <f t="shared" si="16"/>
        <v>50</v>
      </c>
      <c r="AD75" s="436">
        <f t="shared" si="17"/>
        <v>500</v>
      </c>
      <c r="AE75" s="451">
        <v>0.05</v>
      </c>
      <c r="AF75" s="436">
        <f t="shared" si="18"/>
        <v>525</v>
      </c>
      <c r="AG75" s="439">
        <f t="shared" si="6"/>
        <v>6300</v>
      </c>
      <c r="AH75" s="553"/>
      <c r="AI75" s="553"/>
      <c r="AJ75" s="553"/>
      <c r="AK75" s="440"/>
      <c r="AL75" s="441">
        <f t="shared" si="0"/>
        <v>557.2446476360393</v>
      </c>
      <c r="AM75" s="439">
        <f t="shared" si="19"/>
        <v>6686.9357716324721</v>
      </c>
      <c r="AN75" s="553"/>
      <c r="AO75" s="553"/>
      <c r="AP75" s="553"/>
      <c r="AQ75" s="440"/>
      <c r="AR75" s="441">
        <f t="shared" si="8"/>
        <v>557.2446476360393</v>
      </c>
      <c r="AS75" s="439">
        <f t="shared" si="20"/>
        <v>6686.9357716324721</v>
      </c>
      <c r="AT75" s="553"/>
      <c r="AU75" s="553"/>
      <c r="AV75" s="553"/>
      <c r="AW75" s="440"/>
      <c r="AX75" s="441">
        <f t="shared" si="10"/>
        <v>557.2446476360393</v>
      </c>
      <c r="AY75" s="439">
        <f t="shared" si="21"/>
        <v>6686.9357716324721</v>
      </c>
      <c r="AZ75" s="553"/>
      <c r="BA75" s="553"/>
      <c r="BB75" s="553"/>
      <c r="BC75" s="440"/>
      <c r="BD75" s="441">
        <f t="shared" si="12"/>
        <v>557.2446476360393</v>
      </c>
      <c r="BE75" s="439">
        <f t="shared" si="22"/>
        <v>6686.9357716324721</v>
      </c>
      <c r="BF75" s="553"/>
      <c r="BG75" s="553"/>
      <c r="BH75" s="553"/>
      <c r="BI75" s="440"/>
      <c r="BJ75" s="441">
        <f t="shared" si="14"/>
        <v>557.2446476360393</v>
      </c>
      <c r="BK75" s="439">
        <f t="shared" si="23"/>
        <v>6686.9357716324721</v>
      </c>
      <c r="BL75" s="553"/>
      <c r="BM75" s="553"/>
      <c r="BN75" s="553"/>
    </row>
    <row r="76" spans="1:66" ht="16.5" customHeight="1" x14ac:dyDescent="0.25">
      <c r="A76" s="171">
        <v>3</v>
      </c>
      <c r="B76" s="124" t="s">
        <v>615</v>
      </c>
      <c r="C76" s="422" t="s">
        <v>248</v>
      </c>
      <c r="D76" s="442" t="s">
        <v>673</v>
      </c>
      <c r="E76" s="532"/>
      <c r="F76" s="172" t="str">
        <f t="shared" si="26"/>
        <v>024001VENP_Batiment_F</v>
      </c>
      <c r="G76" s="443" t="str">
        <f t="shared" si="27"/>
        <v>024001VENP_Batiment_F_06</v>
      </c>
      <c r="H76" s="120" t="s">
        <v>12</v>
      </c>
      <c r="I76" s="103" t="s">
        <v>14</v>
      </c>
      <c r="J76" s="124">
        <v>2</v>
      </c>
      <c r="K76" s="124" t="s">
        <v>664</v>
      </c>
      <c r="L76" s="447" t="s">
        <v>666</v>
      </c>
      <c r="M76" s="425" t="s">
        <v>10</v>
      </c>
      <c r="N76" s="426">
        <v>10</v>
      </c>
      <c r="O76" s="427">
        <v>592</v>
      </c>
      <c r="P76" s="124">
        <v>592</v>
      </c>
      <c r="Q76" s="124">
        <v>25</v>
      </c>
      <c r="R76" s="124" t="s">
        <v>570</v>
      </c>
      <c r="S76" s="124" t="s">
        <v>134</v>
      </c>
      <c r="T76" s="124" t="s">
        <v>136</v>
      </c>
      <c r="U76" s="429" t="s">
        <v>139</v>
      </c>
      <c r="V76" s="430" t="s">
        <v>160</v>
      </c>
      <c r="W76" s="431" t="s">
        <v>154</v>
      </c>
      <c r="X76" s="432"/>
      <c r="Y76" s="452"/>
      <c r="Z76" s="452"/>
      <c r="AA76" s="434">
        <v>200</v>
      </c>
      <c r="AB76" s="435">
        <v>0.5</v>
      </c>
      <c r="AC76" s="437">
        <f t="shared" si="16"/>
        <v>100</v>
      </c>
      <c r="AD76" s="437">
        <f t="shared" si="17"/>
        <v>2000</v>
      </c>
      <c r="AE76" s="438">
        <v>0.05</v>
      </c>
      <c r="AF76" s="437">
        <f t="shared" si="18"/>
        <v>2100</v>
      </c>
      <c r="AG76" s="453">
        <f t="shared" si="6"/>
        <v>25200</v>
      </c>
      <c r="AH76" s="553"/>
      <c r="AI76" s="553"/>
      <c r="AJ76" s="553"/>
      <c r="AK76" s="454"/>
      <c r="AL76" s="455">
        <f t="shared" si="0"/>
        <v>2228.9785905441572</v>
      </c>
      <c r="AM76" s="453">
        <f t="shared" si="19"/>
        <v>26747.743086529888</v>
      </c>
      <c r="AN76" s="553"/>
      <c r="AO76" s="553"/>
      <c r="AP76" s="553"/>
      <c r="AQ76" s="454"/>
      <c r="AR76" s="455">
        <f t="shared" si="8"/>
        <v>2228.9785905441572</v>
      </c>
      <c r="AS76" s="453">
        <f t="shared" si="20"/>
        <v>26747.743086529888</v>
      </c>
      <c r="AT76" s="553"/>
      <c r="AU76" s="553"/>
      <c r="AV76" s="553"/>
      <c r="AW76" s="454"/>
      <c r="AX76" s="455">
        <f t="shared" si="10"/>
        <v>2228.9785905441572</v>
      </c>
      <c r="AY76" s="453">
        <f t="shared" si="21"/>
        <v>26747.743086529888</v>
      </c>
      <c r="AZ76" s="553"/>
      <c r="BA76" s="553"/>
      <c r="BB76" s="553"/>
      <c r="BC76" s="454"/>
      <c r="BD76" s="455">
        <f t="shared" si="12"/>
        <v>2228.9785905441572</v>
      </c>
      <c r="BE76" s="453">
        <f t="shared" si="22"/>
        <v>26747.743086529888</v>
      </c>
      <c r="BF76" s="553"/>
      <c r="BG76" s="553"/>
      <c r="BH76" s="553"/>
      <c r="BI76" s="454"/>
      <c r="BJ76" s="455">
        <f t="shared" si="14"/>
        <v>2228.9785905441572</v>
      </c>
      <c r="BK76" s="453">
        <f t="shared" si="23"/>
        <v>26747.743086529888</v>
      </c>
      <c r="BL76" s="553"/>
      <c r="BM76" s="553"/>
      <c r="BN76" s="553"/>
    </row>
    <row r="77" spans="1:66" ht="16.5" customHeight="1" x14ac:dyDescent="0.25">
      <c r="A77" s="171">
        <v>3</v>
      </c>
      <c r="B77" s="124" t="s">
        <v>615</v>
      </c>
      <c r="C77" s="422" t="s">
        <v>248</v>
      </c>
      <c r="D77" s="442" t="s">
        <v>673</v>
      </c>
      <c r="E77" s="532"/>
      <c r="F77" s="172" t="str">
        <f t="shared" si="26"/>
        <v>024001VENP_Batiment_F</v>
      </c>
      <c r="G77" s="443" t="str">
        <f t="shared" si="27"/>
        <v>024001VENP_Batiment_F_06</v>
      </c>
      <c r="H77" s="120" t="s">
        <v>12</v>
      </c>
      <c r="I77" s="103" t="s">
        <v>14</v>
      </c>
      <c r="J77" s="124">
        <v>2</v>
      </c>
      <c r="K77" s="124" t="s">
        <v>664</v>
      </c>
      <c r="L77" s="447" t="s">
        <v>666</v>
      </c>
      <c r="M77" s="425" t="s">
        <v>10</v>
      </c>
      <c r="N77" s="426">
        <v>5</v>
      </c>
      <c r="O77" s="427">
        <v>287</v>
      </c>
      <c r="P77" s="124">
        <v>592</v>
      </c>
      <c r="Q77" s="124">
        <v>25</v>
      </c>
      <c r="R77" s="124" t="s">
        <v>569</v>
      </c>
      <c r="S77" s="124" t="s">
        <v>134</v>
      </c>
      <c r="T77" s="124" t="s">
        <v>136</v>
      </c>
      <c r="U77" s="429" t="s">
        <v>139</v>
      </c>
      <c r="V77" s="430" t="s">
        <v>160</v>
      </c>
      <c r="W77" s="431" t="s">
        <v>154</v>
      </c>
      <c r="X77" s="432"/>
      <c r="Y77" s="433"/>
      <c r="Z77" s="433"/>
      <c r="AA77" s="434">
        <v>200</v>
      </c>
      <c r="AB77" s="435">
        <v>0.5</v>
      </c>
      <c r="AC77" s="436">
        <f t="shared" si="16"/>
        <v>100</v>
      </c>
      <c r="AD77" s="437">
        <f t="shared" si="17"/>
        <v>1000</v>
      </c>
      <c r="AE77" s="438">
        <v>0.05</v>
      </c>
      <c r="AF77" s="437">
        <f t="shared" si="18"/>
        <v>1050</v>
      </c>
      <c r="AG77" s="439">
        <f t="shared" si="6"/>
        <v>12600</v>
      </c>
      <c r="AH77" s="553"/>
      <c r="AI77" s="553"/>
      <c r="AJ77" s="553"/>
      <c r="AK77" s="440"/>
      <c r="AL77" s="441">
        <f t="shared" si="0"/>
        <v>1114.4892952720786</v>
      </c>
      <c r="AM77" s="439">
        <f t="shared" si="19"/>
        <v>13373.871543264944</v>
      </c>
      <c r="AN77" s="553"/>
      <c r="AO77" s="553"/>
      <c r="AP77" s="553"/>
      <c r="AQ77" s="440"/>
      <c r="AR77" s="441">
        <f t="shared" si="8"/>
        <v>1114.4892952720786</v>
      </c>
      <c r="AS77" s="439">
        <f t="shared" si="20"/>
        <v>13373.871543264944</v>
      </c>
      <c r="AT77" s="553"/>
      <c r="AU77" s="553"/>
      <c r="AV77" s="553"/>
      <c r="AW77" s="440"/>
      <c r="AX77" s="441">
        <f t="shared" si="10"/>
        <v>1114.4892952720786</v>
      </c>
      <c r="AY77" s="439">
        <f t="shared" si="21"/>
        <v>13373.871543264944</v>
      </c>
      <c r="AZ77" s="553"/>
      <c r="BA77" s="553"/>
      <c r="BB77" s="553"/>
      <c r="BC77" s="440"/>
      <c r="BD77" s="441">
        <f t="shared" si="12"/>
        <v>1114.4892952720786</v>
      </c>
      <c r="BE77" s="439">
        <f t="shared" si="22"/>
        <v>13373.871543264944</v>
      </c>
      <c r="BF77" s="553"/>
      <c r="BG77" s="553"/>
      <c r="BH77" s="553"/>
      <c r="BI77" s="440"/>
      <c r="BJ77" s="441">
        <f t="shared" si="14"/>
        <v>1114.4892952720786</v>
      </c>
      <c r="BK77" s="439">
        <f t="shared" si="23"/>
        <v>13373.871543264944</v>
      </c>
      <c r="BL77" s="553"/>
      <c r="BM77" s="553"/>
      <c r="BN77" s="553"/>
    </row>
    <row r="78" spans="1:66" ht="16.5" customHeight="1" x14ac:dyDescent="0.25">
      <c r="A78" s="171">
        <v>3</v>
      </c>
      <c r="B78" s="124" t="s">
        <v>616</v>
      </c>
      <c r="C78" s="422" t="s">
        <v>248</v>
      </c>
      <c r="D78" s="442" t="s">
        <v>673</v>
      </c>
      <c r="E78" s="532"/>
      <c r="F78" s="172" t="str">
        <f t="shared" si="26"/>
        <v>024001VENP_Batiment_F</v>
      </c>
      <c r="G78" s="443" t="str">
        <f t="shared" si="27"/>
        <v>024001VENP_Batiment_F_Toiture</v>
      </c>
      <c r="H78" s="120" t="s">
        <v>12</v>
      </c>
      <c r="I78" s="103" t="s">
        <v>14</v>
      </c>
      <c r="J78" s="124">
        <v>2</v>
      </c>
      <c r="K78" s="124" t="s">
        <v>664</v>
      </c>
      <c r="L78" s="104" t="s">
        <v>566</v>
      </c>
      <c r="M78" s="425" t="s">
        <v>10</v>
      </c>
      <c r="N78" s="426">
        <v>12</v>
      </c>
      <c r="O78" s="427">
        <v>592</v>
      </c>
      <c r="P78" s="124">
        <v>592</v>
      </c>
      <c r="Q78" s="124">
        <v>25</v>
      </c>
      <c r="R78" s="124" t="s">
        <v>570</v>
      </c>
      <c r="S78" s="124" t="s">
        <v>134</v>
      </c>
      <c r="T78" s="124" t="s">
        <v>136</v>
      </c>
      <c r="U78" s="429" t="s">
        <v>139</v>
      </c>
      <c r="V78" s="430" t="s">
        <v>160</v>
      </c>
      <c r="W78" s="431" t="s">
        <v>154</v>
      </c>
      <c r="X78" s="432"/>
      <c r="Y78" s="433"/>
      <c r="Z78" s="433"/>
      <c r="AA78" s="434">
        <v>200</v>
      </c>
      <c r="AB78" s="435">
        <v>0.5</v>
      </c>
      <c r="AC78" s="436">
        <f t="shared" si="16"/>
        <v>100</v>
      </c>
      <c r="AD78" s="437">
        <f t="shared" si="17"/>
        <v>2400</v>
      </c>
      <c r="AE78" s="438">
        <v>0.05</v>
      </c>
      <c r="AF78" s="437">
        <f t="shared" si="18"/>
        <v>2520</v>
      </c>
      <c r="AG78" s="439">
        <f t="shared" si="6"/>
        <v>30240</v>
      </c>
      <c r="AH78" s="553"/>
      <c r="AI78" s="553"/>
      <c r="AJ78" s="553"/>
      <c r="AK78" s="440"/>
      <c r="AL78" s="441">
        <f t="shared" si="0"/>
        <v>2674.7743086529886</v>
      </c>
      <c r="AM78" s="439">
        <f t="shared" si="19"/>
        <v>32097.291703835865</v>
      </c>
      <c r="AN78" s="553"/>
      <c r="AO78" s="553"/>
      <c r="AP78" s="553"/>
      <c r="AQ78" s="440"/>
      <c r="AR78" s="441">
        <f t="shared" si="8"/>
        <v>2674.7743086529886</v>
      </c>
      <c r="AS78" s="439">
        <f t="shared" si="20"/>
        <v>32097.291703835865</v>
      </c>
      <c r="AT78" s="553"/>
      <c r="AU78" s="553"/>
      <c r="AV78" s="553"/>
      <c r="AW78" s="440"/>
      <c r="AX78" s="441">
        <f t="shared" si="10"/>
        <v>2674.7743086529886</v>
      </c>
      <c r="AY78" s="439">
        <f t="shared" si="21"/>
        <v>32097.291703835865</v>
      </c>
      <c r="AZ78" s="553"/>
      <c r="BA78" s="553"/>
      <c r="BB78" s="553"/>
      <c r="BC78" s="440"/>
      <c r="BD78" s="441">
        <f t="shared" si="12"/>
        <v>2674.7743086529886</v>
      </c>
      <c r="BE78" s="439">
        <f t="shared" si="22"/>
        <v>32097.291703835865</v>
      </c>
      <c r="BF78" s="553"/>
      <c r="BG78" s="553"/>
      <c r="BH78" s="553"/>
      <c r="BI78" s="440"/>
      <c r="BJ78" s="441">
        <f t="shared" si="14"/>
        <v>2674.7743086529886</v>
      </c>
      <c r="BK78" s="439">
        <f t="shared" si="23"/>
        <v>32097.291703835865</v>
      </c>
      <c r="BL78" s="553"/>
      <c r="BM78" s="553"/>
      <c r="BN78" s="553"/>
    </row>
    <row r="79" spans="1:66" ht="16.5" customHeight="1" x14ac:dyDescent="0.25">
      <c r="A79" s="171">
        <v>3</v>
      </c>
      <c r="B79" s="124" t="s">
        <v>616</v>
      </c>
      <c r="C79" s="422" t="s">
        <v>248</v>
      </c>
      <c r="D79" s="442" t="s">
        <v>673</v>
      </c>
      <c r="E79" s="532"/>
      <c r="F79" s="172" t="str">
        <f t="shared" si="26"/>
        <v>024001VENP_Batiment_F</v>
      </c>
      <c r="G79" s="443" t="str">
        <f t="shared" si="27"/>
        <v>024001VENP_Batiment_F_Toiture</v>
      </c>
      <c r="H79" s="120" t="s">
        <v>12</v>
      </c>
      <c r="I79" s="103" t="s">
        <v>14</v>
      </c>
      <c r="J79" s="124">
        <v>2</v>
      </c>
      <c r="K79" s="124" t="s">
        <v>664</v>
      </c>
      <c r="L79" s="104" t="s">
        <v>566</v>
      </c>
      <c r="M79" s="425" t="s">
        <v>10</v>
      </c>
      <c r="N79" s="426">
        <v>4</v>
      </c>
      <c r="O79" s="427">
        <v>287</v>
      </c>
      <c r="P79" s="124">
        <v>592</v>
      </c>
      <c r="Q79" s="124">
        <v>25</v>
      </c>
      <c r="R79" s="124" t="s">
        <v>569</v>
      </c>
      <c r="S79" s="124" t="s">
        <v>134</v>
      </c>
      <c r="T79" s="124" t="s">
        <v>136</v>
      </c>
      <c r="U79" s="429" t="s">
        <v>139</v>
      </c>
      <c r="V79" s="430" t="s">
        <v>160</v>
      </c>
      <c r="W79" s="431" t="s">
        <v>154</v>
      </c>
      <c r="X79" s="432"/>
      <c r="Y79" s="433"/>
      <c r="Z79" s="433"/>
      <c r="AA79" s="434">
        <v>200</v>
      </c>
      <c r="AB79" s="435">
        <v>0.5</v>
      </c>
      <c r="AC79" s="436">
        <f t="shared" si="16"/>
        <v>100</v>
      </c>
      <c r="AD79" s="437">
        <f t="shared" si="17"/>
        <v>800</v>
      </c>
      <c r="AE79" s="438">
        <v>0.05</v>
      </c>
      <c r="AF79" s="437">
        <f t="shared" si="18"/>
        <v>840</v>
      </c>
      <c r="AG79" s="439">
        <f t="shared" si="6"/>
        <v>10080</v>
      </c>
      <c r="AH79" s="553"/>
      <c r="AI79" s="553"/>
      <c r="AJ79" s="553"/>
      <c r="AK79" s="440"/>
      <c r="AL79" s="441">
        <f t="shared" si="0"/>
        <v>891.59143621766282</v>
      </c>
      <c r="AM79" s="439">
        <f t="shared" si="19"/>
        <v>10699.097234611954</v>
      </c>
      <c r="AN79" s="553"/>
      <c r="AO79" s="553"/>
      <c r="AP79" s="553"/>
      <c r="AQ79" s="440"/>
      <c r="AR79" s="441">
        <f t="shared" si="8"/>
        <v>891.59143621766282</v>
      </c>
      <c r="AS79" s="439">
        <f t="shared" si="20"/>
        <v>10699.097234611954</v>
      </c>
      <c r="AT79" s="553"/>
      <c r="AU79" s="553"/>
      <c r="AV79" s="553"/>
      <c r="AW79" s="440"/>
      <c r="AX79" s="441">
        <f t="shared" si="10"/>
        <v>891.59143621766282</v>
      </c>
      <c r="AY79" s="439">
        <f t="shared" si="21"/>
        <v>10699.097234611954</v>
      </c>
      <c r="AZ79" s="553"/>
      <c r="BA79" s="553"/>
      <c r="BB79" s="553"/>
      <c r="BC79" s="440"/>
      <c r="BD79" s="441">
        <f t="shared" si="12"/>
        <v>891.59143621766282</v>
      </c>
      <c r="BE79" s="439">
        <f t="shared" si="22"/>
        <v>10699.097234611954</v>
      </c>
      <c r="BF79" s="553"/>
      <c r="BG79" s="553"/>
      <c r="BH79" s="553"/>
      <c r="BI79" s="440"/>
      <c r="BJ79" s="441">
        <f t="shared" si="14"/>
        <v>891.59143621766282</v>
      </c>
      <c r="BK79" s="439">
        <f t="shared" si="23"/>
        <v>10699.097234611954</v>
      </c>
      <c r="BL79" s="553"/>
      <c r="BM79" s="553"/>
      <c r="BN79" s="553"/>
    </row>
    <row r="80" spans="1:66" ht="16.5" customHeight="1" x14ac:dyDescent="0.25">
      <c r="A80" s="171">
        <v>3</v>
      </c>
      <c r="B80" s="124" t="s">
        <v>616</v>
      </c>
      <c r="C80" s="422" t="s">
        <v>248</v>
      </c>
      <c r="D80" s="442" t="s">
        <v>673</v>
      </c>
      <c r="E80" s="532"/>
      <c r="F80" s="172" t="str">
        <f t="shared" si="26"/>
        <v>024001VENP_Batiment_F</v>
      </c>
      <c r="G80" s="443" t="str">
        <f t="shared" si="27"/>
        <v>024001VENP_Batiment_F_Toiture</v>
      </c>
      <c r="H80" s="120" t="s">
        <v>12</v>
      </c>
      <c r="I80" s="103" t="s">
        <v>14</v>
      </c>
      <c r="J80" s="124">
        <v>2</v>
      </c>
      <c r="K80" s="124" t="s">
        <v>664</v>
      </c>
      <c r="L80" s="104" t="s">
        <v>566</v>
      </c>
      <c r="M80" s="425" t="s">
        <v>10</v>
      </c>
      <c r="N80" s="426">
        <v>12</v>
      </c>
      <c r="O80" s="427">
        <v>592</v>
      </c>
      <c r="P80" s="124">
        <v>592</v>
      </c>
      <c r="Q80" s="124">
        <v>48</v>
      </c>
      <c r="R80" s="124"/>
      <c r="S80" s="124" t="s">
        <v>134</v>
      </c>
      <c r="T80" s="124" t="s">
        <v>136</v>
      </c>
      <c r="U80" s="429" t="s">
        <v>138</v>
      </c>
      <c r="V80" s="430" t="s">
        <v>158</v>
      </c>
      <c r="W80" s="431" t="s">
        <v>148</v>
      </c>
      <c r="X80" s="432"/>
      <c r="Y80" s="433"/>
      <c r="Z80" s="433"/>
      <c r="AA80" s="434">
        <v>200</v>
      </c>
      <c r="AB80" s="435">
        <v>0.5</v>
      </c>
      <c r="AC80" s="436">
        <f t="shared" si="16"/>
        <v>100</v>
      </c>
      <c r="AD80" s="437">
        <f t="shared" si="17"/>
        <v>2400</v>
      </c>
      <c r="AE80" s="438">
        <v>0.05</v>
      </c>
      <c r="AF80" s="437">
        <f t="shared" si="18"/>
        <v>2520</v>
      </c>
      <c r="AG80" s="439">
        <f t="shared" si="6"/>
        <v>30240</v>
      </c>
      <c r="AH80" s="553"/>
      <c r="AI80" s="553"/>
      <c r="AJ80" s="553"/>
      <c r="AK80" s="440"/>
      <c r="AL80" s="441">
        <f t="shared" si="0"/>
        <v>2674.7743086529886</v>
      </c>
      <c r="AM80" s="439">
        <f t="shared" si="19"/>
        <v>32097.291703835865</v>
      </c>
      <c r="AN80" s="553"/>
      <c r="AO80" s="553"/>
      <c r="AP80" s="553"/>
      <c r="AQ80" s="440"/>
      <c r="AR80" s="441">
        <f t="shared" si="8"/>
        <v>2674.7743086529886</v>
      </c>
      <c r="AS80" s="439">
        <f t="shared" si="20"/>
        <v>32097.291703835865</v>
      </c>
      <c r="AT80" s="553"/>
      <c r="AU80" s="553"/>
      <c r="AV80" s="553"/>
      <c r="AW80" s="440"/>
      <c r="AX80" s="441">
        <f t="shared" si="10"/>
        <v>2674.7743086529886</v>
      </c>
      <c r="AY80" s="439">
        <f t="shared" si="21"/>
        <v>32097.291703835865</v>
      </c>
      <c r="AZ80" s="553"/>
      <c r="BA80" s="553"/>
      <c r="BB80" s="553"/>
      <c r="BC80" s="440"/>
      <c r="BD80" s="441">
        <f t="shared" si="12"/>
        <v>2674.7743086529886</v>
      </c>
      <c r="BE80" s="439">
        <f t="shared" si="22"/>
        <v>32097.291703835865</v>
      </c>
      <c r="BF80" s="553"/>
      <c r="BG80" s="553"/>
      <c r="BH80" s="553"/>
      <c r="BI80" s="440"/>
      <c r="BJ80" s="441">
        <f t="shared" si="14"/>
        <v>2674.7743086529886</v>
      </c>
      <c r="BK80" s="439">
        <f t="shared" si="23"/>
        <v>32097.291703835865</v>
      </c>
      <c r="BL80" s="553"/>
      <c r="BM80" s="553"/>
      <c r="BN80" s="553"/>
    </row>
    <row r="81" spans="1:66" ht="16.5" customHeight="1" x14ac:dyDescent="0.25">
      <c r="A81" s="171">
        <v>3</v>
      </c>
      <c r="B81" s="124" t="s">
        <v>616</v>
      </c>
      <c r="C81" s="422" t="s">
        <v>248</v>
      </c>
      <c r="D81" s="442" t="s">
        <v>673</v>
      </c>
      <c r="E81" s="530"/>
      <c r="F81" s="172" t="str">
        <f t="shared" si="26"/>
        <v>024001VENP_Batiment_F</v>
      </c>
      <c r="G81" s="443" t="str">
        <f t="shared" si="27"/>
        <v>024001VENP_Batiment_F_Toiture</v>
      </c>
      <c r="H81" s="120" t="s">
        <v>12</v>
      </c>
      <c r="I81" s="103" t="s">
        <v>14</v>
      </c>
      <c r="J81" s="124">
        <v>2</v>
      </c>
      <c r="K81" s="124" t="s">
        <v>664</v>
      </c>
      <c r="L81" s="104" t="s">
        <v>566</v>
      </c>
      <c r="M81" s="425" t="s">
        <v>10</v>
      </c>
      <c r="N81" s="426">
        <v>4</v>
      </c>
      <c r="O81" s="427">
        <v>287</v>
      </c>
      <c r="P81" s="124">
        <v>592</v>
      </c>
      <c r="Q81" s="124">
        <v>48</v>
      </c>
      <c r="R81" s="124"/>
      <c r="S81" s="124" t="s">
        <v>134</v>
      </c>
      <c r="T81" s="124" t="s">
        <v>136</v>
      </c>
      <c r="U81" s="429" t="s">
        <v>138</v>
      </c>
      <c r="V81" s="430" t="s">
        <v>158</v>
      </c>
      <c r="W81" s="431" t="s">
        <v>148</v>
      </c>
      <c r="X81" s="432"/>
      <c r="Y81" s="433"/>
      <c r="Z81" s="433"/>
      <c r="AA81" s="434">
        <v>200</v>
      </c>
      <c r="AB81" s="435">
        <v>0.5</v>
      </c>
      <c r="AC81" s="436">
        <f t="shared" si="16"/>
        <v>100</v>
      </c>
      <c r="AD81" s="437">
        <f t="shared" si="17"/>
        <v>800</v>
      </c>
      <c r="AE81" s="438">
        <v>0.05</v>
      </c>
      <c r="AF81" s="437">
        <f t="shared" si="18"/>
        <v>840</v>
      </c>
      <c r="AG81" s="439">
        <f t="shared" si="6"/>
        <v>10080</v>
      </c>
      <c r="AH81" s="553"/>
      <c r="AI81" s="553"/>
      <c r="AJ81" s="553"/>
      <c r="AK81" s="440"/>
      <c r="AL81" s="441">
        <f t="shared" si="0"/>
        <v>891.59143621766282</v>
      </c>
      <c r="AM81" s="439">
        <f t="shared" si="19"/>
        <v>10699.097234611954</v>
      </c>
      <c r="AN81" s="553"/>
      <c r="AO81" s="553"/>
      <c r="AP81" s="553"/>
      <c r="AQ81" s="440"/>
      <c r="AR81" s="441">
        <f t="shared" si="8"/>
        <v>891.59143621766282</v>
      </c>
      <c r="AS81" s="439">
        <f t="shared" si="20"/>
        <v>10699.097234611954</v>
      </c>
      <c r="AT81" s="553"/>
      <c r="AU81" s="553"/>
      <c r="AV81" s="553"/>
      <c r="AW81" s="440"/>
      <c r="AX81" s="441">
        <f t="shared" si="10"/>
        <v>891.59143621766282</v>
      </c>
      <c r="AY81" s="439">
        <f t="shared" si="21"/>
        <v>10699.097234611954</v>
      </c>
      <c r="AZ81" s="553"/>
      <c r="BA81" s="553"/>
      <c r="BB81" s="553"/>
      <c r="BC81" s="440"/>
      <c r="BD81" s="441">
        <f t="shared" si="12"/>
        <v>891.59143621766282</v>
      </c>
      <c r="BE81" s="439">
        <f t="shared" si="22"/>
        <v>10699.097234611954</v>
      </c>
      <c r="BF81" s="553"/>
      <c r="BG81" s="553"/>
      <c r="BH81" s="553"/>
      <c r="BI81" s="440"/>
      <c r="BJ81" s="441">
        <f t="shared" si="14"/>
        <v>891.59143621766282</v>
      </c>
      <c r="BK81" s="439">
        <f t="shared" si="23"/>
        <v>10699.097234611954</v>
      </c>
      <c r="BL81" s="553"/>
      <c r="BM81" s="553"/>
      <c r="BN81" s="553"/>
    </row>
    <row r="82" spans="1:66" ht="16.5" customHeight="1" x14ac:dyDescent="0.25">
      <c r="A82" s="171">
        <v>3</v>
      </c>
      <c r="B82" s="103" t="s">
        <v>617</v>
      </c>
      <c r="C82" s="456" t="s">
        <v>248</v>
      </c>
      <c r="D82" s="442" t="s">
        <v>673</v>
      </c>
      <c r="E82" s="442" t="str">
        <f>F82</f>
        <v>024001VENP_Bunker</v>
      </c>
      <c r="F82" s="172" t="str">
        <f t="shared" si="26"/>
        <v>024001VENP_Bunker</v>
      </c>
      <c r="G82" s="443" t="str">
        <f t="shared" si="27"/>
        <v>024001VENP_Bunker_</v>
      </c>
      <c r="H82" s="120" t="s">
        <v>12</v>
      </c>
      <c r="I82" s="103" t="s">
        <v>14</v>
      </c>
      <c r="J82" s="124">
        <v>2</v>
      </c>
      <c r="K82" s="103" t="s">
        <v>667</v>
      </c>
      <c r="L82" s="104"/>
      <c r="M82" s="425" t="s">
        <v>10</v>
      </c>
      <c r="N82" s="104">
        <v>1</v>
      </c>
      <c r="O82" s="457">
        <v>395</v>
      </c>
      <c r="P82" s="444">
        <v>395</v>
      </c>
      <c r="Q82" s="444">
        <v>48</v>
      </c>
      <c r="R82" s="444"/>
      <c r="S82" s="124" t="s">
        <v>134</v>
      </c>
      <c r="T82" s="124" t="s">
        <v>136</v>
      </c>
      <c r="U82" s="429" t="s">
        <v>138</v>
      </c>
      <c r="V82" s="430" t="s">
        <v>158</v>
      </c>
      <c r="W82" s="431" t="s">
        <v>148</v>
      </c>
      <c r="X82" s="432"/>
      <c r="Y82" s="433"/>
      <c r="Z82" s="433"/>
      <c r="AA82" s="434">
        <v>200</v>
      </c>
      <c r="AB82" s="435">
        <v>0.5</v>
      </c>
      <c r="AC82" s="436">
        <f t="shared" ref="AC82:AC144" si="28">AA82-(AA82*AB82)</f>
        <v>100</v>
      </c>
      <c r="AD82" s="437">
        <f t="shared" ref="AD82:AD144" si="29">(AC82*N82)*J82</f>
        <v>200</v>
      </c>
      <c r="AE82" s="438">
        <v>0.05</v>
      </c>
      <c r="AF82" s="437">
        <f t="shared" ref="AF82:AF144" si="30">AD82*(AE82+1)</f>
        <v>210</v>
      </c>
      <c r="AG82" s="439">
        <f t="shared" si="6"/>
        <v>2520</v>
      </c>
      <c r="AH82" s="553"/>
      <c r="AI82" s="553"/>
      <c r="AJ82" s="553"/>
      <c r="AK82" s="440"/>
      <c r="AL82" s="441">
        <f t="shared" si="0"/>
        <v>222.8978590544157</v>
      </c>
      <c r="AM82" s="439">
        <f t="shared" ref="AM82:AM144" si="31">AL82*12</f>
        <v>2674.7743086529886</v>
      </c>
      <c r="AN82" s="553"/>
      <c r="AO82" s="553"/>
      <c r="AP82" s="553"/>
      <c r="AQ82" s="440"/>
      <c r="AR82" s="441">
        <f t="shared" si="8"/>
        <v>222.8978590544157</v>
      </c>
      <c r="AS82" s="439">
        <f t="shared" ref="AS82:AS144" si="32">AR82*12</f>
        <v>2674.7743086529886</v>
      </c>
      <c r="AT82" s="553"/>
      <c r="AU82" s="553"/>
      <c r="AV82" s="553"/>
      <c r="AW82" s="440"/>
      <c r="AX82" s="441">
        <f t="shared" si="10"/>
        <v>222.8978590544157</v>
      </c>
      <c r="AY82" s="439">
        <f t="shared" ref="AY82:AY144" si="33">AX82*12</f>
        <v>2674.7743086529886</v>
      </c>
      <c r="AZ82" s="553"/>
      <c r="BA82" s="553"/>
      <c r="BB82" s="553"/>
      <c r="BC82" s="440"/>
      <c r="BD82" s="441">
        <f t="shared" si="12"/>
        <v>222.8978590544157</v>
      </c>
      <c r="BE82" s="439">
        <f t="shared" ref="BE82:BE144" si="34">BD82*12</f>
        <v>2674.7743086529886</v>
      </c>
      <c r="BF82" s="553"/>
      <c r="BG82" s="553"/>
      <c r="BH82" s="553"/>
      <c r="BI82" s="440"/>
      <c r="BJ82" s="441">
        <f t="shared" si="14"/>
        <v>222.8978590544157</v>
      </c>
      <c r="BK82" s="439">
        <f t="shared" ref="BK82:BK144" si="35">BJ82*12</f>
        <v>2674.7743086529886</v>
      </c>
      <c r="BL82" s="553"/>
      <c r="BM82" s="553"/>
      <c r="BN82" s="553"/>
    </row>
    <row r="83" spans="1:66" ht="16.5" customHeight="1" x14ac:dyDescent="0.25">
      <c r="A83" s="171">
        <v>3</v>
      </c>
      <c r="B83" s="124" t="s">
        <v>618</v>
      </c>
      <c r="C83" s="456" t="s">
        <v>248</v>
      </c>
      <c r="D83" s="442" t="s">
        <v>673</v>
      </c>
      <c r="E83" s="529" t="str">
        <f>F83</f>
        <v>024001VENT_Amphi Gerhardt</v>
      </c>
      <c r="F83" s="172" t="str">
        <f t="shared" si="26"/>
        <v>024001VENT_Amphi Gerhardt</v>
      </c>
      <c r="G83" s="443" t="str">
        <f t="shared" si="27"/>
        <v>024001VENT_Amphi Gerhardt_SO</v>
      </c>
      <c r="H83" s="120" t="s">
        <v>12</v>
      </c>
      <c r="I83" s="103" t="s">
        <v>11</v>
      </c>
      <c r="J83" s="124">
        <v>0.5</v>
      </c>
      <c r="K83" s="124" t="s">
        <v>671</v>
      </c>
      <c r="L83" s="104" t="s">
        <v>669</v>
      </c>
      <c r="M83" s="425" t="s">
        <v>10</v>
      </c>
      <c r="N83" s="426">
        <v>1</v>
      </c>
      <c r="O83" s="427">
        <v>287</v>
      </c>
      <c r="P83" s="124">
        <v>592</v>
      </c>
      <c r="Q83" s="124">
        <v>292</v>
      </c>
      <c r="R83" s="124"/>
      <c r="S83" s="124" t="s">
        <v>650</v>
      </c>
      <c r="T83" s="124" t="s">
        <v>651</v>
      </c>
      <c r="U83" s="429" t="s">
        <v>653</v>
      </c>
      <c r="V83" s="430"/>
      <c r="W83" s="431"/>
      <c r="X83" s="432"/>
      <c r="Y83" s="433"/>
      <c r="Z83" s="433"/>
      <c r="AA83" s="434">
        <v>200</v>
      </c>
      <c r="AB83" s="435">
        <v>0.5</v>
      </c>
      <c r="AC83" s="436">
        <f t="shared" si="28"/>
        <v>100</v>
      </c>
      <c r="AD83" s="437">
        <f t="shared" si="29"/>
        <v>50</v>
      </c>
      <c r="AE83" s="438">
        <v>0.05</v>
      </c>
      <c r="AF83" s="437">
        <f t="shared" si="30"/>
        <v>52.5</v>
      </c>
      <c r="AG83" s="439">
        <f t="shared" si="6"/>
        <v>630</v>
      </c>
      <c r="AH83" s="553"/>
      <c r="AI83" s="553"/>
      <c r="AJ83" s="553"/>
      <c r="AK83" s="440"/>
      <c r="AL83" s="441">
        <f t="shared" si="0"/>
        <v>55.724464763603926</v>
      </c>
      <c r="AM83" s="439">
        <f t="shared" si="31"/>
        <v>668.69357716324714</v>
      </c>
      <c r="AN83" s="553"/>
      <c r="AO83" s="553"/>
      <c r="AP83" s="553"/>
      <c r="AQ83" s="440"/>
      <c r="AR83" s="441">
        <f t="shared" si="8"/>
        <v>55.724464763603926</v>
      </c>
      <c r="AS83" s="439">
        <f t="shared" si="32"/>
        <v>668.69357716324714</v>
      </c>
      <c r="AT83" s="553"/>
      <c r="AU83" s="553"/>
      <c r="AV83" s="553"/>
      <c r="AW83" s="440"/>
      <c r="AX83" s="441">
        <f t="shared" si="10"/>
        <v>55.724464763603926</v>
      </c>
      <c r="AY83" s="439">
        <f t="shared" si="33"/>
        <v>668.69357716324714</v>
      </c>
      <c r="AZ83" s="553"/>
      <c r="BA83" s="553"/>
      <c r="BB83" s="553"/>
      <c r="BC83" s="440"/>
      <c r="BD83" s="441">
        <f t="shared" si="12"/>
        <v>55.724464763603926</v>
      </c>
      <c r="BE83" s="439">
        <f t="shared" si="34"/>
        <v>668.69357716324714</v>
      </c>
      <c r="BF83" s="553"/>
      <c r="BG83" s="553"/>
      <c r="BH83" s="553"/>
      <c r="BI83" s="440"/>
      <c r="BJ83" s="441">
        <f t="shared" si="14"/>
        <v>55.724464763603926</v>
      </c>
      <c r="BK83" s="439">
        <f t="shared" si="35"/>
        <v>668.69357716324714</v>
      </c>
      <c r="BL83" s="553"/>
      <c r="BM83" s="553"/>
      <c r="BN83" s="553"/>
    </row>
    <row r="84" spans="1:66" ht="16.5" customHeight="1" x14ac:dyDescent="0.25">
      <c r="A84" s="171">
        <v>3</v>
      </c>
      <c r="B84" s="124" t="s">
        <v>618</v>
      </c>
      <c r="C84" s="422" t="s">
        <v>248</v>
      </c>
      <c r="D84" s="442" t="s">
        <v>673</v>
      </c>
      <c r="E84" s="532"/>
      <c r="F84" s="172" t="str">
        <f t="shared" si="26"/>
        <v>024001VENT_Amphi Gerhardt</v>
      </c>
      <c r="G84" s="443" t="str">
        <f t="shared" si="27"/>
        <v>024001VENT_Amphi Gerhardt_SO</v>
      </c>
      <c r="H84" s="120" t="s">
        <v>12</v>
      </c>
      <c r="I84" s="103" t="s">
        <v>11</v>
      </c>
      <c r="J84" s="124">
        <v>0.5</v>
      </c>
      <c r="K84" s="124" t="s">
        <v>671</v>
      </c>
      <c r="L84" s="104" t="s">
        <v>669</v>
      </c>
      <c r="M84" s="425" t="s">
        <v>10</v>
      </c>
      <c r="N84" s="426">
        <v>2</v>
      </c>
      <c r="O84" s="427">
        <v>490</v>
      </c>
      <c r="P84" s="124">
        <v>592</v>
      </c>
      <c r="Q84" s="124">
        <v>292</v>
      </c>
      <c r="R84" s="124"/>
      <c r="S84" s="124" t="s">
        <v>650</v>
      </c>
      <c r="T84" s="124" t="s">
        <v>651</v>
      </c>
      <c r="U84" s="429" t="s">
        <v>653</v>
      </c>
      <c r="V84" s="430"/>
      <c r="W84" s="431"/>
      <c r="X84" s="432"/>
      <c r="Y84" s="433"/>
      <c r="Z84" s="433"/>
      <c r="AA84" s="434">
        <v>200</v>
      </c>
      <c r="AB84" s="435">
        <v>0.5</v>
      </c>
      <c r="AC84" s="436">
        <f t="shared" si="28"/>
        <v>100</v>
      </c>
      <c r="AD84" s="437">
        <f t="shared" si="29"/>
        <v>100</v>
      </c>
      <c r="AE84" s="438">
        <v>0.05</v>
      </c>
      <c r="AF84" s="437">
        <f t="shared" si="30"/>
        <v>105</v>
      </c>
      <c r="AG84" s="439">
        <f t="shared" ref="AG84:AG147" si="36">AF84*12</f>
        <v>1260</v>
      </c>
      <c r="AH84" s="553"/>
      <c r="AI84" s="553"/>
      <c r="AJ84" s="553"/>
      <c r="AK84" s="440"/>
      <c r="AL84" s="441">
        <f t="shared" ref="AL84:AL147" si="37">AF84*$G$10</f>
        <v>111.44892952720785</v>
      </c>
      <c r="AM84" s="439">
        <f t="shared" si="31"/>
        <v>1337.3871543264943</v>
      </c>
      <c r="AN84" s="553"/>
      <c r="AO84" s="553"/>
      <c r="AP84" s="553"/>
      <c r="AQ84" s="440"/>
      <c r="AR84" s="441">
        <f t="shared" ref="AR84:AR147" si="38">AF84*$G$11</f>
        <v>111.44892952720785</v>
      </c>
      <c r="AS84" s="439">
        <f t="shared" si="32"/>
        <v>1337.3871543264943</v>
      </c>
      <c r="AT84" s="553"/>
      <c r="AU84" s="553"/>
      <c r="AV84" s="553"/>
      <c r="AW84" s="440"/>
      <c r="AX84" s="441">
        <f t="shared" ref="AX84:AX147" si="39">AF84*$G$12</f>
        <v>111.44892952720785</v>
      </c>
      <c r="AY84" s="439">
        <f t="shared" si="33"/>
        <v>1337.3871543264943</v>
      </c>
      <c r="AZ84" s="553"/>
      <c r="BA84" s="553"/>
      <c r="BB84" s="553"/>
      <c r="BC84" s="440"/>
      <c r="BD84" s="441">
        <f t="shared" ref="BD84:BD147" si="40">AF84*$G$13</f>
        <v>111.44892952720785</v>
      </c>
      <c r="BE84" s="439">
        <f t="shared" si="34"/>
        <v>1337.3871543264943</v>
      </c>
      <c r="BF84" s="553"/>
      <c r="BG84" s="553"/>
      <c r="BH84" s="553"/>
      <c r="BI84" s="440"/>
      <c r="BJ84" s="441">
        <f t="shared" ref="BJ84:BJ147" si="41">AF84*$G$14</f>
        <v>111.44892952720785</v>
      </c>
      <c r="BK84" s="439">
        <f t="shared" si="35"/>
        <v>1337.3871543264943</v>
      </c>
      <c r="BL84" s="553"/>
      <c r="BM84" s="553"/>
      <c r="BN84" s="553"/>
    </row>
    <row r="85" spans="1:66" ht="16.5" customHeight="1" x14ac:dyDescent="0.25">
      <c r="A85" s="171">
        <v>3</v>
      </c>
      <c r="B85" s="124" t="s">
        <v>618</v>
      </c>
      <c r="C85" s="456" t="s">
        <v>248</v>
      </c>
      <c r="D85" s="442" t="s">
        <v>673</v>
      </c>
      <c r="E85" s="532"/>
      <c r="F85" s="172" t="str">
        <f t="shared" si="26"/>
        <v>024001VENT_Amphi Gerhardt</v>
      </c>
      <c r="G85" s="443" t="str">
        <f t="shared" si="27"/>
        <v>024001VENT_Amphi Gerhardt_SO</v>
      </c>
      <c r="H85" s="120" t="s">
        <v>12</v>
      </c>
      <c r="I85" s="103" t="s">
        <v>11</v>
      </c>
      <c r="J85" s="124">
        <v>0.5</v>
      </c>
      <c r="K85" s="124" t="s">
        <v>671</v>
      </c>
      <c r="L85" s="104" t="s">
        <v>669</v>
      </c>
      <c r="M85" s="425" t="s">
        <v>10</v>
      </c>
      <c r="N85" s="426">
        <v>1</v>
      </c>
      <c r="O85" s="427">
        <v>592</v>
      </c>
      <c r="P85" s="124">
        <v>592</v>
      </c>
      <c r="Q85" s="124">
        <v>292</v>
      </c>
      <c r="R85" s="124"/>
      <c r="S85" s="124" t="s">
        <v>650</v>
      </c>
      <c r="T85" s="124" t="s">
        <v>651</v>
      </c>
      <c r="U85" s="429" t="s">
        <v>653</v>
      </c>
      <c r="V85" s="430"/>
      <c r="W85" s="431"/>
      <c r="X85" s="432"/>
      <c r="Y85" s="433"/>
      <c r="Z85" s="433"/>
      <c r="AA85" s="434">
        <v>200</v>
      </c>
      <c r="AB85" s="435">
        <v>0.5</v>
      </c>
      <c r="AC85" s="436">
        <f t="shared" si="28"/>
        <v>100</v>
      </c>
      <c r="AD85" s="437">
        <f t="shared" si="29"/>
        <v>50</v>
      </c>
      <c r="AE85" s="438">
        <v>0.05</v>
      </c>
      <c r="AF85" s="437">
        <f t="shared" si="30"/>
        <v>52.5</v>
      </c>
      <c r="AG85" s="439">
        <f t="shared" si="36"/>
        <v>630</v>
      </c>
      <c r="AH85" s="553"/>
      <c r="AI85" s="553"/>
      <c r="AJ85" s="553"/>
      <c r="AK85" s="440"/>
      <c r="AL85" s="441">
        <f t="shared" si="37"/>
        <v>55.724464763603926</v>
      </c>
      <c r="AM85" s="439">
        <f t="shared" si="31"/>
        <v>668.69357716324714</v>
      </c>
      <c r="AN85" s="553"/>
      <c r="AO85" s="553"/>
      <c r="AP85" s="553"/>
      <c r="AQ85" s="440"/>
      <c r="AR85" s="441">
        <f t="shared" si="38"/>
        <v>55.724464763603926</v>
      </c>
      <c r="AS85" s="439">
        <f t="shared" si="32"/>
        <v>668.69357716324714</v>
      </c>
      <c r="AT85" s="553"/>
      <c r="AU85" s="553"/>
      <c r="AV85" s="553"/>
      <c r="AW85" s="440"/>
      <c r="AX85" s="441">
        <f t="shared" si="39"/>
        <v>55.724464763603926</v>
      </c>
      <c r="AY85" s="439">
        <f t="shared" si="33"/>
        <v>668.69357716324714</v>
      </c>
      <c r="AZ85" s="553"/>
      <c r="BA85" s="553"/>
      <c r="BB85" s="553"/>
      <c r="BC85" s="440"/>
      <c r="BD85" s="441">
        <f t="shared" si="40"/>
        <v>55.724464763603926</v>
      </c>
      <c r="BE85" s="439">
        <f t="shared" si="34"/>
        <v>668.69357716324714</v>
      </c>
      <c r="BF85" s="553"/>
      <c r="BG85" s="553"/>
      <c r="BH85" s="553"/>
      <c r="BI85" s="440"/>
      <c r="BJ85" s="441">
        <f t="shared" si="41"/>
        <v>55.724464763603926</v>
      </c>
      <c r="BK85" s="439">
        <f t="shared" si="35"/>
        <v>668.69357716324714</v>
      </c>
      <c r="BL85" s="553"/>
      <c r="BM85" s="553"/>
      <c r="BN85" s="553"/>
    </row>
    <row r="86" spans="1:66" ht="16.5" customHeight="1" x14ac:dyDescent="0.25">
      <c r="A86" s="171">
        <v>3</v>
      </c>
      <c r="B86" s="124" t="s">
        <v>618</v>
      </c>
      <c r="C86" s="422" t="s">
        <v>248</v>
      </c>
      <c r="D86" s="442" t="s">
        <v>673</v>
      </c>
      <c r="E86" s="532"/>
      <c r="F86" s="172" t="str">
        <f t="shared" si="26"/>
        <v>024001VENT_Amphi Gerhardt</v>
      </c>
      <c r="G86" s="443" t="str">
        <f t="shared" si="27"/>
        <v>024001VENT_Amphi Gerhardt_AN</v>
      </c>
      <c r="H86" s="120" t="s">
        <v>12</v>
      </c>
      <c r="I86" s="103" t="s">
        <v>11</v>
      </c>
      <c r="J86" s="124">
        <v>2</v>
      </c>
      <c r="K86" s="124" t="s">
        <v>671</v>
      </c>
      <c r="L86" s="104" t="s">
        <v>668</v>
      </c>
      <c r="M86" s="425" t="s">
        <v>10</v>
      </c>
      <c r="N86" s="426">
        <v>1</v>
      </c>
      <c r="O86" s="427">
        <v>287</v>
      </c>
      <c r="P86" s="124">
        <v>592</v>
      </c>
      <c r="Q86" s="124">
        <v>25</v>
      </c>
      <c r="R86" s="124" t="s">
        <v>649</v>
      </c>
      <c r="S86" s="124" t="s">
        <v>134</v>
      </c>
      <c r="T86" s="124" t="s">
        <v>651</v>
      </c>
      <c r="U86" s="429" t="s">
        <v>146</v>
      </c>
      <c r="V86" s="430" t="s">
        <v>168</v>
      </c>
      <c r="W86" s="431" t="s">
        <v>154</v>
      </c>
      <c r="X86" s="432"/>
      <c r="Y86" s="433"/>
      <c r="Z86" s="433"/>
      <c r="AA86" s="434">
        <v>200</v>
      </c>
      <c r="AB86" s="435">
        <v>0.5</v>
      </c>
      <c r="AC86" s="436">
        <f t="shared" si="28"/>
        <v>100</v>
      </c>
      <c r="AD86" s="437">
        <f t="shared" si="29"/>
        <v>200</v>
      </c>
      <c r="AE86" s="438">
        <v>0.05</v>
      </c>
      <c r="AF86" s="437">
        <f t="shared" si="30"/>
        <v>210</v>
      </c>
      <c r="AG86" s="439">
        <f t="shared" si="36"/>
        <v>2520</v>
      </c>
      <c r="AH86" s="553"/>
      <c r="AI86" s="553"/>
      <c r="AJ86" s="553"/>
      <c r="AK86" s="440"/>
      <c r="AL86" s="441">
        <f t="shared" si="37"/>
        <v>222.8978590544157</v>
      </c>
      <c r="AM86" s="439">
        <f t="shared" si="31"/>
        <v>2674.7743086529886</v>
      </c>
      <c r="AN86" s="553"/>
      <c r="AO86" s="553"/>
      <c r="AP86" s="553"/>
      <c r="AQ86" s="440"/>
      <c r="AR86" s="441">
        <f t="shared" si="38"/>
        <v>222.8978590544157</v>
      </c>
      <c r="AS86" s="439">
        <f t="shared" si="32"/>
        <v>2674.7743086529886</v>
      </c>
      <c r="AT86" s="553"/>
      <c r="AU86" s="553"/>
      <c r="AV86" s="553"/>
      <c r="AW86" s="440"/>
      <c r="AX86" s="441">
        <f t="shared" si="39"/>
        <v>222.8978590544157</v>
      </c>
      <c r="AY86" s="439">
        <f t="shared" si="33"/>
        <v>2674.7743086529886</v>
      </c>
      <c r="AZ86" s="553"/>
      <c r="BA86" s="553"/>
      <c r="BB86" s="553"/>
      <c r="BC86" s="440"/>
      <c r="BD86" s="441">
        <f t="shared" si="40"/>
        <v>222.8978590544157</v>
      </c>
      <c r="BE86" s="439">
        <f t="shared" si="34"/>
        <v>2674.7743086529886</v>
      </c>
      <c r="BF86" s="553"/>
      <c r="BG86" s="553"/>
      <c r="BH86" s="553"/>
      <c r="BI86" s="440"/>
      <c r="BJ86" s="441">
        <f t="shared" si="41"/>
        <v>222.8978590544157</v>
      </c>
      <c r="BK86" s="439">
        <f t="shared" si="35"/>
        <v>2674.7743086529886</v>
      </c>
      <c r="BL86" s="553"/>
      <c r="BM86" s="553"/>
      <c r="BN86" s="553"/>
    </row>
    <row r="87" spans="1:66" ht="16.5" customHeight="1" x14ac:dyDescent="0.25">
      <c r="A87" s="171">
        <v>3</v>
      </c>
      <c r="B87" s="124" t="s">
        <v>618</v>
      </c>
      <c r="C87" s="456" t="s">
        <v>248</v>
      </c>
      <c r="D87" s="442" t="s">
        <v>673</v>
      </c>
      <c r="E87" s="532"/>
      <c r="F87" s="172" t="str">
        <f t="shared" si="26"/>
        <v>024001VENT_Amphi Gerhardt</v>
      </c>
      <c r="G87" s="443" t="str">
        <f t="shared" si="27"/>
        <v>024001VENT_Amphi Gerhardt_AN</v>
      </c>
      <c r="H87" s="120" t="s">
        <v>12</v>
      </c>
      <c r="I87" s="103" t="s">
        <v>11</v>
      </c>
      <c r="J87" s="124">
        <v>2</v>
      </c>
      <c r="K87" s="124" t="s">
        <v>671</v>
      </c>
      <c r="L87" s="104" t="s">
        <v>668</v>
      </c>
      <c r="M87" s="425" t="s">
        <v>10</v>
      </c>
      <c r="N87" s="426">
        <v>2</v>
      </c>
      <c r="O87" s="427">
        <v>490</v>
      </c>
      <c r="P87" s="124">
        <v>592</v>
      </c>
      <c r="Q87" s="124">
        <v>25</v>
      </c>
      <c r="R87" s="124" t="s">
        <v>649</v>
      </c>
      <c r="S87" s="124" t="s">
        <v>134</v>
      </c>
      <c r="T87" s="124" t="s">
        <v>651</v>
      </c>
      <c r="U87" s="429" t="s">
        <v>146</v>
      </c>
      <c r="V87" s="430" t="s">
        <v>168</v>
      </c>
      <c r="W87" s="431" t="s">
        <v>154</v>
      </c>
      <c r="X87" s="432"/>
      <c r="Y87" s="433"/>
      <c r="Z87" s="433"/>
      <c r="AA87" s="434">
        <v>200</v>
      </c>
      <c r="AB87" s="435">
        <v>0.5</v>
      </c>
      <c r="AC87" s="436">
        <f t="shared" si="28"/>
        <v>100</v>
      </c>
      <c r="AD87" s="437">
        <f t="shared" si="29"/>
        <v>400</v>
      </c>
      <c r="AE87" s="438">
        <v>0.05</v>
      </c>
      <c r="AF87" s="437">
        <f t="shared" si="30"/>
        <v>420</v>
      </c>
      <c r="AG87" s="439">
        <f t="shared" si="36"/>
        <v>5040</v>
      </c>
      <c r="AH87" s="553"/>
      <c r="AI87" s="553"/>
      <c r="AJ87" s="553"/>
      <c r="AK87" s="440"/>
      <c r="AL87" s="441">
        <f t="shared" si="37"/>
        <v>445.79571810883141</v>
      </c>
      <c r="AM87" s="439">
        <f t="shared" si="31"/>
        <v>5349.5486173059771</v>
      </c>
      <c r="AN87" s="553"/>
      <c r="AO87" s="553"/>
      <c r="AP87" s="553"/>
      <c r="AQ87" s="440"/>
      <c r="AR87" s="441">
        <f t="shared" si="38"/>
        <v>445.79571810883141</v>
      </c>
      <c r="AS87" s="439">
        <f t="shared" si="32"/>
        <v>5349.5486173059771</v>
      </c>
      <c r="AT87" s="553"/>
      <c r="AU87" s="553"/>
      <c r="AV87" s="553"/>
      <c r="AW87" s="440"/>
      <c r="AX87" s="441">
        <f t="shared" si="39"/>
        <v>445.79571810883141</v>
      </c>
      <c r="AY87" s="439">
        <f t="shared" si="33"/>
        <v>5349.5486173059771</v>
      </c>
      <c r="AZ87" s="553"/>
      <c r="BA87" s="553"/>
      <c r="BB87" s="553"/>
      <c r="BC87" s="440"/>
      <c r="BD87" s="441">
        <f t="shared" si="40"/>
        <v>445.79571810883141</v>
      </c>
      <c r="BE87" s="439">
        <f t="shared" si="34"/>
        <v>5349.5486173059771</v>
      </c>
      <c r="BF87" s="553"/>
      <c r="BG87" s="553"/>
      <c r="BH87" s="553"/>
      <c r="BI87" s="440"/>
      <c r="BJ87" s="441">
        <f t="shared" si="41"/>
        <v>445.79571810883141</v>
      </c>
      <c r="BK87" s="439">
        <f t="shared" si="35"/>
        <v>5349.5486173059771</v>
      </c>
      <c r="BL87" s="553"/>
      <c r="BM87" s="553"/>
      <c r="BN87" s="553"/>
    </row>
    <row r="88" spans="1:66" ht="16.5" customHeight="1" x14ac:dyDescent="0.25">
      <c r="A88" s="171">
        <v>3</v>
      </c>
      <c r="B88" s="124" t="s">
        <v>618</v>
      </c>
      <c r="C88" s="422" t="s">
        <v>248</v>
      </c>
      <c r="D88" s="442" t="s">
        <v>673</v>
      </c>
      <c r="E88" s="532"/>
      <c r="F88" s="172" t="str">
        <f t="shared" si="26"/>
        <v>024001VENT_Amphi Gerhardt</v>
      </c>
      <c r="G88" s="443" t="str">
        <f t="shared" si="27"/>
        <v>024001VENT_Amphi Gerhardt_AN</v>
      </c>
      <c r="H88" s="120" t="s">
        <v>12</v>
      </c>
      <c r="I88" s="103" t="s">
        <v>11</v>
      </c>
      <c r="J88" s="124">
        <v>2</v>
      </c>
      <c r="K88" s="124" t="s">
        <v>671</v>
      </c>
      <c r="L88" s="104" t="s">
        <v>668</v>
      </c>
      <c r="M88" s="425" t="s">
        <v>10</v>
      </c>
      <c r="N88" s="426">
        <v>1</v>
      </c>
      <c r="O88" s="427">
        <v>592</v>
      </c>
      <c r="P88" s="124">
        <v>592</v>
      </c>
      <c r="Q88" s="124">
        <v>25</v>
      </c>
      <c r="R88" s="124" t="s">
        <v>649</v>
      </c>
      <c r="S88" s="124" t="s">
        <v>134</v>
      </c>
      <c r="T88" s="124" t="s">
        <v>651</v>
      </c>
      <c r="U88" s="429" t="s">
        <v>146</v>
      </c>
      <c r="V88" s="430" t="s">
        <v>168</v>
      </c>
      <c r="W88" s="431" t="s">
        <v>154</v>
      </c>
      <c r="X88" s="432"/>
      <c r="Y88" s="433"/>
      <c r="Z88" s="433"/>
      <c r="AA88" s="434">
        <v>200</v>
      </c>
      <c r="AB88" s="435">
        <v>0.5</v>
      </c>
      <c r="AC88" s="436">
        <f t="shared" si="28"/>
        <v>100</v>
      </c>
      <c r="AD88" s="437">
        <f t="shared" si="29"/>
        <v>200</v>
      </c>
      <c r="AE88" s="438">
        <v>0.05</v>
      </c>
      <c r="AF88" s="437">
        <f t="shared" si="30"/>
        <v>210</v>
      </c>
      <c r="AG88" s="439">
        <f t="shared" si="36"/>
        <v>2520</v>
      </c>
      <c r="AH88" s="553"/>
      <c r="AI88" s="553"/>
      <c r="AJ88" s="553"/>
      <c r="AK88" s="440"/>
      <c r="AL88" s="441">
        <f t="shared" si="37"/>
        <v>222.8978590544157</v>
      </c>
      <c r="AM88" s="439">
        <f t="shared" si="31"/>
        <v>2674.7743086529886</v>
      </c>
      <c r="AN88" s="553"/>
      <c r="AO88" s="553"/>
      <c r="AP88" s="553"/>
      <c r="AQ88" s="440"/>
      <c r="AR88" s="441">
        <f t="shared" si="38"/>
        <v>222.8978590544157</v>
      </c>
      <c r="AS88" s="439">
        <f t="shared" si="32"/>
        <v>2674.7743086529886</v>
      </c>
      <c r="AT88" s="553"/>
      <c r="AU88" s="553"/>
      <c r="AV88" s="553"/>
      <c r="AW88" s="440"/>
      <c r="AX88" s="441">
        <f t="shared" si="39"/>
        <v>222.8978590544157</v>
      </c>
      <c r="AY88" s="439">
        <f t="shared" si="33"/>
        <v>2674.7743086529886</v>
      </c>
      <c r="AZ88" s="553"/>
      <c r="BA88" s="553"/>
      <c r="BB88" s="553"/>
      <c r="BC88" s="440"/>
      <c r="BD88" s="441">
        <f t="shared" si="40"/>
        <v>222.8978590544157</v>
      </c>
      <c r="BE88" s="439">
        <f t="shared" si="34"/>
        <v>2674.7743086529886</v>
      </c>
      <c r="BF88" s="553"/>
      <c r="BG88" s="553"/>
      <c r="BH88" s="553"/>
      <c r="BI88" s="440"/>
      <c r="BJ88" s="441">
        <f t="shared" si="41"/>
        <v>222.8978590544157</v>
      </c>
      <c r="BK88" s="439">
        <f t="shared" si="35"/>
        <v>2674.7743086529886</v>
      </c>
      <c r="BL88" s="553"/>
      <c r="BM88" s="553"/>
      <c r="BN88" s="553"/>
    </row>
    <row r="89" spans="1:66" ht="16.5" customHeight="1" x14ac:dyDescent="0.25">
      <c r="A89" s="171">
        <v>3</v>
      </c>
      <c r="B89" s="124" t="s">
        <v>618</v>
      </c>
      <c r="C89" s="456" t="s">
        <v>248</v>
      </c>
      <c r="D89" s="442" t="s">
        <v>673</v>
      </c>
      <c r="E89" s="530"/>
      <c r="F89" s="172" t="str">
        <f t="shared" si="26"/>
        <v>024001VENT_Amphi Gerhardt</v>
      </c>
      <c r="G89" s="443" t="str">
        <f t="shared" si="27"/>
        <v>024001VENT_Amphi Gerhardt_RE</v>
      </c>
      <c r="H89" s="120" t="s">
        <v>12</v>
      </c>
      <c r="I89" s="103" t="s">
        <v>11</v>
      </c>
      <c r="J89" s="124">
        <v>0.5</v>
      </c>
      <c r="K89" s="124" t="s">
        <v>671</v>
      </c>
      <c r="L89" s="104" t="s">
        <v>670</v>
      </c>
      <c r="M89" s="425" t="s">
        <v>10</v>
      </c>
      <c r="N89" s="426">
        <v>3</v>
      </c>
      <c r="O89" s="427">
        <v>592</v>
      </c>
      <c r="P89" s="124">
        <v>490</v>
      </c>
      <c r="Q89" s="124">
        <v>25</v>
      </c>
      <c r="R89" s="124" t="s">
        <v>649</v>
      </c>
      <c r="S89" s="124" t="s">
        <v>134</v>
      </c>
      <c r="T89" s="124" t="s">
        <v>651</v>
      </c>
      <c r="U89" s="429" t="s">
        <v>146</v>
      </c>
      <c r="V89" s="430" t="s">
        <v>168</v>
      </c>
      <c r="W89" s="431" t="s">
        <v>154</v>
      </c>
      <c r="X89" s="432"/>
      <c r="Y89" s="433"/>
      <c r="Z89" s="433"/>
      <c r="AA89" s="434">
        <v>200</v>
      </c>
      <c r="AB89" s="435">
        <v>0.5</v>
      </c>
      <c r="AC89" s="436">
        <f t="shared" si="28"/>
        <v>100</v>
      </c>
      <c r="AD89" s="437">
        <f t="shared" si="29"/>
        <v>150</v>
      </c>
      <c r="AE89" s="438">
        <v>0.05</v>
      </c>
      <c r="AF89" s="437">
        <f t="shared" si="30"/>
        <v>157.5</v>
      </c>
      <c r="AG89" s="439">
        <f t="shared" si="36"/>
        <v>1890</v>
      </c>
      <c r="AH89" s="553"/>
      <c r="AI89" s="553"/>
      <c r="AJ89" s="553"/>
      <c r="AK89" s="440"/>
      <c r="AL89" s="441">
        <f t="shared" si="37"/>
        <v>167.17339429081179</v>
      </c>
      <c r="AM89" s="439">
        <f t="shared" si="31"/>
        <v>2006.0807314897415</v>
      </c>
      <c r="AN89" s="553"/>
      <c r="AO89" s="553"/>
      <c r="AP89" s="553"/>
      <c r="AQ89" s="440"/>
      <c r="AR89" s="441">
        <f t="shared" si="38"/>
        <v>167.17339429081179</v>
      </c>
      <c r="AS89" s="439">
        <f t="shared" si="32"/>
        <v>2006.0807314897415</v>
      </c>
      <c r="AT89" s="553"/>
      <c r="AU89" s="553"/>
      <c r="AV89" s="553"/>
      <c r="AW89" s="440"/>
      <c r="AX89" s="441">
        <f t="shared" si="39"/>
        <v>167.17339429081179</v>
      </c>
      <c r="AY89" s="439">
        <f t="shared" si="33"/>
        <v>2006.0807314897415</v>
      </c>
      <c r="AZ89" s="553"/>
      <c r="BA89" s="553"/>
      <c r="BB89" s="553"/>
      <c r="BC89" s="440"/>
      <c r="BD89" s="441">
        <f t="shared" si="40"/>
        <v>167.17339429081179</v>
      </c>
      <c r="BE89" s="439">
        <f t="shared" si="34"/>
        <v>2006.0807314897415</v>
      </c>
      <c r="BF89" s="553"/>
      <c r="BG89" s="553"/>
      <c r="BH89" s="553"/>
      <c r="BI89" s="440"/>
      <c r="BJ89" s="441">
        <f t="shared" si="41"/>
        <v>167.17339429081179</v>
      </c>
      <c r="BK89" s="439">
        <f t="shared" si="35"/>
        <v>2006.0807314897415</v>
      </c>
      <c r="BL89" s="553"/>
      <c r="BM89" s="553"/>
      <c r="BN89" s="553"/>
    </row>
    <row r="90" spans="1:66" ht="16.5" customHeight="1" x14ac:dyDescent="0.25">
      <c r="A90" s="171">
        <v>3</v>
      </c>
      <c r="B90" s="124" t="s">
        <v>618</v>
      </c>
      <c r="C90" s="422" t="s">
        <v>248</v>
      </c>
      <c r="D90" s="442" t="s">
        <v>673</v>
      </c>
      <c r="E90" s="529" t="str">
        <f>F90</f>
        <v>024001VENT_Pasteur AN</v>
      </c>
      <c r="F90" s="172" t="str">
        <f t="shared" si="26"/>
        <v>024001VENT_Pasteur AN</v>
      </c>
      <c r="G90" s="443" t="str">
        <f t="shared" si="27"/>
        <v>024001VENT_Pasteur AN_</v>
      </c>
      <c r="H90" s="120" t="s">
        <v>12</v>
      </c>
      <c r="I90" s="103" t="s">
        <v>11</v>
      </c>
      <c r="J90" s="124">
        <v>2</v>
      </c>
      <c r="K90" s="124" t="s">
        <v>628</v>
      </c>
      <c r="L90" s="104"/>
      <c r="M90" s="425" t="s">
        <v>10</v>
      </c>
      <c r="N90" s="426">
        <v>1</v>
      </c>
      <c r="O90" s="427">
        <v>287</v>
      </c>
      <c r="P90" s="124">
        <v>592</v>
      </c>
      <c r="Q90" s="124">
        <v>25</v>
      </c>
      <c r="R90" s="124" t="s">
        <v>649</v>
      </c>
      <c r="S90" s="124" t="s">
        <v>134</v>
      </c>
      <c r="T90" s="124" t="s">
        <v>651</v>
      </c>
      <c r="U90" s="429" t="s">
        <v>146</v>
      </c>
      <c r="V90" s="430" t="s">
        <v>168</v>
      </c>
      <c r="W90" s="431" t="s">
        <v>154</v>
      </c>
      <c r="X90" s="432"/>
      <c r="Y90" s="433"/>
      <c r="Z90" s="433"/>
      <c r="AA90" s="434">
        <v>200</v>
      </c>
      <c r="AB90" s="435">
        <v>0.5</v>
      </c>
      <c r="AC90" s="436">
        <f t="shared" si="28"/>
        <v>100</v>
      </c>
      <c r="AD90" s="437">
        <f t="shared" si="29"/>
        <v>200</v>
      </c>
      <c r="AE90" s="438">
        <v>0.05</v>
      </c>
      <c r="AF90" s="437">
        <f t="shared" si="30"/>
        <v>210</v>
      </c>
      <c r="AG90" s="439">
        <f t="shared" si="36"/>
        <v>2520</v>
      </c>
      <c r="AH90" s="553"/>
      <c r="AI90" s="553"/>
      <c r="AJ90" s="553"/>
      <c r="AK90" s="440"/>
      <c r="AL90" s="441">
        <f t="shared" si="37"/>
        <v>222.8978590544157</v>
      </c>
      <c r="AM90" s="439">
        <f t="shared" si="31"/>
        <v>2674.7743086529886</v>
      </c>
      <c r="AN90" s="553"/>
      <c r="AO90" s="553"/>
      <c r="AP90" s="553"/>
      <c r="AQ90" s="440"/>
      <c r="AR90" s="441">
        <f t="shared" si="38"/>
        <v>222.8978590544157</v>
      </c>
      <c r="AS90" s="439">
        <f t="shared" si="32"/>
        <v>2674.7743086529886</v>
      </c>
      <c r="AT90" s="553"/>
      <c r="AU90" s="553"/>
      <c r="AV90" s="553"/>
      <c r="AW90" s="440"/>
      <c r="AX90" s="441">
        <f t="shared" si="39"/>
        <v>222.8978590544157</v>
      </c>
      <c r="AY90" s="439">
        <f t="shared" si="33"/>
        <v>2674.7743086529886</v>
      </c>
      <c r="AZ90" s="553"/>
      <c r="BA90" s="553"/>
      <c r="BB90" s="553"/>
      <c r="BC90" s="440"/>
      <c r="BD90" s="441">
        <f t="shared" si="40"/>
        <v>222.8978590544157</v>
      </c>
      <c r="BE90" s="439">
        <f t="shared" si="34"/>
        <v>2674.7743086529886</v>
      </c>
      <c r="BF90" s="553"/>
      <c r="BG90" s="553"/>
      <c r="BH90" s="553"/>
      <c r="BI90" s="440"/>
      <c r="BJ90" s="441">
        <f t="shared" si="41"/>
        <v>222.8978590544157</v>
      </c>
      <c r="BK90" s="439">
        <f t="shared" si="35"/>
        <v>2674.7743086529886</v>
      </c>
      <c r="BL90" s="553"/>
      <c r="BM90" s="553"/>
      <c r="BN90" s="553"/>
    </row>
    <row r="91" spans="1:66" ht="16.5" customHeight="1" x14ac:dyDescent="0.25">
      <c r="A91" s="171">
        <v>3</v>
      </c>
      <c r="B91" s="124" t="s">
        <v>618</v>
      </c>
      <c r="C91" s="456" t="s">
        <v>248</v>
      </c>
      <c r="D91" s="442" t="s">
        <v>673</v>
      </c>
      <c r="E91" s="532"/>
      <c r="F91" s="172" t="str">
        <f t="shared" si="26"/>
        <v>024001VENT_Pasteur AN</v>
      </c>
      <c r="G91" s="443" t="str">
        <f t="shared" si="27"/>
        <v>024001VENT_Pasteur AN_</v>
      </c>
      <c r="H91" s="120" t="s">
        <v>12</v>
      </c>
      <c r="I91" s="103" t="s">
        <v>11</v>
      </c>
      <c r="J91" s="124">
        <v>2</v>
      </c>
      <c r="K91" s="124" t="s">
        <v>628</v>
      </c>
      <c r="L91" s="104"/>
      <c r="M91" s="425" t="s">
        <v>10</v>
      </c>
      <c r="N91" s="426">
        <v>2</v>
      </c>
      <c r="O91" s="427">
        <v>592</v>
      </c>
      <c r="P91" s="124">
        <v>592</v>
      </c>
      <c r="Q91" s="124">
        <v>25</v>
      </c>
      <c r="R91" s="124" t="s">
        <v>649</v>
      </c>
      <c r="S91" s="124" t="s">
        <v>134</v>
      </c>
      <c r="T91" s="124" t="s">
        <v>651</v>
      </c>
      <c r="U91" s="429" t="s">
        <v>146</v>
      </c>
      <c r="V91" s="430" t="s">
        <v>168</v>
      </c>
      <c r="W91" s="431" t="s">
        <v>154</v>
      </c>
      <c r="X91" s="432"/>
      <c r="Y91" s="433"/>
      <c r="Z91" s="433"/>
      <c r="AA91" s="434">
        <v>200</v>
      </c>
      <c r="AB91" s="435">
        <v>0.5</v>
      </c>
      <c r="AC91" s="436">
        <f t="shared" si="28"/>
        <v>100</v>
      </c>
      <c r="AD91" s="437">
        <f t="shared" si="29"/>
        <v>400</v>
      </c>
      <c r="AE91" s="438">
        <v>0.05</v>
      </c>
      <c r="AF91" s="437">
        <f t="shared" si="30"/>
        <v>420</v>
      </c>
      <c r="AG91" s="439">
        <f t="shared" si="36"/>
        <v>5040</v>
      </c>
      <c r="AH91" s="553"/>
      <c r="AI91" s="553"/>
      <c r="AJ91" s="553"/>
      <c r="AK91" s="440"/>
      <c r="AL91" s="441">
        <f t="shared" si="37"/>
        <v>445.79571810883141</v>
      </c>
      <c r="AM91" s="439">
        <f t="shared" si="31"/>
        <v>5349.5486173059771</v>
      </c>
      <c r="AN91" s="553"/>
      <c r="AO91" s="553"/>
      <c r="AP91" s="553"/>
      <c r="AQ91" s="440"/>
      <c r="AR91" s="441">
        <f t="shared" si="38"/>
        <v>445.79571810883141</v>
      </c>
      <c r="AS91" s="439">
        <f t="shared" si="32"/>
        <v>5349.5486173059771</v>
      </c>
      <c r="AT91" s="553"/>
      <c r="AU91" s="553"/>
      <c r="AV91" s="553"/>
      <c r="AW91" s="440"/>
      <c r="AX91" s="441">
        <f t="shared" si="39"/>
        <v>445.79571810883141</v>
      </c>
      <c r="AY91" s="439">
        <f t="shared" si="33"/>
        <v>5349.5486173059771</v>
      </c>
      <c r="AZ91" s="553"/>
      <c r="BA91" s="553"/>
      <c r="BB91" s="553"/>
      <c r="BC91" s="440"/>
      <c r="BD91" s="441">
        <f t="shared" si="40"/>
        <v>445.79571810883141</v>
      </c>
      <c r="BE91" s="439">
        <f t="shared" si="34"/>
        <v>5349.5486173059771</v>
      </c>
      <c r="BF91" s="553"/>
      <c r="BG91" s="553"/>
      <c r="BH91" s="553"/>
      <c r="BI91" s="440"/>
      <c r="BJ91" s="441">
        <f t="shared" si="41"/>
        <v>445.79571810883141</v>
      </c>
      <c r="BK91" s="439">
        <f t="shared" si="35"/>
        <v>5349.5486173059771</v>
      </c>
      <c r="BL91" s="553"/>
      <c r="BM91" s="553"/>
      <c r="BN91" s="553"/>
    </row>
    <row r="92" spans="1:66" ht="16.5" customHeight="1" x14ac:dyDescent="0.25">
      <c r="A92" s="171">
        <v>3</v>
      </c>
      <c r="B92" s="124" t="s">
        <v>618</v>
      </c>
      <c r="C92" s="422" t="s">
        <v>248</v>
      </c>
      <c r="D92" s="442" t="s">
        <v>673</v>
      </c>
      <c r="E92" s="532"/>
      <c r="F92" s="172" t="str">
        <f t="shared" si="26"/>
        <v>024001VENT_Pasteur SO</v>
      </c>
      <c r="G92" s="443" t="str">
        <f t="shared" si="27"/>
        <v>024001VENT_Pasteur SO_</v>
      </c>
      <c r="H92" s="120" t="s">
        <v>12</v>
      </c>
      <c r="I92" s="103" t="s">
        <v>11</v>
      </c>
      <c r="J92" s="124">
        <v>0.5</v>
      </c>
      <c r="K92" s="124" t="s">
        <v>629</v>
      </c>
      <c r="L92" s="104"/>
      <c r="M92" s="425" t="s">
        <v>10</v>
      </c>
      <c r="N92" s="426">
        <v>1</v>
      </c>
      <c r="O92" s="427">
        <v>287</v>
      </c>
      <c r="P92" s="124">
        <v>592</v>
      </c>
      <c r="Q92" s="124">
        <v>292</v>
      </c>
      <c r="R92" s="124"/>
      <c r="S92" s="124" t="s">
        <v>650</v>
      </c>
      <c r="T92" s="124" t="s">
        <v>651</v>
      </c>
      <c r="U92" s="429" t="s">
        <v>653</v>
      </c>
      <c r="V92" s="430"/>
      <c r="W92" s="431"/>
      <c r="X92" s="432"/>
      <c r="Y92" s="433"/>
      <c r="Z92" s="433"/>
      <c r="AA92" s="434">
        <v>200</v>
      </c>
      <c r="AB92" s="435">
        <v>0.5</v>
      </c>
      <c r="AC92" s="436">
        <f t="shared" si="28"/>
        <v>100</v>
      </c>
      <c r="AD92" s="437">
        <f t="shared" si="29"/>
        <v>50</v>
      </c>
      <c r="AE92" s="438">
        <v>0.05</v>
      </c>
      <c r="AF92" s="437">
        <f t="shared" si="30"/>
        <v>52.5</v>
      </c>
      <c r="AG92" s="439">
        <f t="shared" si="36"/>
        <v>630</v>
      </c>
      <c r="AH92" s="553"/>
      <c r="AI92" s="553"/>
      <c r="AJ92" s="553"/>
      <c r="AK92" s="440"/>
      <c r="AL92" s="441">
        <f t="shared" si="37"/>
        <v>55.724464763603926</v>
      </c>
      <c r="AM92" s="439">
        <f t="shared" si="31"/>
        <v>668.69357716324714</v>
      </c>
      <c r="AN92" s="553"/>
      <c r="AO92" s="553"/>
      <c r="AP92" s="553"/>
      <c r="AQ92" s="440"/>
      <c r="AR92" s="441">
        <f t="shared" si="38"/>
        <v>55.724464763603926</v>
      </c>
      <c r="AS92" s="439">
        <f t="shared" si="32"/>
        <v>668.69357716324714</v>
      </c>
      <c r="AT92" s="553"/>
      <c r="AU92" s="553"/>
      <c r="AV92" s="553"/>
      <c r="AW92" s="440"/>
      <c r="AX92" s="441">
        <f t="shared" si="39"/>
        <v>55.724464763603926</v>
      </c>
      <c r="AY92" s="439">
        <f t="shared" si="33"/>
        <v>668.69357716324714</v>
      </c>
      <c r="AZ92" s="553"/>
      <c r="BA92" s="553"/>
      <c r="BB92" s="553"/>
      <c r="BC92" s="440"/>
      <c r="BD92" s="441">
        <f t="shared" si="40"/>
        <v>55.724464763603926</v>
      </c>
      <c r="BE92" s="439">
        <f t="shared" si="34"/>
        <v>668.69357716324714</v>
      </c>
      <c r="BF92" s="553"/>
      <c r="BG92" s="553"/>
      <c r="BH92" s="553"/>
      <c r="BI92" s="440"/>
      <c r="BJ92" s="441">
        <f t="shared" si="41"/>
        <v>55.724464763603926</v>
      </c>
      <c r="BK92" s="439">
        <f t="shared" si="35"/>
        <v>668.69357716324714</v>
      </c>
      <c r="BL92" s="553"/>
      <c r="BM92" s="553"/>
      <c r="BN92" s="553"/>
    </row>
    <row r="93" spans="1:66" ht="16.5" customHeight="1" x14ac:dyDescent="0.25">
      <c r="A93" s="171">
        <v>3</v>
      </c>
      <c r="B93" s="124" t="s">
        <v>618</v>
      </c>
      <c r="C93" s="456" t="s">
        <v>248</v>
      </c>
      <c r="D93" s="442" t="s">
        <v>673</v>
      </c>
      <c r="E93" s="532"/>
      <c r="F93" s="172" t="str">
        <f t="shared" si="26"/>
        <v>024001VENT_Pasteur SO</v>
      </c>
      <c r="G93" s="443" t="str">
        <f t="shared" si="27"/>
        <v>024001VENT_Pasteur SO_</v>
      </c>
      <c r="H93" s="120" t="s">
        <v>12</v>
      </c>
      <c r="I93" s="103" t="s">
        <v>11</v>
      </c>
      <c r="J93" s="124">
        <v>0.5</v>
      </c>
      <c r="K93" s="124" t="s">
        <v>629</v>
      </c>
      <c r="L93" s="104"/>
      <c r="M93" s="425" t="s">
        <v>10</v>
      </c>
      <c r="N93" s="426">
        <v>2</v>
      </c>
      <c r="O93" s="427">
        <v>592</v>
      </c>
      <c r="P93" s="124">
        <v>592</v>
      </c>
      <c r="Q93" s="124">
        <v>292</v>
      </c>
      <c r="R93" s="124"/>
      <c r="S93" s="124" t="s">
        <v>650</v>
      </c>
      <c r="T93" s="124" t="s">
        <v>651</v>
      </c>
      <c r="U93" s="429" t="s">
        <v>653</v>
      </c>
      <c r="V93" s="430"/>
      <c r="W93" s="431"/>
      <c r="X93" s="432"/>
      <c r="Y93" s="433"/>
      <c r="Z93" s="433"/>
      <c r="AA93" s="434">
        <v>200</v>
      </c>
      <c r="AB93" s="435">
        <v>0.5</v>
      </c>
      <c r="AC93" s="436">
        <f t="shared" si="28"/>
        <v>100</v>
      </c>
      <c r="AD93" s="437">
        <f t="shared" si="29"/>
        <v>100</v>
      </c>
      <c r="AE93" s="438">
        <v>0.05</v>
      </c>
      <c r="AF93" s="437">
        <f t="shared" si="30"/>
        <v>105</v>
      </c>
      <c r="AG93" s="439">
        <f t="shared" si="36"/>
        <v>1260</v>
      </c>
      <c r="AH93" s="553"/>
      <c r="AI93" s="553"/>
      <c r="AJ93" s="553"/>
      <c r="AK93" s="440"/>
      <c r="AL93" s="441">
        <f t="shared" si="37"/>
        <v>111.44892952720785</v>
      </c>
      <c r="AM93" s="439">
        <f t="shared" si="31"/>
        <v>1337.3871543264943</v>
      </c>
      <c r="AN93" s="553"/>
      <c r="AO93" s="553"/>
      <c r="AP93" s="553"/>
      <c r="AQ93" s="440"/>
      <c r="AR93" s="441">
        <f t="shared" si="38"/>
        <v>111.44892952720785</v>
      </c>
      <c r="AS93" s="439">
        <f t="shared" si="32"/>
        <v>1337.3871543264943</v>
      </c>
      <c r="AT93" s="553"/>
      <c r="AU93" s="553"/>
      <c r="AV93" s="553"/>
      <c r="AW93" s="440"/>
      <c r="AX93" s="441">
        <f t="shared" si="39"/>
        <v>111.44892952720785</v>
      </c>
      <c r="AY93" s="439">
        <f t="shared" si="33"/>
        <v>1337.3871543264943</v>
      </c>
      <c r="AZ93" s="553"/>
      <c r="BA93" s="553"/>
      <c r="BB93" s="553"/>
      <c r="BC93" s="440"/>
      <c r="BD93" s="441">
        <f t="shared" si="40"/>
        <v>111.44892952720785</v>
      </c>
      <c r="BE93" s="439">
        <f t="shared" si="34"/>
        <v>1337.3871543264943</v>
      </c>
      <c r="BF93" s="553"/>
      <c r="BG93" s="553"/>
      <c r="BH93" s="553"/>
      <c r="BI93" s="440"/>
      <c r="BJ93" s="441">
        <f t="shared" si="41"/>
        <v>111.44892952720785</v>
      </c>
      <c r="BK93" s="439">
        <f t="shared" si="35"/>
        <v>1337.3871543264943</v>
      </c>
      <c r="BL93" s="553"/>
      <c r="BM93" s="553"/>
      <c r="BN93" s="553"/>
    </row>
    <row r="94" spans="1:66" ht="16.5" customHeight="1" x14ac:dyDescent="0.25">
      <c r="A94" s="171">
        <v>3</v>
      </c>
      <c r="B94" s="124" t="s">
        <v>618</v>
      </c>
      <c r="C94" s="422" t="s">
        <v>248</v>
      </c>
      <c r="D94" s="442" t="s">
        <v>673</v>
      </c>
      <c r="E94" s="532"/>
      <c r="F94" s="172" t="str">
        <f t="shared" si="26"/>
        <v>024001VENT_Pasteur RE</v>
      </c>
      <c r="G94" s="443" t="str">
        <f t="shared" si="27"/>
        <v>024001VENT_Pasteur RE_</v>
      </c>
      <c r="H94" s="120" t="s">
        <v>12</v>
      </c>
      <c r="I94" s="103" t="s">
        <v>11</v>
      </c>
      <c r="J94" s="124">
        <v>0.5</v>
      </c>
      <c r="K94" s="124" t="s">
        <v>630</v>
      </c>
      <c r="L94" s="104"/>
      <c r="M94" s="425" t="s">
        <v>10</v>
      </c>
      <c r="N94" s="426">
        <v>1</v>
      </c>
      <c r="O94" s="427">
        <v>287</v>
      </c>
      <c r="P94" s="124">
        <v>592</v>
      </c>
      <c r="Q94" s="124">
        <v>25</v>
      </c>
      <c r="R94" s="124" t="s">
        <v>649</v>
      </c>
      <c r="S94" s="124" t="s">
        <v>134</v>
      </c>
      <c r="T94" s="124" t="s">
        <v>651</v>
      </c>
      <c r="U94" s="429" t="s">
        <v>146</v>
      </c>
      <c r="V94" s="430" t="s">
        <v>168</v>
      </c>
      <c r="W94" s="431" t="s">
        <v>154</v>
      </c>
      <c r="X94" s="432"/>
      <c r="Y94" s="433"/>
      <c r="Z94" s="433"/>
      <c r="AA94" s="434">
        <v>200</v>
      </c>
      <c r="AB94" s="435">
        <v>0.5</v>
      </c>
      <c r="AC94" s="436">
        <f t="shared" si="28"/>
        <v>100</v>
      </c>
      <c r="AD94" s="437">
        <f t="shared" si="29"/>
        <v>50</v>
      </c>
      <c r="AE94" s="438">
        <v>0.05</v>
      </c>
      <c r="AF94" s="437">
        <f t="shared" si="30"/>
        <v>52.5</v>
      </c>
      <c r="AG94" s="439">
        <f t="shared" si="36"/>
        <v>630</v>
      </c>
      <c r="AH94" s="553"/>
      <c r="AI94" s="553"/>
      <c r="AJ94" s="553"/>
      <c r="AK94" s="440"/>
      <c r="AL94" s="441">
        <f t="shared" si="37"/>
        <v>55.724464763603926</v>
      </c>
      <c r="AM94" s="439">
        <f t="shared" si="31"/>
        <v>668.69357716324714</v>
      </c>
      <c r="AN94" s="553"/>
      <c r="AO94" s="553"/>
      <c r="AP94" s="553"/>
      <c r="AQ94" s="440"/>
      <c r="AR94" s="441">
        <f t="shared" si="38"/>
        <v>55.724464763603926</v>
      </c>
      <c r="AS94" s="439">
        <f t="shared" si="32"/>
        <v>668.69357716324714</v>
      </c>
      <c r="AT94" s="553"/>
      <c r="AU94" s="553"/>
      <c r="AV94" s="553"/>
      <c r="AW94" s="440"/>
      <c r="AX94" s="441">
        <f t="shared" si="39"/>
        <v>55.724464763603926</v>
      </c>
      <c r="AY94" s="439">
        <f t="shared" si="33"/>
        <v>668.69357716324714</v>
      </c>
      <c r="AZ94" s="553"/>
      <c r="BA94" s="553"/>
      <c r="BB94" s="553"/>
      <c r="BC94" s="440"/>
      <c r="BD94" s="441">
        <f t="shared" si="40"/>
        <v>55.724464763603926</v>
      </c>
      <c r="BE94" s="439">
        <f t="shared" si="34"/>
        <v>668.69357716324714</v>
      </c>
      <c r="BF94" s="553"/>
      <c r="BG94" s="553"/>
      <c r="BH94" s="553"/>
      <c r="BI94" s="440"/>
      <c r="BJ94" s="441">
        <f t="shared" si="41"/>
        <v>55.724464763603926</v>
      </c>
      <c r="BK94" s="439">
        <f t="shared" si="35"/>
        <v>668.69357716324714</v>
      </c>
      <c r="BL94" s="553"/>
      <c r="BM94" s="553"/>
      <c r="BN94" s="553"/>
    </row>
    <row r="95" spans="1:66" ht="16.5" customHeight="1" thickBot="1" x14ac:dyDescent="0.3">
      <c r="A95" s="181">
        <v>3</v>
      </c>
      <c r="B95" s="458" t="s">
        <v>618</v>
      </c>
      <c r="C95" s="459" t="s">
        <v>248</v>
      </c>
      <c r="D95" s="460" t="s">
        <v>673</v>
      </c>
      <c r="E95" s="533"/>
      <c r="F95" s="182" t="str">
        <f t="shared" si="26"/>
        <v>024001VENT_Pasteur RE</v>
      </c>
      <c r="G95" s="461" t="str">
        <f t="shared" si="27"/>
        <v>024001VENT_Pasteur RE_</v>
      </c>
      <c r="H95" s="277" t="s">
        <v>12</v>
      </c>
      <c r="I95" s="112" t="s">
        <v>11</v>
      </c>
      <c r="J95" s="124">
        <v>0.5</v>
      </c>
      <c r="K95" s="458" t="s">
        <v>630</v>
      </c>
      <c r="L95" s="113"/>
      <c r="M95" s="462" t="s">
        <v>10</v>
      </c>
      <c r="N95" s="463">
        <v>2</v>
      </c>
      <c r="O95" s="464">
        <v>592</v>
      </c>
      <c r="P95" s="458">
        <v>592</v>
      </c>
      <c r="Q95" s="458">
        <v>25</v>
      </c>
      <c r="R95" s="458" t="s">
        <v>649</v>
      </c>
      <c r="S95" s="458" t="s">
        <v>134</v>
      </c>
      <c r="T95" s="458" t="s">
        <v>651</v>
      </c>
      <c r="U95" s="465" t="s">
        <v>146</v>
      </c>
      <c r="V95" s="466" t="s">
        <v>168</v>
      </c>
      <c r="W95" s="467" t="s">
        <v>154</v>
      </c>
      <c r="X95" s="468"/>
      <c r="Y95" s="469"/>
      <c r="Z95" s="469"/>
      <c r="AA95" s="470">
        <v>200</v>
      </c>
      <c r="AB95" s="471">
        <v>0.5</v>
      </c>
      <c r="AC95" s="472">
        <f t="shared" si="28"/>
        <v>100</v>
      </c>
      <c r="AD95" s="473">
        <f t="shared" si="29"/>
        <v>100</v>
      </c>
      <c r="AE95" s="474">
        <v>0.05</v>
      </c>
      <c r="AF95" s="473">
        <f t="shared" si="30"/>
        <v>105</v>
      </c>
      <c r="AG95" s="475">
        <f t="shared" si="36"/>
        <v>1260</v>
      </c>
      <c r="AH95" s="555"/>
      <c r="AI95" s="555"/>
      <c r="AJ95" s="555"/>
      <c r="AK95" s="476"/>
      <c r="AL95" s="477">
        <f t="shared" si="37"/>
        <v>111.44892952720785</v>
      </c>
      <c r="AM95" s="475">
        <f t="shared" si="31"/>
        <v>1337.3871543264943</v>
      </c>
      <c r="AN95" s="555"/>
      <c r="AO95" s="555"/>
      <c r="AP95" s="555"/>
      <c r="AQ95" s="476"/>
      <c r="AR95" s="477">
        <f t="shared" si="38"/>
        <v>111.44892952720785</v>
      </c>
      <c r="AS95" s="475">
        <f t="shared" si="32"/>
        <v>1337.3871543264943</v>
      </c>
      <c r="AT95" s="555"/>
      <c r="AU95" s="555"/>
      <c r="AV95" s="555"/>
      <c r="AW95" s="476"/>
      <c r="AX95" s="477">
        <f t="shared" si="39"/>
        <v>111.44892952720785</v>
      </c>
      <c r="AY95" s="475">
        <f t="shared" si="33"/>
        <v>1337.3871543264943</v>
      </c>
      <c r="AZ95" s="555"/>
      <c r="BA95" s="555"/>
      <c r="BB95" s="555"/>
      <c r="BC95" s="476"/>
      <c r="BD95" s="477">
        <f t="shared" si="40"/>
        <v>111.44892952720785</v>
      </c>
      <c r="BE95" s="475">
        <f t="shared" si="34"/>
        <v>1337.3871543264943</v>
      </c>
      <c r="BF95" s="555"/>
      <c r="BG95" s="555"/>
      <c r="BH95" s="555"/>
      <c r="BI95" s="476"/>
      <c r="BJ95" s="477">
        <f t="shared" si="41"/>
        <v>111.44892952720785</v>
      </c>
      <c r="BK95" s="475">
        <f t="shared" si="35"/>
        <v>1337.3871543264943</v>
      </c>
      <c r="BL95" s="555"/>
      <c r="BM95" s="555"/>
      <c r="BN95" s="555"/>
    </row>
    <row r="96" spans="1:66" ht="16.5" customHeight="1" x14ac:dyDescent="0.25">
      <c r="A96" s="163">
        <v>3</v>
      </c>
      <c r="B96" s="295" t="s">
        <v>619</v>
      </c>
      <c r="C96" s="408" t="s">
        <v>297</v>
      </c>
      <c r="D96" s="270" t="s">
        <v>673</v>
      </c>
      <c r="E96" s="270"/>
      <c r="F96" s="164" t="str">
        <f t="shared" si="26"/>
        <v>071001_E003</v>
      </c>
      <c r="G96" s="409" t="str">
        <f t="shared" si="27"/>
        <v>071001_E003_</v>
      </c>
      <c r="H96" s="95" t="s">
        <v>12</v>
      </c>
      <c r="I96" s="95"/>
      <c r="J96" s="295">
        <v>2</v>
      </c>
      <c r="K96" s="295" t="s">
        <v>631</v>
      </c>
      <c r="L96" s="96"/>
      <c r="M96" s="410" t="s">
        <v>10</v>
      </c>
      <c r="N96" s="411">
        <v>4</v>
      </c>
      <c r="O96" s="412">
        <v>592</v>
      </c>
      <c r="P96" s="295">
        <v>592</v>
      </c>
      <c r="Q96" s="295">
        <v>25</v>
      </c>
      <c r="R96" s="295" t="s">
        <v>598</v>
      </c>
      <c r="S96" s="295" t="s">
        <v>134</v>
      </c>
      <c r="T96" s="295" t="s">
        <v>137</v>
      </c>
      <c r="U96" s="412" t="s">
        <v>139</v>
      </c>
      <c r="V96" s="411" t="s">
        <v>160</v>
      </c>
      <c r="W96" s="410" t="s">
        <v>154</v>
      </c>
      <c r="X96" s="413"/>
      <c r="Y96" s="414"/>
      <c r="Z96" s="414"/>
      <c r="AA96" s="415">
        <v>200</v>
      </c>
      <c r="AB96" s="416">
        <v>0.5</v>
      </c>
      <c r="AC96" s="417">
        <f t="shared" si="28"/>
        <v>100</v>
      </c>
      <c r="AD96" s="417">
        <f t="shared" si="29"/>
        <v>800</v>
      </c>
      <c r="AE96" s="418">
        <v>0.05</v>
      </c>
      <c r="AF96" s="417">
        <f t="shared" si="30"/>
        <v>840</v>
      </c>
      <c r="AG96" s="419">
        <f t="shared" si="36"/>
        <v>10080</v>
      </c>
      <c r="AH96" s="552">
        <f>SUM(AF96:AF99)</f>
        <v>2520</v>
      </c>
      <c r="AI96" s="552">
        <f>SUM(AG96:AG99)</f>
        <v>30240</v>
      </c>
      <c r="AJ96" s="552"/>
      <c r="AK96" s="420"/>
      <c r="AL96" s="421">
        <f t="shared" si="37"/>
        <v>891.59143621766282</v>
      </c>
      <c r="AM96" s="419">
        <f t="shared" si="31"/>
        <v>10699.097234611954</v>
      </c>
      <c r="AN96" s="552">
        <f>SUM(AL96:AL99)</f>
        <v>2674.7743086529886</v>
      </c>
      <c r="AO96" s="552">
        <f>SUM(AM96:AM99)</f>
        <v>32097.291703835865</v>
      </c>
      <c r="AP96" s="552"/>
      <c r="AQ96" s="420"/>
      <c r="AR96" s="421">
        <f t="shared" si="38"/>
        <v>891.59143621766282</v>
      </c>
      <c r="AS96" s="419">
        <f t="shared" si="32"/>
        <v>10699.097234611954</v>
      </c>
      <c r="AT96" s="552">
        <f>SUM(AR96:AR99)</f>
        <v>2674.7743086529886</v>
      </c>
      <c r="AU96" s="552">
        <f>SUM(AS96:AS99)</f>
        <v>32097.291703835865</v>
      </c>
      <c r="AV96" s="552"/>
      <c r="AW96" s="420"/>
      <c r="AX96" s="421">
        <f t="shared" si="39"/>
        <v>891.59143621766282</v>
      </c>
      <c r="AY96" s="419">
        <f t="shared" si="33"/>
        <v>10699.097234611954</v>
      </c>
      <c r="AZ96" s="552">
        <f>SUM(AX96:AX99)</f>
        <v>2674.7743086529886</v>
      </c>
      <c r="BA96" s="552">
        <f>SUM(AY96:AY99)</f>
        <v>32097.291703835865</v>
      </c>
      <c r="BB96" s="552"/>
      <c r="BC96" s="420"/>
      <c r="BD96" s="421">
        <f t="shared" si="40"/>
        <v>891.59143621766282</v>
      </c>
      <c r="BE96" s="419">
        <f t="shared" si="34"/>
        <v>10699.097234611954</v>
      </c>
      <c r="BF96" s="552">
        <f>SUM(BD96:BD99)</f>
        <v>2674.7743086529886</v>
      </c>
      <c r="BG96" s="552">
        <f>SUM(BE96:BE99)</f>
        <v>32097.291703835865</v>
      </c>
      <c r="BH96" s="552"/>
      <c r="BI96" s="420"/>
      <c r="BJ96" s="421">
        <f t="shared" si="41"/>
        <v>891.59143621766282</v>
      </c>
      <c r="BK96" s="419">
        <f t="shared" si="35"/>
        <v>10699.097234611954</v>
      </c>
      <c r="BL96" s="552">
        <f>SUM(BJ96:BJ99)</f>
        <v>2674.7743086529886</v>
      </c>
      <c r="BM96" s="552">
        <f>SUM(BK96:BK99)</f>
        <v>32097.291703835865</v>
      </c>
      <c r="BN96" s="552"/>
    </row>
    <row r="97" spans="1:66" ht="16.5" customHeight="1" x14ac:dyDescent="0.25">
      <c r="A97" s="171">
        <v>3</v>
      </c>
      <c r="B97" s="124" t="s">
        <v>619</v>
      </c>
      <c r="C97" s="422" t="s">
        <v>297</v>
      </c>
      <c r="D97" s="442" t="s">
        <v>673</v>
      </c>
      <c r="E97" s="442"/>
      <c r="F97" s="172" t="str">
        <f t="shared" si="26"/>
        <v>071001_</v>
      </c>
      <c r="G97" s="443" t="str">
        <f t="shared" si="27"/>
        <v>071001__</v>
      </c>
      <c r="H97" s="120" t="s">
        <v>12</v>
      </c>
      <c r="I97" s="103"/>
      <c r="J97" s="124">
        <v>2</v>
      </c>
      <c r="K97" s="124"/>
      <c r="L97" s="104"/>
      <c r="M97" s="425" t="s">
        <v>10</v>
      </c>
      <c r="N97" s="426">
        <v>2</v>
      </c>
      <c r="O97" s="427">
        <v>287</v>
      </c>
      <c r="P97" s="124">
        <v>287</v>
      </c>
      <c r="Q97" s="124">
        <v>48</v>
      </c>
      <c r="R97" s="124"/>
      <c r="S97" s="124" t="s">
        <v>134</v>
      </c>
      <c r="T97" s="124" t="s">
        <v>136</v>
      </c>
      <c r="U97" s="429" t="s">
        <v>138</v>
      </c>
      <c r="V97" s="430" t="s">
        <v>158</v>
      </c>
      <c r="W97" s="431" t="s">
        <v>148</v>
      </c>
      <c r="X97" s="432"/>
      <c r="Y97" s="433"/>
      <c r="Z97" s="433"/>
      <c r="AA97" s="434">
        <v>200</v>
      </c>
      <c r="AB97" s="435">
        <v>0.5</v>
      </c>
      <c r="AC97" s="436">
        <f t="shared" si="28"/>
        <v>100</v>
      </c>
      <c r="AD97" s="437">
        <f t="shared" si="29"/>
        <v>400</v>
      </c>
      <c r="AE97" s="438">
        <v>0.05</v>
      </c>
      <c r="AF97" s="437">
        <f t="shared" si="30"/>
        <v>420</v>
      </c>
      <c r="AG97" s="439">
        <f t="shared" si="36"/>
        <v>5040</v>
      </c>
      <c r="AH97" s="553"/>
      <c r="AI97" s="553"/>
      <c r="AJ97" s="553"/>
      <c r="AK97" s="440"/>
      <c r="AL97" s="441">
        <f t="shared" si="37"/>
        <v>445.79571810883141</v>
      </c>
      <c r="AM97" s="439">
        <f t="shared" si="31"/>
        <v>5349.5486173059771</v>
      </c>
      <c r="AN97" s="553"/>
      <c r="AO97" s="553"/>
      <c r="AP97" s="553"/>
      <c r="AQ97" s="440"/>
      <c r="AR97" s="441">
        <f t="shared" si="38"/>
        <v>445.79571810883141</v>
      </c>
      <c r="AS97" s="439">
        <f t="shared" si="32"/>
        <v>5349.5486173059771</v>
      </c>
      <c r="AT97" s="553"/>
      <c r="AU97" s="553"/>
      <c r="AV97" s="553"/>
      <c r="AW97" s="440"/>
      <c r="AX97" s="441">
        <f t="shared" si="39"/>
        <v>445.79571810883141</v>
      </c>
      <c r="AY97" s="439">
        <f t="shared" si="33"/>
        <v>5349.5486173059771</v>
      </c>
      <c r="AZ97" s="553"/>
      <c r="BA97" s="553"/>
      <c r="BB97" s="553"/>
      <c r="BC97" s="440"/>
      <c r="BD97" s="441">
        <f t="shared" si="40"/>
        <v>445.79571810883141</v>
      </c>
      <c r="BE97" s="439">
        <f t="shared" si="34"/>
        <v>5349.5486173059771</v>
      </c>
      <c r="BF97" s="553"/>
      <c r="BG97" s="553"/>
      <c r="BH97" s="553"/>
      <c r="BI97" s="440"/>
      <c r="BJ97" s="441">
        <f t="shared" si="41"/>
        <v>445.79571810883141</v>
      </c>
      <c r="BK97" s="439">
        <f t="shared" si="35"/>
        <v>5349.5486173059771</v>
      </c>
      <c r="BL97" s="553"/>
      <c r="BM97" s="553"/>
      <c r="BN97" s="553"/>
    </row>
    <row r="98" spans="1:66" ht="16.5" customHeight="1" x14ac:dyDescent="0.25">
      <c r="A98" s="171">
        <v>3</v>
      </c>
      <c r="B98" s="124" t="s">
        <v>619</v>
      </c>
      <c r="C98" s="422" t="s">
        <v>297</v>
      </c>
      <c r="D98" s="442" t="s">
        <v>673</v>
      </c>
      <c r="E98" s="442"/>
      <c r="F98" s="172" t="str">
        <f t="shared" si="26"/>
        <v>071001_</v>
      </c>
      <c r="G98" s="443" t="str">
        <f t="shared" si="27"/>
        <v>071001__</v>
      </c>
      <c r="H98" s="120" t="s">
        <v>12</v>
      </c>
      <c r="I98" s="103"/>
      <c r="J98" s="124">
        <v>2</v>
      </c>
      <c r="K98" s="124"/>
      <c r="L98" s="104"/>
      <c r="M98" s="425" t="s">
        <v>10</v>
      </c>
      <c r="N98" s="426">
        <v>2</v>
      </c>
      <c r="O98" s="427">
        <v>287</v>
      </c>
      <c r="P98" s="124">
        <v>287</v>
      </c>
      <c r="Q98" s="124">
        <v>48</v>
      </c>
      <c r="R98" s="124"/>
      <c r="S98" s="124" t="s">
        <v>134</v>
      </c>
      <c r="T98" s="124" t="s">
        <v>136</v>
      </c>
      <c r="U98" s="429" t="s">
        <v>138</v>
      </c>
      <c r="V98" s="430" t="s">
        <v>158</v>
      </c>
      <c r="W98" s="431" t="s">
        <v>148</v>
      </c>
      <c r="X98" s="432"/>
      <c r="Y98" s="433"/>
      <c r="Z98" s="433"/>
      <c r="AA98" s="434">
        <v>200</v>
      </c>
      <c r="AB98" s="435">
        <v>0.5</v>
      </c>
      <c r="AC98" s="436">
        <f t="shared" si="28"/>
        <v>100</v>
      </c>
      <c r="AD98" s="437">
        <f t="shared" si="29"/>
        <v>400</v>
      </c>
      <c r="AE98" s="438">
        <v>0.05</v>
      </c>
      <c r="AF98" s="437">
        <f t="shared" si="30"/>
        <v>420</v>
      </c>
      <c r="AG98" s="439">
        <f t="shared" si="36"/>
        <v>5040</v>
      </c>
      <c r="AH98" s="553"/>
      <c r="AI98" s="553"/>
      <c r="AJ98" s="553"/>
      <c r="AK98" s="440"/>
      <c r="AL98" s="441">
        <f t="shared" si="37"/>
        <v>445.79571810883141</v>
      </c>
      <c r="AM98" s="439">
        <f t="shared" si="31"/>
        <v>5349.5486173059771</v>
      </c>
      <c r="AN98" s="553"/>
      <c r="AO98" s="553"/>
      <c r="AP98" s="553"/>
      <c r="AQ98" s="440"/>
      <c r="AR98" s="441">
        <f t="shared" si="38"/>
        <v>445.79571810883141</v>
      </c>
      <c r="AS98" s="439">
        <f t="shared" si="32"/>
        <v>5349.5486173059771</v>
      </c>
      <c r="AT98" s="553"/>
      <c r="AU98" s="553"/>
      <c r="AV98" s="553"/>
      <c r="AW98" s="440"/>
      <c r="AX98" s="441">
        <f t="shared" si="39"/>
        <v>445.79571810883141</v>
      </c>
      <c r="AY98" s="439">
        <f t="shared" si="33"/>
        <v>5349.5486173059771</v>
      </c>
      <c r="AZ98" s="553"/>
      <c r="BA98" s="553"/>
      <c r="BB98" s="553"/>
      <c r="BC98" s="440"/>
      <c r="BD98" s="441">
        <f t="shared" si="40"/>
        <v>445.79571810883141</v>
      </c>
      <c r="BE98" s="439">
        <f t="shared" si="34"/>
        <v>5349.5486173059771</v>
      </c>
      <c r="BF98" s="553"/>
      <c r="BG98" s="553"/>
      <c r="BH98" s="553"/>
      <c r="BI98" s="440"/>
      <c r="BJ98" s="441">
        <f t="shared" si="41"/>
        <v>445.79571810883141</v>
      </c>
      <c r="BK98" s="439">
        <f t="shared" si="35"/>
        <v>5349.5486173059771</v>
      </c>
      <c r="BL98" s="553"/>
      <c r="BM98" s="553"/>
      <c r="BN98" s="553"/>
    </row>
    <row r="99" spans="1:66" ht="16.5" customHeight="1" thickBot="1" x14ac:dyDescent="0.3">
      <c r="A99" s="181">
        <v>3</v>
      </c>
      <c r="B99" s="458" t="s">
        <v>619</v>
      </c>
      <c r="C99" s="478" t="s">
        <v>297</v>
      </c>
      <c r="D99" s="460" t="s">
        <v>673</v>
      </c>
      <c r="E99" s="460"/>
      <c r="F99" s="182" t="str">
        <f t="shared" si="26"/>
        <v>071001_Couloir 1er étage</v>
      </c>
      <c r="G99" s="461" t="str">
        <f t="shared" si="27"/>
        <v>071001_Couloir 1er étage_</v>
      </c>
      <c r="H99" s="277" t="s">
        <v>12</v>
      </c>
      <c r="I99" s="112"/>
      <c r="J99" s="124">
        <v>2</v>
      </c>
      <c r="K99" s="458" t="s">
        <v>632</v>
      </c>
      <c r="L99" s="113"/>
      <c r="M99" s="462" t="s">
        <v>10</v>
      </c>
      <c r="N99" s="463">
        <v>4</v>
      </c>
      <c r="O99" s="464">
        <v>245</v>
      </c>
      <c r="P99" s="458">
        <v>490</v>
      </c>
      <c r="Q99" s="458">
        <v>48</v>
      </c>
      <c r="R99" s="458"/>
      <c r="S99" s="458" t="s">
        <v>134</v>
      </c>
      <c r="T99" s="458" t="s">
        <v>136</v>
      </c>
      <c r="U99" s="465" t="s">
        <v>138</v>
      </c>
      <c r="V99" s="466" t="s">
        <v>158</v>
      </c>
      <c r="W99" s="467" t="s">
        <v>148</v>
      </c>
      <c r="X99" s="468"/>
      <c r="Y99" s="469"/>
      <c r="Z99" s="469"/>
      <c r="AA99" s="470">
        <v>200</v>
      </c>
      <c r="AB99" s="471">
        <v>0.5</v>
      </c>
      <c r="AC99" s="472">
        <f t="shared" si="28"/>
        <v>100</v>
      </c>
      <c r="AD99" s="473">
        <f t="shared" si="29"/>
        <v>800</v>
      </c>
      <c r="AE99" s="474">
        <v>0.05</v>
      </c>
      <c r="AF99" s="473">
        <f t="shared" si="30"/>
        <v>840</v>
      </c>
      <c r="AG99" s="475">
        <f t="shared" si="36"/>
        <v>10080</v>
      </c>
      <c r="AH99" s="555"/>
      <c r="AI99" s="555"/>
      <c r="AJ99" s="555"/>
      <c r="AK99" s="476"/>
      <c r="AL99" s="477">
        <f t="shared" si="37"/>
        <v>891.59143621766282</v>
      </c>
      <c r="AM99" s="475">
        <f t="shared" si="31"/>
        <v>10699.097234611954</v>
      </c>
      <c r="AN99" s="555"/>
      <c r="AO99" s="555"/>
      <c r="AP99" s="555"/>
      <c r="AQ99" s="476"/>
      <c r="AR99" s="477">
        <f t="shared" si="38"/>
        <v>891.59143621766282</v>
      </c>
      <c r="AS99" s="475">
        <f t="shared" si="32"/>
        <v>10699.097234611954</v>
      </c>
      <c r="AT99" s="555"/>
      <c r="AU99" s="555"/>
      <c r="AV99" s="555"/>
      <c r="AW99" s="476"/>
      <c r="AX99" s="477">
        <f t="shared" si="39"/>
        <v>891.59143621766282</v>
      </c>
      <c r="AY99" s="475">
        <f t="shared" si="33"/>
        <v>10699.097234611954</v>
      </c>
      <c r="AZ99" s="555"/>
      <c r="BA99" s="555"/>
      <c r="BB99" s="555"/>
      <c r="BC99" s="476"/>
      <c r="BD99" s="477">
        <f t="shared" si="40"/>
        <v>891.59143621766282</v>
      </c>
      <c r="BE99" s="475">
        <f t="shared" si="34"/>
        <v>10699.097234611954</v>
      </c>
      <c r="BF99" s="555"/>
      <c r="BG99" s="555"/>
      <c r="BH99" s="555"/>
      <c r="BI99" s="476"/>
      <c r="BJ99" s="477">
        <f t="shared" si="41"/>
        <v>891.59143621766282</v>
      </c>
      <c r="BK99" s="475">
        <f t="shared" si="35"/>
        <v>10699.097234611954</v>
      </c>
      <c r="BL99" s="555"/>
      <c r="BM99" s="555"/>
      <c r="BN99" s="555"/>
    </row>
    <row r="100" spans="1:66" ht="16.5" customHeight="1" x14ac:dyDescent="0.25">
      <c r="A100" s="190">
        <v>3</v>
      </c>
      <c r="B100" s="428" t="s">
        <v>620</v>
      </c>
      <c r="C100" s="479" t="s">
        <v>265</v>
      </c>
      <c r="D100" s="423" t="s">
        <v>673</v>
      </c>
      <c r="E100" s="423"/>
      <c r="F100" s="165" t="str">
        <f t="shared" si="26"/>
        <v>033001_Hall</v>
      </c>
      <c r="G100" s="424" t="str">
        <f t="shared" si="27"/>
        <v>033001_Hall_</v>
      </c>
      <c r="H100" s="120" t="s">
        <v>12</v>
      </c>
      <c r="I100" s="120"/>
      <c r="J100" s="124">
        <v>0.25</v>
      </c>
      <c r="K100" s="428" t="s">
        <v>540</v>
      </c>
      <c r="L100" s="121"/>
      <c r="M100" s="431" t="s">
        <v>10</v>
      </c>
      <c r="N100" s="430">
        <v>9</v>
      </c>
      <c r="O100" s="429">
        <v>592</v>
      </c>
      <c r="P100" s="428">
        <v>592</v>
      </c>
      <c r="Q100" s="428">
        <v>25</v>
      </c>
      <c r="R100" s="428" t="s">
        <v>597</v>
      </c>
      <c r="S100" s="428" t="s">
        <v>134</v>
      </c>
      <c r="T100" s="428" t="s">
        <v>136</v>
      </c>
      <c r="U100" s="429" t="s">
        <v>138</v>
      </c>
      <c r="V100" s="430" t="s">
        <v>155</v>
      </c>
      <c r="W100" s="431" t="s">
        <v>154</v>
      </c>
      <c r="X100" s="432"/>
      <c r="Y100" s="452"/>
      <c r="Z100" s="452"/>
      <c r="AA100" s="434">
        <v>200</v>
      </c>
      <c r="AB100" s="435">
        <v>0.5</v>
      </c>
      <c r="AC100" s="437">
        <f t="shared" si="28"/>
        <v>100</v>
      </c>
      <c r="AD100" s="437">
        <f t="shared" si="29"/>
        <v>225</v>
      </c>
      <c r="AE100" s="438">
        <v>0.05</v>
      </c>
      <c r="AF100" s="437">
        <f t="shared" si="30"/>
        <v>236.25</v>
      </c>
      <c r="AG100" s="453">
        <f t="shared" si="36"/>
        <v>2835</v>
      </c>
      <c r="AH100" s="552">
        <f>SUM(AF100:AF204)</f>
        <v>50373.75</v>
      </c>
      <c r="AI100" s="552">
        <f>SUM(AG100:AG204)</f>
        <v>604485</v>
      </c>
      <c r="AJ100" s="552"/>
      <c r="AK100" s="454"/>
      <c r="AL100" s="455">
        <f t="shared" si="37"/>
        <v>250.76009143621766</v>
      </c>
      <c r="AM100" s="453">
        <f t="shared" si="31"/>
        <v>3009.1210972346121</v>
      </c>
      <c r="AN100" s="552">
        <f>SUM(AL100:AL204)</f>
        <v>53467.62394067795</v>
      </c>
      <c r="AO100" s="552">
        <f>SUM(AM100:AM204)</f>
        <v>641611.48728813545</v>
      </c>
      <c r="AP100" s="552"/>
      <c r="AQ100" s="454"/>
      <c r="AR100" s="455">
        <f t="shared" si="38"/>
        <v>250.76009143621766</v>
      </c>
      <c r="AS100" s="453">
        <f t="shared" si="32"/>
        <v>3009.1210972346121</v>
      </c>
      <c r="AT100" s="552">
        <f>SUM(AR100:AR204)</f>
        <v>53467.62394067795</v>
      </c>
      <c r="AU100" s="552">
        <f>SUM(AS100:AS204)</f>
        <v>641611.48728813545</v>
      </c>
      <c r="AV100" s="552"/>
      <c r="AW100" s="454"/>
      <c r="AX100" s="455">
        <f t="shared" si="39"/>
        <v>250.76009143621766</v>
      </c>
      <c r="AY100" s="453">
        <f t="shared" si="33"/>
        <v>3009.1210972346121</v>
      </c>
      <c r="AZ100" s="552">
        <f>SUM(AX100:AX204)</f>
        <v>53467.62394067795</v>
      </c>
      <c r="BA100" s="552">
        <f>SUM(AY100:AY204)</f>
        <v>641611.48728813545</v>
      </c>
      <c r="BB100" s="552"/>
      <c r="BC100" s="454"/>
      <c r="BD100" s="455">
        <f t="shared" si="40"/>
        <v>250.76009143621766</v>
      </c>
      <c r="BE100" s="453">
        <f t="shared" si="34"/>
        <v>3009.1210972346121</v>
      </c>
      <c r="BF100" s="552">
        <f>SUM(BD100:BD204)</f>
        <v>53467.62394067795</v>
      </c>
      <c r="BG100" s="552">
        <f>SUM(BE100:BE204)</f>
        <v>641611.48728813545</v>
      </c>
      <c r="BH100" s="552"/>
      <c r="BI100" s="454"/>
      <c r="BJ100" s="455">
        <f t="shared" si="41"/>
        <v>250.76009143621766</v>
      </c>
      <c r="BK100" s="453">
        <f t="shared" si="35"/>
        <v>3009.1210972346121</v>
      </c>
      <c r="BL100" s="552">
        <f>SUM(BJ100:BJ204)</f>
        <v>53467.62394067795</v>
      </c>
      <c r="BM100" s="552">
        <f>SUM(BK100:BK204)</f>
        <v>641611.48728813545</v>
      </c>
      <c r="BN100" s="552"/>
    </row>
    <row r="101" spans="1:66" ht="16.5" customHeight="1" x14ac:dyDescent="0.25">
      <c r="A101" s="171">
        <v>3</v>
      </c>
      <c r="B101" s="124" t="s">
        <v>620</v>
      </c>
      <c r="C101" s="422" t="s">
        <v>265</v>
      </c>
      <c r="D101" s="442" t="s">
        <v>673</v>
      </c>
      <c r="E101" s="442"/>
      <c r="F101" s="172" t="str">
        <f t="shared" si="26"/>
        <v>033001_Hall</v>
      </c>
      <c r="G101" s="443" t="str">
        <f t="shared" si="27"/>
        <v>033001_Hall_</v>
      </c>
      <c r="H101" s="120" t="s">
        <v>12</v>
      </c>
      <c r="I101" s="103"/>
      <c r="J101" s="124">
        <v>0.25</v>
      </c>
      <c r="K101" s="124" t="s">
        <v>540</v>
      </c>
      <c r="L101" s="104"/>
      <c r="M101" s="425" t="s">
        <v>10</v>
      </c>
      <c r="N101" s="426">
        <v>9</v>
      </c>
      <c r="O101" s="427">
        <v>592</v>
      </c>
      <c r="P101" s="124">
        <v>592</v>
      </c>
      <c r="Q101" s="124">
        <v>25</v>
      </c>
      <c r="R101" s="124" t="s">
        <v>598</v>
      </c>
      <c r="S101" s="124" t="s">
        <v>134</v>
      </c>
      <c r="T101" s="124" t="s">
        <v>136</v>
      </c>
      <c r="U101" s="429" t="s">
        <v>139</v>
      </c>
      <c r="V101" s="430" t="s">
        <v>160</v>
      </c>
      <c r="W101" s="431" t="s">
        <v>154</v>
      </c>
      <c r="X101" s="432"/>
      <c r="Y101" s="433"/>
      <c r="Z101" s="433"/>
      <c r="AA101" s="434">
        <v>200</v>
      </c>
      <c r="AB101" s="435">
        <v>0.5</v>
      </c>
      <c r="AC101" s="436">
        <f t="shared" si="28"/>
        <v>100</v>
      </c>
      <c r="AD101" s="437">
        <f t="shared" si="29"/>
        <v>225</v>
      </c>
      <c r="AE101" s="438">
        <v>0.05</v>
      </c>
      <c r="AF101" s="437">
        <f t="shared" si="30"/>
        <v>236.25</v>
      </c>
      <c r="AG101" s="439">
        <f t="shared" si="36"/>
        <v>2835</v>
      </c>
      <c r="AH101" s="553"/>
      <c r="AI101" s="553"/>
      <c r="AJ101" s="553"/>
      <c r="AK101" s="440"/>
      <c r="AL101" s="441">
        <f t="shared" si="37"/>
        <v>250.76009143621766</v>
      </c>
      <c r="AM101" s="439">
        <f t="shared" si="31"/>
        <v>3009.1210972346121</v>
      </c>
      <c r="AN101" s="553"/>
      <c r="AO101" s="553"/>
      <c r="AP101" s="553"/>
      <c r="AQ101" s="440"/>
      <c r="AR101" s="441">
        <f t="shared" si="38"/>
        <v>250.76009143621766</v>
      </c>
      <c r="AS101" s="439">
        <f t="shared" si="32"/>
        <v>3009.1210972346121</v>
      </c>
      <c r="AT101" s="553"/>
      <c r="AU101" s="553"/>
      <c r="AV101" s="553"/>
      <c r="AW101" s="440"/>
      <c r="AX101" s="441">
        <f t="shared" si="39"/>
        <v>250.76009143621766</v>
      </c>
      <c r="AY101" s="439">
        <f t="shared" si="33"/>
        <v>3009.1210972346121</v>
      </c>
      <c r="AZ101" s="553"/>
      <c r="BA101" s="553"/>
      <c r="BB101" s="553"/>
      <c r="BC101" s="440"/>
      <c r="BD101" s="441">
        <f t="shared" si="40"/>
        <v>250.76009143621766</v>
      </c>
      <c r="BE101" s="439">
        <f t="shared" si="34"/>
        <v>3009.1210972346121</v>
      </c>
      <c r="BF101" s="553"/>
      <c r="BG101" s="553"/>
      <c r="BH101" s="553"/>
      <c r="BI101" s="440"/>
      <c r="BJ101" s="441">
        <f t="shared" si="41"/>
        <v>250.76009143621766</v>
      </c>
      <c r="BK101" s="439">
        <f t="shared" si="35"/>
        <v>3009.1210972346121</v>
      </c>
      <c r="BL101" s="553"/>
      <c r="BM101" s="553"/>
      <c r="BN101" s="553"/>
    </row>
    <row r="102" spans="1:66" ht="16.5" customHeight="1" x14ac:dyDescent="0.25">
      <c r="A102" s="171">
        <v>3</v>
      </c>
      <c r="B102" s="124" t="s">
        <v>620</v>
      </c>
      <c r="C102" s="422" t="s">
        <v>265</v>
      </c>
      <c r="D102" s="442" t="s">
        <v>673</v>
      </c>
      <c r="E102" s="442"/>
      <c r="F102" s="172" t="str">
        <f t="shared" si="26"/>
        <v>033001_Hall</v>
      </c>
      <c r="G102" s="443" t="str">
        <f t="shared" si="27"/>
        <v>033001_Hall_</v>
      </c>
      <c r="H102" s="120" t="s">
        <v>12</v>
      </c>
      <c r="I102" s="103"/>
      <c r="J102" s="124">
        <v>0.25</v>
      </c>
      <c r="K102" s="124" t="s">
        <v>540</v>
      </c>
      <c r="L102" s="104"/>
      <c r="M102" s="425" t="s">
        <v>10</v>
      </c>
      <c r="N102" s="426">
        <v>3</v>
      </c>
      <c r="O102" s="427">
        <v>287</v>
      </c>
      <c r="P102" s="124">
        <v>592</v>
      </c>
      <c r="Q102" s="124">
        <v>25</v>
      </c>
      <c r="R102" s="124" t="s">
        <v>599</v>
      </c>
      <c r="S102" s="124" t="s">
        <v>134</v>
      </c>
      <c r="T102" s="124" t="s">
        <v>136</v>
      </c>
      <c r="U102" s="429" t="s">
        <v>138</v>
      </c>
      <c r="V102" s="430" t="s">
        <v>155</v>
      </c>
      <c r="W102" s="431" t="s">
        <v>154</v>
      </c>
      <c r="X102" s="432"/>
      <c r="Y102" s="433"/>
      <c r="Z102" s="433"/>
      <c r="AA102" s="434">
        <v>200</v>
      </c>
      <c r="AB102" s="435">
        <v>0.5</v>
      </c>
      <c r="AC102" s="436">
        <f t="shared" si="28"/>
        <v>100</v>
      </c>
      <c r="AD102" s="437">
        <f t="shared" si="29"/>
        <v>75</v>
      </c>
      <c r="AE102" s="438">
        <v>0.05</v>
      </c>
      <c r="AF102" s="437">
        <f t="shared" si="30"/>
        <v>78.75</v>
      </c>
      <c r="AG102" s="439">
        <f t="shared" si="36"/>
        <v>945</v>
      </c>
      <c r="AH102" s="553"/>
      <c r="AI102" s="553"/>
      <c r="AJ102" s="553"/>
      <c r="AK102" s="440"/>
      <c r="AL102" s="441">
        <f t="shared" si="37"/>
        <v>83.586697145405893</v>
      </c>
      <c r="AM102" s="439">
        <f t="shared" si="31"/>
        <v>1003.0403657448708</v>
      </c>
      <c r="AN102" s="553"/>
      <c r="AO102" s="553"/>
      <c r="AP102" s="553"/>
      <c r="AQ102" s="440"/>
      <c r="AR102" s="441">
        <f t="shared" si="38"/>
        <v>83.586697145405893</v>
      </c>
      <c r="AS102" s="439">
        <f t="shared" si="32"/>
        <v>1003.0403657448708</v>
      </c>
      <c r="AT102" s="553"/>
      <c r="AU102" s="553"/>
      <c r="AV102" s="553"/>
      <c r="AW102" s="440"/>
      <c r="AX102" s="441">
        <f t="shared" si="39"/>
        <v>83.586697145405893</v>
      </c>
      <c r="AY102" s="439">
        <f t="shared" si="33"/>
        <v>1003.0403657448708</v>
      </c>
      <c r="AZ102" s="553"/>
      <c r="BA102" s="553"/>
      <c r="BB102" s="553"/>
      <c r="BC102" s="440"/>
      <c r="BD102" s="441">
        <f t="shared" si="40"/>
        <v>83.586697145405893</v>
      </c>
      <c r="BE102" s="439">
        <f t="shared" si="34"/>
        <v>1003.0403657448708</v>
      </c>
      <c r="BF102" s="553"/>
      <c r="BG102" s="553"/>
      <c r="BH102" s="553"/>
      <c r="BI102" s="440"/>
      <c r="BJ102" s="441">
        <f t="shared" si="41"/>
        <v>83.586697145405893</v>
      </c>
      <c r="BK102" s="439">
        <f t="shared" si="35"/>
        <v>1003.0403657448708</v>
      </c>
      <c r="BL102" s="553"/>
      <c r="BM102" s="553"/>
      <c r="BN102" s="553"/>
    </row>
    <row r="103" spans="1:66" ht="16.5" customHeight="1" x14ac:dyDescent="0.25">
      <c r="A103" s="171">
        <v>3</v>
      </c>
      <c r="B103" s="124" t="s">
        <v>620</v>
      </c>
      <c r="C103" s="422" t="s">
        <v>265</v>
      </c>
      <c r="D103" s="442" t="s">
        <v>673</v>
      </c>
      <c r="E103" s="442"/>
      <c r="F103" s="172" t="str">
        <f t="shared" si="26"/>
        <v>033001_Hall</v>
      </c>
      <c r="G103" s="443" t="str">
        <f t="shared" si="27"/>
        <v>033001_Hall_</v>
      </c>
      <c r="H103" s="120" t="s">
        <v>12</v>
      </c>
      <c r="I103" s="103"/>
      <c r="J103" s="124">
        <v>0.25</v>
      </c>
      <c r="K103" s="124" t="s">
        <v>540</v>
      </c>
      <c r="L103" s="104"/>
      <c r="M103" s="425" t="s">
        <v>10</v>
      </c>
      <c r="N103" s="426">
        <v>6</v>
      </c>
      <c r="O103" s="427">
        <v>287</v>
      </c>
      <c r="P103" s="124">
        <v>592</v>
      </c>
      <c r="Q103" s="124">
        <v>25</v>
      </c>
      <c r="R103" s="124" t="s">
        <v>600</v>
      </c>
      <c r="S103" s="124" t="s">
        <v>134</v>
      </c>
      <c r="T103" s="124" t="s">
        <v>136</v>
      </c>
      <c r="U103" s="429" t="s">
        <v>139</v>
      </c>
      <c r="V103" s="430" t="s">
        <v>160</v>
      </c>
      <c r="W103" s="431" t="s">
        <v>154</v>
      </c>
      <c r="X103" s="432"/>
      <c r="Y103" s="433"/>
      <c r="Z103" s="433"/>
      <c r="AA103" s="434">
        <v>200</v>
      </c>
      <c r="AB103" s="435">
        <v>0.5</v>
      </c>
      <c r="AC103" s="436">
        <f t="shared" si="28"/>
        <v>100</v>
      </c>
      <c r="AD103" s="437">
        <f t="shared" si="29"/>
        <v>150</v>
      </c>
      <c r="AE103" s="438">
        <v>0.05</v>
      </c>
      <c r="AF103" s="437">
        <f t="shared" si="30"/>
        <v>157.5</v>
      </c>
      <c r="AG103" s="439">
        <f t="shared" si="36"/>
        <v>1890</v>
      </c>
      <c r="AH103" s="553"/>
      <c r="AI103" s="553"/>
      <c r="AJ103" s="553"/>
      <c r="AK103" s="440"/>
      <c r="AL103" s="441">
        <f t="shared" si="37"/>
        <v>167.17339429081179</v>
      </c>
      <c r="AM103" s="439">
        <f t="shared" si="31"/>
        <v>2006.0807314897415</v>
      </c>
      <c r="AN103" s="553"/>
      <c r="AO103" s="553"/>
      <c r="AP103" s="553"/>
      <c r="AQ103" s="440"/>
      <c r="AR103" s="441">
        <f t="shared" si="38"/>
        <v>167.17339429081179</v>
      </c>
      <c r="AS103" s="439">
        <f t="shared" si="32"/>
        <v>2006.0807314897415</v>
      </c>
      <c r="AT103" s="553"/>
      <c r="AU103" s="553"/>
      <c r="AV103" s="553"/>
      <c r="AW103" s="440"/>
      <c r="AX103" s="441">
        <f t="shared" si="39"/>
        <v>167.17339429081179</v>
      </c>
      <c r="AY103" s="439">
        <f t="shared" si="33"/>
        <v>2006.0807314897415</v>
      </c>
      <c r="AZ103" s="553"/>
      <c r="BA103" s="553"/>
      <c r="BB103" s="553"/>
      <c r="BC103" s="440"/>
      <c r="BD103" s="441">
        <f t="shared" si="40"/>
        <v>167.17339429081179</v>
      </c>
      <c r="BE103" s="439">
        <f t="shared" si="34"/>
        <v>2006.0807314897415</v>
      </c>
      <c r="BF103" s="553"/>
      <c r="BG103" s="553"/>
      <c r="BH103" s="553"/>
      <c r="BI103" s="440"/>
      <c r="BJ103" s="441">
        <f t="shared" si="41"/>
        <v>167.17339429081179</v>
      </c>
      <c r="BK103" s="439">
        <f t="shared" si="35"/>
        <v>2006.0807314897415</v>
      </c>
      <c r="BL103" s="553"/>
      <c r="BM103" s="553"/>
      <c r="BN103" s="553"/>
    </row>
    <row r="104" spans="1:66" ht="16.5" customHeight="1" x14ac:dyDescent="0.25">
      <c r="A104" s="171">
        <v>3</v>
      </c>
      <c r="B104" s="124" t="s">
        <v>620</v>
      </c>
      <c r="C104" s="422" t="s">
        <v>265</v>
      </c>
      <c r="D104" s="442" t="s">
        <v>673</v>
      </c>
      <c r="E104" s="442"/>
      <c r="F104" s="172" t="str">
        <f t="shared" si="26"/>
        <v>033001_Spolyvalente</v>
      </c>
      <c r="G104" s="443" t="str">
        <f t="shared" si="27"/>
        <v>033001_Spolyvalente_</v>
      </c>
      <c r="H104" s="120" t="s">
        <v>12</v>
      </c>
      <c r="I104" s="103"/>
      <c r="J104" s="124">
        <v>0.25</v>
      </c>
      <c r="K104" s="124" t="s">
        <v>633</v>
      </c>
      <c r="L104" s="104"/>
      <c r="M104" s="425" t="s">
        <v>10</v>
      </c>
      <c r="N104" s="426">
        <v>4</v>
      </c>
      <c r="O104" s="427">
        <v>592</v>
      </c>
      <c r="P104" s="124">
        <v>592</v>
      </c>
      <c r="Q104" s="124">
        <v>25</v>
      </c>
      <c r="R104" s="124" t="s">
        <v>597</v>
      </c>
      <c r="S104" s="124" t="s">
        <v>134</v>
      </c>
      <c r="T104" s="124" t="s">
        <v>136</v>
      </c>
      <c r="U104" s="429" t="s">
        <v>138</v>
      </c>
      <c r="V104" s="430" t="s">
        <v>155</v>
      </c>
      <c r="W104" s="431" t="s">
        <v>154</v>
      </c>
      <c r="X104" s="432"/>
      <c r="Y104" s="433"/>
      <c r="Z104" s="433"/>
      <c r="AA104" s="434">
        <v>200</v>
      </c>
      <c r="AB104" s="435">
        <v>0.5</v>
      </c>
      <c r="AC104" s="436">
        <f t="shared" si="28"/>
        <v>100</v>
      </c>
      <c r="AD104" s="437">
        <f t="shared" si="29"/>
        <v>100</v>
      </c>
      <c r="AE104" s="438">
        <v>0.05</v>
      </c>
      <c r="AF104" s="437">
        <f t="shared" si="30"/>
        <v>105</v>
      </c>
      <c r="AG104" s="439">
        <f t="shared" si="36"/>
        <v>1260</v>
      </c>
      <c r="AH104" s="553"/>
      <c r="AI104" s="553"/>
      <c r="AJ104" s="553"/>
      <c r="AK104" s="440"/>
      <c r="AL104" s="441">
        <f t="shared" si="37"/>
        <v>111.44892952720785</v>
      </c>
      <c r="AM104" s="439">
        <f t="shared" si="31"/>
        <v>1337.3871543264943</v>
      </c>
      <c r="AN104" s="553"/>
      <c r="AO104" s="553"/>
      <c r="AP104" s="553"/>
      <c r="AQ104" s="440"/>
      <c r="AR104" s="441">
        <f t="shared" si="38"/>
        <v>111.44892952720785</v>
      </c>
      <c r="AS104" s="439">
        <f t="shared" si="32"/>
        <v>1337.3871543264943</v>
      </c>
      <c r="AT104" s="553"/>
      <c r="AU104" s="553"/>
      <c r="AV104" s="553"/>
      <c r="AW104" s="440"/>
      <c r="AX104" s="441">
        <f t="shared" si="39"/>
        <v>111.44892952720785</v>
      </c>
      <c r="AY104" s="439">
        <f t="shared" si="33"/>
        <v>1337.3871543264943</v>
      </c>
      <c r="AZ104" s="553"/>
      <c r="BA104" s="553"/>
      <c r="BB104" s="553"/>
      <c r="BC104" s="440"/>
      <c r="BD104" s="441">
        <f t="shared" si="40"/>
        <v>111.44892952720785</v>
      </c>
      <c r="BE104" s="439">
        <f t="shared" si="34"/>
        <v>1337.3871543264943</v>
      </c>
      <c r="BF104" s="553"/>
      <c r="BG104" s="553"/>
      <c r="BH104" s="553"/>
      <c r="BI104" s="440"/>
      <c r="BJ104" s="441">
        <f t="shared" si="41"/>
        <v>111.44892952720785</v>
      </c>
      <c r="BK104" s="439">
        <f t="shared" si="35"/>
        <v>1337.3871543264943</v>
      </c>
      <c r="BL104" s="553"/>
      <c r="BM104" s="553"/>
      <c r="BN104" s="553"/>
    </row>
    <row r="105" spans="1:66" ht="16.5" customHeight="1" x14ac:dyDescent="0.25">
      <c r="A105" s="171">
        <v>3</v>
      </c>
      <c r="B105" s="124" t="s">
        <v>620</v>
      </c>
      <c r="C105" s="422" t="s">
        <v>265</v>
      </c>
      <c r="D105" s="442" t="s">
        <v>673</v>
      </c>
      <c r="E105" s="442"/>
      <c r="F105" s="172" t="str">
        <f t="shared" ref="F105:F168" si="42">CONCATENATE(C105,I105,M105,K105)</f>
        <v>033001_Spolyvalente</v>
      </c>
      <c r="G105" s="443" t="str">
        <f t="shared" ref="G105:G168" si="43">CONCATENATE(C105,I105,M105,K105,M105,L105)</f>
        <v>033001_Spolyvalente_</v>
      </c>
      <c r="H105" s="120" t="s">
        <v>12</v>
      </c>
      <c r="I105" s="103"/>
      <c r="J105" s="124">
        <v>0.25</v>
      </c>
      <c r="K105" s="124" t="s">
        <v>633</v>
      </c>
      <c r="L105" s="104"/>
      <c r="M105" s="425" t="s">
        <v>10</v>
      </c>
      <c r="N105" s="426">
        <v>6</v>
      </c>
      <c r="O105" s="427">
        <v>592</v>
      </c>
      <c r="P105" s="124">
        <v>592</v>
      </c>
      <c r="Q105" s="124">
        <v>25</v>
      </c>
      <c r="R105" s="124" t="s">
        <v>598</v>
      </c>
      <c r="S105" s="124" t="s">
        <v>134</v>
      </c>
      <c r="T105" s="124" t="s">
        <v>136</v>
      </c>
      <c r="U105" s="429" t="s">
        <v>139</v>
      </c>
      <c r="V105" s="430" t="s">
        <v>160</v>
      </c>
      <c r="W105" s="431" t="s">
        <v>154</v>
      </c>
      <c r="X105" s="432"/>
      <c r="Y105" s="433"/>
      <c r="Z105" s="433"/>
      <c r="AA105" s="434">
        <v>200</v>
      </c>
      <c r="AB105" s="435">
        <v>0.5</v>
      </c>
      <c r="AC105" s="436">
        <f t="shared" si="28"/>
        <v>100</v>
      </c>
      <c r="AD105" s="437">
        <f t="shared" si="29"/>
        <v>150</v>
      </c>
      <c r="AE105" s="438">
        <v>0.05</v>
      </c>
      <c r="AF105" s="437">
        <f t="shared" si="30"/>
        <v>157.5</v>
      </c>
      <c r="AG105" s="439">
        <f t="shared" si="36"/>
        <v>1890</v>
      </c>
      <c r="AH105" s="553"/>
      <c r="AI105" s="553"/>
      <c r="AJ105" s="553"/>
      <c r="AK105" s="440"/>
      <c r="AL105" s="441">
        <f t="shared" si="37"/>
        <v>167.17339429081179</v>
      </c>
      <c r="AM105" s="439">
        <f t="shared" si="31"/>
        <v>2006.0807314897415</v>
      </c>
      <c r="AN105" s="553"/>
      <c r="AO105" s="553"/>
      <c r="AP105" s="553"/>
      <c r="AQ105" s="440"/>
      <c r="AR105" s="441">
        <f t="shared" si="38"/>
        <v>167.17339429081179</v>
      </c>
      <c r="AS105" s="439">
        <f t="shared" si="32"/>
        <v>2006.0807314897415</v>
      </c>
      <c r="AT105" s="553"/>
      <c r="AU105" s="553"/>
      <c r="AV105" s="553"/>
      <c r="AW105" s="440"/>
      <c r="AX105" s="441">
        <f t="shared" si="39"/>
        <v>167.17339429081179</v>
      </c>
      <c r="AY105" s="439">
        <f t="shared" si="33"/>
        <v>2006.0807314897415</v>
      </c>
      <c r="AZ105" s="553"/>
      <c r="BA105" s="553"/>
      <c r="BB105" s="553"/>
      <c r="BC105" s="440"/>
      <c r="BD105" s="441">
        <f t="shared" si="40"/>
        <v>167.17339429081179</v>
      </c>
      <c r="BE105" s="439">
        <f t="shared" si="34"/>
        <v>2006.0807314897415</v>
      </c>
      <c r="BF105" s="553"/>
      <c r="BG105" s="553"/>
      <c r="BH105" s="553"/>
      <c r="BI105" s="440"/>
      <c r="BJ105" s="441">
        <f t="shared" si="41"/>
        <v>167.17339429081179</v>
      </c>
      <c r="BK105" s="439">
        <f t="shared" si="35"/>
        <v>2006.0807314897415</v>
      </c>
      <c r="BL105" s="553"/>
      <c r="BM105" s="553"/>
      <c r="BN105" s="553"/>
    </row>
    <row r="106" spans="1:66" ht="16.5" customHeight="1" x14ac:dyDescent="0.25">
      <c r="A106" s="171">
        <v>3</v>
      </c>
      <c r="B106" s="124" t="s">
        <v>620</v>
      </c>
      <c r="C106" s="422" t="s">
        <v>265</v>
      </c>
      <c r="D106" s="442" t="s">
        <v>673</v>
      </c>
      <c r="E106" s="442"/>
      <c r="F106" s="172" t="str">
        <f t="shared" si="42"/>
        <v>033001_Spolyvalente</v>
      </c>
      <c r="G106" s="443" t="str">
        <f t="shared" si="43"/>
        <v>033001_Spolyvalente_</v>
      </c>
      <c r="H106" s="120" t="s">
        <v>12</v>
      </c>
      <c r="I106" s="103"/>
      <c r="J106" s="124">
        <v>0.25</v>
      </c>
      <c r="K106" s="124" t="s">
        <v>633</v>
      </c>
      <c r="L106" s="104"/>
      <c r="M106" s="425" t="s">
        <v>10</v>
      </c>
      <c r="N106" s="426">
        <v>4</v>
      </c>
      <c r="O106" s="427">
        <v>287</v>
      </c>
      <c r="P106" s="124">
        <v>592</v>
      </c>
      <c r="Q106" s="124">
        <v>25</v>
      </c>
      <c r="R106" s="124" t="s">
        <v>599</v>
      </c>
      <c r="S106" s="124" t="s">
        <v>134</v>
      </c>
      <c r="T106" s="124" t="s">
        <v>136</v>
      </c>
      <c r="U106" s="429" t="s">
        <v>138</v>
      </c>
      <c r="V106" s="430" t="s">
        <v>155</v>
      </c>
      <c r="W106" s="431" t="s">
        <v>154</v>
      </c>
      <c r="X106" s="432"/>
      <c r="Y106" s="433"/>
      <c r="Z106" s="433"/>
      <c r="AA106" s="434">
        <v>200</v>
      </c>
      <c r="AB106" s="435">
        <v>0.5</v>
      </c>
      <c r="AC106" s="436">
        <f t="shared" si="28"/>
        <v>100</v>
      </c>
      <c r="AD106" s="437">
        <f t="shared" si="29"/>
        <v>100</v>
      </c>
      <c r="AE106" s="438">
        <v>0.05</v>
      </c>
      <c r="AF106" s="437">
        <f t="shared" si="30"/>
        <v>105</v>
      </c>
      <c r="AG106" s="439">
        <f t="shared" si="36"/>
        <v>1260</v>
      </c>
      <c r="AH106" s="553"/>
      <c r="AI106" s="553"/>
      <c r="AJ106" s="553"/>
      <c r="AK106" s="440"/>
      <c r="AL106" s="441">
        <f t="shared" si="37"/>
        <v>111.44892952720785</v>
      </c>
      <c r="AM106" s="439">
        <f t="shared" si="31"/>
        <v>1337.3871543264943</v>
      </c>
      <c r="AN106" s="553"/>
      <c r="AO106" s="553"/>
      <c r="AP106" s="553"/>
      <c r="AQ106" s="440"/>
      <c r="AR106" s="441">
        <f t="shared" si="38"/>
        <v>111.44892952720785</v>
      </c>
      <c r="AS106" s="439">
        <f t="shared" si="32"/>
        <v>1337.3871543264943</v>
      </c>
      <c r="AT106" s="553"/>
      <c r="AU106" s="553"/>
      <c r="AV106" s="553"/>
      <c r="AW106" s="440"/>
      <c r="AX106" s="441">
        <f t="shared" si="39"/>
        <v>111.44892952720785</v>
      </c>
      <c r="AY106" s="439">
        <f t="shared" si="33"/>
        <v>1337.3871543264943</v>
      </c>
      <c r="AZ106" s="553"/>
      <c r="BA106" s="553"/>
      <c r="BB106" s="553"/>
      <c r="BC106" s="440"/>
      <c r="BD106" s="441">
        <f t="shared" si="40"/>
        <v>111.44892952720785</v>
      </c>
      <c r="BE106" s="439">
        <f t="shared" si="34"/>
        <v>1337.3871543264943</v>
      </c>
      <c r="BF106" s="553"/>
      <c r="BG106" s="553"/>
      <c r="BH106" s="553"/>
      <c r="BI106" s="440"/>
      <c r="BJ106" s="441">
        <f t="shared" si="41"/>
        <v>111.44892952720785</v>
      </c>
      <c r="BK106" s="439">
        <f t="shared" si="35"/>
        <v>1337.3871543264943</v>
      </c>
      <c r="BL106" s="553"/>
      <c r="BM106" s="553"/>
      <c r="BN106" s="553"/>
    </row>
    <row r="107" spans="1:66" ht="16.5" customHeight="1" x14ac:dyDescent="0.25">
      <c r="A107" s="171">
        <v>3</v>
      </c>
      <c r="B107" s="124" t="s">
        <v>620</v>
      </c>
      <c r="C107" s="422" t="s">
        <v>265</v>
      </c>
      <c r="D107" s="442" t="s">
        <v>673</v>
      </c>
      <c r="E107" s="442"/>
      <c r="F107" s="172" t="str">
        <f t="shared" si="42"/>
        <v>033001_Spolyvalente</v>
      </c>
      <c r="G107" s="443" t="str">
        <f t="shared" si="43"/>
        <v>033001_Spolyvalente_</v>
      </c>
      <c r="H107" s="120" t="s">
        <v>12</v>
      </c>
      <c r="I107" s="103"/>
      <c r="J107" s="124">
        <v>0.25</v>
      </c>
      <c r="K107" s="124" t="s">
        <v>633</v>
      </c>
      <c r="L107" s="104"/>
      <c r="M107" s="425" t="s">
        <v>10</v>
      </c>
      <c r="N107" s="426">
        <v>3</v>
      </c>
      <c r="O107" s="427">
        <v>287</v>
      </c>
      <c r="P107" s="124">
        <v>592</v>
      </c>
      <c r="Q107" s="124">
        <v>25</v>
      </c>
      <c r="R107" s="124" t="s">
        <v>600</v>
      </c>
      <c r="S107" s="124" t="s">
        <v>134</v>
      </c>
      <c r="T107" s="124" t="s">
        <v>136</v>
      </c>
      <c r="U107" s="429" t="s">
        <v>139</v>
      </c>
      <c r="V107" s="430" t="s">
        <v>160</v>
      </c>
      <c r="W107" s="431" t="s">
        <v>154</v>
      </c>
      <c r="X107" s="432"/>
      <c r="Y107" s="433"/>
      <c r="Z107" s="433"/>
      <c r="AA107" s="434">
        <v>200</v>
      </c>
      <c r="AB107" s="435">
        <v>0.5</v>
      </c>
      <c r="AC107" s="436">
        <f t="shared" si="28"/>
        <v>100</v>
      </c>
      <c r="AD107" s="437">
        <f t="shared" si="29"/>
        <v>75</v>
      </c>
      <c r="AE107" s="438">
        <v>0.05</v>
      </c>
      <c r="AF107" s="437">
        <f t="shared" si="30"/>
        <v>78.75</v>
      </c>
      <c r="AG107" s="439">
        <f t="shared" si="36"/>
        <v>945</v>
      </c>
      <c r="AH107" s="553"/>
      <c r="AI107" s="553"/>
      <c r="AJ107" s="553"/>
      <c r="AK107" s="440"/>
      <c r="AL107" s="441">
        <f t="shared" si="37"/>
        <v>83.586697145405893</v>
      </c>
      <c r="AM107" s="439">
        <f t="shared" si="31"/>
        <v>1003.0403657448708</v>
      </c>
      <c r="AN107" s="553"/>
      <c r="AO107" s="553"/>
      <c r="AP107" s="553"/>
      <c r="AQ107" s="440"/>
      <c r="AR107" s="441">
        <f t="shared" si="38"/>
        <v>83.586697145405893</v>
      </c>
      <c r="AS107" s="439">
        <f t="shared" si="32"/>
        <v>1003.0403657448708</v>
      </c>
      <c r="AT107" s="553"/>
      <c r="AU107" s="553"/>
      <c r="AV107" s="553"/>
      <c r="AW107" s="440"/>
      <c r="AX107" s="441">
        <f t="shared" si="39"/>
        <v>83.586697145405893</v>
      </c>
      <c r="AY107" s="439">
        <f t="shared" si="33"/>
        <v>1003.0403657448708</v>
      </c>
      <c r="AZ107" s="553"/>
      <c r="BA107" s="553"/>
      <c r="BB107" s="553"/>
      <c r="BC107" s="440"/>
      <c r="BD107" s="441">
        <f t="shared" si="40"/>
        <v>83.586697145405893</v>
      </c>
      <c r="BE107" s="439">
        <f t="shared" si="34"/>
        <v>1003.0403657448708</v>
      </c>
      <c r="BF107" s="553"/>
      <c r="BG107" s="553"/>
      <c r="BH107" s="553"/>
      <c r="BI107" s="440"/>
      <c r="BJ107" s="441">
        <f t="shared" si="41"/>
        <v>83.586697145405893</v>
      </c>
      <c r="BK107" s="439">
        <f t="shared" si="35"/>
        <v>1003.0403657448708</v>
      </c>
      <c r="BL107" s="553"/>
      <c r="BM107" s="553"/>
      <c r="BN107" s="553"/>
    </row>
    <row r="108" spans="1:66" ht="16.5" customHeight="1" x14ac:dyDescent="0.25">
      <c r="A108" s="171">
        <v>3</v>
      </c>
      <c r="B108" s="124" t="s">
        <v>620</v>
      </c>
      <c r="C108" s="422" t="s">
        <v>265</v>
      </c>
      <c r="D108" s="442" t="s">
        <v>673</v>
      </c>
      <c r="E108" s="442"/>
      <c r="F108" s="172" t="str">
        <f t="shared" si="42"/>
        <v>033001_Sas_Entrée</v>
      </c>
      <c r="G108" s="443" t="str">
        <f t="shared" si="43"/>
        <v>033001_Sas_Entrée_</v>
      </c>
      <c r="H108" s="120" t="s">
        <v>12</v>
      </c>
      <c r="I108" s="103"/>
      <c r="J108" s="124">
        <v>0.25</v>
      </c>
      <c r="K108" s="124" t="s">
        <v>574</v>
      </c>
      <c r="L108" s="104"/>
      <c r="M108" s="425" t="s">
        <v>10</v>
      </c>
      <c r="N108" s="426">
        <v>1</v>
      </c>
      <c r="O108" s="427">
        <v>287</v>
      </c>
      <c r="P108" s="124">
        <v>592</v>
      </c>
      <c r="Q108" s="124">
        <v>25</v>
      </c>
      <c r="R108" s="124" t="s">
        <v>599</v>
      </c>
      <c r="S108" s="124" t="s">
        <v>134</v>
      </c>
      <c r="T108" s="124" t="s">
        <v>136</v>
      </c>
      <c r="U108" s="429" t="s">
        <v>138</v>
      </c>
      <c r="V108" s="430" t="s">
        <v>155</v>
      </c>
      <c r="W108" s="431" t="s">
        <v>154</v>
      </c>
      <c r="X108" s="432"/>
      <c r="Y108" s="433"/>
      <c r="Z108" s="433"/>
      <c r="AA108" s="434">
        <v>200</v>
      </c>
      <c r="AB108" s="435">
        <v>0.5</v>
      </c>
      <c r="AC108" s="436">
        <f t="shared" si="28"/>
        <v>100</v>
      </c>
      <c r="AD108" s="437">
        <f t="shared" si="29"/>
        <v>25</v>
      </c>
      <c r="AE108" s="438">
        <v>0.05</v>
      </c>
      <c r="AF108" s="437">
        <f t="shared" si="30"/>
        <v>26.25</v>
      </c>
      <c r="AG108" s="439">
        <f t="shared" si="36"/>
        <v>315</v>
      </c>
      <c r="AH108" s="553"/>
      <c r="AI108" s="553"/>
      <c r="AJ108" s="553"/>
      <c r="AK108" s="440"/>
      <c r="AL108" s="441">
        <f t="shared" si="37"/>
        <v>27.862232381801963</v>
      </c>
      <c r="AM108" s="439">
        <f t="shared" si="31"/>
        <v>334.34678858162357</v>
      </c>
      <c r="AN108" s="553"/>
      <c r="AO108" s="553"/>
      <c r="AP108" s="553"/>
      <c r="AQ108" s="440"/>
      <c r="AR108" s="441">
        <f t="shared" si="38"/>
        <v>27.862232381801963</v>
      </c>
      <c r="AS108" s="439">
        <f t="shared" si="32"/>
        <v>334.34678858162357</v>
      </c>
      <c r="AT108" s="553"/>
      <c r="AU108" s="553"/>
      <c r="AV108" s="553"/>
      <c r="AW108" s="440"/>
      <c r="AX108" s="441">
        <f t="shared" si="39"/>
        <v>27.862232381801963</v>
      </c>
      <c r="AY108" s="439">
        <f t="shared" si="33"/>
        <v>334.34678858162357</v>
      </c>
      <c r="AZ108" s="553"/>
      <c r="BA108" s="553"/>
      <c r="BB108" s="553"/>
      <c r="BC108" s="440"/>
      <c r="BD108" s="441">
        <f t="shared" si="40"/>
        <v>27.862232381801963</v>
      </c>
      <c r="BE108" s="439">
        <f t="shared" si="34"/>
        <v>334.34678858162357</v>
      </c>
      <c r="BF108" s="553"/>
      <c r="BG108" s="553"/>
      <c r="BH108" s="553"/>
      <c r="BI108" s="440"/>
      <c r="BJ108" s="441">
        <f t="shared" si="41"/>
        <v>27.862232381801963</v>
      </c>
      <c r="BK108" s="439">
        <f t="shared" si="35"/>
        <v>334.34678858162357</v>
      </c>
      <c r="BL108" s="553"/>
      <c r="BM108" s="553"/>
      <c r="BN108" s="553"/>
    </row>
    <row r="109" spans="1:66" ht="16.5" customHeight="1" x14ac:dyDescent="0.25">
      <c r="A109" s="171">
        <v>3</v>
      </c>
      <c r="B109" s="124" t="s">
        <v>620</v>
      </c>
      <c r="C109" s="422" t="s">
        <v>265</v>
      </c>
      <c r="D109" s="442" t="s">
        <v>673</v>
      </c>
      <c r="E109" s="442"/>
      <c r="F109" s="172" t="str">
        <f t="shared" si="42"/>
        <v>033001_DFG</v>
      </c>
      <c r="G109" s="443" t="str">
        <f t="shared" si="43"/>
        <v>033001_DFG_</v>
      </c>
      <c r="H109" s="120" t="s">
        <v>12</v>
      </c>
      <c r="I109" s="103"/>
      <c r="J109" s="124">
        <v>2</v>
      </c>
      <c r="K109" s="124" t="s">
        <v>575</v>
      </c>
      <c r="L109" s="104"/>
      <c r="M109" s="425" t="s">
        <v>10</v>
      </c>
      <c r="N109" s="426">
        <v>9</v>
      </c>
      <c r="O109" s="427">
        <v>592</v>
      </c>
      <c r="P109" s="124">
        <v>592</v>
      </c>
      <c r="Q109" s="124">
        <v>25</v>
      </c>
      <c r="R109" s="124" t="s">
        <v>597</v>
      </c>
      <c r="S109" s="124" t="s">
        <v>134</v>
      </c>
      <c r="T109" s="124" t="s">
        <v>136</v>
      </c>
      <c r="U109" s="429" t="s">
        <v>138</v>
      </c>
      <c r="V109" s="430" t="s">
        <v>155</v>
      </c>
      <c r="W109" s="431" t="s">
        <v>154</v>
      </c>
      <c r="X109" s="432"/>
      <c r="Y109" s="433"/>
      <c r="Z109" s="433"/>
      <c r="AA109" s="434">
        <v>200</v>
      </c>
      <c r="AB109" s="435">
        <v>0.5</v>
      </c>
      <c r="AC109" s="436">
        <f t="shared" si="28"/>
        <v>100</v>
      </c>
      <c r="AD109" s="437">
        <f t="shared" si="29"/>
        <v>1800</v>
      </c>
      <c r="AE109" s="438">
        <v>0.05</v>
      </c>
      <c r="AF109" s="437">
        <f t="shared" si="30"/>
        <v>1890</v>
      </c>
      <c r="AG109" s="439">
        <f t="shared" si="36"/>
        <v>22680</v>
      </c>
      <c r="AH109" s="553"/>
      <c r="AI109" s="553"/>
      <c r="AJ109" s="553"/>
      <c r="AK109" s="440"/>
      <c r="AL109" s="441">
        <f t="shared" si="37"/>
        <v>2006.0807314897413</v>
      </c>
      <c r="AM109" s="439">
        <f t="shared" si="31"/>
        <v>24072.968777876897</v>
      </c>
      <c r="AN109" s="553"/>
      <c r="AO109" s="553"/>
      <c r="AP109" s="553"/>
      <c r="AQ109" s="440"/>
      <c r="AR109" s="441">
        <f t="shared" si="38"/>
        <v>2006.0807314897413</v>
      </c>
      <c r="AS109" s="439">
        <f t="shared" si="32"/>
        <v>24072.968777876897</v>
      </c>
      <c r="AT109" s="553"/>
      <c r="AU109" s="553"/>
      <c r="AV109" s="553"/>
      <c r="AW109" s="440"/>
      <c r="AX109" s="441">
        <f t="shared" si="39"/>
        <v>2006.0807314897413</v>
      </c>
      <c r="AY109" s="439">
        <f t="shared" si="33"/>
        <v>24072.968777876897</v>
      </c>
      <c r="AZ109" s="553"/>
      <c r="BA109" s="553"/>
      <c r="BB109" s="553"/>
      <c r="BC109" s="440"/>
      <c r="BD109" s="441">
        <f t="shared" si="40"/>
        <v>2006.0807314897413</v>
      </c>
      <c r="BE109" s="439">
        <f t="shared" si="34"/>
        <v>24072.968777876897</v>
      </c>
      <c r="BF109" s="553"/>
      <c r="BG109" s="553"/>
      <c r="BH109" s="553"/>
      <c r="BI109" s="440"/>
      <c r="BJ109" s="441">
        <f t="shared" si="41"/>
        <v>2006.0807314897413</v>
      </c>
      <c r="BK109" s="439">
        <f t="shared" si="35"/>
        <v>24072.968777876897</v>
      </c>
      <c r="BL109" s="553"/>
      <c r="BM109" s="553"/>
      <c r="BN109" s="553"/>
    </row>
    <row r="110" spans="1:66" ht="16.5" customHeight="1" x14ac:dyDescent="0.25">
      <c r="A110" s="171">
        <v>3</v>
      </c>
      <c r="B110" s="124" t="s">
        <v>620</v>
      </c>
      <c r="C110" s="422" t="s">
        <v>265</v>
      </c>
      <c r="D110" s="442" t="s">
        <v>673</v>
      </c>
      <c r="E110" s="442"/>
      <c r="F110" s="172" t="str">
        <f t="shared" si="42"/>
        <v>033001_DFG</v>
      </c>
      <c r="G110" s="443" t="str">
        <f t="shared" si="43"/>
        <v>033001_DFG_</v>
      </c>
      <c r="H110" s="120" t="s">
        <v>12</v>
      </c>
      <c r="I110" s="103"/>
      <c r="J110" s="124">
        <v>2</v>
      </c>
      <c r="K110" s="124" t="s">
        <v>575</v>
      </c>
      <c r="L110" s="104"/>
      <c r="M110" s="425" t="s">
        <v>10</v>
      </c>
      <c r="N110" s="426">
        <v>3</v>
      </c>
      <c r="O110" s="427">
        <v>287</v>
      </c>
      <c r="P110" s="124">
        <v>592</v>
      </c>
      <c r="Q110" s="124">
        <v>25</v>
      </c>
      <c r="R110" s="124" t="s">
        <v>599</v>
      </c>
      <c r="S110" s="124" t="s">
        <v>134</v>
      </c>
      <c r="T110" s="124" t="s">
        <v>136</v>
      </c>
      <c r="U110" s="429" t="s">
        <v>138</v>
      </c>
      <c r="V110" s="430" t="s">
        <v>155</v>
      </c>
      <c r="W110" s="431" t="s">
        <v>154</v>
      </c>
      <c r="X110" s="432"/>
      <c r="Y110" s="433"/>
      <c r="Z110" s="433"/>
      <c r="AA110" s="434">
        <v>200</v>
      </c>
      <c r="AB110" s="435">
        <v>0.5</v>
      </c>
      <c r="AC110" s="436">
        <f t="shared" si="28"/>
        <v>100</v>
      </c>
      <c r="AD110" s="437">
        <f t="shared" si="29"/>
        <v>600</v>
      </c>
      <c r="AE110" s="438">
        <v>0.05</v>
      </c>
      <c r="AF110" s="437">
        <f t="shared" si="30"/>
        <v>630</v>
      </c>
      <c r="AG110" s="439">
        <f t="shared" si="36"/>
        <v>7560</v>
      </c>
      <c r="AH110" s="553"/>
      <c r="AI110" s="553"/>
      <c r="AJ110" s="553"/>
      <c r="AK110" s="440"/>
      <c r="AL110" s="441">
        <f t="shared" si="37"/>
        <v>668.69357716324714</v>
      </c>
      <c r="AM110" s="439">
        <f t="shared" si="31"/>
        <v>8024.3229259589662</v>
      </c>
      <c r="AN110" s="553"/>
      <c r="AO110" s="553"/>
      <c r="AP110" s="553"/>
      <c r="AQ110" s="440"/>
      <c r="AR110" s="441">
        <f t="shared" si="38"/>
        <v>668.69357716324714</v>
      </c>
      <c r="AS110" s="439">
        <f t="shared" si="32"/>
        <v>8024.3229259589662</v>
      </c>
      <c r="AT110" s="553"/>
      <c r="AU110" s="553"/>
      <c r="AV110" s="553"/>
      <c r="AW110" s="440"/>
      <c r="AX110" s="441">
        <f t="shared" si="39"/>
        <v>668.69357716324714</v>
      </c>
      <c r="AY110" s="439">
        <f t="shared" si="33"/>
        <v>8024.3229259589662</v>
      </c>
      <c r="AZ110" s="553"/>
      <c r="BA110" s="553"/>
      <c r="BB110" s="553"/>
      <c r="BC110" s="440"/>
      <c r="BD110" s="441">
        <f t="shared" si="40"/>
        <v>668.69357716324714</v>
      </c>
      <c r="BE110" s="439">
        <f t="shared" si="34"/>
        <v>8024.3229259589662</v>
      </c>
      <c r="BF110" s="553"/>
      <c r="BG110" s="553"/>
      <c r="BH110" s="553"/>
      <c r="BI110" s="440"/>
      <c r="BJ110" s="441">
        <f t="shared" si="41"/>
        <v>668.69357716324714</v>
      </c>
      <c r="BK110" s="439">
        <f t="shared" si="35"/>
        <v>8024.3229259589662</v>
      </c>
      <c r="BL110" s="553"/>
      <c r="BM110" s="553"/>
      <c r="BN110" s="553"/>
    </row>
    <row r="111" spans="1:66" ht="16.5" customHeight="1" x14ac:dyDescent="0.25">
      <c r="A111" s="171">
        <v>3</v>
      </c>
      <c r="B111" s="124" t="s">
        <v>620</v>
      </c>
      <c r="C111" s="422" t="s">
        <v>265</v>
      </c>
      <c r="D111" s="442" t="s">
        <v>673</v>
      </c>
      <c r="E111" s="442"/>
      <c r="F111" s="172" t="str">
        <f t="shared" si="42"/>
        <v>033001_DFG</v>
      </c>
      <c r="G111" s="443" t="str">
        <f t="shared" si="43"/>
        <v>033001_DFG_</v>
      </c>
      <c r="H111" s="120" t="s">
        <v>12</v>
      </c>
      <c r="I111" s="103"/>
      <c r="J111" s="124">
        <v>2</v>
      </c>
      <c r="K111" s="124" t="s">
        <v>575</v>
      </c>
      <c r="L111" s="104"/>
      <c r="M111" s="425" t="s">
        <v>10</v>
      </c>
      <c r="N111" s="426">
        <v>9</v>
      </c>
      <c r="O111" s="427">
        <v>592</v>
      </c>
      <c r="P111" s="124">
        <v>592</v>
      </c>
      <c r="Q111" s="124">
        <v>25</v>
      </c>
      <c r="R111" s="124" t="s">
        <v>598</v>
      </c>
      <c r="S111" s="124" t="s">
        <v>134</v>
      </c>
      <c r="T111" s="124" t="s">
        <v>136</v>
      </c>
      <c r="U111" s="429" t="s">
        <v>139</v>
      </c>
      <c r="V111" s="430" t="s">
        <v>160</v>
      </c>
      <c r="W111" s="431" t="s">
        <v>154</v>
      </c>
      <c r="X111" s="432"/>
      <c r="Y111" s="433"/>
      <c r="Z111" s="433"/>
      <c r="AA111" s="434">
        <v>200</v>
      </c>
      <c r="AB111" s="435">
        <v>0.5</v>
      </c>
      <c r="AC111" s="436">
        <f t="shared" si="28"/>
        <v>100</v>
      </c>
      <c r="AD111" s="437">
        <f t="shared" si="29"/>
        <v>1800</v>
      </c>
      <c r="AE111" s="438">
        <v>0.05</v>
      </c>
      <c r="AF111" s="437">
        <f t="shared" si="30"/>
        <v>1890</v>
      </c>
      <c r="AG111" s="439">
        <f t="shared" si="36"/>
        <v>22680</v>
      </c>
      <c r="AH111" s="553"/>
      <c r="AI111" s="553"/>
      <c r="AJ111" s="553"/>
      <c r="AK111" s="440"/>
      <c r="AL111" s="441">
        <f t="shared" si="37"/>
        <v>2006.0807314897413</v>
      </c>
      <c r="AM111" s="439">
        <f t="shared" si="31"/>
        <v>24072.968777876897</v>
      </c>
      <c r="AN111" s="553"/>
      <c r="AO111" s="553"/>
      <c r="AP111" s="553"/>
      <c r="AQ111" s="440"/>
      <c r="AR111" s="441">
        <f t="shared" si="38"/>
        <v>2006.0807314897413</v>
      </c>
      <c r="AS111" s="439">
        <f t="shared" si="32"/>
        <v>24072.968777876897</v>
      </c>
      <c r="AT111" s="553"/>
      <c r="AU111" s="553"/>
      <c r="AV111" s="553"/>
      <c r="AW111" s="440"/>
      <c r="AX111" s="441">
        <f t="shared" si="39"/>
        <v>2006.0807314897413</v>
      </c>
      <c r="AY111" s="439">
        <f t="shared" si="33"/>
        <v>24072.968777876897</v>
      </c>
      <c r="AZ111" s="553"/>
      <c r="BA111" s="553"/>
      <c r="BB111" s="553"/>
      <c r="BC111" s="440"/>
      <c r="BD111" s="441">
        <f t="shared" si="40"/>
        <v>2006.0807314897413</v>
      </c>
      <c r="BE111" s="439">
        <f t="shared" si="34"/>
        <v>24072.968777876897</v>
      </c>
      <c r="BF111" s="553"/>
      <c r="BG111" s="553"/>
      <c r="BH111" s="553"/>
      <c r="BI111" s="440"/>
      <c r="BJ111" s="441">
        <f t="shared" si="41"/>
        <v>2006.0807314897413</v>
      </c>
      <c r="BK111" s="439">
        <f t="shared" si="35"/>
        <v>24072.968777876897</v>
      </c>
      <c r="BL111" s="553"/>
      <c r="BM111" s="553"/>
      <c r="BN111" s="553"/>
    </row>
    <row r="112" spans="1:66" ht="16.5" customHeight="1" x14ac:dyDescent="0.25">
      <c r="A112" s="171">
        <v>3</v>
      </c>
      <c r="B112" s="124" t="s">
        <v>620</v>
      </c>
      <c r="C112" s="422" t="s">
        <v>265</v>
      </c>
      <c r="D112" s="442" t="s">
        <v>673</v>
      </c>
      <c r="E112" s="442"/>
      <c r="F112" s="172" t="str">
        <f t="shared" si="42"/>
        <v>033001_Sconseils</v>
      </c>
      <c r="G112" s="443" t="str">
        <f t="shared" si="43"/>
        <v>033001_Sconseils_</v>
      </c>
      <c r="H112" s="120" t="s">
        <v>12</v>
      </c>
      <c r="I112" s="103"/>
      <c r="J112" s="124">
        <v>2</v>
      </c>
      <c r="K112" s="124" t="s">
        <v>634</v>
      </c>
      <c r="L112" s="104"/>
      <c r="M112" s="425" t="s">
        <v>10</v>
      </c>
      <c r="N112" s="426">
        <v>1</v>
      </c>
      <c r="O112" s="427">
        <v>592</v>
      </c>
      <c r="P112" s="124">
        <v>592</v>
      </c>
      <c r="Q112" s="124">
        <v>25</v>
      </c>
      <c r="R112" s="124" t="s">
        <v>597</v>
      </c>
      <c r="S112" s="124" t="s">
        <v>134</v>
      </c>
      <c r="T112" s="124" t="s">
        <v>136</v>
      </c>
      <c r="U112" s="429" t="s">
        <v>138</v>
      </c>
      <c r="V112" s="430" t="s">
        <v>155</v>
      </c>
      <c r="W112" s="431" t="s">
        <v>154</v>
      </c>
      <c r="X112" s="432"/>
      <c r="Y112" s="433"/>
      <c r="Z112" s="433"/>
      <c r="AA112" s="434">
        <v>200</v>
      </c>
      <c r="AB112" s="435">
        <v>0.5</v>
      </c>
      <c r="AC112" s="436">
        <f t="shared" si="28"/>
        <v>100</v>
      </c>
      <c r="AD112" s="437">
        <f t="shared" si="29"/>
        <v>200</v>
      </c>
      <c r="AE112" s="438">
        <v>0.05</v>
      </c>
      <c r="AF112" s="437">
        <f t="shared" si="30"/>
        <v>210</v>
      </c>
      <c r="AG112" s="439">
        <f t="shared" si="36"/>
        <v>2520</v>
      </c>
      <c r="AH112" s="553"/>
      <c r="AI112" s="553"/>
      <c r="AJ112" s="553"/>
      <c r="AK112" s="440"/>
      <c r="AL112" s="441">
        <f t="shared" si="37"/>
        <v>222.8978590544157</v>
      </c>
      <c r="AM112" s="439">
        <f t="shared" si="31"/>
        <v>2674.7743086529886</v>
      </c>
      <c r="AN112" s="553"/>
      <c r="AO112" s="553"/>
      <c r="AP112" s="553"/>
      <c r="AQ112" s="440"/>
      <c r="AR112" s="441">
        <f t="shared" si="38"/>
        <v>222.8978590544157</v>
      </c>
      <c r="AS112" s="439">
        <f t="shared" si="32"/>
        <v>2674.7743086529886</v>
      </c>
      <c r="AT112" s="553"/>
      <c r="AU112" s="553"/>
      <c r="AV112" s="553"/>
      <c r="AW112" s="440"/>
      <c r="AX112" s="441">
        <f t="shared" si="39"/>
        <v>222.8978590544157</v>
      </c>
      <c r="AY112" s="439">
        <f t="shared" si="33"/>
        <v>2674.7743086529886</v>
      </c>
      <c r="AZ112" s="553"/>
      <c r="BA112" s="553"/>
      <c r="BB112" s="553"/>
      <c r="BC112" s="440"/>
      <c r="BD112" s="441">
        <f t="shared" si="40"/>
        <v>222.8978590544157</v>
      </c>
      <c r="BE112" s="439">
        <f t="shared" si="34"/>
        <v>2674.7743086529886</v>
      </c>
      <c r="BF112" s="553"/>
      <c r="BG112" s="553"/>
      <c r="BH112" s="553"/>
      <c r="BI112" s="440"/>
      <c r="BJ112" s="441">
        <f t="shared" si="41"/>
        <v>222.8978590544157</v>
      </c>
      <c r="BK112" s="439">
        <f t="shared" si="35"/>
        <v>2674.7743086529886</v>
      </c>
      <c r="BL112" s="553"/>
      <c r="BM112" s="553"/>
      <c r="BN112" s="553"/>
    </row>
    <row r="113" spans="1:66" ht="16.5" customHeight="1" x14ac:dyDescent="0.25">
      <c r="A113" s="171">
        <v>3</v>
      </c>
      <c r="B113" s="124" t="s">
        <v>620</v>
      </c>
      <c r="C113" s="422" t="s">
        <v>265</v>
      </c>
      <c r="D113" s="442" t="s">
        <v>673</v>
      </c>
      <c r="E113" s="442"/>
      <c r="F113" s="172" t="str">
        <f t="shared" si="42"/>
        <v>033001_Sconseils</v>
      </c>
      <c r="G113" s="443" t="str">
        <f t="shared" si="43"/>
        <v>033001_Sconseils_</v>
      </c>
      <c r="H113" s="120" t="s">
        <v>12</v>
      </c>
      <c r="I113" s="103"/>
      <c r="J113" s="124">
        <v>2</v>
      </c>
      <c r="K113" s="124" t="s">
        <v>634</v>
      </c>
      <c r="L113" s="104"/>
      <c r="M113" s="425" t="s">
        <v>10</v>
      </c>
      <c r="N113" s="426">
        <v>1</v>
      </c>
      <c r="O113" s="427">
        <v>592</v>
      </c>
      <c r="P113" s="124">
        <v>592</v>
      </c>
      <c r="Q113" s="124">
        <v>25</v>
      </c>
      <c r="R113" s="124" t="s">
        <v>598</v>
      </c>
      <c r="S113" s="124" t="s">
        <v>134</v>
      </c>
      <c r="T113" s="124" t="s">
        <v>136</v>
      </c>
      <c r="U113" s="429" t="s">
        <v>139</v>
      </c>
      <c r="V113" s="430" t="s">
        <v>160</v>
      </c>
      <c r="W113" s="431" t="s">
        <v>154</v>
      </c>
      <c r="X113" s="432"/>
      <c r="Y113" s="433"/>
      <c r="Z113" s="433"/>
      <c r="AA113" s="434">
        <v>200</v>
      </c>
      <c r="AB113" s="435">
        <v>0.5</v>
      </c>
      <c r="AC113" s="436">
        <f t="shared" si="28"/>
        <v>100</v>
      </c>
      <c r="AD113" s="437">
        <f t="shared" si="29"/>
        <v>200</v>
      </c>
      <c r="AE113" s="438">
        <v>0.05</v>
      </c>
      <c r="AF113" s="437">
        <f t="shared" si="30"/>
        <v>210</v>
      </c>
      <c r="AG113" s="439">
        <f t="shared" si="36"/>
        <v>2520</v>
      </c>
      <c r="AH113" s="553"/>
      <c r="AI113" s="553"/>
      <c r="AJ113" s="553"/>
      <c r="AK113" s="440"/>
      <c r="AL113" s="441">
        <f t="shared" si="37"/>
        <v>222.8978590544157</v>
      </c>
      <c r="AM113" s="439">
        <f t="shared" si="31"/>
        <v>2674.7743086529886</v>
      </c>
      <c r="AN113" s="553"/>
      <c r="AO113" s="553"/>
      <c r="AP113" s="553"/>
      <c r="AQ113" s="440"/>
      <c r="AR113" s="441">
        <f t="shared" si="38"/>
        <v>222.8978590544157</v>
      </c>
      <c r="AS113" s="439">
        <f t="shared" si="32"/>
        <v>2674.7743086529886</v>
      </c>
      <c r="AT113" s="553"/>
      <c r="AU113" s="553"/>
      <c r="AV113" s="553"/>
      <c r="AW113" s="440"/>
      <c r="AX113" s="441">
        <f t="shared" si="39"/>
        <v>222.8978590544157</v>
      </c>
      <c r="AY113" s="439">
        <f t="shared" si="33"/>
        <v>2674.7743086529886</v>
      </c>
      <c r="AZ113" s="553"/>
      <c r="BA113" s="553"/>
      <c r="BB113" s="553"/>
      <c r="BC113" s="440"/>
      <c r="BD113" s="441">
        <f t="shared" si="40"/>
        <v>222.8978590544157</v>
      </c>
      <c r="BE113" s="439">
        <f t="shared" si="34"/>
        <v>2674.7743086529886</v>
      </c>
      <c r="BF113" s="553"/>
      <c r="BG113" s="553"/>
      <c r="BH113" s="553"/>
      <c r="BI113" s="440"/>
      <c r="BJ113" s="441">
        <f t="shared" si="41"/>
        <v>222.8978590544157</v>
      </c>
      <c r="BK113" s="439">
        <f t="shared" si="35"/>
        <v>2674.7743086529886</v>
      </c>
      <c r="BL113" s="553"/>
      <c r="BM113" s="553"/>
      <c r="BN113" s="553"/>
    </row>
    <row r="114" spans="1:66" ht="16.5" customHeight="1" x14ac:dyDescent="0.25">
      <c r="A114" s="171">
        <v>3</v>
      </c>
      <c r="B114" s="124" t="s">
        <v>620</v>
      </c>
      <c r="C114" s="422" t="s">
        <v>265</v>
      </c>
      <c r="D114" s="442" t="s">
        <v>673</v>
      </c>
      <c r="E114" s="442"/>
      <c r="F114" s="172" t="str">
        <f t="shared" si="42"/>
        <v>033001_Sconseils</v>
      </c>
      <c r="G114" s="443" t="str">
        <f t="shared" si="43"/>
        <v>033001_Sconseils_</v>
      </c>
      <c r="H114" s="120" t="s">
        <v>12</v>
      </c>
      <c r="I114" s="103"/>
      <c r="J114" s="124">
        <v>2</v>
      </c>
      <c r="K114" s="124" t="s">
        <v>634</v>
      </c>
      <c r="L114" s="104"/>
      <c r="M114" s="425" t="s">
        <v>10</v>
      </c>
      <c r="N114" s="426">
        <v>2</v>
      </c>
      <c r="O114" s="427">
        <v>287</v>
      </c>
      <c r="P114" s="124">
        <v>592</v>
      </c>
      <c r="Q114" s="124">
        <v>25</v>
      </c>
      <c r="R114" s="124" t="s">
        <v>600</v>
      </c>
      <c r="S114" s="124" t="s">
        <v>134</v>
      </c>
      <c r="T114" s="124" t="s">
        <v>136</v>
      </c>
      <c r="U114" s="429" t="s">
        <v>139</v>
      </c>
      <c r="V114" s="430" t="s">
        <v>160</v>
      </c>
      <c r="W114" s="431" t="s">
        <v>154</v>
      </c>
      <c r="X114" s="432"/>
      <c r="Y114" s="433"/>
      <c r="Z114" s="433"/>
      <c r="AA114" s="434">
        <v>200</v>
      </c>
      <c r="AB114" s="435">
        <v>0.5</v>
      </c>
      <c r="AC114" s="436">
        <f t="shared" si="28"/>
        <v>100</v>
      </c>
      <c r="AD114" s="437">
        <f t="shared" si="29"/>
        <v>400</v>
      </c>
      <c r="AE114" s="438">
        <v>0.05</v>
      </c>
      <c r="AF114" s="437">
        <f t="shared" si="30"/>
        <v>420</v>
      </c>
      <c r="AG114" s="439">
        <f t="shared" si="36"/>
        <v>5040</v>
      </c>
      <c r="AH114" s="553"/>
      <c r="AI114" s="553"/>
      <c r="AJ114" s="553"/>
      <c r="AK114" s="440"/>
      <c r="AL114" s="441">
        <f t="shared" si="37"/>
        <v>445.79571810883141</v>
      </c>
      <c r="AM114" s="439">
        <f t="shared" si="31"/>
        <v>5349.5486173059771</v>
      </c>
      <c r="AN114" s="553"/>
      <c r="AO114" s="553"/>
      <c r="AP114" s="553"/>
      <c r="AQ114" s="440"/>
      <c r="AR114" s="441">
        <f t="shared" si="38"/>
        <v>445.79571810883141</v>
      </c>
      <c r="AS114" s="439">
        <f t="shared" si="32"/>
        <v>5349.5486173059771</v>
      </c>
      <c r="AT114" s="553"/>
      <c r="AU114" s="553"/>
      <c r="AV114" s="553"/>
      <c r="AW114" s="440"/>
      <c r="AX114" s="441">
        <f t="shared" si="39"/>
        <v>445.79571810883141</v>
      </c>
      <c r="AY114" s="439">
        <f t="shared" si="33"/>
        <v>5349.5486173059771</v>
      </c>
      <c r="AZ114" s="553"/>
      <c r="BA114" s="553"/>
      <c r="BB114" s="553"/>
      <c r="BC114" s="440"/>
      <c r="BD114" s="441">
        <f t="shared" si="40"/>
        <v>445.79571810883141</v>
      </c>
      <c r="BE114" s="439">
        <f t="shared" si="34"/>
        <v>5349.5486173059771</v>
      </c>
      <c r="BF114" s="553"/>
      <c r="BG114" s="553"/>
      <c r="BH114" s="553"/>
      <c r="BI114" s="440"/>
      <c r="BJ114" s="441">
        <f t="shared" si="41"/>
        <v>445.79571810883141</v>
      </c>
      <c r="BK114" s="439">
        <f t="shared" si="35"/>
        <v>5349.5486173059771</v>
      </c>
      <c r="BL114" s="553"/>
      <c r="BM114" s="553"/>
      <c r="BN114" s="553"/>
    </row>
    <row r="115" spans="1:66" ht="16.5" customHeight="1" x14ac:dyDescent="0.25">
      <c r="A115" s="171">
        <v>3</v>
      </c>
      <c r="B115" s="124" t="s">
        <v>620</v>
      </c>
      <c r="C115" s="422" t="s">
        <v>265</v>
      </c>
      <c r="D115" s="442" t="s">
        <v>673</v>
      </c>
      <c r="E115" s="442"/>
      <c r="F115" s="172" t="str">
        <f t="shared" si="42"/>
        <v>033001_Sconseils</v>
      </c>
      <c r="G115" s="443" t="str">
        <f t="shared" si="43"/>
        <v>033001_Sconseils_</v>
      </c>
      <c r="H115" s="120" t="s">
        <v>12</v>
      </c>
      <c r="I115" s="103"/>
      <c r="J115" s="124">
        <v>2</v>
      </c>
      <c r="K115" s="124" t="s">
        <v>634</v>
      </c>
      <c r="L115" s="104"/>
      <c r="M115" s="425" t="s">
        <v>10</v>
      </c>
      <c r="N115" s="426">
        <v>1</v>
      </c>
      <c r="O115" s="427">
        <v>287</v>
      </c>
      <c r="P115" s="124">
        <v>592</v>
      </c>
      <c r="Q115" s="124">
        <v>25</v>
      </c>
      <c r="R115" s="124" t="s">
        <v>599</v>
      </c>
      <c r="S115" s="124" t="s">
        <v>134</v>
      </c>
      <c r="T115" s="124" t="s">
        <v>136</v>
      </c>
      <c r="U115" s="429" t="s">
        <v>138</v>
      </c>
      <c r="V115" s="430" t="s">
        <v>155</v>
      </c>
      <c r="W115" s="431" t="s">
        <v>154</v>
      </c>
      <c r="X115" s="432"/>
      <c r="Y115" s="433"/>
      <c r="Z115" s="433"/>
      <c r="AA115" s="434">
        <v>200</v>
      </c>
      <c r="AB115" s="435">
        <v>0.5</v>
      </c>
      <c r="AC115" s="436">
        <f t="shared" si="28"/>
        <v>100</v>
      </c>
      <c r="AD115" s="437">
        <f t="shared" si="29"/>
        <v>200</v>
      </c>
      <c r="AE115" s="438">
        <v>0.05</v>
      </c>
      <c r="AF115" s="437">
        <f t="shared" si="30"/>
        <v>210</v>
      </c>
      <c r="AG115" s="439">
        <f t="shared" si="36"/>
        <v>2520</v>
      </c>
      <c r="AH115" s="553"/>
      <c r="AI115" s="553"/>
      <c r="AJ115" s="553"/>
      <c r="AK115" s="440"/>
      <c r="AL115" s="441">
        <f t="shared" si="37"/>
        <v>222.8978590544157</v>
      </c>
      <c r="AM115" s="439">
        <f t="shared" si="31"/>
        <v>2674.7743086529886</v>
      </c>
      <c r="AN115" s="553"/>
      <c r="AO115" s="553"/>
      <c r="AP115" s="553"/>
      <c r="AQ115" s="440"/>
      <c r="AR115" s="441">
        <f t="shared" si="38"/>
        <v>222.8978590544157</v>
      </c>
      <c r="AS115" s="439">
        <f t="shared" si="32"/>
        <v>2674.7743086529886</v>
      </c>
      <c r="AT115" s="553"/>
      <c r="AU115" s="553"/>
      <c r="AV115" s="553"/>
      <c r="AW115" s="440"/>
      <c r="AX115" s="441">
        <f t="shared" si="39"/>
        <v>222.8978590544157</v>
      </c>
      <c r="AY115" s="439">
        <f t="shared" si="33"/>
        <v>2674.7743086529886</v>
      </c>
      <c r="AZ115" s="553"/>
      <c r="BA115" s="553"/>
      <c r="BB115" s="553"/>
      <c r="BC115" s="440"/>
      <c r="BD115" s="441">
        <f t="shared" si="40"/>
        <v>222.8978590544157</v>
      </c>
      <c r="BE115" s="439">
        <f t="shared" si="34"/>
        <v>2674.7743086529886</v>
      </c>
      <c r="BF115" s="553"/>
      <c r="BG115" s="553"/>
      <c r="BH115" s="553"/>
      <c r="BI115" s="440"/>
      <c r="BJ115" s="441">
        <f t="shared" si="41"/>
        <v>222.8978590544157</v>
      </c>
      <c r="BK115" s="439">
        <f t="shared" si="35"/>
        <v>2674.7743086529886</v>
      </c>
      <c r="BL115" s="553"/>
      <c r="BM115" s="553"/>
      <c r="BN115" s="553"/>
    </row>
    <row r="116" spans="1:66" ht="16.5" customHeight="1" x14ac:dyDescent="0.25">
      <c r="A116" s="171">
        <v>3</v>
      </c>
      <c r="B116" s="124" t="s">
        <v>620</v>
      </c>
      <c r="C116" s="422" t="s">
        <v>265</v>
      </c>
      <c r="D116" s="442" t="s">
        <v>673</v>
      </c>
      <c r="E116" s="442"/>
      <c r="F116" s="172" t="str">
        <f t="shared" si="42"/>
        <v>033001_Grand_Amphi</v>
      </c>
      <c r="G116" s="443" t="str">
        <f t="shared" si="43"/>
        <v>033001_Grand_Amphi_</v>
      </c>
      <c r="H116" s="120" t="s">
        <v>12</v>
      </c>
      <c r="I116" s="103"/>
      <c r="J116" s="124">
        <v>2</v>
      </c>
      <c r="K116" s="124" t="s">
        <v>576</v>
      </c>
      <c r="L116" s="104"/>
      <c r="M116" s="425" t="s">
        <v>10</v>
      </c>
      <c r="N116" s="426">
        <v>4</v>
      </c>
      <c r="O116" s="427">
        <v>592</v>
      </c>
      <c r="P116" s="124">
        <v>592</v>
      </c>
      <c r="Q116" s="124">
        <v>25</v>
      </c>
      <c r="R116" s="124" t="s">
        <v>597</v>
      </c>
      <c r="S116" s="124" t="s">
        <v>134</v>
      </c>
      <c r="T116" s="124" t="s">
        <v>136</v>
      </c>
      <c r="U116" s="429" t="s">
        <v>138</v>
      </c>
      <c r="V116" s="430" t="s">
        <v>155</v>
      </c>
      <c r="W116" s="431" t="s">
        <v>154</v>
      </c>
      <c r="X116" s="432"/>
      <c r="Y116" s="433"/>
      <c r="Z116" s="433"/>
      <c r="AA116" s="434">
        <v>200</v>
      </c>
      <c r="AB116" s="435">
        <v>0.5</v>
      </c>
      <c r="AC116" s="436">
        <f t="shared" si="28"/>
        <v>100</v>
      </c>
      <c r="AD116" s="437">
        <f t="shared" si="29"/>
        <v>800</v>
      </c>
      <c r="AE116" s="438">
        <v>0.05</v>
      </c>
      <c r="AF116" s="437">
        <f t="shared" si="30"/>
        <v>840</v>
      </c>
      <c r="AG116" s="439">
        <f t="shared" si="36"/>
        <v>10080</v>
      </c>
      <c r="AH116" s="553"/>
      <c r="AI116" s="553"/>
      <c r="AJ116" s="553"/>
      <c r="AK116" s="440"/>
      <c r="AL116" s="441">
        <f t="shared" si="37"/>
        <v>891.59143621766282</v>
      </c>
      <c r="AM116" s="439">
        <f t="shared" si="31"/>
        <v>10699.097234611954</v>
      </c>
      <c r="AN116" s="553"/>
      <c r="AO116" s="553"/>
      <c r="AP116" s="553"/>
      <c r="AQ116" s="440"/>
      <c r="AR116" s="441">
        <f t="shared" si="38"/>
        <v>891.59143621766282</v>
      </c>
      <c r="AS116" s="439">
        <f t="shared" si="32"/>
        <v>10699.097234611954</v>
      </c>
      <c r="AT116" s="553"/>
      <c r="AU116" s="553"/>
      <c r="AV116" s="553"/>
      <c r="AW116" s="440"/>
      <c r="AX116" s="441">
        <f t="shared" si="39"/>
        <v>891.59143621766282</v>
      </c>
      <c r="AY116" s="439">
        <f t="shared" si="33"/>
        <v>10699.097234611954</v>
      </c>
      <c r="AZ116" s="553"/>
      <c r="BA116" s="553"/>
      <c r="BB116" s="553"/>
      <c r="BC116" s="440"/>
      <c r="BD116" s="441">
        <f t="shared" si="40"/>
        <v>891.59143621766282</v>
      </c>
      <c r="BE116" s="439">
        <f t="shared" si="34"/>
        <v>10699.097234611954</v>
      </c>
      <c r="BF116" s="553"/>
      <c r="BG116" s="553"/>
      <c r="BH116" s="553"/>
      <c r="BI116" s="440"/>
      <c r="BJ116" s="441">
        <f t="shared" si="41"/>
        <v>891.59143621766282</v>
      </c>
      <c r="BK116" s="439">
        <f t="shared" si="35"/>
        <v>10699.097234611954</v>
      </c>
      <c r="BL116" s="553"/>
      <c r="BM116" s="553"/>
      <c r="BN116" s="553"/>
    </row>
    <row r="117" spans="1:66" ht="16.5" customHeight="1" x14ac:dyDescent="0.25">
      <c r="A117" s="171">
        <v>3</v>
      </c>
      <c r="B117" s="124" t="s">
        <v>620</v>
      </c>
      <c r="C117" s="422" t="s">
        <v>265</v>
      </c>
      <c r="D117" s="442" t="s">
        <v>673</v>
      </c>
      <c r="E117" s="442"/>
      <c r="F117" s="172" t="str">
        <f t="shared" si="42"/>
        <v>033001_Grand_Amphi</v>
      </c>
      <c r="G117" s="443" t="str">
        <f t="shared" si="43"/>
        <v>033001_Grand_Amphi_</v>
      </c>
      <c r="H117" s="120" t="s">
        <v>12</v>
      </c>
      <c r="I117" s="103"/>
      <c r="J117" s="124">
        <v>2</v>
      </c>
      <c r="K117" s="124" t="s">
        <v>576</v>
      </c>
      <c r="L117" s="104"/>
      <c r="M117" s="425" t="s">
        <v>10</v>
      </c>
      <c r="N117" s="426">
        <v>6</v>
      </c>
      <c r="O117" s="427">
        <v>592</v>
      </c>
      <c r="P117" s="124">
        <v>592</v>
      </c>
      <c r="Q117" s="124">
        <v>25</v>
      </c>
      <c r="R117" s="124" t="s">
        <v>598</v>
      </c>
      <c r="S117" s="124" t="s">
        <v>134</v>
      </c>
      <c r="T117" s="124" t="s">
        <v>136</v>
      </c>
      <c r="U117" s="429" t="s">
        <v>139</v>
      </c>
      <c r="V117" s="430" t="s">
        <v>160</v>
      </c>
      <c r="W117" s="431" t="s">
        <v>154</v>
      </c>
      <c r="X117" s="432"/>
      <c r="Y117" s="433"/>
      <c r="Z117" s="433"/>
      <c r="AA117" s="434">
        <v>200</v>
      </c>
      <c r="AB117" s="435">
        <v>0.5</v>
      </c>
      <c r="AC117" s="436">
        <f t="shared" si="28"/>
        <v>100</v>
      </c>
      <c r="AD117" s="437">
        <f t="shared" si="29"/>
        <v>1200</v>
      </c>
      <c r="AE117" s="438">
        <v>0.05</v>
      </c>
      <c r="AF117" s="437">
        <f t="shared" si="30"/>
        <v>1260</v>
      </c>
      <c r="AG117" s="439">
        <f t="shared" si="36"/>
        <v>15120</v>
      </c>
      <c r="AH117" s="553"/>
      <c r="AI117" s="553"/>
      <c r="AJ117" s="553"/>
      <c r="AK117" s="440"/>
      <c r="AL117" s="441">
        <f t="shared" si="37"/>
        <v>1337.3871543264943</v>
      </c>
      <c r="AM117" s="439">
        <f t="shared" si="31"/>
        <v>16048.645851917932</v>
      </c>
      <c r="AN117" s="553"/>
      <c r="AO117" s="553"/>
      <c r="AP117" s="553"/>
      <c r="AQ117" s="440"/>
      <c r="AR117" s="441">
        <f t="shared" si="38"/>
        <v>1337.3871543264943</v>
      </c>
      <c r="AS117" s="439">
        <f t="shared" si="32"/>
        <v>16048.645851917932</v>
      </c>
      <c r="AT117" s="553"/>
      <c r="AU117" s="553"/>
      <c r="AV117" s="553"/>
      <c r="AW117" s="440"/>
      <c r="AX117" s="441">
        <f t="shared" si="39"/>
        <v>1337.3871543264943</v>
      </c>
      <c r="AY117" s="439">
        <f t="shared" si="33"/>
        <v>16048.645851917932</v>
      </c>
      <c r="AZ117" s="553"/>
      <c r="BA117" s="553"/>
      <c r="BB117" s="553"/>
      <c r="BC117" s="440"/>
      <c r="BD117" s="441">
        <f t="shared" si="40"/>
        <v>1337.3871543264943</v>
      </c>
      <c r="BE117" s="439">
        <f t="shared" si="34"/>
        <v>16048.645851917932</v>
      </c>
      <c r="BF117" s="553"/>
      <c r="BG117" s="553"/>
      <c r="BH117" s="553"/>
      <c r="BI117" s="440"/>
      <c r="BJ117" s="441">
        <f t="shared" si="41"/>
        <v>1337.3871543264943</v>
      </c>
      <c r="BK117" s="439">
        <f t="shared" si="35"/>
        <v>16048.645851917932</v>
      </c>
      <c r="BL117" s="553"/>
      <c r="BM117" s="553"/>
      <c r="BN117" s="553"/>
    </row>
    <row r="118" spans="1:66" ht="16.5" customHeight="1" x14ac:dyDescent="0.25">
      <c r="A118" s="171">
        <v>3</v>
      </c>
      <c r="B118" s="124" t="s">
        <v>620</v>
      </c>
      <c r="C118" s="422" t="s">
        <v>265</v>
      </c>
      <c r="D118" s="442" t="s">
        <v>673</v>
      </c>
      <c r="E118" s="442"/>
      <c r="F118" s="172" t="str">
        <f t="shared" si="42"/>
        <v>033001_Grand_Amphi</v>
      </c>
      <c r="G118" s="443" t="str">
        <f t="shared" si="43"/>
        <v>033001_Grand_Amphi_</v>
      </c>
      <c r="H118" s="120" t="s">
        <v>12</v>
      </c>
      <c r="I118" s="103"/>
      <c r="J118" s="124">
        <v>2</v>
      </c>
      <c r="K118" s="124" t="s">
        <v>576</v>
      </c>
      <c r="L118" s="104"/>
      <c r="M118" s="425" t="s">
        <v>10</v>
      </c>
      <c r="N118" s="426">
        <v>4</v>
      </c>
      <c r="O118" s="427">
        <v>287</v>
      </c>
      <c r="P118" s="124">
        <v>592</v>
      </c>
      <c r="Q118" s="124">
        <v>25</v>
      </c>
      <c r="R118" s="124" t="s">
        <v>599</v>
      </c>
      <c r="S118" s="124" t="s">
        <v>134</v>
      </c>
      <c r="T118" s="124" t="s">
        <v>136</v>
      </c>
      <c r="U118" s="429" t="s">
        <v>138</v>
      </c>
      <c r="V118" s="430" t="s">
        <v>155</v>
      </c>
      <c r="W118" s="431" t="s">
        <v>154</v>
      </c>
      <c r="X118" s="432"/>
      <c r="Y118" s="433"/>
      <c r="Z118" s="433"/>
      <c r="AA118" s="434">
        <v>200</v>
      </c>
      <c r="AB118" s="435">
        <v>0.5</v>
      </c>
      <c r="AC118" s="436">
        <f t="shared" si="28"/>
        <v>100</v>
      </c>
      <c r="AD118" s="437">
        <f t="shared" si="29"/>
        <v>800</v>
      </c>
      <c r="AE118" s="438">
        <v>0.05</v>
      </c>
      <c r="AF118" s="437">
        <f t="shared" si="30"/>
        <v>840</v>
      </c>
      <c r="AG118" s="439">
        <f t="shared" si="36"/>
        <v>10080</v>
      </c>
      <c r="AH118" s="553"/>
      <c r="AI118" s="553"/>
      <c r="AJ118" s="553"/>
      <c r="AK118" s="440"/>
      <c r="AL118" s="441">
        <f t="shared" si="37"/>
        <v>891.59143621766282</v>
      </c>
      <c r="AM118" s="439">
        <f t="shared" si="31"/>
        <v>10699.097234611954</v>
      </c>
      <c r="AN118" s="553"/>
      <c r="AO118" s="553"/>
      <c r="AP118" s="553"/>
      <c r="AQ118" s="440"/>
      <c r="AR118" s="441">
        <f t="shared" si="38"/>
        <v>891.59143621766282</v>
      </c>
      <c r="AS118" s="439">
        <f t="shared" si="32"/>
        <v>10699.097234611954</v>
      </c>
      <c r="AT118" s="553"/>
      <c r="AU118" s="553"/>
      <c r="AV118" s="553"/>
      <c r="AW118" s="440"/>
      <c r="AX118" s="441">
        <f t="shared" si="39"/>
        <v>891.59143621766282</v>
      </c>
      <c r="AY118" s="439">
        <f t="shared" si="33"/>
        <v>10699.097234611954</v>
      </c>
      <c r="AZ118" s="553"/>
      <c r="BA118" s="553"/>
      <c r="BB118" s="553"/>
      <c r="BC118" s="440"/>
      <c r="BD118" s="441">
        <f t="shared" si="40"/>
        <v>891.59143621766282</v>
      </c>
      <c r="BE118" s="439">
        <f t="shared" si="34"/>
        <v>10699.097234611954</v>
      </c>
      <c r="BF118" s="553"/>
      <c r="BG118" s="553"/>
      <c r="BH118" s="553"/>
      <c r="BI118" s="440"/>
      <c r="BJ118" s="441">
        <f t="shared" si="41"/>
        <v>891.59143621766282</v>
      </c>
      <c r="BK118" s="439">
        <f t="shared" si="35"/>
        <v>10699.097234611954</v>
      </c>
      <c r="BL118" s="553"/>
      <c r="BM118" s="553"/>
      <c r="BN118" s="553"/>
    </row>
    <row r="119" spans="1:66" ht="16.5" customHeight="1" x14ac:dyDescent="0.25">
      <c r="A119" s="171">
        <v>3</v>
      </c>
      <c r="B119" s="124" t="s">
        <v>620</v>
      </c>
      <c r="C119" s="422" t="s">
        <v>265</v>
      </c>
      <c r="D119" s="442" t="s">
        <v>673</v>
      </c>
      <c r="E119" s="442"/>
      <c r="F119" s="172" t="str">
        <f t="shared" si="42"/>
        <v>033001_Grand_Amphi</v>
      </c>
      <c r="G119" s="443" t="str">
        <f t="shared" si="43"/>
        <v>033001_Grand_Amphi_</v>
      </c>
      <c r="H119" s="120" t="s">
        <v>12</v>
      </c>
      <c r="I119" s="103"/>
      <c r="J119" s="124">
        <v>2</v>
      </c>
      <c r="K119" s="124" t="s">
        <v>576</v>
      </c>
      <c r="L119" s="104"/>
      <c r="M119" s="425" t="s">
        <v>10</v>
      </c>
      <c r="N119" s="426">
        <v>3</v>
      </c>
      <c r="O119" s="427">
        <v>287</v>
      </c>
      <c r="P119" s="124">
        <v>592</v>
      </c>
      <c r="Q119" s="124">
        <v>25</v>
      </c>
      <c r="R119" s="124" t="s">
        <v>600</v>
      </c>
      <c r="S119" s="124" t="s">
        <v>134</v>
      </c>
      <c r="T119" s="124" t="s">
        <v>136</v>
      </c>
      <c r="U119" s="429" t="s">
        <v>139</v>
      </c>
      <c r="V119" s="430" t="s">
        <v>160</v>
      </c>
      <c r="W119" s="431" t="s">
        <v>154</v>
      </c>
      <c r="X119" s="432"/>
      <c r="Y119" s="433"/>
      <c r="Z119" s="433"/>
      <c r="AA119" s="434">
        <v>200</v>
      </c>
      <c r="AB119" s="435">
        <v>0.5</v>
      </c>
      <c r="AC119" s="436">
        <f t="shared" si="28"/>
        <v>100</v>
      </c>
      <c r="AD119" s="437">
        <f t="shared" si="29"/>
        <v>600</v>
      </c>
      <c r="AE119" s="438">
        <v>0.05</v>
      </c>
      <c r="AF119" s="437">
        <f t="shared" si="30"/>
        <v>630</v>
      </c>
      <c r="AG119" s="439">
        <f t="shared" si="36"/>
        <v>7560</v>
      </c>
      <c r="AH119" s="553"/>
      <c r="AI119" s="553"/>
      <c r="AJ119" s="553"/>
      <c r="AK119" s="440"/>
      <c r="AL119" s="441">
        <f t="shared" si="37"/>
        <v>668.69357716324714</v>
      </c>
      <c r="AM119" s="439">
        <f t="shared" si="31"/>
        <v>8024.3229259589662</v>
      </c>
      <c r="AN119" s="553"/>
      <c r="AO119" s="553"/>
      <c r="AP119" s="553"/>
      <c r="AQ119" s="440"/>
      <c r="AR119" s="441">
        <f t="shared" si="38"/>
        <v>668.69357716324714</v>
      </c>
      <c r="AS119" s="439">
        <f t="shared" si="32"/>
        <v>8024.3229259589662</v>
      </c>
      <c r="AT119" s="553"/>
      <c r="AU119" s="553"/>
      <c r="AV119" s="553"/>
      <c r="AW119" s="440"/>
      <c r="AX119" s="441">
        <f t="shared" si="39"/>
        <v>668.69357716324714</v>
      </c>
      <c r="AY119" s="439">
        <f t="shared" si="33"/>
        <v>8024.3229259589662</v>
      </c>
      <c r="AZ119" s="553"/>
      <c r="BA119" s="553"/>
      <c r="BB119" s="553"/>
      <c r="BC119" s="440"/>
      <c r="BD119" s="441">
        <f t="shared" si="40"/>
        <v>668.69357716324714</v>
      </c>
      <c r="BE119" s="439">
        <f t="shared" si="34"/>
        <v>8024.3229259589662</v>
      </c>
      <c r="BF119" s="553"/>
      <c r="BG119" s="553"/>
      <c r="BH119" s="553"/>
      <c r="BI119" s="440"/>
      <c r="BJ119" s="441">
        <f t="shared" si="41"/>
        <v>668.69357716324714</v>
      </c>
      <c r="BK119" s="439">
        <f t="shared" si="35"/>
        <v>8024.3229259589662</v>
      </c>
      <c r="BL119" s="553"/>
      <c r="BM119" s="553"/>
      <c r="BN119" s="553"/>
    </row>
    <row r="120" spans="1:66" ht="16.5" customHeight="1" x14ac:dyDescent="0.25">
      <c r="A120" s="171">
        <v>3</v>
      </c>
      <c r="B120" s="124" t="s">
        <v>620</v>
      </c>
      <c r="C120" s="422" t="s">
        <v>265</v>
      </c>
      <c r="D120" s="442" t="s">
        <v>673</v>
      </c>
      <c r="E120" s="442"/>
      <c r="F120" s="172" t="str">
        <f t="shared" si="42"/>
        <v>033001_Petit_Amphi</v>
      </c>
      <c r="G120" s="443" t="str">
        <f t="shared" si="43"/>
        <v>033001_Petit_Amphi_</v>
      </c>
      <c r="H120" s="120" t="s">
        <v>12</v>
      </c>
      <c r="I120" s="103"/>
      <c r="J120" s="124">
        <v>2</v>
      </c>
      <c r="K120" s="124" t="s">
        <v>577</v>
      </c>
      <c r="L120" s="104"/>
      <c r="M120" s="425" t="s">
        <v>10</v>
      </c>
      <c r="N120" s="426">
        <v>6</v>
      </c>
      <c r="O120" s="427">
        <v>592</v>
      </c>
      <c r="P120" s="124">
        <v>592</v>
      </c>
      <c r="Q120" s="124">
        <v>25</v>
      </c>
      <c r="R120" s="124" t="s">
        <v>597</v>
      </c>
      <c r="S120" s="124" t="s">
        <v>134</v>
      </c>
      <c r="T120" s="124" t="s">
        <v>136</v>
      </c>
      <c r="U120" s="429" t="s">
        <v>138</v>
      </c>
      <c r="V120" s="430" t="s">
        <v>155</v>
      </c>
      <c r="W120" s="431" t="s">
        <v>154</v>
      </c>
      <c r="X120" s="432"/>
      <c r="Y120" s="433"/>
      <c r="Z120" s="433"/>
      <c r="AA120" s="434">
        <v>200</v>
      </c>
      <c r="AB120" s="435">
        <v>0.5</v>
      </c>
      <c r="AC120" s="436">
        <f t="shared" si="28"/>
        <v>100</v>
      </c>
      <c r="AD120" s="437">
        <f t="shared" si="29"/>
        <v>1200</v>
      </c>
      <c r="AE120" s="438">
        <v>0.05</v>
      </c>
      <c r="AF120" s="437">
        <f t="shared" si="30"/>
        <v>1260</v>
      </c>
      <c r="AG120" s="439">
        <f t="shared" si="36"/>
        <v>15120</v>
      </c>
      <c r="AH120" s="553"/>
      <c r="AI120" s="553"/>
      <c r="AJ120" s="553"/>
      <c r="AK120" s="440"/>
      <c r="AL120" s="441">
        <f t="shared" si="37"/>
        <v>1337.3871543264943</v>
      </c>
      <c r="AM120" s="439">
        <f t="shared" si="31"/>
        <v>16048.645851917932</v>
      </c>
      <c r="AN120" s="553"/>
      <c r="AO120" s="553"/>
      <c r="AP120" s="553"/>
      <c r="AQ120" s="440"/>
      <c r="AR120" s="441">
        <f t="shared" si="38"/>
        <v>1337.3871543264943</v>
      </c>
      <c r="AS120" s="439">
        <f t="shared" si="32"/>
        <v>16048.645851917932</v>
      </c>
      <c r="AT120" s="553"/>
      <c r="AU120" s="553"/>
      <c r="AV120" s="553"/>
      <c r="AW120" s="440"/>
      <c r="AX120" s="441">
        <f t="shared" si="39"/>
        <v>1337.3871543264943</v>
      </c>
      <c r="AY120" s="439">
        <f t="shared" si="33"/>
        <v>16048.645851917932</v>
      </c>
      <c r="AZ120" s="553"/>
      <c r="BA120" s="553"/>
      <c r="BB120" s="553"/>
      <c r="BC120" s="440"/>
      <c r="BD120" s="441">
        <f t="shared" si="40"/>
        <v>1337.3871543264943</v>
      </c>
      <c r="BE120" s="439">
        <f t="shared" si="34"/>
        <v>16048.645851917932</v>
      </c>
      <c r="BF120" s="553"/>
      <c r="BG120" s="553"/>
      <c r="BH120" s="553"/>
      <c r="BI120" s="440"/>
      <c r="BJ120" s="441">
        <f t="shared" si="41"/>
        <v>1337.3871543264943</v>
      </c>
      <c r="BK120" s="439">
        <f t="shared" si="35"/>
        <v>16048.645851917932</v>
      </c>
      <c r="BL120" s="553"/>
      <c r="BM120" s="553"/>
      <c r="BN120" s="553"/>
    </row>
    <row r="121" spans="1:66" ht="16.5" customHeight="1" x14ac:dyDescent="0.25">
      <c r="A121" s="171">
        <v>3</v>
      </c>
      <c r="B121" s="124" t="s">
        <v>620</v>
      </c>
      <c r="C121" s="422" t="s">
        <v>265</v>
      </c>
      <c r="D121" s="442" t="s">
        <v>673</v>
      </c>
      <c r="E121" s="442"/>
      <c r="F121" s="172" t="str">
        <f t="shared" si="42"/>
        <v>033001_Petit_Amphi</v>
      </c>
      <c r="G121" s="443" t="str">
        <f t="shared" si="43"/>
        <v>033001_Petit_Amphi_</v>
      </c>
      <c r="H121" s="120" t="s">
        <v>12</v>
      </c>
      <c r="I121" s="103"/>
      <c r="J121" s="124">
        <v>2</v>
      </c>
      <c r="K121" s="124" t="s">
        <v>577</v>
      </c>
      <c r="L121" s="104"/>
      <c r="M121" s="425" t="s">
        <v>10</v>
      </c>
      <c r="N121" s="426">
        <v>9</v>
      </c>
      <c r="O121" s="427">
        <v>592</v>
      </c>
      <c r="P121" s="124">
        <v>592</v>
      </c>
      <c r="Q121" s="124">
        <v>25</v>
      </c>
      <c r="R121" s="124" t="s">
        <v>598</v>
      </c>
      <c r="S121" s="124" t="s">
        <v>134</v>
      </c>
      <c r="T121" s="124" t="s">
        <v>136</v>
      </c>
      <c r="U121" s="429" t="s">
        <v>139</v>
      </c>
      <c r="V121" s="430" t="s">
        <v>160</v>
      </c>
      <c r="W121" s="431" t="s">
        <v>154</v>
      </c>
      <c r="X121" s="432"/>
      <c r="Y121" s="433"/>
      <c r="Z121" s="433"/>
      <c r="AA121" s="434">
        <v>200</v>
      </c>
      <c r="AB121" s="435">
        <v>0.5</v>
      </c>
      <c r="AC121" s="436">
        <f t="shared" si="28"/>
        <v>100</v>
      </c>
      <c r="AD121" s="437">
        <f t="shared" si="29"/>
        <v>1800</v>
      </c>
      <c r="AE121" s="438">
        <v>0.05</v>
      </c>
      <c r="AF121" s="437">
        <f t="shared" si="30"/>
        <v>1890</v>
      </c>
      <c r="AG121" s="439">
        <f t="shared" si="36"/>
        <v>22680</v>
      </c>
      <c r="AH121" s="553"/>
      <c r="AI121" s="553"/>
      <c r="AJ121" s="553"/>
      <c r="AK121" s="440"/>
      <c r="AL121" s="441">
        <f t="shared" si="37"/>
        <v>2006.0807314897413</v>
      </c>
      <c r="AM121" s="439">
        <f t="shared" si="31"/>
        <v>24072.968777876897</v>
      </c>
      <c r="AN121" s="553"/>
      <c r="AO121" s="553"/>
      <c r="AP121" s="553"/>
      <c r="AQ121" s="440"/>
      <c r="AR121" s="441">
        <f t="shared" si="38"/>
        <v>2006.0807314897413</v>
      </c>
      <c r="AS121" s="439">
        <f t="shared" si="32"/>
        <v>24072.968777876897</v>
      </c>
      <c r="AT121" s="553"/>
      <c r="AU121" s="553"/>
      <c r="AV121" s="553"/>
      <c r="AW121" s="440"/>
      <c r="AX121" s="441">
        <f t="shared" si="39"/>
        <v>2006.0807314897413</v>
      </c>
      <c r="AY121" s="439">
        <f t="shared" si="33"/>
        <v>24072.968777876897</v>
      </c>
      <c r="AZ121" s="553"/>
      <c r="BA121" s="553"/>
      <c r="BB121" s="553"/>
      <c r="BC121" s="440"/>
      <c r="BD121" s="441">
        <f t="shared" si="40"/>
        <v>2006.0807314897413</v>
      </c>
      <c r="BE121" s="439">
        <f t="shared" si="34"/>
        <v>24072.968777876897</v>
      </c>
      <c r="BF121" s="553"/>
      <c r="BG121" s="553"/>
      <c r="BH121" s="553"/>
      <c r="BI121" s="440"/>
      <c r="BJ121" s="441">
        <f t="shared" si="41"/>
        <v>2006.0807314897413</v>
      </c>
      <c r="BK121" s="439">
        <f t="shared" si="35"/>
        <v>24072.968777876897</v>
      </c>
      <c r="BL121" s="553"/>
      <c r="BM121" s="553"/>
      <c r="BN121" s="553"/>
    </row>
    <row r="122" spans="1:66" ht="16.5" customHeight="1" x14ac:dyDescent="0.25">
      <c r="A122" s="171">
        <v>3</v>
      </c>
      <c r="B122" s="124" t="s">
        <v>620</v>
      </c>
      <c r="C122" s="422" t="s">
        <v>265</v>
      </c>
      <c r="D122" s="442" t="s">
        <v>673</v>
      </c>
      <c r="E122" s="442"/>
      <c r="F122" s="172" t="str">
        <f t="shared" si="42"/>
        <v>033001_Petit_Amphi</v>
      </c>
      <c r="G122" s="443" t="str">
        <f t="shared" si="43"/>
        <v>033001_Petit_Amphi_</v>
      </c>
      <c r="H122" s="120" t="s">
        <v>12</v>
      </c>
      <c r="I122" s="103"/>
      <c r="J122" s="124">
        <v>2</v>
      </c>
      <c r="K122" s="124" t="s">
        <v>577</v>
      </c>
      <c r="L122" s="104"/>
      <c r="M122" s="425" t="s">
        <v>10</v>
      </c>
      <c r="N122" s="426">
        <v>3</v>
      </c>
      <c r="O122" s="427">
        <v>287</v>
      </c>
      <c r="P122" s="124">
        <v>592</v>
      </c>
      <c r="Q122" s="124">
        <v>25</v>
      </c>
      <c r="R122" s="124" t="s">
        <v>599</v>
      </c>
      <c r="S122" s="124" t="s">
        <v>134</v>
      </c>
      <c r="T122" s="124" t="s">
        <v>136</v>
      </c>
      <c r="U122" s="429" t="s">
        <v>138</v>
      </c>
      <c r="V122" s="430" t="s">
        <v>155</v>
      </c>
      <c r="W122" s="431" t="s">
        <v>154</v>
      </c>
      <c r="X122" s="432"/>
      <c r="Y122" s="433"/>
      <c r="Z122" s="433"/>
      <c r="AA122" s="434">
        <v>200</v>
      </c>
      <c r="AB122" s="435">
        <v>0.5</v>
      </c>
      <c r="AC122" s="436">
        <f t="shared" si="28"/>
        <v>100</v>
      </c>
      <c r="AD122" s="437">
        <f t="shared" si="29"/>
        <v>600</v>
      </c>
      <c r="AE122" s="438">
        <v>0.05</v>
      </c>
      <c r="AF122" s="437">
        <f t="shared" si="30"/>
        <v>630</v>
      </c>
      <c r="AG122" s="439">
        <f t="shared" si="36"/>
        <v>7560</v>
      </c>
      <c r="AH122" s="553"/>
      <c r="AI122" s="553"/>
      <c r="AJ122" s="553"/>
      <c r="AK122" s="440"/>
      <c r="AL122" s="441">
        <f t="shared" si="37"/>
        <v>668.69357716324714</v>
      </c>
      <c r="AM122" s="439">
        <f t="shared" si="31"/>
        <v>8024.3229259589662</v>
      </c>
      <c r="AN122" s="553"/>
      <c r="AO122" s="553"/>
      <c r="AP122" s="553"/>
      <c r="AQ122" s="440"/>
      <c r="AR122" s="441">
        <f t="shared" si="38"/>
        <v>668.69357716324714</v>
      </c>
      <c r="AS122" s="439">
        <f t="shared" si="32"/>
        <v>8024.3229259589662</v>
      </c>
      <c r="AT122" s="553"/>
      <c r="AU122" s="553"/>
      <c r="AV122" s="553"/>
      <c r="AW122" s="440"/>
      <c r="AX122" s="441">
        <f t="shared" si="39"/>
        <v>668.69357716324714</v>
      </c>
      <c r="AY122" s="439">
        <f t="shared" si="33"/>
        <v>8024.3229259589662</v>
      </c>
      <c r="AZ122" s="553"/>
      <c r="BA122" s="553"/>
      <c r="BB122" s="553"/>
      <c r="BC122" s="440"/>
      <c r="BD122" s="441">
        <f t="shared" si="40"/>
        <v>668.69357716324714</v>
      </c>
      <c r="BE122" s="439">
        <f t="shared" si="34"/>
        <v>8024.3229259589662</v>
      </c>
      <c r="BF122" s="553"/>
      <c r="BG122" s="553"/>
      <c r="BH122" s="553"/>
      <c r="BI122" s="440"/>
      <c r="BJ122" s="441">
        <f t="shared" si="41"/>
        <v>668.69357716324714</v>
      </c>
      <c r="BK122" s="439">
        <f t="shared" si="35"/>
        <v>8024.3229259589662</v>
      </c>
      <c r="BL122" s="553"/>
      <c r="BM122" s="553"/>
      <c r="BN122" s="553"/>
    </row>
    <row r="123" spans="1:66" ht="16.5" customHeight="1" x14ac:dyDescent="0.25">
      <c r="A123" s="171">
        <v>3</v>
      </c>
      <c r="B123" s="124" t="s">
        <v>620</v>
      </c>
      <c r="C123" s="422" t="s">
        <v>265</v>
      </c>
      <c r="D123" s="442" t="s">
        <v>673</v>
      </c>
      <c r="E123" s="442"/>
      <c r="F123" s="172" t="str">
        <f t="shared" si="42"/>
        <v>033001_Ventilo-convecteurs</v>
      </c>
      <c r="G123" s="443" t="str">
        <f t="shared" si="43"/>
        <v>033001_Ventilo-convecteurs_</v>
      </c>
      <c r="H123" s="120" t="s">
        <v>12</v>
      </c>
      <c r="I123" s="103"/>
      <c r="J123" s="124">
        <v>0.25</v>
      </c>
      <c r="K123" s="124" t="s">
        <v>635</v>
      </c>
      <c r="L123" s="104"/>
      <c r="M123" s="425" t="s">
        <v>10</v>
      </c>
      <c r="N123" s="426">
        <f>1+1+1+1+1+1+1+1+1+1+1+1+1+1+1+1+1+1+1+1</f>
        <v>20</v>
      </c>
      <c r="O123" s="446">
        <v>1215</v>
      </c>
      <c r="P123" s="103">
        <v>205</v>
      </c>
      <c r="Q123" s="124">
        <v>5</v>
      </c>
      <c r="R123" s="124"/>
      <c r="S123" s="124" t="s">
        <v>134</v>
      </c>
      <c r="T123" s="124" t="s">
        <v>136</v>
      </c>
      <c r="U123" s="429" t="s">
        <v>161</v>
      </c>
      <c r="V123" s="430"/>
      <c r="W123" s="480"/>
      <c r="X123" s="432"/>
      <c r="Y123" s="433"/>
      <c r="Z123" s="433"/>
      <c r="AA123" s="434">
        <v>200</v>
      </c>
      <c r="AB123" s="435">
        <v>0.5</v>
      </c>
      <c r="AC123" s="436">
        <f t="shared" si="28"/>
        <v>100</v>
      </c>
      <c r="AD123" s="437">
        <f t="shared" si="29"/>
        <v>500</v>
      </c>
      <c r="AE123" s="438">
        <v>0.05</v>
      </c>
      <c r="AF123" s="437">
        <f t="shared" si="30"/>
        <v>525</v>
      </c>
      <c r="AG123" s="439">
        <f t="shared" si="36"/>
        <v>6300</v>
      </c>
      <c r="AH123" s="553"/>
      <c r="AI123" s="553"/>
      <c r="AJ123" s="553"/>
      <c r="AK123" s="440"/>
      <c r="AL123" s="441">
        <f t="shared" si="37"/>
        <v>557.2446476360393</v>
      </c>
      <c r="AM123" s="439">
        <f t="shared" si="31"/>
        <v>6686.9357716324721</v>
      </c>
      <c r="AN123" s="553"/>
      <c r="AO123" s="553"/>
      <c r="AP123" s="553"/>
      <c r="AQ123" s="440"/>
      <c r="AR123" s="441">
        <f t="shared" si="38"/>
        <v>557.2446476360393</v>
      </c>
      <c r="AS123" s="439">
        <f t="shared" si="32"/>
        <v>6686.9357716324721</v>
      </c>
      <c r="AT123" s="553"/>
      <c r="AU123" s="553"/>
      <c r="AV123" s="553"/>
      <c r="AW123" s="440"/>
      <c r="AX123" s="441">
        <f t="shared" si="39"/>
        <v>557.2446476360393</v>
      </c>
      <c r="AY123" s="439">
        <f t="shared" si="33"/>
        <v>6686.9357716324721</v>
      </c>
      <c r="AZ123" s="553"/>
      <c r="BA123" s="553"/>
      <c r="BB123" s="553"/>
      <c r="BC123" s="440"/>
      <c r="BD123" s="441">
        <f t="shared" si="40"/>
        <v>557.2446476360393</v>
      </c>
      <c r="BE123" s="439">
        <f t="shared" si="34"/>
        <v>6686.9357716324721</v>
      </c>
      <c r="BF123" s="553"/>
      <c r="BG123" s="553"/>
      <c r="BH123" s="553"/>
      <c r="BI123" s="440"/>
      <c r="BJ123" s="441">
        <f t="shared" si="41"/>
        <v>557.2446476360393</v>
      </c>
      <c r="BK123" s="439">
        <f t="shared" si="35"/>
        <v>6686.9357716324721</v>
      </c>
      <c r="BL123" s="553"/>
      <c r="BM123" s="553"/>
      <c r="BN123" s="553"/>
    </row>
    <row r="124" spans="1:66" ht="16.5" customHeight="1" x14ac:dyDescent="0.25">
      <c r="A124" s="171">
        <v>3</v>
      </c>
      <c r="B124" s="124" t="s">
        <v>620</v>
      </c>
      <c r="C124" s="422" t="s">
        <v>265</v>
      </c>
      <c r="D124" s="442" t="s">
        <v>673</v>
      </c>
      <c r="E124" s="442"/>
      <c r="F124" s="172" t="str">
        <f t="shared" si="42"/>
        <v>033001_Ventilo-convecteurs</v>
      </c>
      <c r="G124" s="443" t="str">
        <f t="shared" si="43"/>
        <v>033001_Ventilo-convecteurs_</v>
      </c>
      <c r="H124" s="120" t="s">
        <v>12</v>
      </c>
      <c r="I124" s="103"/>
      <c r="J124" s="124">
        <v>0.25</v>
      </c>
      <c r="K124" s="124" t="s">
        <v>635</v>
      </c>
      <c r="L124" s="104"/>
      <c r="M124" s="425" t="s">
        <v>10</v>
      </c>
      <c r="N124" s="426">
        <f>1+1+1+1+1+1+1+1</f>
        <v>8</v>
      </c>
      <c r="O124" s="446">
        <v>1030</v>
      </c>
      <c r="P124" s="103">
        <v>205</v>
      </c>
      <c r="Q124" s="124">
        <v>5</v>
      </c>
      <c r="R124" s="124"/>
      <c r="S124" s="124" t="s">
        <v>134</v>
      </c>
      <c r="T124" s="124" t="s">
        <v>136</v>
      </c>
      <c r="U124" s="429" t="s">
        <v>161</v>
      </c>
      <c r="V124" s="430"/>
      <c r="W124" s="480"/>
      <c r="X124" s="432"/>
      <c r="Y124" s="433"/>
      <c r="Z124" s="433"/>
      <c r="AA124" s="434">
        <v>200</v>
      </c>
      <c r="AB124" s="435">
        <v>0.5</v>
      </c>
      <c r="AC124" s="436">
        <f t="shared" si="28"/>
        <v>100</v>
      </c>
      <c r="AD124" s="437">
        <f t="shared" si="29"/>
        <v>200</v>
      </c>
      <c r="AE124" s="438">
        <v>0.05</v>
      </c>
      <c r="AF124" s="437">
        <f t="shared" si="30"/>
        <v>210</v>
      </c>
      <c r="AG124" s="439">
        <f t="shared" si="36"/>
        <v>2520</v>
      </c>
      <c r="AH124" s="553"/>
      <c r="AI124" s="553"/>
      <c r="AJ124" s="553"/>
      <c r="AK124" s="440"/>
      <c r="AL124" s="441">
        <f t="shared" si="37"/>
        <v>222.8978590544157</v>
      </c>
      <c r="AM124" s="439">
        <f t="shared" si="31"/>
        <v>2674.7743086529886</v>
      </c>
      <c r="AN124" s="553"/>
      <c r="AO124" s="553"/>
      <c r="AP124" s="553"/>
      <c r="AQ124" s="440"/>
      <c r="AR124" s="441">
        <f t="shared" si="38"/>
        <v>222.8978590544157</v>
      </c>
      <c r="AS124" s="439">
        <f t="shared" si="32"/>
        <v>2674.7743086529886</v>
      </c>
      <c r="AT124" s="553"/>
      <c r="AU124" s="553"/>
      <c r="AV124" s="553"/>
      <c r="AW124" s="440"/>
      <c r="AX124" s="441">
        <f t="shared" si="39"/>
        <v>222.8978590544157</v>
      </c>
      <c r="AY124" s="439">
        <f t="shared" si="33"/>
        <v>2674.7743086529886</v>
      </c>
      <c r="AZ124" s="553"/>
      <c r="BA124" s="553"/>
      <c r="BB124" s="553"/>
      <c r="BC124" s="440"/>
      <c r="BD124" s="441">
        <f t="shared" si="40"/>
        <v>222.8978590544157</v>
      </c>
      <c r="BE124" s="439">
        <f t="shared" si="34"/>
        <v>2674.7743086529886</v>
      </c>
      <c r="BF124" s="553"/>
      <c r="BG124" s="553"/>
      <c r="BH124" s="553"/>
      <c r="BI124" s="440"/>
      <c r="BJ124" s="441">
        <f t="shared" si="41"/>
        <v>222.8978590544157</v>
      </c>
      <c r="BK124" s="439">
        <f t="shared" si="35"/>
        <v>2674.7743086529886</v>
      </c>
      <c r="BL124" s="553"/>
      <c r="BM124" s="553"/>
      <c r="BN124" s="553"/>
    </row>
    <row r="125" spans="1:66" ht="16.5" customHeight="1" x14ac:dyDescent="0.25">
      <c r="A125" s="171">
        <v>3</v>
      </c>
      <c r="B125" s="124" t="s">
        <v>621</v>
      </c>
      <c r="C125" s="422" t="s">
        <v>280</v>
      </c>
      <c r="D125" s="442" t="s">
        <v>673</v>
      </c>
      <c r="E125" s="442"/>
      <c r="F125" s="172" t="str">
        <f t="shared" si="42"/>
        <v>033002_DFG_LT01</v>
      </c>
      <c r="G125" s="443" t="str">
        <f t="shared" si="43"/>
        <v>033002_DFG_LT01_</v>
      </c>
      <c r="H125" s="120" t="s">
        <v>12</v>
      </c>
      <c r="I125" s="103"/>
      <c r="J125" s="124">
        <v>1</v>
      </c>
      <c r="K125" s="124" t="s">
        <v>580</v>
      </c>
      <c r="L125" s="104"/>
      <c r="M125" s="425" t="s">
        <v>10</v>
      </c>
      <c r="N125" s="481">
        <v>8</v>
      </c>
      <c r="O125" s="427">
        <v>592</v>
      </c>
      <c r="P125" s="124">
        <v>592</v>
      </c>
      <c r="Q125" s="124">
        <v>25</v>
      </c>
      <c r="R125" s="124" t="s">
        <v>597</v>
      </c>
      <c r="S125" s="124" t="s">
        <v>134</v>
      </c>
      <c r="T125" s="124" t="s">
        <v>136</v>
      </c>
      <c r="U125" s="429" t="s">
        <v>138</v>
      </c>
      <c r="V125" s="430" t="s">
        <v>155</v>
      </c>
      <c r="W125" s="431" t="s">
        <v>154</v>
      </c>
      <c r="X125" s="432"/>
      <c r="Y125" s="433"/>
      <c r="Z125" s="433"/>
      <c r="AA125" s="434">
        <v>200</v>
      </c>
      <c r="AB125" s="435">
        <v>0.5</v>
      </c>
      <c r="AC125" s="436">
        <f t="shared" si="28"/>
        <v>100</v>
      </c>
      <c r="AD125" s="437">
        <f t="shared" si="29"/>
        <v>800</v>
      </c>
      <c r="AE125" s="438">
        <v>0.05</v>
      </c>
      <c r="AF125" s="437">
        <f t="shared" si="30"/>
        <v>840</v>
      </c>
      <c r="AG125" s="439">
        <f t="shared" si="36"/>
        <v>10080</v>
      </c>
      <c r="AH125" s="553"/>
      <c r="AI125" s="553"/>
      <c r="AJ125" s="553"/>
      <c r="AK125" s="440"/>
      <c r="AL125" s="441">
        <f t="shared" si="37"/>
        <v>891.59143621766282</v>
      </c>
      <c r="AM125" s="439">
        <f t="shared" si="31"/>
        <v>10699.097234611954</v>
      </c>
      <c r="AN125" s="553"/>
      <c r="AO125" s="553"/>
      <c r="AP125" s="553"/>
      <c r="AQ125" s="440"/>
      <c r="AR125" s="441">
        <f t="shared" si="38"/>
        <v>891.59143621766282</v>
      </c>
      <c r="AS125" s="439">
        <f t="shared" si="32"/>
        <v>10699.097234611954</v>
      </c>
      <c r="AT125" s="553"/>
      <c r="AU125" s="553"/>
      <c r="AV125" s="553"/>
      <c r="AW125" s="440"/>
      <c r="AX125" s="441">
        <f t="shared" si="39"/>
        <v>891.59143621766282</v>
      </c>
      <c r="AY125" s="439">
        <f t="shared" si="33"/>
        <v>10699.097234611954</v>
      </c>
      <c r="AZ125" s="553"/>
      <c r="BA125" s="553"/>
      <c r="BB125" s="553"/>
      <c r="BC125" s="440"/>
      <c r="BD125" s="441">
        <f t="shared" si="40"/>
        <v>891.59143621766282</v>
      </c>
      <c r="BE125" s="439">
        <f t="shared" si="34"/>
        <v>10699.097234611954</v>
      </c>
      <c r="BF125" s="553"/>
      <c r="BG125" s="553"/>
      <c r="BH125" s="553"/>
      <c r="BI125" s="440"/>
      <c r="BJ125" s="441">
        <f t="shared" si="41"/>
        <v>891.59143621766282</v>
      </c>
      <c r="BK125" s="439">
        <f t="shared" si="35"/>
        <v>10699.097234611954</v>
      </c>
      <c r="BL125" s="553"/>
      <c r="BM125" s="553"/>
      <c r="BN125" s="553"/>
    </row>
    <row r="126" spans="1:66" ht="16.5" customHeight="1" x14ac:dyDescent="0.25">
      <c r="A126" s="171">
        <v>3</v>
      </c>
      <c r="B126" s="124" t="s">
        <v>621</v>
      </c>
      <c r="C126" s="422" t="s">
        <v>280</v>
      </c>
      <c r="D126" s="442" t="s">
        <v>673</v>
      </c>
      <c r="E126" s="442"/>
      <c r="F126" s="172" t="str">
        <f t="shared" si="42"/>
        <v>033002_DFG_LT01</v>
      </c>
      <c r="G126" s="443" t="str">
        <f t="shared" si="43"/>
        <v>033002_DFG_LT01_</v>
      </c>
      <c r="H126" s="120" t="s">
        <v>12</v>
      </c>
      <c r="I126" s="103"/>
      <c r="J126" s="124">
        <v>1</v>
      </c>
      <c r="K126" s="124" t="s">
        <v>580</v>
      </c>
      <c r="L126" s="104"/>
      <c r="M126" s="425" t="s">
        <v>10</v>
      </c>
      <c r="N126" s="481">
        <v>8</v>
      </c>
      <c r="O126" s="427">
        <v>592</v>
      </c>
      <c r="P126" s="124">
        <v>592</v>
      </c>
      <c r="Q126" s="124">
        <v>25</v>
      </c>
      <c r="R126" s="124" t="s">
        <v>601</v>
      </c>
      <c r="S126" s="124" t="s">
        <v>134</v>
      </c>
      <c r="T126" s="124" t="s">
        <v>136</v>
      </c>
      <c r="U126" s="429" t="s">
        <v>138</v>
      </c>
      <c r="V126" s="121" t="s">
        <v>158</v>
      </c>
      <c r="W126" s="482" t="s">
        <v>150</v>
      </c>
      <c r="X126" s="432"/>
      <c r="Y126" s="433"/>
      <c r="Z126" s="433"/>
      <c r="AA126" s="434">
        <v>200</v>
      </c>
      <c r="AB126" s="435">
        <v>0.5</v>
      </c>
      <c r="AC126" s="436">
        <f t="shared" si="28"/>
        <v>100</v>
      </c>
      <c r="AD126" s="437">
        <f t="shared" si="29"/>
        <v>800</v>
      </c>
      <c r="AE126" s="438">
        <v>0.05</v>
      </c>
      <c r="AF126" s="437">
        <f t="shared" si="30"/>
        <v>840</v>
      </c>
      <c r="AG126" s="439">
        <f t="shared" si="36"/>
        <v>10080</v>
      </c>
      <c r="AH126" s="553"/>
      <c r="AI126" s="553"/>
      <c r="AJ126" s="553"/>
      <c r="AK126" s="440"/>
      <c r="AL126" s="441">
        <f t="shared" si="37"/>
        <v>891.59143621766282</v>
      </c>
      <c r="AM126" s="439">
        <f t="shared" si="31"/>
        <v>10699.097234611954</v>
      </c>
      <c r="AN126" s="553"/>
      <c r="AO126" s="553"/>
      <c r="AP126" s="553"/>
      <c r="AQ126" s="440"/>
      <c r="AR126" s="441">
        <f t="shared" si="38"/>
        <v>891.59143621766282</v>
      </c>
      <c r="AS126" s="439">
        <f t="shared" si="32"/>
        <v>10699.097234611954</v>
      </c>
      <c r="AT126" s="553"/>
      <c r="AU126" s="553"/>
      <c r="AV126" s="553"/>
      <c r="AW126" s="440"/>
      <c r="AX126" s="441">
        <f t="shared" si="39"/>
        <v>891.59143621766282</v>
      </c>
      <c r="AY126" s="439">
        <f t="shared" si="33"/>
        <v>10699.097234611954</v>
      </c>
      <c r="AZ126" s="553"/>
      <c r="BA126" s="553"/>
      <c r="BB126" s="553"/>
      <c r="BC126" s="440"/>
      <c r="BD126" s="441">
        <f t="shared" si="40"/>
        <v>891.59143621766282</v>
      </c>
      <c r="BE126" s="439">
        <f t="shared" si="34"/>
        <v>10699.097234611954</v>
      </c>
      <c r="BF126" s="553"/>
      <c r="BG126" s="553"/>
      <c r="BH126" s="553"/>
      <c r="BI126" s="440"/>
      <c r="BJ126" s="441">
        <f t="shared" si="41"/>
        <v>891.59143621766282</v>
      </c>
      <c r="BK126" s="439">
        <f t="shared" si="35"/>
        <v>10699.097234611954</v>
      </c>
      <c r="BL126" s="553"/>
      <c r="BM126" s="553"/>
      <c r="BN126" s="553"/>
    </row>
    <row r="127" spans="1:66" ht="16.5" customHeight="1" x14ac:dyDescent="0.25">
      <c r="A127" s="171">
        <v>3</v>
      </c>
      <c r="B127" s="124" t="s">
        <v>621</v>
      </c>
      <c r="C127" s="422" t="s">
        <v>280</v>
      </c>
      <c r="D127" s="442" t="s">
        <v>673</v>
      </c>
      <c r="E127" s="442"/>
      <c r="F127" s="172" t="str">
        <f t="shared" si="42"/>
        <v>033002_DFG_LT01</v>
      </c>
      <c r="G127" s="443" t="str">
        <f t="shared" si="43"/>
        <v>033002_DFG_LT01_</v>
      </c>
      <c r="H127" s="120" t="s">
        <v>12</v>
      </c>
      <c r="I127" s="103"/>
      <c r="J127" s="124">
        <v>1</v>
      </c>
      <c r="K127" s="124" t="s">
        <v>580</v>
      </c>
      <c r="L127" s="104"/>
      <c r="M127" s="425" t="s">
        <v>10</v>
      </c>
      <c r="N127" s="426">
        <v>2</v>
      </c>
      <c r="O127" s="427">
        <v>287</v>
      </c>
      <c r="P127" s="124">
        <v>592</v>
      </c>
      <c r="Q127" s="124">
        <v>25</v>
      </c>
      <c r="R127" s="124" t="s">
        <v>600</v>
      </c>
      <c r="S127" s="124" t="s">
        <v>134</v>
      </c>
      <c r="T127" s="124" t="s">
        <v>136</v>
      </c>
      <c r="U127" s="429" t="s">
        <v>139</v>
      </c>
      <c r="V127" s="430" t="s">
        <v>160</v>
      </c>
      <c r="W127" s="431" t="s">
        <v>154</v>
      </c>
      <c r="X127" s="432"/>
      <c r="Y127" s="433"/>
      <c r="Z127" s="433"/>
      <c r="AA127" s="434">
        <v>200</v>
      </c>
      <c r="AB127" s="435">
        <v>0.5</v>
      </c>
      <c r="AC127" s="436">
        <f t="shared" si="28"/>
        <v>100</v>
      </c>
      <c r="AD127" s="437">
        <f t="shared" si="29"/>
        <v>200</v>
      </c>
      <c r="AE127" s="438">
        <v>0.05</v>
      </c>
      <c r="AF127" s="437">
        <f t="shared" si="30"/>
        <v>210</v>
      </c>
      <c r="AG127" s="439">
        <f t="shared" si="36"/>
        <v>2520</v>
      </c>
      <c r="AH127" s="553"/>
      <c r="AI127" s="553"/>
      <c r="AJ127" s="553"/>
      <c r="AK127" s="440"/>
      <c r="AL127" s="441">
        <f t="shared" si="37"/>
        <v>222.8978590544157</v>
      </c>
      <c r="AM127" s="439">
        <f t="shared" si="31"/>
        <v>2674.7743086529886</v>
      </c>
      <c r="AN127" s="553"/>
      <c r="AO127" s="553"/>
      <c r="AP127" s="553"/>
      <c r="AQ127" s="440"/>
      <c r="AR127" s="441">
        <f t="shared" si="38"/>
        <v>222.8978590544157</v>
      </c>
      <c r="AS127" s="439">
        <f t="shared" si="32"/>
        <v>2674.7743086529886</v>
      </c>
      <c r="AT127" s="553"/>
      <c r="AU127" s="553"/>
      <c r="AV127" s="553"/>
      <c r="AW127" s="440"/>
      <c r="AX127" s="441">
        <f t="shared" si="39"/>
        <v>222.8978590544157</v>
      </c>
      <c r="AY127" s="439">
        <f t="shared" si="33"/>
        <v>2674.7743086529886</v>
      </c>
      <c r="AZ127" s="553"/>
      <c r="BA127" s="553"/>
      <c r="BB127" s="553"/>
      <c r="BC127" s="440"/>
      <c r="BD127" s="441">
        <f t="shared" si="40"/>
        <v>222.8978590544157</v>
      </c>
      <c r="BE127" s="439">
        <f t="shared" si="34"/>
        <v>2674.7743086529886</v>
      </c>
      <c r="BF127" s="553"/>
      <c r="BG127" s="553"/>
      <c r="BH127" s="553"/>
      <c r="BI127" s="440"/>
      <c r="BJ127" s="441">
        <f t="shared" si="41"/>
        <v>222.8978590544157</v>
      </c>
      <c r="BK127" s="439">
        <f t="shared" si="35"/>
        <v>2674.7743086529886</v>
      </c>
      <c r="BL127" s="553"/>
      <c r="BM127" s="553"/>
      <c r="BN127" s="553"/>
    </row>
    <row r="128" spans="1:66" ht="16.5" customHeight="1" x14ac:dyDescent="0.25">
      <c r="A128" s="171">
        <v>3</v>
      </c>
      <c r="B128" s="124" t="s">
        <v>621</v>
      </c>
      <c r="C128" s="422" t="s">
        <v>280</v>
      </c>
      <c r="D128" s="442" t="s">
        <v>673</v>
      </c>
      <c r="E128" s="442"/>
      <c r="F128" s="172" t="str">
        <f t="shared" si="42"/>
        <v>033002_DFG_LT01</v>
      </c>
      <c r="G128" s="443" t="str">
        <f t="shared" si="43"/>
        <v>033002_DFG_LT01_</v>
      </c>
      <c r="H128" s="120" t="s">
        <v>12</v>
      </c>
      <c r="I128" s="103"/>
      <c r="J128" s="124">
        <v>1</v>
      </c>
      <c r="K128" s="124" t="s">
        <v>580</v>
      </c>
      <c r="L128" s="104"/>
      <c r="M128" s="425" t="s">
        <v>10</v>
      </c>
      <c r="N128" s="426">
        <v>4</v>
      </c>
      <c r="O128" s="427">
        <v>592</v>
      </c>
      <c r="P128" s="124">
        <v>592</v>
      </c>
      <c r="Q128" s="124">
        <v>25</v>
      </c>
      <c r="R128" s="124" t="s">
        <v>598</v>
      </c>
      <c r="S128" s="124" t="s">
        <v>134</v>
      </c>
      <c r="T128" s="124" t="s">
        <v>136</v>
      </c>
      <c r="U128" s="429" t="s">
        <v>139</v>
      </c>
      <c r="V128" s="430" t="s">
        <v>160</v>
      </c>
      <c r="W128" s="431" t="s">
        <v>154</v>
      </c>
      <c r="X128" s="432"/>
      <c r="Y128" s="433"/>
      <c r="Z128" s="433"/>
      <c r="AA128" s="434">
        <v>200</v>
      </c>
      <c r="AB128" s="435">
        <v>0.5</v>
      </c>
      <c r="AC128" s="436">
        <f t="shared" si="28"/>
        <v>100</v>
      </c>
      <c r="AD128" s="437">
        <f t="shared" si="29"/>
        <v>400</v>
      </c>
      <c r="AE128" s="438">
        <v>0.05</v>
      </c>
      <c r="AF128" s="437">
        <f t="shared" si="30"/>
        <v>420</v>
      </c>
      <c r="AG128" s="439">
        <f t="shared" si="36"/>
        <v>5040</v>
      </c>
      <c r="AH128" s="553"/>
      <c r="AI128" s="553"/>
      <c r="AJ128" s="553"/>
      <c r="AK128" s="440"/>
      <c r="AL128" s="441">
        <f t="shared" si="37"/>
        <v>445.79571810883141</v>
      </c>
      <c r="AM128" s="439">
        <f t="shared" si="31"/>
        <v>5349.5486173059771</v>
      </c>
      <c r="AN128" s="553"/>
      <c r="AO128" s="553"/>
      <c r="AP128" s="553"/>
      <c r="AQ128" s="440"/>
      <c r="AR128" s="441">
        <f t="shared" si="38"/>
        <v>445.79571810883141</v>
      </c>
      <c r="AS128" s="439">
        <f t="shared" si="32"/>
        <v>5349.5486173059771</v>
      </c>
      <c r="AT128" s="553"/>
      <c r="AU128" s="553"/>
      <c r="AV128" s="553"/>
      <c r="AW128" s="440"/>
      <c r="AX128" s="441">
        <f t="shared" si="39"/>
        <v>445.79571810883141</v>
      </c>
      <c r="AY128" s="439">
        <f t="shared" si="33"/>
        <v>5349.5486173059771</v>
      </c>
      <c r="AZ128" s="553"/>
      <c r="BA128" s="553"/>
      <c r="BB128" s="553"/>
      <c r="BC128" s="440"/>
      <c r="BD128" s="441">
        <f t="shared" si="40"/>
        <v>445.79571810883141</v>
      </c>
      <c r="BE128" s="439">
        <f t="shared" si="34"/>
        <v>5349.5486173059771</v>
      </c>
      <c r="BF128" s="553"/>
      <c r="BG128" s="553"/>
      <c r="BH128" s="553"/>
      <c r="BI128" s="440"/>
      <c r="BJ128" s="441">
        <f t="shared" si="41"/>
        <v>445.79571810883141</v>
      </c>
      <c r="BK128" s="439">
        <f t="shared" si="35"/>
        <v>5349.5486173059771</v>
      </c>
      <c r="BL128" s="553"/>
      <c r="BM128" s="553"/>
      <c r="BN128" s="553"/>
    </row>
    <row r="129" spans="1:66" ht="16.5" customHeight="1" x14ac:dyDescent="0.25">
      <c r="A129" s="171">
        <v>3</v>
      </c>
      <c r="B129" s="124" t="s">
        <v>622</v>
      </c>
      <c r="C129" s="422" t="s">
        <v>280</v>
      </c>
      <c r="D129" s="442" t="s">
        <v>673</v>
      </c>
      <c r="E129" s="442"/>
      <c r="F129" s="172" t="str">
        <f t="shared" si="42"/>
        <v>033002_DFG_LT02</v>
      </c>
      <c r="G129" s="443" t="str">
        <f t="shared" si="43"/>
        <v>033002_DFG_LT02_</v>
      </c>
      <c r="H129" s="120" t="s">
        <v>12</v>
      </c>
      <c r="I129" s="103"/>
      <c r="J129" s="124">
        <v>0.25</v>
      </c>
      <c r="K129" s="124" t="s">
        <v>636</v>
      </c>
      <c r="L129" s="104"/>
      <c r="M129" s="425" t="s">
        <v>10</v>
      </c>
      <c r="N129" s="426">
        <v>1</v>
      </c>
      <c r="O129" s="427">
        <v>592</v>
      </c>
      <c r="P129" s="124">
        <v>592</v>
      </c>
      <c r="Q129" s="124">
        <v>25</v>
      </c>
      <c r="R129" s="124" t="s">
        <v>597</v>
      </c>
      <c r="S129" s="124" t="s">
        <v>134</v>
      </c>
      <c r="T129" s="124" t="s">
        <v>136</v>
      </c>
      <c r="U129" s="429" t="s">
        <v>138</v>
      </c>
      <c r="V129" s="121" t="s">
        <v>155</v>
      </c>
      <c r="W129" s="431" t="s">
        <v>154</v>
      </c>
      <c r="X129" s="432"/>
      <c r="Y129" s="433"/>
      <c r="Z129" s="433"/>
      <c r="AA129" s="434">
        <v>200</v>
      </c>
      <c r="AB129" s="435">
        <v>0.5</v>
      </c>
      <c r="AC129" s="436">
        <f t="shared" si="28"/>
        <v>100</v>
      </c>
      <c r="AD129" s="437">
        <f t="shared" si="29"/>
        <v>25</v>
      </c>
      <c r="AE129" s="438">
        <v>0.05</v>
      </c>
      <c r="AF129" s="437">
        <f t="shared" si="30"/>
        <v>26.25</v>
      </c>
      <c r="AG129" s="439">
        <f t="shared" si="36"/>
        <v>315</v>
      </c>
      <c r="AH129" s="553"/>
      <c r="AI129" s="553"/>
      <c r="AJ129" s="553"/>
      <c r="AK129" s="440"/>
      <c r="AL129" s="441">
        <f t="shared" si="37"/>
        <v>27.862232381801963</v>
      </c>
      <c r="AM129" s="439">
        <f t="shared" si="31"/>
        <v>334.34678858162357</v>
      </c>
      <c r="AN129" s="553"/>
      <c r="AO129" s="553"/>
      <c r="AP129" s="553"/>
      <c r="AQ129" s="440"/>
      <c r="AR129" s="441">
        <f t="shared" si="38"/>
        <v>27.862232381801963</v>
      </c>
      <c r="AS129" s="439">
        <f t="shared" si="32"/>
        <v>334.34678858162357</v>
      </c>
      <c r="AT129" s="553"/>
      <c r="AU129" s="553"/>
      <c r="AV129" s="553"/>
      <c r="AW129" s="440"/>
      <c r="AX129" s="441">
        <f t="shared" si="39"/>
        <v>27.862232381801963</v>
      </c>
      <c r="AY129" s="439">
        <f t="shared" si="33"/>
        <v>334.34678858162357</v>
      </c>
      <c r="AZ129" s="553"/>
      <c r="BA129" s="553"/>
      <c r="BB129" s="553"/>
      <c r="BC129" s="440"/>
      <c r="BD129" s="441">
        <f t="shared" si="40"/>
        <v>27.862232381801963</v>
      </c>
      <c r="BE129" s="439">
        <f t="shared" si="34"/>
        <v>334.34678858162357</v>
      </c>
      <c r="BF129" s="553"/>
      <c r="BG129" s="553"/>
      <c r="BH129" s="553"/>
      <c r="BI129" s="440"/>
      <c r="BJ129" s="441">
        <f t="shared" si="41"/>
        <v>27.862232381801963</v>
      </c>
      <c r="BK129" s="439">
        <f t="shared" si="35"/>
        <v>334.34678858162357</v>
      </c>
      <c r="BL129" s="553"/>
      <c r="BM129" s="553"/>
      <c r="BN129" s="553"/>
    </row>
    <row r="130" spans="1:66" ht="16.5" customHeight="1" x14ac:dyDescent="0.25">
      <c r="A130" s="171">
        <v>3</v>
      </c>
      <c r="B130" s="124" t="s">
        <v>622</v>
      </c>
      <c r="C130" s="422" t="s">
        <v>280</v>
      </c>
      <c r="D130" s="442" t="s">
        <v>673</v>
      </c>
      <c r="E130" s="442"/>
      <c r="F130" s="172" t="str">
        <f t="shared" si="42"/>
        <v>033002_Sphotonique</v>
      </c>
      <c r="G130" s="443" t="str">
        <f t="shared" si="43"/>
        <v>033002_Sphotonique_</v>
      </c>
      <c r="H130" s="120" t="s">
        <v>12</v>
      </c>
      <c r="I130" s="103"/>
      <c r="J130" s="124">
        <v>0.25</v>
      </c>
      <c r="K130" s="124" t="s">
        <v>578</v>
      </c>
      <c r="L130" s="104"/>
      <c r="M130" s="425" t="s">
        <v>10</v>
      </c>
      <c r="N130" s="426">
        <v>1</v>
      </c>
      <c r="O130" s="427">
        <v>592</v>
      </c>
      <c r="P130" s="124">
        <v>592</v>
      </c>
      <c r="Q130" s="124">
        <v>292</v>
      </c>
      <c r="R130" s="124"/>
      <c r="S130" s="124" t="s">
        <v>650</v>
      </c>
      <c r="T130" s="124" t="s">
        <v>652</v>
      </c>
      <c r="U130" s="429" t="s">
        <v>143</v>
      </c>
      <c r="V130" s="430"/>
      <c r="W130" s="431" t="s">
        <v>163</v>
      </c>
      <c r="X130" s="432"/>
      <c r="Y130" s="433"/>
      <c r="Z130" s="433"/>
      <c r="AA130" s="434">
        <v>200</v>
      </c>
      <c r="AB130" s="435">
        <v>0.5</v>
      </c>
      <c r="AC130" s="436">
        <f t="shared" si="28"/>
        <v>100</v>
      </c>
      <c r="AD130" s="437">
        <f t="shared" si="29"/>
        <v>25</v>
      </c>
      <c r="AE130" s="438">
        <v>0.05</v>
      </c>
      <c r="AF130" s="437">
        <f t="shared" si="30"/>
        <v>26.25</v>
      </c>
      <c r="AG130" s="439">
        <f t="shared" si="36"/>
        <v>315</v>
      </c>
      <c r="AH130" s="553"/>
      <c r="AI130" s="553"/>
      <c r="AJ130" s="553"/>
      <c r="AK130" s="440"/>
      <c r="AL130" s="441">
        <f t="shared" si="37"/>
        <v>27.862232381801963</v>
      </c>
      <c r="AM130" s="439">
        <f t="shared" si="31"/>
        <v>334.34678858162357</v>
      </c>
      <c r="AN130" s="553"/>
      <c r="AO130" s="553"/>
      <c r="AP130" s="553"/>
      <c r="AQ130" s="440"/>
      <c r="AR130" s="441">
        <f t="shared" si="38"/>
        <v>27.862232381801963</v>
      </c>
      <c r="AS130" s="439">
        <f t="shared" si="32"/>
        <v>334.34678858162357</v>
      </c>
      <c r="AT130" s="553"/>
      <c r="AU130" s="553"/>
      <c r="AV130" s="553"/>
      <c r="AW130" s="440"/>
      <c r="AX130" s="441">
        <f t="shared" si="39"/>
        <v>27.862232381801963</v>
      </c>
      <c r="AY130" s="439">
        <f t="shared" si="33"/>
        <v>334.34678858162357</v>
      </c>
      <c r="AZ130" s="553"/>
      <c r="BA130" s="553"/>
      <c r="BB130" s="553"/>
      <c r="BC130" s="440"/>
      <c r="BD130" s="441">
        <f t="shared" si="40"/>
        <v>27.862232381801963</v>
      </c>
      <c r="BE130" s="439">
        <f t="shared" si="34"/>
        <v>334.34678858162357</v>
      </c>
      <c r="BF130" s="553"/>
      <c r="BG130" s="553"/>
      <c r="BH130" s="553"/>
      <c r="BI130" s="440"/>
      <c r="BJ130" s="441">
        <f t="shared" si="41"/>
        <v>27.862232381801963</v>
      </c>
      <c r="BK130" s="439">
        <f t="shared" si="35"/>
        <v>334.34678858162357</v>
      </c>
      <c r="BL130" s="553"/>
      <c r="BM130" s="553"/>
      <c r="BN130" s="553"/>
    </row>
    <row r="131" spans="1:66" ht="16.5" customHeight="1" x14ac:dyDescent="0.25">
      <c r="A131" s="171">
        <v>3</v>
      </c>
      <c r="B131" s="124" t="s">
        <v>622</v>
      </c>
      <c r="C131" s="422" t="s">
        <v>280</v>
      </c>
      <c r="D131" s="442" t="s">
        <v>673</v>
      </c>
      <c r="E131" s="442"/>
      <c r="F131" s="172" t="str">
        <f t="shared" si="42"/>
        <v>033002_Sphotonique</v>
      </c>
      <c r="G131" s="443" t="str">
        <f t="shared" si="43"/>
        <v>033002_Sphotonique_</v>
      </c>
      <c r="H131" s="120" t="s">
        <v>12</v>
      </c>
      <c r="I131" s="103"/>
      <c r="J131" s="124">
        <v>0.25</v>
      </c>
      <c r="K131" s="124" t="s">
        <v>578</v>
      </c>
      <c r="L131" s="104"/>
      <c r="M131" s="425" t="s">
        <v>10</v>
      </c>
      <c r="N131" s="426">
        <v>1</v>
      </c>
      <c r="O131" s="427">
        <v>287</v>
      </c>
      <c r="P131" s="124">
        <v>592</v>
      </c>
      <c r="Q131" s="124">
        <v>25</v>
      </c>
      <c r="R131" s="124" t="s">
        <v>599</v>
      </c>
      <c r="S131" s="124" t="s">
        <v>134</v>
      </c>
      <c r="T131" s="124" t="s">
        <v>136</v>
      </c>
      <c r="U131" s="429" t="s">
        <v>138</v>
      </c>
      <c r="V131" s="121" t="s">
        <v>155</v>
      </c>
      <c r="W131" s="431" t="s">
        <v>154</v>
      </c>
      <c r="X131" s="432"/>
      <c r="Y131" s="433"/>
      <c r="Z131" s="433"/>
      <c r="AA131" s="434">
        <v>200</v>
      </c>
      <c r="AB131" s="435">
        <v>0.5</v>
      </c>
      <c r="AC131" s="436">
        <f t="shared" si="28"/>
        <v>100</v>
      </c>
      <c r="AD131" s="437">
        <f t="shared" si="29"/>
        <v>25</v>
      </c>
      <c r="AE131" s="438">
        <v>0.05</v>
      </c>
      <c r="AF131" s="437">
        <f t="shared" si="30"/>
        <v>26.25</v>
      </c>
      <c r="AG131" s="439">
        <f t="shared" si="36"/>
        <v>315</v>
      </c>
      <c r="AH131" s="553"/>
      <c r="AI131" s="553"/>
      <c r="AJ131" s="553"/>
      <c r="AK131" s="440"/>
      <c r="AL131" s="441">
        <f t="shared" si="37"/>
        <v>27.862232381801963</v>
      </c>
      <c r="AM131" s="439">
        <f t="shared" si="31"/>
        <v>334.34678858162357</v>
      </c>
      <c r="AN131" s="553"/>
      <c r="AO131" s="553"/>
      <c r="AP131" s="553"/>
      <c r="AQ131" s="440"/>
      <c r="AR131" s="441">
        <f t="shared" si="38"/>
        <v>27.862232381801963</v>
      </c>
      <c r="AS131" s="439">
        <f t="shared" si="32"/>
        <v>334.34678858162357</v>
      </c>
      <c r="AT131" s="553"/>
      <c r="AU131" s="553"/>
      <c r="AV131" s="553"/>
      <c r="AW131" s="440"/>
      <c r="AX131" s="441">
        <f t="shared" si="39"/>
        <v>27.862232381801963</v>
      </c>
      <c r="AY131" s="439">
        <f t="shared" si="33"/>
        <v>334.34678858162357</v>
      </c>
      <c r="AZ131" s="553"/>
      <c r="BA131" s="553"/>
      <c r="BB131" s="553"/>
      <c r="BC131" s="440"/>
      <c r="BD131" s="441">
        <f t="shared" si="40"/>
        <v>27.862232381801963</v>
      </c>
      <c r="BE131" s="439">
        <f t="shared" si="34"/>
        <v>334.34678858162357</v>
      </c>
      <c r="BF131" s="553"/>
      <c r="BG131" s="553"/>
      <c r="BH131" s="553"/>
      <c r="BI131" s="440"/>
      <c r="BJ131" s="441">
        <f t="shared" si="41"/>
        <v>27.862232381801963</v>
      </c>
      <c r="BK131" s="439">
        <f t="shared" si="35"/>
        <v>334.34678858162357</v>
      </c>
      <c r="BL131" s="553"/>
      <c r="BM131" s="553"/>
      <c r="BN131" s="553"/>
    </row>
    <row r="132" spans="1:66" ht="16.5" customHeight="1" x14ac:dyDescent="0.25">
      <c r="A132" s="171">
        <v>3</v>
      </c>
      <c r="B132" s="124" t="s">
        <v>622</v>
      </c>
      <c r="C132" s="422" t="s">
        <v>280</v>
      </c>
      <c r="D132" s="442" t="s">
        <v>673</v>
      </c>
      <c r="E132" s="442"/>
      <c r="F132" s="172" t="str">
        <f t="shared" si="42"/>
        <v>033002_Labo_Interfe</v>
      </c>
      <c r="G132" s="443" t="str">
        <f t="shared" si="43"/>
        <v>033002_Labo_Interfe_</v>
      </c>
      <c r="H132" s="120" t="s">
        <v>12</v>
      </c>
      <c r="I132" s="103"/>
      <c r="J132" s="124">
        <v>0.25</v>
      </c>
      <c r="K132" s="124" t="s">
        <v>637</v>
      </c>
      <c r="L132" s="104"/>
      <c r="M132" s="425" t="s">
        <v>10</v>
      </c>
      <c r="N132" s="426">
        <v>4</v>
      </c>
      <c r="O132" s="427">
        <v>592</v>
      </c>
      <c r="P132" s="124">
        <v>592</v>
      </c>
      <c r="Q132" s="124">
        <v>25</v>
      </c>
      <c r="R132" s="124" t="s">
        <v>597</v>
      </c>
      <c r="S132" s="124" t="s">
        <v>134</v>
      </c>
      <c r="T132" s="124" t="s">
        <v>136</v>
      </c>
      <c r="U132" s="429" t="s">
        <v>138</v>
      </c>
      <c r="V132" s="121" t="s">
        <v>155</v>
      </c>
      <c r="W132" s="431" t="s">
        <v>154</v>
      </c>
      <c r="X132" s="432"/>
      <c r="Y132" s="433"/>
      <c r="Z132" s="433"/>
      <c r="AA132" s="434">
        <v>200</v>
      </c>
      <c r="AB132" s="435">
        <v>0.5</v>
      </c>
      <c r="AC132" s="436">
        <f t="shared" si="28"/>
        <v>100</v>
      </c>
      <c r="AD132" s="437">
        <f t="shared" si="29"/>
        <v>100</v>
      </c>
      <c r="AE132" s="438">
        <v>0.05</v>
      </c>
      <c r="AF132" s="437">
        <f t="shared" si="30"/>
        <v>105</v>
      </c>
      <c r="AG132" s="439">
        <f t="shared" si="36"/>
        <v>1260</v>
      </c>
      <c r="AH132" s="553"/>
      <c r="AI132" s="553"/>
      <c r="AJ132" s="553"/>
      <c r="AK132" s="440"/>
      <c r="AL132" s="441">
        <f t="shared" si="37"/>
        <v>111.44892952720785</v>
      </c>
      <c r="AM132" s="439">
        <f t="shared" si="31"/>
        <v>1337.3871543264943</v>
      </c>
      <c r="AN132" s="553"/>
      <c r="AO132" s="553"/>
      <c r="AP132" s="553"/>
      <c r="AQ132" s="440"/>
      <c r="AR132" s="441">
        <f t="shared" si="38"/>
        <v>111.44892952720785</v>
      </c>
      <c r="AS132" s="439">
        <f t="shared" si="32"/>
        <v>1337.3871543264943</v>
      </c>
      <c r="AT132" s="553"/>
      <c r="AU132" s="553"/>
      <c r="AV132" s="553"/>
      <c r="AW132" s="440"/>
      <c r="AX132" s="441">
        <f t="shared" si="39"/>
        <v>111.44892952720785</v>
      </c>
      <c r="AY132" s="439">
        <f t="shared" si="33"/>
        <v>1337.3871543264943</v>
      </c>
      <c r="AZ132" s="553"/>
      <c r="BA132" s="553"/>
      <c r="BB132" s="553"/>
      <c r="BC132" s="440"/>
      <c r="BD132" s="441">
        <f t="shared" si="40"/>
        <v>111.44892952720785</v>
      </c>
      <c r="BE132" s="439">
        <f t="shared" si="34"/>
        <v>1337.3871543264943</v>
      </c>
      <c r="BF132" s="553"/>
      <c r="BG132" s="553"/>
      <c r="BH132" s="553"/>
      <c r="BI132" s="440"/>
      <c r="BJ132" s="441">
        <f t="shared" si="41"/>
        <v>111.44892952720785</v>
      </c>
      <c r="BK132" s="439">
        <f t="shared" si="35"/>
        <v>1337.3871543264943</v>
      </c>
      <c r="BL132" s="553"/>
      <c r="BM132" s="553"/>
      <c r="BN132" s="553"/>
    </row>
    <row r="133" spans="1:66" ht="16.5" customHeight="1" x14ac:dyDescent="0.25">
      <c r="A133" s="171">
        <v>3</v>
      </c>
      <c r="B133" s="124" t="s">
        <v>622</v>
      </c>
      <c r="C133" s="422" t="s">
        <v>280</v>
      </c>
      <c r="D133" s="442" t="s">
        <v>673</v>
      </c>
      <c r="E133" s="442"/>
      <c r="F133" s="172" t="str">
        <f t="shared" si="42"/>
        <v>033002_Labo_Interfe</v>
      </c>
      <c r="G133" s="443" t="str">
        <f t="shared" si="43"/>
        <v>033002_Labo_Interfe_</v>
      </c>
      <c r="H133" s="120" t="s">
        <v>12</v>
      </c>
      <c r="I133" s="103"/>
      <c r="J133" s="124">
        <v>2</v>
      </c>
      <c r="K133" s="124" t="s">
        <v>637</v>
      </c>
      <c r="L133" s="104"/>
      <c r="M133" s="425" t="s">
        <v>10</v>
      </c>
      <c r="N133" s="426">
        <v>4</v>
      </c>
      <c r="O133" s="427">
        <v>592</v>
      </c>
      <c r="P133" s="124">
        <v>592</v>
      </c>
      <c r="Q133" s="124">
        <v>25</v>
      </c>
      <c r="R133" s="124" t="s">
        <v>598</v>
      </c>
      <c r="S133" s="124" t="s">
        <v>134</v>
      </c>
      <c r="T133" s="124" t="s">
        <v>136</v>
      </c>
      <c r="U133" s="429" t="s">
        <v>139</v>
      </c>
      <c r="V133" s="430" t="s">
        <v>160</v>
      </c>
      <c r="W133" s="431" t="s">
        <v>154</v>
      </c>
      <c r="X133" s="432"/>
      <c r="Y133" s="433"/>
      <c r="Z133" s="433"/>
      <c r="AA133" s="434">
        <v>200</v>
      </c>
      <c r="AB133" s="435">
        <v>0.5</v>
      </c>
      <c r="AC133" s="436">
        <f t="shared" si="28"/>
        <v>100</v>
      </c>
      <c r="AD133" s="437">
        <f t="shared" si="29"/>
        <v>800</v>
      </c>
      <c r="AE133" s="438">
        <v>0.05</v>
      </c>
      <c r="AF133" s="437">
        <f t="shared" si="30"/>
        <v>840</v>
      </c>
      <c r="AG133" s="439">
        <f t="shared" si="36"/>
        <v>10080</v>
      </c>
      <c r="AH133" s="553"/>
      <c r="AI133" s="553"/>
      <c r="AJ133" s="553"/>
      <c r="AK133" s="440"/>
      <c r="AL133" s="441">
        <f t="shared" si="37"/>
        <v>891.59143621766282</v>
      </c>
      <c r="AM133" s="439">
        <f t="shared" si="31"/>
        <v>10699.097234611954</v>
      </c>
      <c r="AN133" s="553"/>
      <c r="AO133" s="553"/>
      <c r="AP133" s="553"/>
      <c r="AQ133" s="440"/>
      <c r="AR133" s="441">
        <f t="shared" si="38"/>
        <v>891.59143621766282</v>
      </c>
      <c r="AS133" s="439">
        <f t="shared" si="32"/>
        <v>10699.097234611954</v>
      </c>
      <c r="AT133" s="553"/>
      <c r="AU133" s="553"/>
      <c r="AV133" s="553"/>
      <c r="AW133" s="440"/>
      <c r="AX133" s="441">
        <f t="shared" si="39"/>
        <v>891.59143621766282</v>
      </c>
      <c r="AY133" s="439">
        <f t="shared" si="33"/>
        <v>10699.097234611954</v>
      </c>
      <c r="AZ133" s="553"/>
      <c r="BA133" s="553"/>
      <c r="BB133" s="553"/>
      <c r="BC133" s="440"/>
      <c r="BD133" s="441">
        <f t="shared" si="40"/>
        <v>891.59143621766282</v>
      </c>
      <c r="BE133" s="439">
        <f t="shared" si="34"/>
        <v>10699.097234611954</v>
      </c>
      <c r="BF133" s="553"/>
      <c r="BG133" s="553"/>
      <c r="BH133" s="553"/>
      <c r="BI133" s="440"/>
      <c r="BJ133" s="441">
        <f t="shared" si="41"/>
        <v>891.59143621766282</v>
      </c>
      <c r="BK133" s="439">
        <f t="shared" si="35"/>
        <v>10699.097234611954</v>
      </c>
      <c r="BL133" s="553"/>
      <c r="BM133" s="553"/>
      <c r="BN133" s="553"/>
    </row>
    <row r="134" spans="1:66" ht="16.5" customHeight="1" x14ac:dyDescent="0.25">
      <c r="A134" s="171">
        <v>3</v>
      </c>
      <c r="B134" s="124" t="s">
        <v>622</v>
      </c>
      <c r="C134" s="422" t="s">
        <v>280</v>
      </c>
      <c r="D134" s="442" t="s">
        <v>673</v>
      </c>
      <c r="E134" s="442"/>
      <c r="F134" s="172" t="str">
        <f t="shared" si="42"/>
        <v>033002_Labo_Interfe</v>
      </c>
      <c r="G134" s="443" t="str">
        <f t="shared" si="43"/>
        <v>033002_Labo_Interfe_</v>
      </c>
      <c r="H134" s="120" t="s">
        <v>12</v>
      </c>
      <c r="I134" s="103"/>
      <c r="J134" s="124">
        <v>0.25</v>
      </c>
      <c r="K134" s="124" t="s">
        <v>637</v>
      </c>
      <c r="L134" s="104"/>
      <c r="M134" s="425" t="s">
        <v>10</v>
      </c>
      <c r="N134" s="426">
        <v>6</v>
      </c>
      <c r="O134" s="427">
        <v>592</v>
      </c>
      <c r="P134" s="124">
        <v>592</v>
      </c>
      <c r="Q134" s="124">
        <v>292</v>
      </c>
      <c r="R134" s="124"/>
      <c r="S134" s="124" t="s">
        <v>650</v>
      </c>
      <c r="T134" s="124" t="s">
        <v>652</v>
      </c>
      <c r="U134" s="429" t="s">
        <v>143</v>
      </c>
      <c r="V134" s="430"/>
      <c r="W134" s="431" t="s">
        <v>163</v>
      </c>
      <c r="X134" s="432"/>
      <c r="Y134" s="433"/>
      <c r="Z134" s="433"/>
      <c r="AA134" s="434">
        <v>200</v>
      </c>
      <c r="AB134" s="435">
        <v>0.5</v>
      </c>
      <c r="AC134" s="436">
        <f t="shared" si="28"/>
        <v>100</v>
      </c>
      <c r="AD134" s="437">
        <f t="shared" si="29"/>
        <v>150</v>
      </c>
      <c r="AE134" s="438">
        <v>0.05</v>
      </c>
      <c r="AF134" s="437">
        <f t="shared" si="30"/>
        <v>157.5</v>
      </c>
      <c r="AG134" s="439">
        <f t="shared" si="36"/>
        <v>1890</v>
      </c>
      <c r="AH134" s="553"/>
      <c r="AI134" s="553"/>
      <c r="AJ134" s="553"/>
      <c r="AK134" s="440"/>
      <c r="AL134" s="441">
        <f t="shared" si="37"/>
        <v>167.17339429081179</v>
      </c>
      <c r="AM134" s="439">
        <f t="shared" si="31"/>
        <v>2006.0807314897415</v>
      </c>
      <c r="AN134" s="553"/>
      <c r="AO134" s="553"/>
      <c r="AP134" s="553"/>
      <c r="AQ134" s="440"/>
      <c r="AR134" s="441">
        <f t="shared" si="38"/>
        <v>167.17339429081179</v>
      </c>
      <c r="AS134" s="439">
        <f t="shared" si="32"/>
        <v>2006.0807314897415</v>
      </c>
      <c r="AT134" s="553"/>
      <c r="AU134" s="553"/>
      <c r="AV134" s="553"/>
      <c r="AW134" s="440"/>
      <c r="AX134" s="441">
        <f t="shared" si="39"/>
        <v>167.17339429081179</v>
      </c>
      <c r="AY134" s="439">
        <f t="shared" si="33"/>
        <v>2006.0807314897415</v>
      </c>
      <c r="AZ134" s="553"/>
      <c r="BA134" s="553"/>
      <c r="BB134" s="553"/>
      <c r="BC134" s="440"/>
      <c r="BD134" s="441">
        <f t="shared" si="40"/>
        <v>167.17339429081179</v>
      </c>
      <c r="BE134" s="439">
        <f t="shared" si="34"/>
        <v>2006.0807314897415</v>
      </c>
      <c r="BF134" s="553"/>
      <c r="BG134" s="553"/>
      <c r="BH134" s="553"/>
      <c r="BI134" s="440"/>
      <c r="BJ134" s="441">
        <f t="shared" si="41"/>
        <v>167.17339429081179</v>
      </c>
      <c r="BK134" s="439">
        <f t="shared" si="35"/>
        <v>2006.0807314897415</v>
      </c>
      <c r="BL134" s="553"/>
      <c r="BM134" s="553"/>
      <c r="BN134" s="553"/>
    </row>
    <row r="135" spans="1:66" ht="16.5" customHeight="1" x14ac:dyDescent="0.25">
      <c r="A135" s="171">
        <v>3</v>
      </c>
      <c r="B135" s="124" t="s">
        <v>622</v>
      </c>
      <c r="C135" s="422" t="s">
        <v>280</v>
      </c>
      <c r="D135" s="442" t="s">
        <v>673</v>
      </c>
      <c r="E135" s="442"/>
      <c r="F135" s="172" t="str">
        <f t="shared" si="42"/>
        <v>033002_Labo_Interfe</v>
      </c>
      <c r="G135" s="443" t="str">
        <f t="shared" si="43"/>
        <v>033002_Labo_Interfe_</v>
      </c>
      <c r="H135" s="120" t="s">
        <v>12</v>
      </c>
      <c r="I135" s="103"/>
      <c r="J135" s="124">
        <v>2</v>
      </c>
      <c r="K135" s="124" t="s">
        <v>637</v>
      </c>
      <c r="L135" s="104"/>
      <c r="M135" s="425" t="s">
        <v>10</v>
      </c>
      <c r="N135" s="426">
        <v>4</v>
      </c>
      <c r="O135" s="427">
        <v>287</v>
      </c>
      <c r="P135" s="124">
        <v>592</v>
      </c>
      <c r="Q135" s="124">
        <v>25</v>
      </c>
      <c r="R135" s="124" t="s">
        <v>600</v>
      </c>
      <c r="S135" s="124" t="s">
        <v>134</v>
      </c>
      <c r="T135" s="124" t="s">
        <v>136</v>
      </c>
      <c r="U135" s="429" t="s">
        <v>139</v>
      </c>
      <c r="V135" s="430" t="s">
        <v>160</v>
      </c>
      <c r="W135" s="431" t="s">
        <v>154</v>
      </c>
      <c r="X135" s="432"/>
      <c r="Y135" s="433"/>
      <c r="Z135" s="433"/>
      <c r="AA135" s="434">
        <v>200</v>
      </c>
      <c r="AB135" s="435">
        <v>0.5</v>
      </c>
      <c r="AC135" s="436">
        <f t="shared" si="28"/>
        <v>100</v>
      </c>
      <c r="AD135" s="437">
        <f t="shared" si="29"/>
        <v>800</v>
      </c>
      <c r="AE135" s="438">
        <v>0.05</v>
      </c>
      <c r="AF135" s="437">
        <f t="shared" si="30"/>
        <v>840</v>
      </c>
      <c r="AG135" s="439">
        <f t="shared" si="36"/>
        <v>10080</v>
      </c>
      <c r="AH135" s="553"/>
      <c r="AI135" s="553"/>
      <c r="AJ135" s="553"/>
      <c r="AK135" s="440"/>
      <c r="AL135" s="441">
        <f t="shared" si="37"/>
        <v>891.59143621766282</v>
      </c>
      <c r="AM135" s="439">
        <f t="shared" si="31"/>
        <v>10699.097234611954</v>
      </c>
      <c r="AN135" s="553"/>
      <c r="AO135" s="553"/>
      <c r="AP135" s="553"/>
      <c r="AQ135" s="440"/>
      <c r="AR135" s="441">
        <f t="shared" si="38"/>
        <v>891.59143621766282</v>
      </c>
      <c r="AS135" s="439">
        <f t="shared" si="32"/>
        <v>10699.097234611954</v>
      </c>
      <c r="AT135" s="553"/>
      <c r="AU135" s="553"/>
      <c r="AV135" s="553"/>
      <c r="AW135" s="440"/>
      <c r="AX135" s="441">
        <f t="shared" si="39"/>
        <v>891.59143621766282</v>
      </c>
      <c r="AY135" s="439">
        <f t="shared" si="33"/>
        <v>10699.097234611954</v>
      </c>
      <c r="AZ135" s="553"/>
      <c r="BA135" s="553"/>
      <c r="BB135" s="553"/>
      <c r="BC135" s="440"/>
      <c r="BD135" s="441">
        <f t="shared" si="40"/>
        <v>891.59143621766282</v>
      </c>
      <c r="BE135" s="439">
        <f t="shared" si="34"/>
        <v>10699.097234611954</v>
      </c>
      <c r="BF135" s="553"/>
      <c r="BG135" s="553"/>
      <c r="BH135" s="553"/>
      <c r="BI135" s="440"/>
      <c r="BJ135" s="441">
        <f t="shared" si="41"/>
        <v>891.59143621766282</v>
      </c>
      <c r="BK135" s="439">
        <f t="shared" si="35"/>
        <v>10699.097234611954</v>
      </c>
      <c r="BL135" s="553"/>
      <c r="BM135" s="553"/>
      <c r="BN135" s="553"/>
    </row>
    <row r="136" spans="1:66" ht="16.5" customHeight="1" x14ac:dyDescent="0.25">
      <c r="A136" s="171">
        <v>3</v>
      </c>
      <c r="B136" s="124" t="s">
        <v>622</v>
      </c>
      <c r="C136" s="422" t="s">
        <v>280</v>
      </c>
      <c r="D136" s="442" t="s">
        <v>673</v>
      </c>
      <c r="E136" s="442"/>
      <c r="F136" s="172" t="str">
        <f t="shared" si="42"/>
        <v>033002_Labo_Interfe</v>
      </c>
      <c r="G136" s="443" t="str">
        <f t="shared" si="43"/>
        <v>033002_Labo_Interfe_</v>
      </c>
      <c r="H136" s="120" t="s">
        <v>12</v>
      </c>
      <c r="I136" s="103"/>
      <c r="J136" s="124">
        <v>2</v>
      </c>
      <c r="K136" s="124" t="s">
        <v>637</v>
      </c>
      <c r="L136" s="104"/>
      <c r="M136" s="425" t="s">
        <v>10</v>
      </c>
      <c r="N136" s="426">
        <v>4</v>
      </c>
      <c r="O136" s="427">
        <v>287</v>
      </c>
      <c r="P136" s="124">
        <v>592</v>
      </c>
      <c r="Q136" s="124">
        <v>25</v>
      </c>
      <c r="R136" s="124" t="s">
        <v>599</v>
      </c>
      <c r="S136" s="124" t="s">
        <v>134</v>
      </c>
      <c r="T136" s="124" t="s">
        <v>136</v>
      </c>
      <c r="U136" s="429" t="s">
        <v>138</v>
      </c>
      <c r="V136" s="121" t="s">
        <v>155</v>
      </c>
      <c r="W136" s="431" t="s">
        <v>154</v>
      </c>
      <c r="X136" s="432"/>
      <c r="Y136" s="433"/>
      <c r="Z136" s="433"/>
      <c r="AA136" s="434">
        <v>200</v>
      </c>
      <c r="AB136" s="435">
        <v>0.5</v>
      </c>
      <c r="AC136" s="436">
        <f t="shared" si="28"/>
        <v>100</v>
      </c>
      <c r="AD136" s="437">
        <f t="shared" si="29"/>
        <v>800</v>
      </c>
      <c r="AE136" s="438">
        <v>0.05</v>
      </c>
      <c r="AF136" s="437">
        <f t="shared" si="30"/>
        <v>840</v>
      </c>
      <c r="AG136" s="439">
        <f t="shared" si="36"/>
        <v>10080</v>
      </c>
      <c r="AH136" s="553"/>
      <c r="AI136" s="553"/>
      <c r="AJ136" s="553"/>
      <c r="AK136" s="440"/>
      <c r="AL136" s="441">
        <f t="shared" si="37"/>
        <v>891.59143621766282</v>
      </c>
      <c r="AM136" s="439">
        <f t="shared" si="31"/>
        <v>10699.097234611954</v>
      </c>
      <c r="AN136" s="553"/>
      <c r="AO136" s="553"/>
      <c r="AP136" s="553"/>
      <c r="AQ136" s="440"/>
      <c r="AR136" s="441">
        <f t="shared" si="38"/>
        <v>891.59143621766282</v>
      </c>
      <c r="AS136" s="439">
        <f t="shared" si="32"/>
        <v>10699.097234611954</v>
      </c>
      <c r="AT136" s="553"/>
      <c r="AU136" s="553"/>
      <c r="AV136" s="553"/>
      <c r="AW136" s="440"/>
      <c r="AX136" s="441">
        <f t="shared" si="39"/>
        <v>891.59143621766282</v>
      </c>
      <c r="AY136" s="439">
        <f t="shared" si="33"/>
        <v>10699.097234611954</v>
      </c>
      <c r="AZ136" s="553"/>
      <c r="BA136" s="553"/>
      <c r="BB136" s="553"/>
      <c r="BC136" s="440"/>
      <c r="BD136" s="441">
        <f t="shared" si="40"/>
        <v>891.59143621766282</v>
      </c>
      <c r="BE136" s="439">
        <f t="shared" si="34"/>
        <v>10699.097234611954</v>
      </c>
      <c r="BF136" s="553"/>
      <c r="BG136" s="553"/>
      <c r="BH136" s="553"/>
      <c r="BI136" s="440"/>
      <c r="BJ136" s="441">
        <f t="shared" si="41"/>
        <v>891.59143621766282</v>
      </c>
      <c r="BK136" s="439">
        <f t="shared" si="35"/>
        <v>10699.097234611954</v>
      </c>
      <c r="BL136" s="553"/>
      <c r="BM136" s="553"/>
      <c r="BN136" s="553"/>
    </row>
    <row r="137" spans="1:66" ht="16.5" customHeight="1" x14ac:dyDescent="0.25">
      <c r="A137" s="171">
        <v>3</v>
      </c>
      <c r="B137" s="124" t="s">
        <v>622</v>
      </c>
      <c r="C137" s="422" t="s">
        <v>280</v>
      </c>
      <c r="D137" s="442" t="s">
        <v>673</v>
      </c>
      <c r="E137" s="442"/>
      <c r="F137" s="172" t="str">
        <f t="shared" si="42"/>
        <v>033002_DFG_B3_LT03</v>
      </c>
      <c r="G137" s="443" t="str">
        <f t="shared" si="43"/>
        <v>033002_DFG_B3_LT03_</v>
      </c>
      <c r="H137" s="120" t="s">
        <v>12</v>
      </c>
      <c r="I137" s="103"/>
      <c r="J137" s="124">
        <v>1</v>
      </c>
      <c r="K137" s="124" t="s">
        <v>579</v>
      </c>
      <c r="L137" s="124"/>
      <c r="M137" s="425" t="s">
        <v>10</v>
      </c>
      <c r="N137" s="426">
        <v>1</v>
      </c>
      <c r="O137" s="427">
        <v>592</v>
      </c>
      <c r="P137" s="124">
        <v>592</v>
      </c>
      <c r="Q137" s="124">
        <v>25</v>
      </c>
      <c r="R137" s="124" t="s">
        <v>597</v>
      </c>
      <c r="S137" s="124" t="s">
        <v>134</v>
      </c>
      <c r="T137" s="124" t="s">
        <v>136</v>
      </c>
      <c r="U137" s="429" t="s">
        <v>138</v>
      </c>
      <c r="V137" s="121" t="s">
        <v>155</v>
      </c>
      <c r="W137" s="431" t="s">
        <v>154</v>
      </c>
      <c r="X137" s="432"/>
      <c r="Y137" s="433"/>
      <c r="Z137" s="433"/>
      <c r="AA137" s="434">
        <v>200</v>
      </c>
      <c r="AB137" s="435">
        <v>0.5</v>
      </c>
      <c r="AC137" s="436">
        <f t="shared" si="28"/>
        <v>100</v>
      </c>
      <c r="AD137" s="437">
        <f t="shared" si="29"/>
        <v>100</v>
      </c>
      <c r="AE137" s="438">
        <v>0.05</v>
      </c>
      <c r="AF137" s="437">
        <f t="shared" si="30"/>
        <v>105</v>
      </c>
      <c r="AG137" s="439">
        <f t="shared" si="36"/>
        <v>1260</v>
      </c>
      <c r="AH137" s="553"/>
      <c r="AI137" s="553"/>
      <c r="AJ137" s="553"/>
      <c r="AK137" s="440"/>
      <c r="AL137" s="441">
        <f t="shared" si="37"/>
        <v>111.44892952720785</v>
      </c>
      <c r="AM137" s="439">
        <f t="shared" si="31"/>
        <v>1337.3871543264943</v>
      </c>
      <c r="AN137" s="553"/>
      <c r="AO137" s="553"/>
      <c r="AP137" s="553"/>
      <c r="AQ137" s="440"/>
      <c r="AR137" s="441">
        <f t="shared" si="38"/>
        <v>111.44892952720785</v>
      </c>
      <c r="AS137" s="439">
        <f t="shared" si="32"/>
        <v>1337.3871543264943</v>
      </c>
      <c r="AT137" s="553"/>
      <c r="AU137" s="553"/>
      <c r="AV137" s="553"/>
      <c r="AW137" s="440"/>
      <c r="AX137" s="441">
        <f t="shared" si="39"/>
        <v>111.44892952720785</v>
      </c>
      <c r="AY137" s="439">
        <f t="shared" si="33"/>
        <v>1337.3871543264943</v>
      </c>
      <c r="AZ137" s="553"/>
      <c r="BA137" s="553"/>
      <c r="BB137" s="553"/>
      <c r="BC137" s="440"/>
      <c r="BD137" s="441">
        <f t="shared" si="40"/>
        <v>111.44892952720785</v>
      </c>
      <c r="BE137" s="439">
        <f t="shared" si="34"/>
        <v>1337.3871543264943</v>
      </c>
      <c r="BF137" s="553"/>
      <c r="BG137" s="553"/>
      <c r="BH137" s="553"/>
      <c r="BI137" s="440"/>
      <c r="BJ137" s="441">
        <f t="shared" si="41"/>
        <v>111.44892952720785</v>
      </c>
      <c r="BK137" s="439">
        <f t="shared" si="35"/>
        <v>1337.3871543264943</v>
      </c>
      <c r="BL137" s="553"/>
      <c r="BM137" s="553"/>
      <c r="BN137" s="553"/>
    </row>
    <row r="138" spans="1:66" ht="16.5" customHeight="1" x14ac:dyDescent="0.25">
      <c r="A138" s="171">
        <v>3</v>
      </c>
      <c r="B138" s="124" t="s">
        <v>622</v>
      </c>
      <c r="C138" s="422" t="s">
        <v>280</v>
      </c>
      <c r="D138" s="442" t="s">
        <v>673</v>
      </c>
      <c r="E138" s="442"/>
      <c r="F138" s="172" t="str">
        <f t="shared" si="42"/>
        <v>033002_DFG_B3_LT03</v>
      </c>
      <c r="G138" s="443" t="str">
        <f t="shared" si="43"/>
        <v>033002_DFG_B3_LT03_</v>
      </c>
      <c r="H138" s="120" t="s">
        <v>12</v>
      </c>
      <c r="I138" s="103"/>
      <c r="J138" s="124">
        <v>1</v>
      </c>
      <c r="K138" s="124" t="s">
        <v>579</v>
      </c>
      <c r="L138" s="124"/>
      <c r="M138" s="425" t="s">
        <v>10</v>
      </c>
      <c r="N138" s="426">
        <v>1</v>
      </c>
      <c r="O138" s="427">
        <v>592</v>
      </c>
      <c r="P138" s="124">
        <v>592</v>
      </c>
      <c r="Q138" s="124">
        <v>25</v>
      </c>
      <c r="R138" s="124" t="s">
        <v>598</v>
      </c>
      <c r="S138" s="124" t="s">
        <v>134</v>
      </c>
      <c r="T138" s="124" t="s">
        <v>136</v>
      </c>
      <c r="U138" s="429" t="s">
        <v>139</v>
      </c>
      <c r="V138" s="430" t="s">
        <v>160</v>
      </c>
      <c r="W138" s="431" t="s">
        <v>154</v>
      </c>
      <c r="X138" s="432"/>
      <c r="Y138" s="433"/>
      <c r="Z138" s="433"/>
      <c r="AA138" s="434">
        <v>200</v>
      </c>
      <c r="AB138" s="435">
        <v>0.5</v>
      </c>
      <c r="AC138" s="436">
        <f t="shared" si="28"/>
        <v>100</v>
      </c>
      <c r="AD138" s="437">
        <f t="shared" si="29"/>
        <v>100</v>
      </c>
      <c r="AE138" s="438">
        <v>0.05</v>
      </c>
      <c r="AF138" s="437">
        <f t="shared" si="30"/>
        <v>105</v>
      </c>
      <c r="AG138" s="439">
        <f t="shared" si="36"/>
        <v>1260</v>
      </c>
      <c r="AH138" s="553"/>
      <c r="AI138" s="553"/>
      <c r="AJ138" s="553"/>
      <c r="AK138" s="440"/>
      <c r="AL138" s="441">
        <f t="shared" si="37"/>
        <v>111.44892952720785</v>
      </c>
      <c r="AM138" s="439">
        <f t="shared" si="31"/>
        <v>1337.3871543264943</v>
      </c>
      <c r="AN138" s="553"/>
      <c r="AO138" s="553"/>
      <c r="AP138" s="553"/>
      <c r="AQ138" s="440"/>
      <c r="AR138" s="441">
        <f t="shared" si="38"/>
        <v>111.44892952720785</v>
      </c>
      <c r="AS138" s="439">
        <f t="shared" si="32"/>
        <v>1337.3871543264943</v>
      </c>
      <c r="AT138" s="553"/>
      <c r="AU138" s="553"/>
      <c r="AV138" s="553"/>
      <c r="AW138" s="440"/>
      <c r="AX138" s="441">
        <f t="shared" si="39"/>
        <v>111.44892952720785</v>
      </c>
      <c r="AY138" s="439">
        <f t="shared" si="33"/>
        <v>1337.3871543264943</v>
      </c>
      <c r="AZ138" s="553"/>
      <c r="BA138" s="553"/>
      <c r="BB138" s="553"/>
      <c r="BC138" s="440"/>
      <c r="BD138" s="441">
        <f t="shared" si="40"/>
        <v>111.44892952720785</v>
      </c>
      <c r="BE138" s="439">
        <f t="shared" si="34"/>
        <v>1337.3871543264943</v>
      </c>
      <c r="BF138" s="553"/>
      <c r="BG138" s="553"/>
      <c r="BH138" s="553"/>
      <c r="BI138" s="440"/>
      <c r="BJ138" s="441">
        <f t="shared" si="41"/>
        <v>111.44892952720785</v>
      </c>
      <c r="BK138" s="439">
        <f t="shared" si="35"/>
        <v>1337.3871543264943</v>
      </c>
      <c r="BL138" s="553"/>
      <c r="BM138" s="553"/>
      <c r="BN138" s="553"/>
    </row>
    <row r="139" spans="1:66" ht="16.5" customHeight="1" x14ac:dyDescent="0.25">
      <c r="A139" s="171">
        <v>3</v>
      </c>
      <c r="B139" s="124" t="s">
        <v>622</v>
      </c>
      <c r="C139" s="422" t="s">
        <v>280</v>
      </c>
      <c r="D139" s="442" t="s">
        <v>673</v>
      </c>
      <c r="E139" s="442"/>
      <c r="F139" s="172" t="str">
        <f t="shared" si="42"/>
        <v>033002_DFG_B3_LT03</v>
      </c>
      <c r="G139" s="443" t="str">
        <f t="shared" si="43"/>
        <v>033002_DFG_B3_LT03_</v>
      </c>
      <c r="H139" s="120" t="s">
        <v>12</v>
      </c>
      <c r="I139" s="103"/>
      <c r="J139" s="124">
        <v>1</v>
      </c>
      <c r="K139" s="124" t="s">
        <v>579</v>
      </c>
      <c r="L139" s="124"/>
      <c r="M139" s="425" t="s">
        <v>10</v>
      </c>
      <c r="N139" s="426">
        <v>1</v>
      </c>
      <c r="O139" s="427">
        <v>287</v>
      </c>
      <c r="P139" s="124">
        <v>592</v>
      </c>
      <c r="Q139" s="124">
        <v>25</v>
      </c>
      <c r="R139" s="124" t="s">
        <v>599</v>
      </c>
      <c r="S139" s="124" t="s">
        <v>134</v>
      </c>
      <c r="T139" s="124" t="s">
        <v>136</v>
      </c>
      <c r="U139" s="429" t="s">
        <v>138</v>
      </c>
      <c r="V139" s="121" t="s">
        <v>155</v>
      </c>
      <c r="W139" s="431" t="s">
        <v>154</v>
      </c>
      <c r="X139" s="432"/>
      <c r="Y139" s="433"/>
      <c r="Z139" s="433"/>
      <c r="AA139" s="434">
        <v>200</v>
      </c>
      <c r="AB139" s="435">
        <v>0.5</v>
      </c>
      <c r="AC139" s="436">
        <f t="shared" si="28"/>
        <v>100</v>
      </c>
      <c r="AD139" s="437">
        <f t="shared" si="29"/>
        <v>100</v>
      </c>
      <c r="AE139" s="438">
        <v>0.05</v>
      </c>
      <c r="AF139" s="437">
        <f t="shared" si="30"/>
        <v>105</v>
      </c>
      <c r="AG139" s="439">
        <f t="shared" si="36"/>
        <v>1260</v>
      </c>
      <c r="AH139" s="553"/>
      <c r="AI139" s="553"/>
      <c r="AJ139" s="553"/>
      <c r="AK139" s="440"/>
      <c r="AL139" s="441">
        <f t="shared" si="37"/>
        <v>111.44892952720785</v>
      </c>
      <c r="AM139" s="439">
        <f t="shared" si="31"/>
        <v>1337.3871543264943</v>
      </c>
      <c r="AN139" s="553"/>
      <c r="AO139" s="553"/>
      <c r="AP139" s="553"/>
      <c r="AQ139" s="440"/>
      <c r="AR139" s="441">
        <f t="shared" si="38"/>
        <v>111.44892952720785</v>
      </c>
      <c r="AS139" s="439">
        <f t="shared" si="32"/>
        <v>1337.3871543264943</v>
      </c>
      <c r="AT139" s="553"/>
      <c r="AU139" s="553"/>
      <c r="AV139" s="553"/>
      <c r="AW139" s="440"/>
      <c r="AX139" s="441">
        <f t="shared" si="39"/>
        <v>111.44892952720785</v>
      </c>
      <c r="AY139" s="439">
        <f t="shared" si="33"/>
        <v>1337.3871543264943</v>
      </c>
      <c r="AZ139" s="553"/>
      <c r="BA139" s="553"/>
      <c r="BB139" s="553"/>
      <c r="BC139" s="440"/>
      <c r="BD139" s="441">
        <f t="shared" si="40"/>
        <v>111.44892952720785</v>
      </c>
      <c r="BE139" s="439">
        <f t="shared" si="34"/>
        <v>1337.3871543264943</v>
      </c>
      <c r="BF139" s="553"/>
      <c r="BG139" s="553"/>
      <c r="BH139" s="553"/>
      <c r="BI139" s="440"/>
      <c r="BJ139" s="441">
        <f t="shared" si="41"/>
        <v>111.44892952720785</v>
      </c>
      <c r="BK139" s="439">
        <f t="shared" si="35"/>
        <v>1337.3871543264943</v>
      </c>
      <c r="BL139" s="553"/>
      <c r="BM139" s="553"/>
      <c r="BN139" s="553"/>
    </row>
    <row r="140" spans="1:66" ht="16.5" customHeight="1" x14ac:dyDescent="0.25">
      <c r="A140" s="171">
        <v>3</v>
      </c>
      <c r="B140" s="124" t="s">
        <v>622</v>
      </c>
      <c r="C140" s="422" t="s">
        <v>280</v>
      </c>
      <c r="D140" s="442" t="s">
        <v>673</v>
      </c>
      <c r="E140" s="442"/>
      <c r="F140" s="172" t="str">
        <f t="shared" si="42"/>
        <v>033002_DFG_B3_LT03</v>
      </c>
      <c r="G140" s="443" t="str">
        <f t="shared" si="43"/>
        <v>033002_DFG_B3_LT03_</v>
      </c>
      <c r="H140" s="120" t="s">
        <v>12</v>
      </c>
      <c r="I140" s="103"/>
      <c r="J140" s="124">
        <v>1</v>
      </c>
      <c r="K140" s="124" t="s">
        <v>579</v>
      </c>
      <c r="L140" s="124"/>
      <c r="M140" s="425" t="s">
        <v>10</v>
      </c>
      <c r="N140" s="426">
        <v>1</v>
      </c>
      <c r="O140" s="427">
        <v>287</v>
      </c>
      <c r="P140" s="124">
        <v>592</v>
      </c>
      <c r="Q140" s="124">
        <v>25</v>
      </c>
      <c r="R140" s="124" t="s">
        <v>600</v>
      </c>
      <c r="S140" s="124" t="s">
        <v>134</v>
      </c>
      <c r="T140" s="124" t="s">
        <v>136</v>
      </c>
      <c r="U140" s="429" t="s">
        <v>139</v>
      </c>
      <c r="V140" s="430" t="s">
        <v>160</v>
      </c>
      <c r="W140" s="431" t="s">
        <v>154</v>
      </c>
      <c r="X140" s="432"/>
      <c r="Y140" s="433"/>
      <c r="Z140" s="433"/>
      <c r="AA140" s="434">
        <v>200</v>
      </c>
      <c r="AB140" s="435">
        <v>0.5</v>
      </c>
      <c r="AC140" s="436">
        <f t="shared" si="28"/>
        <v>100</v>
      </c>
      <c r="AD140" s="437">
        <f t="shared" si="29"/>
        <v>100</v>
      </c>
      <c r="AE140" s="438">
        <v>0.05</v>
      </c>
      <c r="AF140" s="437">
        <f t="shared" si="30"/>
        <v>105</v>
      </c>
      <c r="AG140" s="439">
        <f t="shared" si="36"/>
        <v>1260</v>
      </c>
      <c r="AH140" s="553"/>
      <c r="AI140" s="553"/>
      <c r="AJ140" s="553"/>
      <c r="AK140" s="440"/>
      <c r="AL140" s="441">
        <f t="shared" si="37"/>
        <v>111.44892952720785</v>
      </c>
      <c r="AM140" s="439">
        <f t="shared" si="31"/>
        <v>1337.3871543264943</v>
      </c>
      <c r="AN140" s="553"/>
      <c r="AO140" s="553"/>
      <c r="AP140" s="553"/>
      <c r="AQ140" s="440"/>
      <c r="AR140" s="441">
        <f t="shared" si="38"/>
        <v>111.44892952720785</v>
      </c>
      <c r="AS140" s="439">
        <f t="shared" si="32"/>
        <v>1337.3871543264943</v>
      </c>
      <c r="AT140" s="553"/>
      <c r="AU140" s="553"/>
      <c r="AV140" s="553"/>
      <c r="AW140" s="440"/>
      <c r="AX140" s="441">
        <f t="shared" si="39"/>
        <v>111.44892952720785</v>
      </c>
      <c r="AY140" s="439">
        <f t="shared" si="33"/>
        <v>1337.3871543264943</v>
      </c>
      <c r="AZ140" s="553"/>
      <c r="BA140" s="553"/>
      <c r="BB140" s="553"/>
      <c r="BC140" s="440"/>
      <c r="BD140" s="441">
        <f t="shared" si="40"/>
        <v>111.44892952720785</v>
      </c>
      <c r="BE140" s="439">
        <f t="shared" si="34"/>
        <v>1337.3871543264943</v>
      </c>
      <c r="BF140" s="553"/>
      <c r="BG140" s="553"/>
      <c r="BH140" s="553"/>
      <c r="BI140" s="440"/>
      <c r="BJ140" s="441">
        <f t="shared" si="41"/>
        <v>111.44892952720785</v>
      </c>
      <c r="BK140" s="439">
        <f t="shared" si="35"/>
        <v>1337.3871543264943</v>
      </c>
      <c r="BL140" s="553"/>
      <c r="BM140" s="553"/>
      <c r="BN140" s="553"/>
    </row>
    <row r="141" spans="1:66" ht="16.5" customHeight="1" x14ac:dyDescent="0.25">
      <c r="A141" s="171">
        <v>3</v>
      </c>
      <c r="B141" s="124" t="s">
        <v>622</v>
      </c>
      <c r="C141" s="422" t="s">
        <v>280</v>
      </c>
      <c r="D141" s="442" t="s">
        <v>673</v>
      </c>
      <c r="E141" s="442"/>
      <c r="F141" s="172" t="str">
        <f t="shared" si="42"/>
        <v>033002_S_Propres</v>
      </c>
      <c r="G141" s="443" t="str">
        <f t="shared" si="43"/>
        <v>033002_S_Propres_</v>
      </c>
      <c r="H141" s="120" t="s">
        <v>12</v>
      </c>
      <c r="I141" s="103"/>
      <c r="J141" s="124">
        <v>0.25</v>
      </c>
      <c r="K141" s="124" t="s">
        <v>638</v>
      </c>
      <c r="L141" s="124"/>
      <c r="M141" s="425" t="s">
        <v>10</v>
      </c>
      <c r="N141" s="426">
        <v>1</v>
      </c>
      <c r="O141" s="427">
        <v>592</v>
      </c>
      <c r="P141" s="124">
        <v>592</v>
      </c>
      <c r="Q141" s="124">
        <v>25</v>
      </c>
      <c r="R141" s="124" t="s">
        <v>597</v>
      </c>
      <c r="S141" s="124" t="s">
        <v>134</v>
      </c>
      <c r="T141" s="124" t="s">
        <v>136</v>
      </c>
      <c r="U141" s="429" t="s">
        <v>138</v>
      </c>
      <c r="V141" s="121" t="s">
        <v>155</v>
      </c>
      <c r="W141" s="431" t="s">
        <v>154</v>
      </c>
      <c r="X141" s="432"/>
      <c r="Y141" s="433"/>
      <c r="Z141" s="433"/>
      <c r="AA141" s="434">
        <v>200</v>
      </c>
      <c r="AB141" s="435">
        <v>0.5</v>
      </c>
      <c r="AC141" s="436">
        <f t="shared" si="28"/>
        <v>100</v>
      </c>
      <c r="AD141" s="437">
        <f t="shared" si="29"/>
        <v>25</v>
      </c>
      <c r="AE141" s="438">
        <v>0.05</v>
      </c>
      <c r="AF141" s="437">
        <f t="shared" si="30"/>
        <v>26.25</v>
      </c>
      <c r="AG141" s="439">
        <f t="shared" si="36"/>
        <v>315</v>
      </c>
      <c r="AH141" s="553"/>
      <c r="AI141" s="553"/>
      <c r="AJ141" s="553"/>
      <c r="AK141" s="440"/>
      <c r="AL141" s="441">
        <f t="shared" si="37"/>
        <v>27.862232381801963</v>
      </c>
      <c r="AM141" s="439">
        <f t="shared" si="31"/>
        <v>334.34678858162357</v>
      </c>
      <c r="AN141" s="553"/>
      <c r="AO141" s="553"/>
      <c r="AP141" s="553"/>
      <c r="AQ141" s="440"/>
      <c r="AR141" s="441">
        <f t="shared" si="38"/>
        <v>27.862232381801963</v>
      </c>
      <c r="AS141" s="439">
        <f t="shared" si="32"/>
        <v>334.34678858162357</v>
      </c>
      <c r="AT141" s="553"/>
      <c r="AU141" s="553"/>
      <c r="AV141" s="553"/>
      <c r="AW141" s="440"/>
      <c r="AX141" s="441">
        <f t="shared" si="39"/>
        <v>27.862232381801963</v>
      </c>
      <c r="AY141" s="439">
        <f t="shared" si="33"/>
        <v>334.34678858162357</v>
      </c>
      <c r="AZ141" s="553"/>
      <c r="BA141" s="553"/>
      <c r="BB141" s="553"/>
      <c r="BC141" s="440"/>
      <c r="BD141" s="441">
        <f t="shared" si="40"/>
        <v>27.862232381801963</v>
      </c>
      <c r="BE141" s="439">
        <f t="shared" si="34"/>
        <v>334.34678858162357</v>
      </c>
      <c r="BF141" s="553"/>
      <c r="BG141" s="553"/>
      <c r="BH141" s="553"/>
      <c r="BI141" s="440"/>
      <c r="BJ141" s="441">
        <f t="shared" si="41"/>
        <v>27.862232381801963</v>
      </c>
      <c r="BK141" s="439">
        <f t="shared" si="35"/>
        <v>334.34678858162357</v>
      </c>
      <c r="BL141" s="553"/>
      <c r="BM141" s="553"/>
      <c r="BN141" s="553"/>
    </row>
    <row r="142" spans="1:66" ht="16.5" customHeight="1" x14ac:dyDescent="0.25">
      <c r="A142" s="171">
        <v>3</v>
      </c>
      <c r="B142" s="124" t="s">
        <v>622</v>
      </c>
      <c r="C142" s="422" t="s">
        <v>280</v>
      </c>
      <c r="D142" s="442" t="s">
        <v>673</v>
      </c>
      <c r="E142" s="442"/>
      <c r="F142" s="172" t="str">
        <f t="shared" si="42"/>
        <v>033002_S_Propres</v>
      </c>
      <c r="G142" s="443" t="str">
        <f t="shared" si="43"/>
        <v>033002_S_Propres_</v>
      </c>
      <c r="H142" s="120" t="s">
        <v>12</v>
      </c>
      <c r="I142" s="103"/>
      <c r="J142" s="124">
        <v>0.25</v>
      </c>
      <c r="K142" s="124" t="s">
        <v>638</v>
      </c>
      <c r="L142" s="124"/>
      <c r="M142" s="425" t="s">
        <v>10</v>
      </c>
      <c r="N142" s="426">
        <v>2</v>
      </c>
      <c r="O142" s="427">
        <v>592</v>
      </c>
      <c r="P142" s="124">
        <v>592</v>
      </c>
      <c r="Q142" s="124">
        <v>25</v>
      </c>
      <c r="R142" s="124" t="s">
        <v>598</v>
      </c>
      <c r="S142" s="124" t="s">
        <v>134</v>
      </c>
      <c r="T142" s="124" t="s">
        <v>136</v>
      </c>
      <c r="U142" s="429" t="s">
        <v>139</v>
      </c>
      <c r="V142" s="430" t="s">
        <v>160</v>
      </c>
      <c r="W142" s="431" t="s">
        <v>154</v>
      </c>
      <c r="X142" s="432"/>
      <c r="Y142" s="433"/>
      <c r="Z142" s="433"/>
      <c r="AA142" s="434">
        <v>200</v>
      </c>
      <c r="AB142" s="435">
        <v>0.5</v>
      </c>
      <c r="AC142" s="436">
        <f t="shared" si="28"/>
        <v>100</v>
      </c>
      <c r="AD142" s="437">
        <f t="shared" si="29"/>
        <v>50</v>
      </c>
      <c r="AE142" s="438">
        <v>0.05</v>
      </c>
      <c r="AF142" s="437">
        <f t="shared" si="30"/>
        <v>52.5</v>
      </c>
      <c r="AG142" s="439">
        <f t="shared" si="36"/>
        <v>630</v>
      </c>
      <c r="AH142" s="553"/>
      <c r="AI142" s="553"/>
      <c r="AJ142" s="553"/>
      <c r="AK142" s="440"/>
      <c r="AL142" s="441">
        <f t="shared" si="37"/>
        <v>55.724464763603926</v>
      </c>
      <c r="AM142" s="439">
        <f t="shared" si="31"/>
        <v>668.69357716324714</v>
      </c>
      <c r="AN142" s="553"/>
      <c r="AO142" s="553"/>
      <c r="AP142" s="553"/>
      <c r="AQ142" s="440"/>
      <c r="AR142" s="441">
        <f t="shared" si="38"/>
        <v>55.724464763603926</v>
      </c>
      <c r="AS142" s="439">
        <f t="shared" si="32"/>
        <v>668.69357716324714</v>
      </c>
      <c r="AT142" s="553"/>
      <c r="AU142" s="553"/>
      <c r="AV142" s="553"/>
      <c r="AW142" s="440"/>
      <c r="AX142" s="441">
        <f t="shared" si="39"/>
        <v>55.724464763603926</v>
      </c>
      <c r="AY142" s="439">
        <f t="shared" si="33"/>
        <v>668.69357716324714</v>
      </c>
      <c r="AZ142" s="553"/>
      <c r="BA142" s="553"/>
      <c r="BB142" s="553"/>
      <c r="BC142" s="440"/>
      <c r="BD142" s="441">
        <f t="shared" si="40"/>
        <v>55.724464763603926</v>
      </c>
      <c r="BE142" s="439">
        <f t="shared" si="34"/>
        <v>668.69357716324714</v>
      </c>
      <c r="BF142" s="553"/>
      <c r="BG142" s="553"/>
      <c r="BH142" s="553"/>
      <c r="BI142" s="440"/>
      <c r="BJ142" s="441">
        <f t="shared" si="41"/>
        <v>55.724464763603926</v>
      </c>
      <c r="BK142" s="439">
        <f t="shared" si="35"/>
        <v>668.69357716324714</v>
      </c>
      <c r="BL142" s="553"/>
      <c r="BM142" s="553"/>
      <c r="BN142" s="553"/>
    </row>
    <row r="143" spans="1:66" ht="16.5" customHeight="1" x14ac:dyDescent="0.25">
      <c r="A143" s="171">
        <v>3</v>
      </c>
      <c r="B143" s="124" t="s">
        <v>622</v>
      </c>
      <c r="C143" s="422" t="s">
        <v>280</v>
      </c>
      <c r="D143" s="442" t="s">
        <v>673</v>
      </c>
      <c r="E143" s="442"/>
      <c r="F143" s="172" t="str">
        <f t="shared" si="42"/>
        <v>033002_S_Propres</v>
      </c>
      <c r="G143" s="443" t="str">
        <f t="shared" si="43"/>
        <v>033002_S_Propres_</v>
      </c>
      <c r="H143" s="120" t="s">
        <v>12</v>
      </c>
      <c r="I143" s="103"/>
      <c r="J143" s="124">
        <v>0.25</v>
      </c>
      <c r="K143" s="124" t="s">
        <v>638</v>
      </c>
      <c r="L143" s="124"/>
      <c r="M143" s="425" t="s">
        <v>10</v>
      </c>
      <c r="N143" s="426">
        <v>2</v>
      </c>
      <c r="O143" s="427">
        <v>287</v>
      </c>
      <c r="P143" s="124">
        <v>592</v>
      </c>
      <c r="Q143" s="124">
        <v>25</v>
      </c>
      <c r="R143" s="124" t="s">
        <v>599</v>
      </c>
      <c r="S143" s="124" t="s">
        <v>134</v>
      </c>
      <c r="T143" s="124" t="s">
        <v>136</v>
      </c>
      <c r="U143" s="429" t="s">
        <v>138</v>
      </c>
      <c r="V143" s="121" t="s">
        <v>155</v>
      </c>
      <c r="W143" s="431" t="s">
        <v>154</v>
      </c>
      <c r="X143" s="432"/>
      <c r="Y143" s="433"/>
      <c r="Z143" s="433"/>
      <c r="AA143" s="434">
        <v>200</v>
      </c>
      <c r="AB143" s="435">
        <v>0.5</v>
      </c>
      <c r="AC143" s="436">
        <f t="shared" si="28"/>
        <v>100</v>
      </c>
      <c r="AD143" s="437">
        <f t="shared" si="29"/>
        <v>50</v>
      </c>
      <c r="AE143" s="438">
        <v>0.05</v>
      </c>
      <c r="AF143" s="437">
        <f t="shared" si="30"/>
        <v>52.5</v>
      </c>
      <c r="AG143" s="439">
        <f t="shared" si="36"/>
        <v>630</v>
      </c>
      <c r="AH143" s="553"/>
      <c r="AI143" s="553"/>
      <c r="AJ143" s="553"/>
      <c r="AK143" s="440"/>
      <c r="AL143" s="441">
        <f t="shared" si="37"/>
        <v>55.724464763603926</v>
      </c>
      <c r="AM143" s="439">
        <f t="shared" si="31"/>
        <v>668.69357716324714</v>
      </c>
      <c r="AN143" s="553"/>
      <c r="AO143" s="553"/>
      <c r="AP143" s="553"/>
      <c r="AQ143" s="440"/>
      <c r="AR143" s="441">
        <f t="shared" si="38"/>
        <v>55.724464763603926</v>
      </c>
      <c r="AS143" s="439">
        <f t="shared" si="32"/>
        <v>668.69357716324714</v>
      </c>
      <c r="AT143" s="553"/>
      <c r="AU143" s="553"/>
      <c r="AV143" s="553"/>
      <c r="AW143" s="440"/>
      <c r="AX143" s="441">
        <f t="shared" si="39"/>
        <v>55.724464763603926</v>
      </c>
      <c r="AY143" s="439">
        <f t="shared" si="33"/>
        <v>668.69357716324714</v>
      </c>
      <c r="AZ143" s="553"/>
      <c r="BA143" s="553"/>
      <c r="BB143" s="553"/>
      <c r="BC143" s="440"/>
      <c r="BD143" s="441">
        <f t="shared" si="40"/>
        <v>55.724464763603926</v>
      </c>
      <c r="BE143" s="439">
        <f t="shared" si="34"/>
        <v>668.69357716324714</v>
      </c>
      <c r="BF143" s="553"/>
      <c r="BG143" s="553"/>
      <c r="BH143" s="553"/>
      <c r="BI143" s="440"/>
      <c r="BJ143" s="441">
        <f t="shared" si="41"/>
        <v>55.724464763603926</v>
      </c>
      <c r="BK143" s="439">
        <f t="shared" si="35"/>
        <v>668.69357716324714</v>
      </c>
      <c r="BL143" s="553"/>
      <c r="BM143" s="553"/>
      <c r="BN143" s="553"/>
    </row>
    <row r="144" spans="1:66" ht="16.5" customHeight="1" x14ac:dyDescent="0.25">
      <c r="A144" s="171">
        <v>3</v>
      </c>
      <c r="B144" s="124" t="s">
        <v>622</v>
      </c>
      <c r="C144" s="422" t="s">
        <v>280</v>
      </c>
      <c r="D144" s="442" t="s">
        <v>673</v>
      </c>
      <c r="E144" s="442"/>
      <c r="F144" s="172" t="str">
        <f t="shared" si="42"/>
        <v>033002_S_Propres</v>
      </c>
      <c r="G144" s="443" t="str">
        <f t="shared" si="43"/>
        <v>033002_S_Propres_</v>
      </c>
      <c r="H144" s="120" t="s">
        <v>12</v>
      </c>
      <c r="I144" s="103"/>
      <c r="J144" s="124">
        <v>0.25</v>
      </c>
      <c r="K144" s="124" t="s">
        <v>638</v>
      </c>
      <c r="L144" s="124"/>
      <c r="M144" s="425" t="s">
        <v>10</v>
      </c>
      <c r="N144" s="426">
        <v>2</v>
      </c>
      <c r="O144" s="427">
        <v>287</v>
      </c>
      <c r="P144" s="124">
        <v>592</v>
      </c>
      <c r="Q144" s="124">
        <v>25</v>
      </c>
      <c r="R144" s="124" t="s">
        <v>600</v>
      </c>
      <c r="S144" s="124" t="s">
        <v>134</v>
      </c>
      <c r="T144" s="124" t="s">
        <v>136</v>
      </c>
      <c r="U144" s="429" t="s">
        <v>139</v>
      </c>
      <c r="V144" s="430" t="s">
        <v>160</v>
      </c>
      <c r="W144" s="431" t="s">
        <v>154</v>
      </c>
      <c r="X144" s="432"/>
      <c r="Y144" s="433"/>
      <c r="Z144" s="433"/>
      <c r="AA144" s="434">
        <v>200</v>
      </c>
      <c r="AB144" s="435">
        <v>0.5</v>
      </c>
      <c r="AC144" s="436">
        <f t="shared" si="28"/>
        <v>100</v>
      </c>
      <c r="AD144" s="437">
        <f t="shared" si="29"/>
        <v>50</v>
      </c>
      <c r="AE144" s="438">
        <v>0.05</v>
      </c>
      <c r="AF144" s="437">
        <f t="shared" si="30"/>
        <v>52.5</v>
      </c>
      <c r="AG144" s="439">
        <f t="shared" si="36"/>
        <v>630</v>
      </c>
      <c r="AH144" s="553"/>
      <c r="AI144" s="553"/>
      <c r="AJ144" s="553"/>
      <c r="AK144" s="440"/>
      <c r="AL144" s="441">
        <f t="shared" si="37"/>
        <v>55.724464763603926</v>
      </c>
      <c r="AM144" s="439">
        <f t="shared" si="31"/>
        <v>668.69357716324714</v>
      </c>
      <c r="AN144" s="553"/>
      <c r="AO144" s="553"/>
      <c r="AP144" s="553"/>
      <c r="AQ144" s="440"/>
      <c r="AR144" s="441">
        <f t="shared" si="38"/>
        <v>55.724464763603926</v>
      </c>
      <c r="AS144" s="439">
        <f t="shared" si="32"/>
        <v>668.69357716324714</v>
      </c>
      <c r="AT144" s="553"/>
      <c r="AU144" s="553"/>
      <c r="AV144" s="553"/>
      <c r="AW144" s="440"/>
      <c r="AX144" s="441">
        <f t="shared" si="39"/>
        <v>55.724464763603926</v>
      </c>
      <c r="AY144" s="439">
        <f t="shared" si="33"/>
        <v>668.69357716324714</v>
      </c>
      <c r="AZ144" s="553"/>
      <c r="BA144" s="553"/>
      <c r="BB144" s="553"/>
      <c r="BC144" s="440"/>
      <c r="BD144" s="441">
        <f t="shared" si="40"/>
        <v>55.724464763603926</v>
      </c>
      <c r="BE144" s="439">
        <f t="shared" si="34"/>
        <v>668.69357716324714</v>
      </c>
      <c r="BF144" s="553"/>
      <c r="BG144" s="553"/>
      <c r="BH144" s="553"/>
      <c r="BI144" s="440"/>
      <c r="BJ144" s="441">
        <f t="shared" si="41"/>
        <v>55.724464763603926</v>
      </c>
      <c r="BK144" s="439">
        <f t="shared" si="35"/>
        <v>668.69357716324714</v>
      </c>
      <c r="BL144" s="553"/>
      <c r="BM144" s="553"/>
      <c r="BN144" s="553"/>
    </row>
    <row r="145" spans="1:66" ht="16.5" customHeight="1" x14ac:dyDescent="0.25">
      <c r="A145" s="171">
        <v>3</v>
      </c>
      <c r="B145" s="124" t="s">
        <v>621</v>
      </c>
      <c r="C145" s="422" t="s">
        <v>282</v>
      </c>
      <c r="D145" s="442" t="s">
        <v>673</v>
      </c>
      <c r="E145" s="442"/>
      <c r="F145" s="172" t="str">
        <f t="shared" si="42"/>
        <v>033003_DFG_LT04</v>
      </c>
      <c r="G145" s="443" t="str">
        <f t="shared" si="43"/>
        <v>033003_DFG_LT04_</v>
      </c>
      <c r="H145" s="120" t="s">
        <v>12</v>
      </c>
      <c r="I145" s="103"/>
      <c r="J145" s="124">
        <v>1</v>
      </c>
      <c r="K145" s="124" t="s">
        <v>581</v>
      </c>
      <c r="L145" s="124"/>
      <c r="M145" s="425" t="s">
        <v>10</v>
      </c>
      <c r="N145" s="426">
        <v>4</v>
      </c>
      <c r="O145" s="427">
        <v>592</v>
      </c>
      <c r="P145" s="124">
        <v>592</v>
      </c>
      <c r="Q145" s="124">
        <v>25</v>
      </c>
      <c r="R145" s="124" t="s">
        <v>597</v>
      </c>
      <c r="S145" s="124" t="s">
        <v>134</v>
      </c>
      <c r="T145" s="124" t="s">
        <v>136</v>
      </c>
      <c r="U145" s="429" t="s">
        <v>138</v>
      </c>
      <c r="V145" s="121" t="s">
        <v>155</v>
      </c>
      <c r="W145" s="431" t="s">
        <v>154</v>
      </c>
      <c r="X145" s="432"/>
      <c r="Y145" s="433"/>
      <c r="Z145" s="433"/>
      <c r="AA145" s="434">
        <v>200</v>
      </c>
      <c r="AB145" s="435">
        <v>0.5</v>
      </c>
      <c r="AC145" s="436">
        <f t="shared" ref="AC145:AC176" si="44">AA145-(AA145*AB145)</f>
        <v>100</v>
      </c>
      <c r="AD145" s="437">
        <f t="shared" ref="AD145:AD176" si="45">(AC145*N145)*J145</f>
        <v>400</v>
      </c>
      <c r="AE145" s="438">
        <v>0.05</v>
      </c>
      <c r="AF145" s="437">
        <f t="shared" ref="AF145:AF176" si="46">AD145*(AE145+1)</f>
        <v>420</v>
      </c>
      <c r="AG145" s="439">
        <f t="shared" si="36"/>
        <v>5040</v>
      </c>
      <c r="AH145" s="553"/>
      <c r="AI145" s="553"/>
      <c r="AJ145" s="553"/>
      <c r="AK145" s="440"/>
      <c r="AL145" s="441">
        <f t="shared" si="37"/>
        <v>445.79571810883141</v>
      </c>
      <c r="AM145" s="439">
        <f t="shared" ref="AM145:AM176" si="47">AL145*12</f>
        <v>5349.5486173059771</v>
      </c>
      <c r="AN145" s="553"/>
      <c r="AO145" s="553"/>
      <c r="AP145" s="553"/>
      <c r="AQ145" s="440"/>
      <c r="AR145" s="441">
        <f t="shared" si="38"/>
        <v>445.79571810883141</v>
      </c>
      <c r="AS145" s="439">
        <f t="shared" ref="AS145:AS176" si="48">AR145*12</f>
        <v>5349.5486173059771</v>
      </c>
      <c r="AT145" s="553"/>
      <c r="AU145" s="553"/>
      <c r="AV145" s="553"/>
      <c r="AW145" s="440"/>
      <c r="AX145" s="441">
        <f t="shared" si="39"/>
        <v>445.79571810883141</v>
      </c>
      <c r="AY145" s="439">
        <f t="shared" ref="AY145:AY176" si="49">AX145*12</f>
        <v>5349.5486173059771</v>
      </c>
      <c r="AZ145" s="553"/>
      <c r="BA145" s="553"/>
      <c r="BB145" s="553"/>
      <c r="BC145" s="440"/>
      <c r="BD145" s="441">
        <f t="shared" si="40"/>
        <v>445.79571810883141</v>
      </c>
      <c r="BE145" s="439">
        <f t="shared" ref="BE145:BE176" si="50">BD145*12</f>
        <v>5349.5486173059771</v>
      </c>
      <c r="BF145" s="553"/>
      <c r="BG145" s="553"/>
      <c r="BH145" s="553"/>
      <c r="BI145" s="440"/>
      <c r="BJ145" s="441">
        <f t="shared" si="41"/>
        <v>445.79571810883141</v>
      </c>
      <c r="BK145" s="439">
        <f t="shared" ref="BK145:BK176" si="51">BJ145*12</f>
        <v>5349.5486173059771</v>
      </c>
      <c r="BL145" s="553"/>
      <c r="BM145" s="553"/>
      <c r="BN145" s="553"/>
    </row>
    <row r="146" spans="1:66" ht="16.5" customHeight="1" x14ac:dyDescent="0.25">
      <c r="A146" s="171">
        <v>3</v>
      </c>
      <c r="B146" s="124" t="s">
        <v>621</v>
      </c>
      <c r="C146" s="422" t="s">
        <v>282</v>
      </c>
      <c r="D146" s="442" t="s">
        <v>673</v>
      </c>
      <c r="E146" s="442"/>
      <c r="F146" s="172" t="str">
        <f t="shared" si="42"/>
        <v>033003_DFG_LT04</v>
      </c>
      <c r="G146" s="443" t="str">
        <f t="shared" si="43"/>
        <v>033003_DFG_LT04_</v>
      </c>
      <c r="H146" s="120" t="s">
        <v>12</v>
      </c>
      <c r="I146" s="103"/>
      <c r="J146" s="124">
        <v>1</v>
      </c>
      <c r="K146" s="124" t="s">
        <v>581</v>
      </c>
      <c r="L146" s="124"/>
      <c r="M146" s="425" t="s">
        <v>10</v>
      </c>
      <c r="N146" s="426">
        <v>4</v>
      </c>
      <c r="O146" s="427">
        <v>592</v>
      </c>
      <c r="P146" s="124">
        <v>592</v>
      </c>
      <c r="Q146" s="124">
        <v>25</v>
      </c>
      <c r="R146" s="124" t="s">
        <v>598</v>
      </c>
      <c r="S146" s="124" t="s">
        <v>134</v>
      </c>
      <c r="T146" s="124" t="s">
        <v>136</v>
      </c>
      <c r="U146" s="429" t="s">
        <v>139</v>
      </c>
      <c r="V146" s="430" t="s">
        <v>160</v>
      </c>
      <c r="W146" s="431" t="s">
        <v>154</v>
      </c>
      <c r="X146" s="432"/>
      <c r="Y146" s="433"/>
      <c r="Z146" s="433"/>
      <c r="AA146" s="434">
        <v>200</v>
      </c>
      <c r="AB146" s="435">
        <v>0.5</v>
      </c>
      <c r="AC146" s="436">
        <f t="shared" si="44"/>
        <v>100</v>
      </c>
      <c r="AD146" s="437">
        <f t="shared" si="45"/>
        <v>400</v>
      </c>
      <c r="AE146" s="438">
        <v>0.05</v>
      </c>
      <c r="AF146" s="437">
        <f t="shared" si="46"/>
        <v>420</v>
      </c>
      <c r="AG146" s="439">
        <f t="shared" si="36"/>
        <v>5040</v>
      </c>
      <c r="AH146" s="553"/>
      <c r="AI146" s="553"/>
      <c r="AJ146" s="553"/>
      <c r="AK146" s="440"/>
      <c r="AL146" s="441">
        <f t="shared" si="37"/>
        <v>445.79571810883141</v>
      </c>
      <c r="AM146" s="439">
        <f t="shared" si="47"/>
        <v>5349.5486173059771</v>
      </c>
      <c r="AN146" s="553"/>
      <c r="AO146" s="553"/>
      <c r="AP146" s="553"/>
      <c r="AQ146" s="440"/>
      <c r="AR146" s="441">
        <f t="shared" si="38"/>
        <v>445.79571810883141</v>
      </c>
      <c r="AS146" s="439">
        <f t="shared" si="48"/>
        <v>5349.5486173059771</v>
      </c>
      <c r="AT146" s="553"/>
      <c r="AU146" s="553"/>
      <c r="AV146" s="553"/>
      <c r="AW146" s="440"/>
      <c r="AX146" s="441">
        <f t="shared" si="39"/>
        <v>445.79571810883141</v>
      </c>
      <c r="AY146" s="439">
        <f t="shared" si="49"/>
        <v>5349.5486173059771</v>
      </c>
      <c r="AZ146" s="553"/>
      <c r="BA146" s="553"/>
      <c r="BB146" s="553"/>
      <c r="BC146" s="440"/>
      <c r="BD146" s="441">
        <f t="shared" si="40"/>
        <v>445.79571810883141</v>
      </c>
      <c r="BE146" s="439">
        <f t="shared" si="50"/>
        <v>5349.5486173059771</v>
      </c>
      <c r="BF146" s="553"/>
      <c r="BG146" s="553"/>
      <c r="BH146" s="553"/>
      <c r="BI146" s="440"/>
      <c r="BJ146" s="441">
        <f t="shared" si="41"/>
        <v>445.79571810883141</v>
      </c>
      <c r="BK146" s="439">
        <f t="shared" si="51"/>
        <v>5349.5486173059771</v>
      </c>
      <c r="BL146" s="553"/>
      <c r="BM146" s="553"/>
      <c r="BN146" s="553"/>
    </row>
    <row r="147" spans="1:66" ht="16.5" customHeight="1" x14ac:dyDescent="0.25">
      <c r="A147" s="171">
        <v>3</v>
      </c>
      <c r="B147" s="124" t="s">
        <v>621</v>
      </c>
      <c r="C147" s="422" t="s">
        <v>282</v>
      </c>
      <c r="D147" s="442" t="s">
        <v>673</v>
      </c>
      <c r="E147" s="442"/>
      <c r="F147" s="172" t="str">
        <f t="shared" si="42"/>
        <v>033003_DFG_LT04</v>
      </c>
      <c r="G147" s="443" t="str">
        <f t="shared" si="43"/>
        <v>033003_DFG_LT04_</v>
      </c>
      <c r="H147" s="120" t="s">
        <v>12</v>
      </c>
      <c r="I147" s="103"/>
      <c r="J147" s="124">
        <v>1</v>
      </c>
      <c r="K147" s="124" t="s">
        <v>581</v>
      </c>
      <c r="L147" s="124"/>
      <c r="M147" s="425" t="s">
        <v>10</v>
      </c>
      <c r="N147" s="426">
        <v>2</v>
      </c>
      <c r="O147" s="427">
        <v>287</v>
      </c>
      <c r="P147" s="124">
        <v>592</v>
      </c>
      <c r="Q147" s="124">
        <v>25</v>
      </c>
      <c r="R147" s="124" t="s">
        <v>600</v>
      </c>
      <c r="S147" s="124" t="s">
        <v>134</v>
      </c>
      <c r="T147" s="124" t="s">
        <v>136</v>
      </c>
      <c r="U147" s="429" t="s">
        <v>139</v>
      </c>
      <c r="V147" s="430" t="s">
        <v>160</v>
      </c>
      <c r="W147" s="431" t="s">
        <v>154</v>
      </c>
      <c r="X147" s="432"/>
      <c r="Y147" s="433"/>
      <c r="Z147" s="433"/>
      <c r="AA147" s="434">
        <v>200</v>
      </c>
      <c r="AB147" s="435">
        <v>0.5</v>
      </c>
      <c r="AC147" s="436">
        <f t="shared" si="44"/>
        <v>100</v>
      </c>
      <c r="AD147" s="437">
        <f t="shared" si="45"/>
        <v>200</v>
      </c>
      <c r="AE147" s="438">
        <v>0.05</v>
      </c>
      <c r="AF147" s="437">
        <f t="shared" si="46"/>
        <v>210</v>
      </c>
      <c r="AG147" s="439">
        <f t="shared" si="36"/>
        <v>2520</v>
      </c>
      <c r="AH147" s="553"/>
      <c r="AI147" s="553"/>
      <c r="AJ147" s="553"/>
      <c r="AK147" s="440"/>
      <c r="AL147" s="441">
        <f t="shared" si="37"/>
        <v>222.8978590544157</v>
      </c>
      <c r="AM147" s="439">
        <f t="shared" si="47"/>
        <v>2674.7743086529886</v>
      </c>
      <c r="AN147" s="553"/>
      <c r="AO147" s="553"/>
      <c r="AP147" s="553"/>
      <c r="AQ147" s="440"/>
      <c r="AR147" s="441">
        <f t="shared" si="38"/>
        <v>222.8978590544157</v>
      </c>
      <c r="AS147" s="439">
        <f t="shared" si="48"/>
        <v>2674.7743086529886</v>
      </c>
      <c r="AT147" s="553"/>
      <c r="AU147" s="553"/>
      <c r="AV147" s="553"/>
      <c r="AW147" s="440"/>
      <c r="AX147" s="441">
        <f t="shared" si="39"/>
        <v>222.8978590544157</v>
      </c>
      <c r="AY147" s="439">
        <f t="shared" si="49"/>
        <v>2674.7743086529886</v>
      </c>
      <c r="AZ147" s="553"/>
      <c r="BA147" s="553"/>
      <c r="BB147" s="553"/>
      <c r="BC147" s="440"/>
      <c r="BD147" s="441">
        <f t="shared" si="40"/>
        <v>222.8978590544157</v>
      </c>
      <c r="BE147" s="439">
        <f t="shared" si="50"/>
        <v>2674.7743086529886</v>
      </c>
      <c r="BF147" s="553"/>
      <c r="BG147" s="553"/>
      <c r="BH147" s="553"/>
      <c r="BI147" s="440"/>
      <c r="BJ147" s="441">
        <f t="shared" si="41"/>
        <v>222.8978590544157</v>
      </c>
      <c r="BK147" s="439">
        <f t="shared" si="51"/>
        <v>2674.7743086529886</v>
      </c>
      <c r="BL147" s="553"/>
      <c r="BM147" s="553"/>
      <c r="BN147" s="553"/>
    </row>
    <row r="148" spans="1:66" ht="16.5" customHeight="1" x14ac:dyDescent="0.25">
      <c r="A148" s="171">
        <v>3</v>
      </c>
      <c r="B148" s="124" t="s">
        <v>621</v>
      </c>
      <c r="C148" s="422" t="s">
        <v>282</v>
      </c>
      <c r="D148" s="442" t="s">
        <v>673</v>
      </c>
      <c r="E148" s="442"/>
      <c r="F148" s="172" t="str">
        <f t="shared" si="42"/>
        <v>033003_DFG_LT04</v>
      </c>
      <c r="G148" s="443" t="str">
        <f t="shared" si="43"/>
        <v>033003_DFG_LT04_</v>
      </c>
      <c r="H148" s="120" t="s">
        <v>12</v>
      </c>
      <c r="I148" s="103"/>
      <c r="J148" s="124">
        <v>1</v>
      </c>
      <c r="K148" s="124" t="s">
        <v>581</v>
      </c>
      <c r="L148" s="124"/>
      <c r="M148" s="425" t="s">
        <v>10</v>
      </c>
      <c r="N148" s="426">
        <v>4</v>
      </c>
      <c r="O148" s="427">
        <v>592</v>
      </c>
      <c r="P148" s="124">
        <v>592</v>
      </c>
      <c r="Q148" s="124">
        <v>20</v>
      </c>
      <c r="R148" s="124" t="s">
        <v>601</v>
      </c>
      <c r="S148" s="124" t="s">
        <v>134</v>
      </c>
      <c r="T148" s="124" t="s">
        <v>136</v>
      </c>
      <c r="U148" s="429" t="s">
        <v>138</v>
      </c>
      <c r="V148" s="121" t="s">
        <v>158</v>
      </c>
      <c r="W148" s="482" t="s">
        <v>150</v>
      </c>
      <c r="X148" s="432"/>
      <c r="Y148" s="433"/>
      <c r="Z148" s="433"/>
      <c r="AA148" s="434">
        <v>200</v>
      </c>
      <c r="AB148" s="435">
        <v>0.5</v>
      </c>
      <c r="AC148" s="436">
        <f t="shared" si="44"/>
        <v>100</v>
      </c>
      <c r="AD148" s="437">
        <f t="shared" si="45"/>
        <v>400</v>
      </c>
      <c r="AE148" s="438">
        <v>0.05</v>
      </c>
      <c r="AF148" s="437">
        <f t="shared" si="46"/>
        <v>420</v>
      </c>
      <c r="AG148" s="439">
        <f t="shared" ref="AG148:AG211" si="52">AF148*12</f>
        <v>5040</v>
      </c>
      <c r="AH148" s="553"/>
      <c r="AI148" s="553"/>
      <c r="AJ148" s="553"/>
      <c r="AK148" s="440"/>
      <c r="AL148" s="441">
        <f t="shared" ref="AL148:AL211" si="53">AF148*$G$10</f>
        <v>445.79571810883141</v>
      </c>
      <c r="AM148" s="439">
        <f t="shared" si="47"/>
        <v>5349.5486173059771</v>
      </c>
      <c r="AN148" s="553"/>
      <c r="AO148" s="553"/>
      <c r="AP148" s="553"/>
      <c r="AQ148" s="440"/>
      <c r="AR148" s="441">
        <f t="shared" ref="AR148:AR211" si="54">AF148*$G$11</f>
        <v>445.79571810883141</v>
      </c>
      <c r="AS148" s="439">
        <f t="shared" si="48"/>
        <v>5349.5486173059771</v>
      </c>
      <c r="AT148" s="553"/>
      <c r="AU148" s="553"/>
      <c r="AV148" s="553"/>
      <c r="AW148" s="440"/>
      <c r="AX148" s="441">
        <f t="shared" ref="AX148:AX211" si="55">AF148*$G$12</f>
        <v>445.79571810883141</v>
      </c>
      <c r="AY148" s="439">
        <f t="shared" si="49"/>
        <v>5349.5486173059771</v>
      </c>
      <c r="AZ148" s="553"/>
      <c r="BA148" s="553"/>
      <c r="BB148" s="553"/>
      <c r="BC148" s="440"/>
      <c r="BD148" s="441">
        <f t="shared" ref="BD148:BD211" si="56">AF148*$G$13</f>
        <v>445.79571810883141</v>
      </c>
      <c r="BE148" s="439">
        <f t="shared" si="50"/>
        <v>5349.5486173059771</v>
      </c>
      <c r="BF148" s="553"/>
      <c r="BG148" s="553"/>
      <c r="BH148" s="553"/>
      <c r="BI148" s="440"/>
      <c r="BJ148" s="441">
        <f t="shared" ref="BJ148:BJ211" si="57">AF148*$G$14</f>
        <v>445.79571810883141</v>
      </c>
      <c r="BK148" s="439">
        <f t="shared" si="51"/>
        <v>5349.5486173059771</v>
      </c>
      <c r="BL148" s="553"/>
      <c r="BM148" s="553"/>
      <c r="BN148" s="553"/>
    </row>
    <row r="149" spans="1:66" ht="16.5" customHeight="1" x14ac:dyDescent="0.25">
      <c r="A149" s="171">
        <v>3</v>
      </c>
      <c r="B149" s="124" t="s">
        <v>621</v>
      </c>
      <c r="C149" s="422" t="s">
        <v>282</v>
      </c>
      <c r="D149" s="442" t="s">
        <v>673</v>
      </c>
      <c r="E149" s="442"/>
      <c r="F149" s="172" t="str">
        <f t="shared" si="42"/>
        <v>033003_DFG_LT05</v>
      </c>
      <c r="G149" s="443" t="str">
        <f t="shared" si="43"/>
        <v>033003_DFG_LT05_</v>
      </c>
      <c r="H149" s="120" t="s">
        <v>12</v>
      </c>
      <c r="I149" s="103"/>
      <c r="J149" s="124">
        <v>1</v>
      </c>
      <c r="K149" s="124" t="s">
        <v>582</v>
      </c>
      <c r="L149" s="124"/>
      <c r="M149" s="425" t="s">
        <v>10</v>
      </c>
      <c r="N149" s="426">
        <v>4</v>
      </c>
      <c r="O149" s="427">
        <v>592</v>
      </c>
      <c r="P149" s="124">
        <v>592</v>
      </c>
      <c r="Q149" s="124">
        <v>25</v>
      </c>
      <c r="R149" s="124" t="s">
        <v>597</v>
      </c>
      <c r="S149" s="124" t="s">
        <v>134</v>
      </c>
      <c r="T149" s="124" t="s">
        <v>136</v>
      </c>
      <c r="U149" s="429" t="s">
        <v>138</v>
      </c>
      <c r="V149" s="121" t="s">
        <v>155</v>
      </c>
      <c r="W149" s="431" t="s">
        <v>154</v>
      </c>
      <c r="X149" s="432"/>
      <c r="Y149" s="433"/>
      <c r="Z149" s="433"/>
      <c r="AA149" s="434">
        <v>200</v>
      </c>
      <c r="AB149" s="435">
        <v>0.5</v>
      </c>
      <c r="AC149" s="436">
        <f t="shared" si="44"/>
        <v>100</v>
      </c>
      <c r="AD149" s="437">
        <f t="shared" si="45"/>
        <v>400</v>
      </c>
      <c r="AE149" s="438">
        <v>0.05</v>
      </c>
      <c r="AF149" s="437">
        <f t="shared" si="46"/>
        <v>420</v>
      </c>
      <c r="AG149" s="439">
        <f t="shared" si="52"/>
        <v>5040</v>
      </c>
      <c r="AH149" s="553"/>
      <c r="AI149" s="553"/>
      <c r="AJ149" s="553"/>
      <c r="AK149" s="440"/>
      <c r="AL149" s="441">
        <f t="shared" si="53"/>
        <v>445.79571810883141</v>
      </c>
      <c r="AM149" s="439">
        <f t="shared" si="47"/>
        <v>5349.5486173059771</v>
      </c>
      <c r="AN149" s="553"/>
      <c r="AO149" s="553"/>
      <c r="AP149" s="553"/>
      <c r="AQ149" s="440"/>
      <c r="AR149" s="441">
        <f t="shared" si="54"/>
        <v>445.79571810883141</v>
      </c>
      <c r="AS149" s="439">
        <f t="shared" si="48"/>
        <v>5349.5486173059771</v>
      </c>
      <c r="AT149" s="553"/>
      <c r="AU149" s="553"/>
      <c r="AV149" s="553"/>
      <c r="AW149" s="440"/>
      <c r="AX149" s="441">
        <f t="shared" si="55"/>
        <v>445.79571810883141</v>
      </c>
      <c r="AY149" s="439">
        <f t="shared" si="49"/>
        <v>5349.5486173059771</v>
      </c>
      <c r="AZ149" s="553"/>
      <c r="BA149" s="553"/>
      <c r="BB149" s="553"/>
      <c r="BC149" s="440"/>
      <c r="BD149" s="441">
        <f t="shared" si="56"/>
        <v>445.79571810883141</v>
      </c>
      <c r="BE149" s="439">
        <f t="shared" si="50"/>
        <v>5349.5486173059771</v>
      </c>
      <c r="BF149" s="553"/>
      <c r="BG149" s="553"/>
      <c r="BH149" s="553"/>
      <c r="BI149" s="440"/>
      <c r="BJ149" s="441">
        <f t="shared" si="57"/>
        <v>445.79571810883141</v>
      </c>
      <c r="BK149" s="439">
        <f t="shared" si="51"/>
        <v>5349.5486173059771</v>
      </c>
      <c r="BL149" s="553"/>
      <c r="BM149" s="553"/>
      <c r="BN149" s="553"/>
    </row>
    <row r="150" spans="1:66" ht="16.5" customHeight="1" x14ac:dyDescent="0.25">
      <c r="A150" s="171">
        <v>3</v>
      </c>
      <c r="B150" s="124" t="s">
        <v>621</v>
      </c>
      <c r="C150" s="422" t="s">
        <v>282</v>
      </c>
      <c r="D150" s="442" t="s">
        <v>673</v>
      </c>
      <c r="E150" s="442"/>
      <c r="F150" s="172" t="str">
        <f t="shared" si="42"/>
        <v>033003_DFG_LT05</v>
      </c>
      <c r="G150" s="443" t="str">
        <f t="shared" si="43"/>
        <v>033003_DFG_LT05_</v>
      </c>
      <c r="H150" s="120" t="s">
        <v>12</v>
      </c>
      <c r="I150" s="103"/>
      <c r="J150" s="124">
        <v>1</v>
      </c>
      <c r="K150" s="124" t="s">
        <v>582</v>
      </c>
      <c r="L150" s="124"/>
      <c r="M150" s="425" t="s">
        <v>10</v>
      </c>
      <c r="N150" s="426">
        <v>4</v>
      </c>
      <c r="O150" s="427">
        <v>592</v>
      </c>
      <c r="P150" s="124">
        <v>592</v>
      </c>
      <c r="Q150" s="124">
        <v>25</v>
      </c>
      <c r="R150" s="124" t="s">
        <v>598</v>
      </c>
      <c r="S150" s="124" t="s">
        <v>134</v>
      </c>
      <c r="T150" s="124" t="s">
        <v>136</v>
      </c>
      <c r="U150" s="429" t="s">
        <v>139</v>
      </c>
      <c r="V150" s="430" t="s">
        <v>160</v>
      </c>
      <c r="W150" s="431" t="s">
        <v>154</v>
      </c>
      <c r="X150" s="432"/>
      <c r="Y150" s="433"/>
      <c r="Z150" s="433"/>
      <c r="AA150" s="434">
        <v>200</v>
      </c>
      <c r="AB150" s="435">
        <v>0.5</v>
      </c>
      <c r="AC150" s="436">
        <f t="shared" si="44"/>
        <v>100</v>
      </c>
      <c r="AD150" s="437">
        <f t="shared" si="45"/>
        <v>400</v>
      </c>
      <c r="AE150" s="438">
        <v>0.05</v>
      </c>
      <c r="AF150" s="437">
        <f t="shared" si="46"/>
        <v>420</v>
      </c>
      <c r="AG150" s="439">
        <f t="shared" si="52"/>
        <v>5040</v>
      </c>
      <c r="AH150" s="553"/>
      <c r="AI150" s="553"/>
      <c r="AJ150" s="553"/>
      <c r="AK150" s="440"/>
      <c r="AL150" s="441">
        <f t="shared" si="53"/>
        <v>445.79571810883141</v>
      </c>
      <c r="AM150" s="439">
        <f t="shared" si="47"/>
        <v>5349.5486173059771</v>
      </c>
      <c r="AN150" s="553"/>
      <c r="AO150" s="553"/>
      <c r="AP150" s="553"/>
      <c r="AQ150" s="440"/>
      <c r="AR150" s="441">
        <f t="shared" si="54"/>
        <v>445.79571810883141</v>
      </c>
      <c r="AS150" s="439">
        <f t="shared" si="48"/>
        <v>5349.5486173059771</v>
      </c>
      <c r="AT150" s="553"/>
      <c r="AU150" s="553"/>
      <c r="AV150" s="553"/>
      <c r="AW150" s="440"/>
      <c r="AX150" s="441">
        <f t="shared" si="55"/>
        <v>445.79571810883141</v>
      </c>
      <c r="AY150" s="439">
        <f t="shared" si="49"/>
        <v>5349.5486173059771</v>
      </c>
      <c r="AZ150" s="553"/>
      <c r="BA150" s="553"/>
      <c r="BB150" s="553"/>
      <c r="BC150" s="440"/>
      <c r="BD150" s="441">
        <f t="shared" si="56"/>
        <v>445.79571810883141</v>
      </c>
      <c r="BE150" s="439">
        <f t="shared" si="50"/>
        <v>5349.5486173059771</v>
      </c>
      <c r="BF150" s="553"/>
      <c r="BG150" s="553"/>
      <c r="BH150" s="553"/>
      <c r="BI150" s="440"/>
      <c r="BJ150" s="441">
        <f t="shared" si="57"/>
        <v>445.79571810883141</v>
      </c>
      <c r="BK150" s="439">
        <f t="shared" si="51"/>
        <v>5349.5486173059771</v>
      </c>
      <c r="BL150" s="553"/>
      <c r="BM150" s="553"/>
      <c r="BN150" s="553"/>
    </row>
    <row r="151" spans="1:66" ht="16.5" customHeight="1" x14ac:dyDescent="0.25">
      <c r="A151" s="171">
        <v>3</v>
      </c>
      <c r="B151" s="124" t="s">
        <v>621</v>
      </c>
      <c r="C151" s="422" t="s">
        <v>282</v>
      </c>
      <c r="D151" s="442" t="s">
        <v>673</v>
      </c>
      <c r="E151" s="442"/>
      <c r="F151" s="172" t="str">
        <f t="shared" si="42"/>
        <v>033003_DFG_LT05</v>
      </c>
      <c r="G151" s="443" t="str">
        <f t="shared" si="43"/>
        <v>033003_DFG_LT05_</v>
      </c>
      <c r="H151" s="120" t="s">
        <v>12</v>
      </c>
      <c r="I151" s="103"/>
      <c r="J151" s="124">
        <v>1</v>
      </c>
      <c r="K151" s="124" t="s">
        <v>582</v>
      </c>
      <c r="L151" s="124"/>
      <c r="M151" s="425" t="s">
        <v>10</v>
      </c>
      <c r="N151" s="426">
        <v>2</v>
      </c>
      <c r="O151" s="427">
        <v>287</v>
      </c>
      <c r="P151" s="124">
        <v>592</v>
      </c>
      <c r="Q151" s="124">
        <v>25</v>
      </c>
      <c r="R151" s="124" t="s">
        <v>600</v>
      </c>
      <c r="S151" s="124" t="s">
        <v>134</v>
      </c>
      <c r="T151" s="124" t="s">
        <v>136</v>
      </c>
      <c r="U151" s="429" t="s">
        <v>139</v>
      </c>
      <c r="V151" s="430" t="s">
        <v>160</v>
      </c>
      <c r="W151" s="431" t="s">
        <v>154</v>
      </c>
      <c r="X151" s="432"/>
      <c r="Y151" s="433"/>
      <c r="Z151" s="433"/>
      <c r="AA151" s="434">
        <v>200</v>
      </c>
      <c r="AB151" s="435">
        <v>0.5</v>
      </c>
      <c r="AC151" s="436">
        <f t="shared" si="44"/>
        <v>100</v>
      </c>
      <c r="AD151" s="437">
        <f t="shared" si="45"/>
        <v>200</v>
      </c>
      <c r="AE151" s="438">
        <v>0.05</v>
      </c>
      <c r="AF151" s="437">
        <f t="shared" si="46"/>
        <v>210</v>
      </c>
      <c r="AG151" s="439">
        <f t="shared" si="52"/>
        <v>2520</v>
      </c>
      <c r="AH151" s="553"/>
      <c r="AI151" s="553"/>
      <c r="AJ151" s="553"/>
      <c r="AK151" s="440"/>
      <c r="AL151" s="441">
        <f t="shared" si="53"/>
        <v>222.8978590544157</v>
      </c>
      <c r="AM151" s="439">
        <f t="shared" si="47"/>
        <v>2674.7743086529886</v>
      </c>
      <c r="AN151" s="553"/>
      <c r="AO151" s="553"/>
      <c r="AP151" s="553"/>
      <c r="AQ151" s="440"/>
      <c r="AR151" s="441">
        <f t="shared" si="54"/>
        <v>222.8978590544157</v>
      </c>
      <c r="AS151" s="439">
        <f t="shared" si="48"/>
        <v>2674.7743086529886</v>
      </c>
      <c r="AT151" s="553"/>
      <c r="AU151" s="553"/>
      <c r="AV151" s="553"/>
      <c r="AW151" s="440"/>
      <c r="AX151" s="441">
        <f t="shared" si="55"/>
        <v>222.8978590544157</v>
      </c>
      <c r="AY151" s="439">
        <f t="shared" si="49"/>
        <v>2674.7743086529886</v>
      </c>
      <c r="AZ151" s="553"/>
      <c r="BA151" s="553"/>
      <c r="BB151" s="553"/>
      <c r="BC151" s="440"/>
      <c r="BD151" s="441">
        <f t="shared" si="56"/>
        <v>222.8978590544157</v>
      </c>
      <c r="BE151" s="439">
        <f t="shared" si="50"/>
        <v>2674.7743086529886</v>
      </c>
      <c r="BF151" s="553"/>
      <c r="BG151" s="553"/>
      <c r="BH151" s="553"/>
      <c r="BI151" s="440"/>
      <c r="BJ151" s="441">
        <f t="shared" si="57"/>
        <v>222.8978590544157</v>
      </c>
      <c r="BK151" s="439">
        <f t="shared" si="51"/>
        <v>2674.7743086529886</v>
      </c>
      <c r="BL151" s="553"/>
      <c r="BM151" s="553"/>
      <c r="BN151" s="553"/>
    </row>
    <row r="152" spans="1:66" ht="16.5" customHeight="1" x14ac:dyDescent="0.25">
      <c r="A152" s="171">
        <v>3</v>
      </c>
      <c r="B152" s="124" t="s">
        <v>621</v>
      </c>
      <c r="C152" s="422" t="s">
        <v>282</v>
      </c>
      <c r="D152" s="442" t="s">
        <v>673</v>
      </c>
      <c r="E152" s="442"/>
      <c r="F152" s="172" t="str">
        <f t="shared" si="42"/>
        <v>033003_DFG_LT05</v>
      </c>
      <c r="G152" s="443" t="str">
        <f t="shared" si="43"/>
        <v>033003_DFG_LT05_</v>
      </c>
      <c r="H152" s="120" t="s">
        <v>12</v>
      </c>
      <c r="I152" s="103"/>
      <c r="J152" s="124">
        <v>1</v>
      </c>
      <c r="K152" s="124" t="s">
        <v>582</v>
      </c>
      <c r="L152" s="124"/>
      <c r="M152" s="425" t="s">
        <v>10</v>
      </c>
      <c r="N152" s="426">
        <v>4</v>
      </c>
      <c r="O152" s="427">
        <v>592</v>
      </c>
      <c r="P152" s="124">
        <v>592</v>
      </c>
      <c r="Q152" s="124">
        <v>20</v>
      </c>
      <c r="R152" s="124" t="s">
        <v>601</v>
      </c>
      <c r="S152" s="124" t="s">
        <v>134</v>
      </c>
      <c r="T152" s="124" t="s">
        <v>136</v>
      </c>
      <c r="U152" s="429" t="s">
        <v>138</v>
      </c>
      <c r="V152" s="121" t="s">
        <v>158</v>
      </c>
      <c r="W152" s="482" t="s">
        <v>150</v>
      </c>
      <c r="X152" s="432"/>
      <c r="Y152" s="433"/>
      <c r="Z152" s="433"/>
      <c r="AA152" s="434">
        <v>200</v>
      </c>
      <c r="AB152" s="435">
        <v>0.5</v>
      </c>
      <c r="AC152" s="436">
        <f t="shared" si="44"/>
        <v>100</v>
      </c>
      <c r="AD152" s="437">
        <f t="shared" si="45"/>
        <v>400</v>
      </c>
      <c r="AE152" s="438">
        <v>0.05</v>
      </c>
      <c r="AF152" s="437">
        <f t="shared" si="46"/>
        <v>420</v>
      </c>
      <c r="AG152" s="439">
        <f t="shared" si="52"/>
        <v>5040</v>
      </c>
      <c r="AH152" s="553"/>
      <c r="AI152" s="553"/>
      <c r="AJ152" s="553"/>
      <c r="AK152" s="440"/>
      <c r="AL152" s="441">
        <f t="shared" si="53"/>
        <v>445.79571810883141</v>
      </c>
      <c r="AM152" s="439">
        <f t="shared" si="47"/>
        <v>5349.5486173059771</v>
      </c>
      <c r="AN152" s="553"/>
      <c r="AO152" s="553"/>
      <c r="AP152" s="553"/>
      <c r="AQ152" s="440"/>
      <c r="AR152" s="441">
        <f t="shared" si="54"/>
        <v>445.79571810883141</v>
      </c>
      <c r="AS152" s="439">
        <f t="shared" si="48"/>
        <v>5349.5486173059771</v>
      </c>
      <c r="AT152" s="553"/>
      <c r="AU152" s="553"/>
      <c r="AV152" s="553"/>
      <c r="AW152" s="440"/>
      <c r="AX152" s="441">
        <f t="shared" si="55"/>
        <v>445.79571810883141</v>
      </c>
      <c r="AY152" s="439">
        <f t="shared" si="49"/>
        <v>5349.5486173059771</v>
      </c>
      <c r="AZ152" s="553"/>
      <c r="BA152" s="553"/>
      <c r="BB152" s="553"/>
      <c r="BC152" s="440"/>
      <c r="BD152" s="441">
        <f t="shared" si="56"/>
        <v>445.79571810883141</v>
      </c>
      <c r="BE152" s="439">
        <f t="shared" si="50"/>
        <v>5349.5486173059771</v>
      </c>
      <c r="BF152" s="553"/>
      <c r="BG152" s="553"/>
      <c r="BH152" s="553"/>
      <c r="BI152" s="440"/>
      <c r="BJ152" s="441">
        <f t="shared" si="57"/>
        <v>445.79571810883141</v>
      </c>
      <c r="BK152" s="439">
        <f t="shared" si="51"/>
        <v>5349.5486173059771</v>
      </c>
      <c r="BL152" s="553"/>
      <c r="BM152" s="553"/>
      <c r="BN152" s="553"/>
    </row>
    <row r="153" spans="1:66" ht="16.5" customHeight="1" x14ac:dyDescent="0.25">
      <c r="A153" s="171">
        <v>3</v>
      </c>
      <c r="B153" s="124" t="s">
        <v>621</v>
      </c>
      <c r="C153" s="124" t="s">
        <v>282</v>
      </c>
      <c r="D153" s="442" t="s">
        <v>673</v>
      </c>
      <c r="E153" s="442"/>
      <c r="F153" s="172" t="str">
        <f t="shared" si="42"/>
        <v>033003_Ventilo-convecteurs</v>
      </c>
      <c r="G153" s="443" t="str">
        <f t="shared" si="43"/>
        <v>033003_Ventilo-convecteurs_</v>
      </c>
      <c r="H153" s="120" t="s">
        <v>12</v>
      </c>
      <c r="I153" s="103"/>
      <c r="J153" s="124">
        <v>1</v>
      </c>
      <c r="K153" s="124" t="s">
        <v>635</v>
      </c>
      <c r="L153" s="124"/>
      <c r="M153" s="425" t="s">
        <v>10</v>
      </c>
      <c r="N153" s="426">
        <f>7</f>
        <v>7</v>
      </c>
      <c r="O153" s="457">
        <v>1215</v>
      </c>
      <c r="P153" s="444">
        <v>205</v>
      </c>
      <c r="Q153" s="124">
        <v>5</v>
      </c>
      <c r="R153" s="124"/>
      <c r="S153" s="124" t="s">
        <v>134</v>
      </c>
      <c r="T153" s="124" t="s">
        <v>136</v>
      </c>
      <c r="U153" s="429" t="s">
        <v>161</v>
      </c>
      <c r="V153" s="483"/>
      <c r="W153" s="484"/>
      <c r="X153" s="432"/>
      <c r="Y153" s="433"/>
      <c r="Z153" s="433"/>
      <c r="AA153" s="434">
        <v>200</v>
      </c>
      <c r="AB153" s="435">
        <v>0.5</v>
      </c>
      <c r="AC153" s="436">
        <f t="shared" si="44"/>
        <v>100</v>
      </c>
      <c r="AD153" s="437">
        <f t="shared" si="45"/>
        <v>700</v>
      </c>
      <c r="AE153" s="438">
        <v>0.05</v>
      </c>
      <c r="AF153" s="437">
        <f t="shared" si="46"/>
        <v>735</v>
      </c>
      <c r="AG153" s="439">
        <f t="shared" si="52"/>
        <v>8820</v>
      </c>
      <c r="AH153" s="553"/>
      <c r="AI153" s="553"/>
      <c r="AJ153" s="553"/>
      <c r="AK153" s="440"/>
      <c r="AL153" s="441">
        <f t="shared" si="53"/>
        <v>780.14250669045498</v>
      </c>
      <c r="AM153" s="439">
        <f t="shared" si="47"/>
        <v>9361.7100802854602</v>
      </c>
      <c r="AN153" s="553"/>
      <c r="AO153" s="553"/>
      <c r="AP153" s="553"/>
      <c r="AQ153" s="440"/>
      <c r="AR153" s="441">
        <f t="shared" si="54"/>
        <v>780.14250669045498</v>
      </c>
      <c r="AS153" s="439">
        <f t="shared" si="48"/>
        <v>9361.7100802854602</v>
      </c>
      <c r="AT153" s="553"/>
      <c r="AU153" s="553"/>
      <c r="AV153" s="553"/>
      <c r="AW153" s="440"/>
      <c r="AX153" s="441">
        <f t="shared" si="55"/>
        <v>780.14250669045498</v>
      </c>
      <c r="AY153" s="439">
        <f t="shared" si="49"/>
        <v>9361.7100802854602</v>
      </c>
      <c r="AZ153" s="553"/>
      <c r="BA153" s="553"/>
      <c r="BB153" s="553"/>
      <c r="BC153" s="440"/>
      <c r="BD153" s="441">
        <f t="shared" si="56"/>
        <v>780.14250669045498</v>
      </c>
      <c r="BE153" s="439">
        <f t="shared" si="50"/>
        <v>9361.7100802854602</v>
      </c>
      <c r="BF153" s="553"/>
      <c r="BG153" s="553"/>
      <c r="BH153" s="553"/>
      <c r="BI153" s="440"/>
      <c r="BJ153" s="441">
        <f t="shared" si="57"/>
        <v>780.14250669045498</v>
      </c>
      <c r="BK153" s="439">
        <f t="shared" si="51"/>
        <v>9361.7100802854602</v>
      </c>
      <c r="BL153" s="553"/>
      <c r="BM153" s="553"/>
      <c r="BN153" s="553"/>
    </row>
    <row r="154" spans="1:66" ht="16.5" customHeight="1" x14ac:dyDescent="0.25">
      <c r="A154" s="171">
        <v>3</v>
      </c>
      <c r="B154" s="124" t="s">
        <v>621</v>
      </c>
      <c r="C154" s="124" t="s">
        <v>282</v>
      </c>
      <c r="D154" s="442" t="s">
        <v>673</v>
      </c>
      <c r="E154" s="442"/>
      <c r="F154" s="172" t="str">
        <f t="shared" si="42"/>
        <v>033003_Ventilo-convecteurs</v>
      </c>
      <c r="G154" s="443" t="str">
        <f t="shared" si="43"/>
        <v>033003_Ventilo-convecteurs_</v>
      </c>
      <c r="H154" s="120" t="s">
        <v>12</v>
      </c>
      <c r="I154" s="103"/>
      <c r="J154" s="124">
        <v>1</v>
      </c>
      <c r="K154" s="124" t="s">
        <v>635</v>
      </c>
      <c r="L154" s="124"/>
      <c r="M154" s="425" t="s">
        <v>10</v>
      </c>
      <c r="N154" s="426">
        <f>5</f>
        <v>5</v>
      </c>
      <c r="O154" s="457">
        <v>1030</v>
      </c>
      <c r="P154" s="444">
        <v>205</v>
      </c>
      <c r="Q154" s="124">
        <v>5</v>
      </c>
      <c r="R154" s="124"/>
      <c r="S154" s="124" t="s">
        <v>134</v>
      </c>
      <c r="T154" s="124" t="s">
        <v>136</v>
      </c>
      <c r="U154" s="429" t="s">
        <v>161</v>
      </c>
      <c r="V154" s="483"/>
      <c r="W154" s="484"/>
      <c r="X154" s="432"/>
      <c r="Y154" s="433"/>
      <c r="Z154" s="433"/>
      <c r="AA154" s="434">
        <v>200</v>
      </c>
      <c r="AB154" s="435">
        <v>0.5</v>
      </c>
      <c r="AC154" s="436">
        <f t="shared" si="44"/>
        <v>100</v>
      </c>
      <c r="AD154" s="437">
        <f t="shared" si="45"/>
        <v>500</v>
      </c>
      <c r="AE154" s="438">
        <v>0.05</v>
      </c>
      <c r="AF154" s="437">
        <f t="shared" si="46"/>
        <v>525</v>
      </c>
      <c r="AG154" s="439">
        <f t="shared" si="52"/>
        <v>6300</v>
      </c>
      <c r="AH154" s="553"/>
      <c r="AI154" s="553"/>
      <c r="AJ154" s="553"/>
      <c r="AK154" s="440"/>
      <c r="AL154" s="441">
        <f t="shared" si="53"/>
        <v>557.2446476360393</v>
      </c>
      <c r="AM154" s="439">
        <f t="shared" si="47"/>
        <v>6686.9357716324721</v>
      </c>
      <c r="AN154" s="553"/>
      <c r="AO154" s="553"/>
      <c r="AP154" s="553"/>
      <c r="AQ154" s="440"/>
      <c r="AR154" s="441">
        <f t="shared" si="54"/>
        <v>557.2446476360393</v>
      </c>
      <c r="AS154" s="439">
        <f t="shared" si="48"/>
        <v>6686.9357716324721</v>
      </c>
      <c r="AT154" s="553"/>
      <c r="AU154" s="553"/>
      <c r="AV154" s="553"/>
      <c r="AW154" s="440"/>
      <c r="AX154" s="441">
        <f t="shared" si="55"/>
        <v>557.2446476360393</v>
      </c>
      <c r="AY154" s="439">
        <f t="shared" si="49"/>
        <v>6686.9357716324721</v>
      </c>
      <c r="AZ154" s="553"/>
      <c r="BA154" s="553"/>
      <c r="BB154" s="553"/>
      <c r="BC154" s="440"/>
      <c r="BD154" s="441">
        <f t="shared" si="56"/>
        <v>557.2446476360393</v>
      </c>
      <c r="BE154" s="439">
        <f t="shared" si="50"/>
        <v>6686.9357716324721</v>
      </c>
      <c r="BF154" s="553"/>
      <c r="BG154" s="553"/>
      <c r="BH154" s="553"/>
      <c r="BI154" s="440"/>
      <c r="BJ154" s="441">
        <f t="shared" si="57"/>
        <v>557.2446476360393</v>
      </c>
      <c r="BK154" s="439">
        <f t="shared" si="51"/>
        <v>6686.9357716324721</v>
      </c>
      <c r="BL154" s="553"/>
      <c r="BM154" s="553"/>
      <c r="BN154" s="553"/>
    </row>
    <row r="155" spans="1:66" ht="16.5" customHeight="1" x14ac:dyDescent="0.25">
      <c r="A155" s="171">
        <v>3</v>
      </c>
      <c r="B155" s="124" t="s">
        <v>623</v>
      </c>
      <c r="C155" s="422" t="s">
        <v>284</v>
      </c>
      <c r="D155" s="442" t="s">
        <v>673</v>
      </c>
      <c r="E155" s="442"/>
      <c r="F155" s="172" t="str">
        <f t="shared" si="42"/>
        <v>033004_DFG_Nord</v>
      </c>
      <c r="G155" s="443" t="str">
        <f t="shared" si="43"/>
        <v>033004_DFG_Nord_</v>
      </c>
      <c r="H155" s="120" t="s">
        <v>12</v>
      </c>
      <c r="I155" s="103"/>
      <c r="J155" s="124">
        <v>2</v>
      </c>
      <c r="K155" s="124" t="s">
        <v>583</v>
      </c>
      <c r="L155" s="124"/>
      <c r="M155" s="425" t="s">
        <v>10</v>
      </c>
      <c r="N155" s="426">
        <v>2</v>
      </c>
      <c r="O155" s="427">
        <v>592</v>
      </c>
      <c r="P155" s="124">
        <v>592</v>
      </c>
      <c r="Q155" s="124">
        <v>25</v>
      </c>
      <c r="R155" s="124" t="s">
        <v>597</v>
      </c>
      <c r="S155" s="124" t="s">
        <v>134</v>
      </c>
      <c r="T155" s="124" t="s">
        <v>136</v>
      </c>
      <c r="U155" s="429" t="s">
        <v>138</v>
      </c>
      <c r="V155" s="121" t="s">
        <v>155</v>
      </c>
      <c r="W155" s="431" t="s">
        <v>154</v>
      </c>
      <c r="X155" s="432"/>
      <c r="Y155" s="433"/>
      <c r="Z155" s="433"/>
      <c r="AA155" s="434">
        <v>200</v>
      </c>
      <c r="AB155" s="435">
        <v>0.5</v>
      </c>
      <c r="AC155" s="436">
        <f t="shared" si="44"/>
        <v>100</v>
      </c>
      <c r="AD155" s="437">
        <f t="shared" si="45"/>
        <v>400</v>
      </c>
      <c r="AE155" s="438">
        <v>0.05</v>
      </c>
      <c r="AF155" s="437">
        <f t="shared" si="46"/>
        <v>420</v>
      </c>
      <c r="AG155" s="439">
        <f t="shared" si="52"/>
        <v>5040</v>
      </c>
      <c r="AH155" s="553"/>
      <c r="AI155" s="553"/>
      <c r="AJ155" s="553"/>
      <c r="AK155" s="440"/>
      <c r="AL155" s="441">
        <f t="shared" si="53"/>
        <v>445.79571810883141</v>
      </c>
      <c r="AM155" s="439">
        <f t="shared" si="47"/>
        <v>5349.5486173059771</v>
      </c>
      <c r="AN155" s="553"/>
      <c r="AO155" s="553"/>
      <c r="AP155" s="553"/>
      <c r="AQ155" s="440"/>
      <c r="AR155" s="441">
        <f t="shared" si="54"/>
        <v>445.79571810883141</v>
      </c>
      <c r="AS155" s="439">
        <f t="shared" si="48"/>
        <v>5349.5486173059771</v>
      </c>
      <c r="AT155" s="553"/>
      <c r="AU155" s="553"/>
      <c r="AV155" s="553"/>
      <c r="AW155" s="440"/>
      <c r="AX155" s="441">
        <f t="shared" si="55"/>
        <v>445.79571810883141</v>
      </c>
      <c r="AY155" s="439">
        <f t="shared" si="49"/>
        <v>5349.5486173059771</v>
      </c>
      <c r="AZ155" s="553"/>
      <c r="BA155" s="553"/>
      <c r="BB155" s="553"/>
      <c r="BC155" s="440"/>
      <c r="BD155" s="441">
        <f t="shared" si="56"/>
        <v>445.79571810883141</v>
      </c>
      <c r="BE155" s="439">
        <f t="shared" si="50"/>
        <v>5349.5486173059771</v>
      </c>
      <c r="BF155" s="553"/>
      <c r="BG155" s="553"/>
      <c r="BH155" s="553"/>
      <c r="BI155" s="440"/>
      <c r="BJ155" s="441">
        <f t="shared" si="57"/>
        <v>445.79571810883141</v>
      </c>
      <c r="BK155" s="439">
        <f t="shared" si="51"/>
        <v>5349.5486173059771</v>
      </c>
      <c r="BL155" s="553"/>
      <c r="BM155" s="553"/>
      <c r="BN155" s="553"/>
    </row>
    <row r="156" spans="1:66" ht="16.5" customHeight="1" x14ac:dyDescent="0.25">
      <c r="A156" s="171">
        <v>3</v>
      </c>
      <c r="B156" s="124" t="s">
        <v>623</v>
      </c>
      <c r="C156" s="422" t="s">
        <v>284</v>
      </c>
      <c r="D156" s="442" t="s">
        <v>673</v>
      </c>
      <c r="E156" s="442"/>
      <c r="F156" s="172" t="str">
        <f t="shared" si="42"/>
        <v>033004_DFG_Nord</v>
      </c>
      <c r="G156" s="443" t="str">
        <f t="shared" si="43"/>
        <v>033004_DFG_Nord_</v>
      </c>
      <c r="H156" s="120" t="s">
        <v>12</v>
      </c>
      <c r="I156" s="103"/>
      <c r="J156" s="124">
        <v>2</v>
      </c>
      <c r="K156" s="124" t="s">
        <v>583</v>
      </c>
      <c r="L156" s="124"/>
      <c r="M156" s="425" t="s">
        <v>10</v>
      </c>
      <c r="N156" s="426">
        <v>4</v>
      </c>
      <c r="O156" s="427">
        <v>592</v>
      </c>
      <c r="P156" s="124">
        <v>592</v>
      </c>
      <c r="Q156" s="124">
        <v>25</v>
      </c>
      <c r="R156" s="124" t="s">
        <v>598</v>
      </c>
      <c r="S156" s="124" t="s">
        <v>134</v>
      </c>
      <c r="T156" s="124" t="s">
        <v>136</v>
      </c>
      <c r="U156" s="429" t="s">
        <v>139</v>
      </c>
      <c r="V156" s="430" t="s">
        <v>160</v>
      </c>
      <c r="W156" s="431" t="s">
        <v>154</v>
      </c>
      <c r="X156" s="432"/>
      <c r="Y156" s="433"/>
      <c r="Z156" s="433"/>
      <c r="AA156" s="434">
        <v>200</v>
      </c>
      <c r="AB156" s="435">
        <v>0.5</v>
      </c>
      <c r="AC156" s="436">
        <f t="shared" si="44"/>
        <v>100</v>
      </c>
      <c r="AD156" s="437">
        <f t="shared" si="45"/>
        <v>800</v>
      </c>
      <c r="AE156" s="438">
        <v>0.05</v>
      </c>
      <c r="AF156" s="437">
        <f t="shared" si="46"/>
        <v>840</v>
      </c>
      <c r="AG156" s="439">
        <f t="shared" si="52"/>
        <v>10080</v>
      </c>
      <c r="AH156" s="553"/>
      <c r="AI156" s="553"/>
      <c r="AJ156" s="553"/>
      <c r="AK156" s="440"/>
      <c r="AL156" s="441">
        <f t="shared" si="53"/>
        <v>891.59143621766282</v>
      </c>
      <c r="AM156" s="439">
        <f t="shared" si="47"/>
        <v>10699.097234611954</v>
      </c>
      <c r="AN156" s="553"/>
      <c r="AO156" s="553"/>
      <c r="AP156" s="553"/>
      <c r="AQ156" s="440"/>
      <c r="AR156" s="441">
        <f t="shared" si="54"/>
        <v>891.59143621766282</v>
      </c>
      <c r="AS156" s="439">
        <f t="shared" si="48"/>
        <v>10699.097234611954</v>
      </c>
      <c r="AT156" s="553"/>
      <c r="AU156" s="553"/>
      <c r="AV156" s="553"/>
      <c r="AW156" s="440"/>
      <c r="AX156" s="441">
        <f t="shared" si="55"/>
        <v>891.59143621766282</v>
      </c>
      <c r="AY156" s="439">
        <f t="shared" si="49"/>
        <v>10699.097234611954</v>
      </c>
      <c r="AZ156" s="553"/>
      <c r="BA156" s="553"/>
      <c r="BB156" s="553"/>
      <c r="BC156" s="440"/>
      <c r="BD156" s="441">
        <f t="shared" si="56"/>
        <v>891.59143621766282</v>
      </c>
      <c r="BE156" s="439">
        <f t="shared" si="50"/>
        <v>10699.097234611954</v>
      </c>
      <c r="BF156" s="553"/>
      <c r="BG156" s="553"/>
      <c r="BH156" s="553"/>
      <c r="BI156" s="440"/>
      <c r="BJ156" s="441">
        <f t="shared" si="57"/>
        <v>891.59143621766282</v>
      </c>
      <c r="BK156" s="439">
        <f t="shared" si="51"/>
        <v>10699.097234611954</v>
      </c>
      <c r="BL156" s="553"/>
      <c r="BM156" s="553"/>
      <c r="BN156" s="553"/>
    </row>
    <row r="157" spans="1:66" ht="16.5" customHeight="1" x14ac:dyDescent="0.25">
      <c r="A157" s="171">
        <v>3</v>
      </c>
      <c r="B157" s="124" t="s">
        <v>623</v>
      </c>
      <c r="C157" s="422" t="s">
        <v>284</v>
      </c>
      <c r="D157" s="442" t="s">
        <v>673</v>
      </c>
      <c r="E157" s="442"/>
      <c r="F157" s="172" t="str">
        <f t="shared" si="42"/>
        <v>033004_DFG_Nord</v>
      </c>
      <c r="G157" s="443" t="str">
        <f t="shared" si="43"/>
        <v>033004_DFG_Nord_</v>
      </c>
      <c r="H157" s="120" t="s">
        <v>12</v>
      </c>
      <c r="I157" s="103"/>
      <c r="J157" s="124">
        <v>2</v>
      </c>
      <c r="K157" s="124" t="s">
        <v>583</v>
      </c>
      <c r="L157" s="124"/>
      <c r="M157" s="425" t="s">
        <v>10</v>
      </c>
      <c r="N157" s="426">
        <v>2</v>
      </c>
      <c r="O157" s="427">
        <v>287</v>
      </c>
      <c r="P157" s="124">
        <v>592</v>
      </c>
      <c r="Q157" s="124">
        <v>25</v>
      </c>
      <c r="R157" s="124" t="s">
        <v>599</v>
      </c>
      <c r="S157" s="124" t="s">
        <v>134</v>
      </c>
      <c r="T157" s="124" t="s">
        <v>136</v>
      </c>
      <c r="U157" s="429" t="s">
        <v>138</v>
      </c>
      <c r="V157" s="430" t="s">
        <v>155</v>
      </c>
      <c r="W157" s="431" t="s">
        <v>154</v>
      </c>
      <c r="X157" s="432"/>
      <c r="Y157" s="433"/>
      <c r="Z157" s="433"/>
      <c r="AA157" s="434">
        <v>200</v>
      </c>
      <c r="AB157" s="435">
        <v>0.5</v>
      </c>
      <c r="AC157" s="436">
        <f t="shared" si="44"/>
        <v>100</v>
      </c>
      <c r="AD157" s="437">
        <f t="shared" si="45"/>
        <v>400</v>
      </c>
      <c r="AE157" s="438">
        <v>0.05</v>
      </c>
      <c r="AF157" s="437">
        <f t="shared" si="46"/>
        <v>420</v>
      </c>
      <c r="AG157" s="439">
        <f t="shared" si="52"/>
        <v>5040</v>
      </c>
      <c r="AH157" s="553"/>
      <c r="AI157" s="553"/>
      <c r="AJ157" s="553"/>
      <c r="AK157" s="440"/>
      <c r="AL157" s="441">
        <f t="shared" si="53"/>
        <v>445.79571810883141</v>
      </c>
      <c r="AM157" s="439">
        <f t="shared" si="47"/>
        <v>5349.5486173059771</v>
      </c>
      <c r="AN157" s="553"/>
      <c r="AO157" s="553"/>
      <c r="AP157" s="553"/>
      <c r="AQ157" s="440"/>
      <c r="AR157" s="441">
        <f t="shared" si="54"/>
        <v>445.79571810883141</v>
      </c>
      <c r="AS157" s="439">
        <f t="shared" si="48"/>
        <v>5349.5486173059771</v>
      </c>
      <c r="AT157" s="553"/>
      <c r="AU157" s="553"/>
      <c r="AV157" s="553"/>
      <c r="AW157" s="440"/>
      <c r="AX157" s="441">
        <f t="shared" si="55"/>
        <v>445.79571810883141</v>
      </c>
      <c r="AY157" s="439">
        <f t="shared" si="49"/>
        <v>5349.5486173059771</v>
      </c>
      <c r="AZ157" s="553"/>
      <c r="BA157" s="553"/>
      <c r="BB157" s="553"/>
      <c r="BC157" s="440"/>
      <c r="BD157" s="441">
        <f t="shared" si="56"/>
        <v>445.79571810883141</v>
      </c>
      <c r="BE157" s="439">
        <f t="shared" si="50"/>
        <v>5349.5486173059771</v>
      </c>
      <c r="BF157" s="553"/>
      <c r="BG157" s="553"/>
      <c r="BH157" s="553"/>
      <c r="BI157" s="440"/>
      <c r="BJ157" s="441">
        <f t="shared" si="57"/>
        <v>445.79571810883141</v>
      </c>
      <c r="BK157" s="439">
        <f t="shared" si="51"/>
        <v>5349.5486173059771</v>
      </c>
      <c r="BL157" s="553"/>
      <c r="BM157" s="553"/>
      <c r="BN157" s="553"/>
    </row>
    <row r="158" spans="1:66" ht="16.5" customHeight="1" x14ac:dyDescent="0.25">
      <c r="A158" s="171">
        <v>3</v>
      </c>
      <c r="B158" s="124" t="s">
        <v>623</v>
      </c>
      <c r="C158" s="422" t="s">
        <v>284</v>
      </c>
      <c r="D158" s="442" t="s">
        <v>673</v>
      </c>
      <c r="E158" s="442"/>
      <c r="F158" s="172" t="str">
        <f t="shared" si="42"/>
        <v>033004_DFG_Nord</v>
      </c>
      <c r="G158" s="443" t="str">
        <f t="shared" si="43"/>
        <v>033004_DFG_Nord_</v>
      </c>
      <c r="H158" s="120" t="s">
        <v>12</v>
      </c>
      <c r="I158" s="103"/>
      <c r="J158" s="124">
        <v>2</v>
      </c>
      <c r="K158" s="124" t="s">
        <v>583</v>
      </c>
      <c r="L158" s="124"/>
      <c r="M158" s="425" t="s">
        <v>10</v>
      </c>
      <c r="N158" s="426">
        <v>2</v>
      </c>
      <c r="O158" s="446">
        <v>400</v>
      </c>
      <c r="P158" s="103">
        <v>625</v>
      </c>
      <c r="Q158" s="103">
        <v>25</v>
      </c>
      <c r="R158" s="103"/>
      <c r="S158" s="124" t="s">
        <v>134</v>
      </c>
      <c r="T158" s="124" t="s">
        <v>136</v>
      </c>
      <c r="U158" s="429" t="s">
        <v>138</v>
      </c>
      <c r="V158" s="430" t="s">
        <v>155</v>
      </c>
      <c r="W158" s="431" t="s">
        <v>150</v>
      </c>
      <c r="X158" s="432"/>
      <c r="Y158" s="433"/>
      <c r="Z158" s="433"/>
      <c r="AA158" s="434">
        <v>200</v>
      </c>
      <c r="AB158" s="435">
        <v>0.5</v>
      </c>
      <c r="AC158" s="436">
        <f t="shared" si="44"/>
        <v>100</v>
      </c>
      <c r="AD158" s="437">
        <f t="shared" si="45"/>
        <v>400</v>
      </c>
      <c r="AE158" s="438">
        <v>0.05</v>
      </c>
      <c r="AF158" s="437">
        <f t="shared" si="46"/>
        <v>420</v>
      </c>
      <c r="AG158" s="439">
        <f t="shared" si="52"/>
        <v>5040</v>
      </c>
      <c r="AH158" s="553"/>
      <c r="AI158" s="553"/>
      <c r="AJ158" s="553"/>
      <c r="AK158" s="440"/>
      <c r="AL158" s="441">
        <f t="shared" si="53"/>
        <v>445.79571810883141</v>
      </c>
      <c r="AM158" s="439">
        <f t="shared" si="47"/>
        <v>5349.5486173059771</v>
      </c>
      <c r="AN158" s="553"/>
      <c r="AO158" s="553"/>
      <c r="AP158" s="553"/>
      <c r="AQ158" s="440"/>
      <c r="AR158" s="441">
        <f t="shared" si="54"/>
        <v>445.79571810883141</v>
      </c>
      <c r="AS158" s="439">
        <f t="shared" si="48"/>
        <v>5349.5486173059771</v>
      </c>
      <c r="AT158" s="553"/>
      <c r="AU158" s="553"/>
      <c r="AV158" s="553"/>
      <c r="AW158" s="440"/>
      <c r="AX158" s="441">
        <f t="shared" si="55"/>
        <v>445.79571810883141</v>
      </c>
      <c r="AY158" s="439">
        <f t="shared" si="49"/>
        <v>5349.5486173059771</v>
      </c>
      <c r="AZ158" s="553"/>
      <c r="BA158" s="553"/>
      <c r="BB158" s="553"/>
      <c r="BC158" s="440"/>
      <c r="BD158" s="441">
        <f t="shared" si="56"/>
        <v>445.79571810883141</v>
      </c>
      <c r="BE158" s="439">
        <f t="shared" si="50"/>
        <v>5349.5486173059771</v>
      </c>
      <c r="BF158" s="553"/>
      <c r="BG158" s="553"/>
      <c r="BH158" s="553"/>
      <c r="BI158" s="440"/>
      <c r="BJ158" s="441">
        <f t="shared" si="57"/>
        <v>445.79571810883141</v>
      </c>
      <c r="BK158" s="439">
        <f t="shared" si="51"/>
        <v>5349.5486173059771</v>
      </c>
      <c r="BL158" s="553"/>
      <c r="BM158" s="553"/>
      <c r="BN158" s="553"/>
    </row>
    <row r="159" spans="1:66" ht="16.5" customHeight="1" x14ac:dyDescent="0.25">
      <c r="A159" s="171">
        <v>3</v>
      </c>
      <c r="B159" s="124" t="s">
        <v>623</v>
      </c>
      <c r="C159" s="422" t="s">
        <v>284</v>
      </c>
      <c r="D159" s="442" t="s">
        <v>673</v>
      </c>
      <c r="E159" s="442"/>
      <c r="F159" s="172" t="str">
        <f t="shared" si="42"/>
        <v>033004_DFG_Nord</v>
      </c>
      <c r="G159" s="443" t="str">
        <f t="shared" si="43"/>
        <v>033004_DFG_Nord_</v>
      </c>
      <c r="H159" s="120" t="s">
        <v>12</v>
      </c>
      <c r="I159" s="103"/>
      <c r="J159" s="124">
        <v>2</v>
      </c>
      <c r="K159" s="124" t="s">
        <v>583</v>
      </c>
      <c r="L159" s="124"/>
      <c r="M159" s="425" t="s">
        <v>10</v>
      </c>
      <c r="N159" s="426">
        <v>2</v>
      </c>
      <c r="O159" s="446">
        <v>400</v>
      </c>
      <c r="P159" s="103">
        <v>500</v>
      </c>
      <c r="Q159" s="103">
        <v>25</v>
      </c>
      <c r="R159" s="103"/>
      <c r="S159" s="124" t="s">
        <v>134</v>
      </c>
      <c r="T159" s="124" t="s">
        <v>136</v>
      </c>
      <c r="U159" s="429" t="s">
        <v>138</v>
      </c>
      <c r="V159" s="430" t="s">
        <v>155</v>
      </c>
      <c r="W159" s="431" t="s">
        <v>150</v>
      </c>
      <c r="X159" s="432"/>
      <c r="Y159" s="433"/>
      <c r="Z159" s="433"/>
      <c r="AA159" s="434">
        <v>200</v>
      </c>
      <c r="AB159" s="435">
        <v>0.5</v>
      </c>
      <c r="AC159" s="436">
        <f t="shared" si="44"/>
        <v>100</v>
      </c>
      <c r="AD159" s="437">
        <f t="shared" si="45"/>
        <v>400</v>
      </c>
      <c r="AE159" s="438">
        <v>0.05</v>
      </c>
      <c r="AF159" s="437">
        <f t="shared" si="46"/>
        <v>420</v>
      </c>
      <c r="AG159" s="439">
        <f t="shared" si="52"/>
        <v>5040</v>
      </c>
      <c r="AH159" s="553"/>
      <c r="AI159" s="553"/>
      <c r="AJ159" s="553"/>
      <c r="AK159" s="440"/>
      <c r="AL159" s="441">
        <f t="shared" si="53"/>
        <v>445.79571810883141</v>
      </c>
      <c r="AM159" s="439">
        <f t="shared" si="47"/>
        <v>5349.5486173059771</v>
      </c>
      <c r="AN159" s="553"/>
      <c r="AO159" s="553"/>
      <c r="AP159" s="553"/>
      <c r="AQ159" s="440"/>
      <c r="AR159" s="441">
        <f t="shared" si="54"/>
        <v>445.79571810883141</v>
      </c>
      <c r="AS159" s="439">
        <f t="shared" si="48"/>
        <v>5349.5486173059771</v>
      </c>
      <c r="AT159" s="553"/>
      <c r="AU159" s="553"/>
      <c r="AV159" s="553"/>
      <c r="AW159" s="440"/>
      <c r="AX159" s="441">
        <f t="shared" si="55"/>
        <v>445.79571810883141</v>
      </c>
      <c r="AY159" s="439">
        <f t="shared" si="49"/>
        <v>5349.5486173059771</v>
      </c>
      <c r="AZ159" s="553"/>
      <c r="BA159" s="553"/>
      <c r="BB159" s="553"/>
      <c r="BC159" s="440"/>
      <c r="BD159" s="441">
        <f t="shared" si="56"/>
        <v>445.79571810883141</v>
      </c>
      <c r="BE159" s="439">
        <f t="shared" si="50"/>
        <v>5349.5486173059771</v>
      </c>
      <c r="BF159" s="553"/>
      <c r="BG159" s="553"/>
      <c r="BH159" s="553"/>
      <c r="BI159" s="440"/>
      <c r="BJ159" s="441">
        <f t="shared" si="57"/>
        <v>445.79571810883141</v>
      </c>
      <c r="BK159" s="439">
        <f t="shared" si="51"/>
        <v>5349.5486173059771</v>
      </c>
      <c r="BL159" s="553"/>
      <c r="BM159" s="553"/>
      <c r="BN159" s="553"/>
    </row>
    <row r="160" spans="1:66" ht="16.5" customHeight="1" x14ac:dyDescent="0.25">
      <c r="A160" s="171">
        <v>3</v>
      </c>
      <c r="B160" s="124" t="s">
        <v>623</v>
      </c>
      <c r="C160" s="422" t="s">
        <v>284</v>
      </c>
      <c r="D160" s="442" t="s">
        <v>673</v>
      </c>
      <c r="E160" s="442"/>
      <c r="F160" s="172" t="str">
        <f t="shared" si="42"/>
        <v>033004_DFG_Sud</v>
      </c>
      <c r="G160" s="443" t="str">
        <f t="shared" si="43"/>
        <v>033004_DFG_Sud_</v>
      </c>
      <c r="H160" s="120" t="s">
        <v>12</v>
      </c>
      <c r="I160" s="103"/>
      <c r="J160" s="124">
        <v>2</v>
      </c>
      <c r="K160" s="124" t="s">
        <v>584</v>
      </c>
      <c r="L160" s="124"/>
      <c r="M160" s="425" t="s">
        <v>10</v>
      </c>
      <c r="N160" s="426">
        <v>1</v>
      </c>
      <c r="O160" s="427">
        <v>592</v>
      </c>
      <c r="P160" s="124">
        <v>592</v>
      </c>
      <c r="Q160" s="124">
        <v>25</v>
      </c>
      <c r="R160" s="124" t="s">
        <v>597</v>
      </c>
      <c r="S160" s="124" t="s">
        <v>134</v>
      </c>
      <c r="T160" s="124" t="s">
        <v>136</v>
      </c>
      <c r="U160" s="429" t="s">
        <v>138</v>
      </c>
      <c r="V160" s="430" t="s">
        <v>155</v>
      </c>
      <c r="W160" s="431" t="s">
        <v>154</v>
      </c>
      <c r="X160" s="432"/>
      <c r="Y160" s="433"/>
      <c r="Z160" s="433"/>
      <c r="AA160" s="434">
        <v>200</v>
      </c>
      <c r="AB160" s="435">
        <v>0.5</v>
      </c>
      <c r="AC160" s="436">
        <f t="shared" si="44"/>
        <v>100</v>
      </c>
      <c r="AD160" s="437">
        <f t="shared" si="45"/>
        <v>200</v>
      </c>
      <c r="AE160" s="438">
        <v>0.05</v>
      </c>
      <c r="AF160" s="437">
        <f t="shared" si="46"/>
        <v>210</v>
      </c>
      <c r="AG160" s="439">
        <f t="shared" si="52"/>
        <v>2520</v>
      </c>
      <c r="AH160" s="553"/>
      <c r="AI160" s="553"/>
      <c r="AJ160" s="553"/>
      <c r="AK160" s="440"/>
      <c r="AL160" s="441">
        <f t="shared" si="53"/>
        <v>222.8978590544157</v>
      </c>
      <c r="AM160" s="439">
        <f t="shared" si="47"/>
        <v>2674.7743086529886</v>
      </c>
      <c r="AN160" s="553"/>
      <c r="AO160" s="553"/>
      <c r="AP160" s="553"/>
      <c r="AQ160" s="440"/>
      <c r="AR160" s="441">
        <f t="shared" si="54"/>
        <v>222.8978590544157</v>
      </c>
      <c r="AS160" s="439">
        <f t="shared" si="48"/>
        <v>2674.7743086529886</v>
      </c>
      <c r="AT160" s="553"/>
      <c r="AU160" s="553"/>
      <c r="AV160" s="553"/>
      <c r="AW160" s="440"/>
      <c r="AX160" s="441">
        <f t="shared" si="55"/>
        <v>222.8978590544157</v>
      </c>
      <c r="AY160" s="439">
        <f t="shared" si="49"/>
        <v>2674.7743086529886</v>
      </c>
      <c r="AZ160" s="553"/>
      <c r="BA160" s="553"/>
      <c r="BB160" s="553"/>
      <c r="BC160" s="440"/>
      <c r="BD160" s="441">
        <f t="shared" si="56"/>
        <v>222.8978590544157</v>
      </c>
      <c r="BE160" s="439">
        <f t="shared" si="50"/>
        <v>2674.7743086529886</v>
      </c>
      <c r="BF160" s="553"/>
      <c r="BG160" s="553"/>
      <c r="BH160" s="553"/>
      <c r="BI160" s="440"/>
      <c r="BJ160" s="441">
        <f t="shared" si="57"/>
        <v>222.8978590544157</v>
      </c>
      <c r="BK160" s="439">
        <f t="shared" si="51"/>
        <v>2674.7743086529886</v>
      </c>
      <c r="BL160" s="553"/>
      <c r="BM160" s="553"/>
      <c r="BN160" s="553"/>
    </row>
    <row r="161" spans="1:66" ht="16.5" customHeight="1" x14ac:dyDescent="0.25">
      <c r="A161" s="171">
        <v>3</v>
      </c>
      <c r="B161" s="124" t="s">
        <v>623</v>
      </c>
      <c r="C161" s="422" t="s">
        <v>284</v>
      </c>
      <c r="D161" s="442" t="s">
        <v>673</v>
      </c>
      <c r="E161" s="442"/>
      <c r="F161" s="172" t="str">
        <f t="shared" si="42"/>
        <v>033004_DFG_Sud</v>
      </c>
      <c r="G161" s="443" t="str">
        <f t="shared" si="43"/>
        <v>033004_DFG_Sud_</v>
      </c>
      <c r="H161" s="120" t="s">
        <v>12</v>
      </c>
      <c r="I161" s="103"/>
      <c r="J161" s="124">
        <v>2</v>
      </c>
      <c r="K161" s="124" t="s">
        <v>584</v>
      </c>
      <c r="L161" s="124"/>
      <c r="M161" s="425" t="s">
        <v>10</v>
      </c>
      <c r="N161" s="426">
        <v>2</v>
      </c>
      <c r="O161" s="427">
        <v>592</v>
      </c>
      <c r="P161" s="124">
        <v>592</v>
      </c>
      <c r="Q161" s="124">
        <v>25</v>
      </c>
      <c r="R161" s="124" t="s">
        <v>598</v>
      </c>
      <c r="S161" s="124" t="s">
        <v>134</v>
      </c>
      <c r="T161" s="124" t="s">
        <v>136</v>
      </c>
      <c r="U161" s="429" t="s">
        <v>139</v>
      </c>
      <c r="V161" s="430" t="s">
        <v>160</v>
      </c>
      <c r="W161" s="431" t="s">
        <v>154</v>
      </c>
      <c r="X161" s="432"/>
      <c r="Y161" s="433"/>
      <c r="Z161" s="433"/>
      <c r="AA161" s="434">
        <v>200</v>
      </c>
      <c r="AB161" s="435">
        <v>0.5</v>
      </c>
      <c r="AC161" s="436">
        <f t="shared" si="44"/>
        <v>100</v>
      </c>
      <c r="AD161" s="437">
        <f t="shared" si="45"/>
        <v>400</v>
      </c>
      <c r="AE161" s="438">
        <v>0.05</v>
      </c>
      <c r="AF161" s="437">
        <f t="shared" si="46"/>
        <v>420</v>
      </c>
      <c r="AG161" s="439">
        <f t="shared" si="52"/>
        <v>5040</v>
      </c>
      <c r="AH161" s="553"/>
      <c r="AI161" s="553"/>
      <c r="AJ161" s="553"/>
      <c r="AK161" s="440"/>
      <c r="AL161" s="441">
        <f t="shared" si="53"/>
        <v>445.79571810883141</v>
      </c>
      <c r="AM161" s="439">
        <f t="shared" si="47"/>
        <v>5349.5486173059771</v>
      </c>
      <c r="AN161" s="553"/>
      <c r="AO161" s="553"/>
      <c r="AP161" s="553"/>
      <c r="AQ161" s="440"/>
      <c r="AR161" s="441">
        <f t="shared" si="54"/>
        <v>445.79571810883141</v>
      </c>
      <c r="AS161" s="439">
        <f t="shared" si="48"/>
        <v>5349.5486173059771</v>
      </c>
      <c r="AT161" s="553"/>
      <c r="AU161" s="553"/>
      <c r="AV161" s="553"/>
      <c r="AW161" s="440"/>
      <c r="AX161" s="441">
        <f t="shared" si="55"/>
        <v>445.79571810883141</v>
      </c>
      <c r="AY161" s="439">
        <f t="shared" si="49"/>
        <v>5349.5486173059771</v>
      </c>
      <c r="AZ161" s="553"/>
      <c r="BA161" s="553"/>
      <c r="BB161" s="553"/>
      <c r="BC161" s="440"/>
      <c r="BD161" s="441">
        <f t="shared" si="56"/>
        <v>445.79571810883141</v>
      </c>
      <c r="BE161" s="439">
        <f t="shared" si="50"/>
        <v>5349.5486173059771</v>
      </c>
      <c r="BF161" s="553"/>
      <c r="BG161" s="553"/>
      <c r="BH161" s="553"/>
      <c r="BI161" s="440"/>
      <c r="BJ161" s="441">
        <f t="shared" si="57"/>
        <v>445.79571810883141</v>
      </c>
      <c r="BK161" s="439">
        <f t="shared" si="51"/>
        <v>5349.5486173059771</v>
      </c>
      <c r="BL161" s="553"/>
      <c r="BM161" s="553"/>
      <c r="BN161" s="553"/>
    </row>
    <row r="162" spans="1:66" ht="16.5" customHeight="1" x14ac:dyDescent="0.25">
      <c r="A162" s="171">
        <v>3</v>
      </c>
      <c r="B162" s="124" t="s">
        <v>623</v>
      </c>
      <c r="C162" s="422" t="s">
        <v>284</v>
      </c>
      <c r="D162" s="442" t="s">
        <v>673</v>
      </c>
      <c r="E162" s="442"/>
      <c r="F162" s="172" t="str">
        <f t="shared" si="42"/>
        <v>033004_DFG_Sud</v>
      </c>
      <c r="G162" s="443" t="str">
        <f t="shared" si="43"/>
        <v>033004_DFG_Sud_</v>
      </c>
      <c r="H162" s="120" t="s">
        <v>12</v>
      </c>
      <c r="I162" s="103"/>
      <c r="J162" s="124">
        <v>2</v>
      </c>
      <c r="K162" s="124" t="s">
        <v>584</v>
      </c>
      <c r="L162" s="124"/>
      <c r="M162" s="425" t="s">
        <v>10</v>
      </c>
      <c r="N162" s="426">
        <v>2</v>
      </c>
      <c r="O162" s="427">
        <v>287</v>
      </c>
      <c r="P162" s="124">
        <v>592</v>
      </c>
      <c r="Q162" s="124">
        <v>25</v>
      </c>
      <c r="R162" s="124" t="s">
        <v>599</v>
      </c>
      <c r="S162" s="124" t="s">
        <v>134</v>
      </c>
      <c r="T162" s="124" t="s">
        <v>136</v>
      </c>
      <c r="U162" s="429" t="s">
        <v>138</v>
      </c>
      <c r="V162" s="430" t="s">
        <v>155</v>
      </c>
      <c r="W162" s="431" t="s">
        <v>154</v>
      </c>
      <c r="X162" s="432"/>
      <c r="Y162" s="433"/>
      <c r="Z162" s="433"/>
      <c r="AA162" s="434">
        <v>200</v>
      </c>
      <c r="AB162" s="435">
        <v>0.5</v>
      </c>
      <c r="AC162" s="436">
        <f t="shared" si="44"/>
        <v>100</v>
      </c>
      <c r="AD162" s="437">
        <f t="shared" si="45"/>
        <v>400</v>
      </c>
      <c r="AE162" s="438">
        <v>0.05</v>
      </c>
      <c r="AF162" s="437">
        <f t="shared" si="46"/>
        <v>420</v>
      </c>
      <c r="AG162" s="439">
        <f t="shared" si="52"/>
        <v>5040</v>
      </c>
      <c r="AH162" s="553"/>
      <c r="AI162" s="553"/>
      <c r="AJ162" s="553"/>
      <c r="AK162" s="440"/>
      <c r="AL162" s="441">
        <f t="shared" si="53"/>
        <v>445.79571810883141</v>
      </c>
      <c r="AM162" s="439">
        <f t="shared" si="47"/>
        <v>5349.5486173059771</v>
      </c>
      <c r="AN162" s="553"/>
      <c r="AO162" s="553"/>
      <c r="AP162" s="553"/>
      <c r="AQ162" s="440"/>
      <c r="AR162" s="441">
        <f t="shared" si="54"/>
        <v>445.79571810883141</v>
      </c>
      <c r="AS162" s="439">
        <f t="shared" si="48"/>
        <v>5349.5486173059771</v>
      </c>
      <c r="AT162" s="553"/>
      <c r="AU162" s="553"/>
      <c r="AV162" s="553"/>
      <c r="AW162" s="440"/>
      <c r="AX162" s="441">
        <f t="shared" si="55"/>
        <v>445.79571810883141</v>
      </c>
      <c r="AY162" s="439">
        <f t="shared" si="49"/>
        <v>5349.5486173059771</v>
      </c>
      <c r="AZ162" s="553"/>
      <c r="BA162" s="553"/>
      <c r="BB162" s="553"/>
      <c r="BC162" s="440"/>
      <c r="BD162" s="441">
        <f t="shared" si="56"/>
        <v>445.79571810883141</v>
      </c>
      <c r="BE162" s="439">
        <f t="shared" si="50"/>
        <v>5349.5486173059771</v>
      </c>
      <c r="BF162" s="553"/>
      <c r="BG162" s="553"/>
      <c r="BH162" s="553"/>
      <c r="BI162" s="440"/>
      <c r="BJ162" s="441">
        <f t="shared" si="57"/>
        <v>445.79571810883141</v>
      </c>
      <c r="BK162" s="439">
        <f t="shared" si="51"/>
        <v>5349.5486173059771</v>
      </c>
      <c r="BL162" s="553"/>
      <c r="BM162" s="553"/>
      <c r="BN162" s="553"/>
    </row>
    <row r="163" spans="1:66" ht="16.5" customHeight="1" x14ac:dyDescent="0.25">
      <c r="A163" s="171">
        <v>3</v>
      </c>
      <c r="B163" s="124" t="s">
        <v>623</v>
      </c>
      <c r="C163" s="422" t="s">
        <v>284</v>
      </c>
      <c r="D163" s="442" t="s">
        <v>673</v>
      </c>
      <c r="E163" s="442"/>
      <c r="F163" s="172" t="str">
        <f t="shared" si="42"/>
        <v>033004_DFG_Sud</v>
      </c>
      <c r="G163" s="443" t="str">
        <f t="shared" si="43"/>
        <v>033004_DFG_Sud_</v>
      </c>
      <c r="H163" s="120" t="s">
        <v>12</v>
      </c>
      <c r="I163" s="103"/>
      <c r="J163" s="124">
        <v>2</v>
      </c>
      <c r="K163" s="124" t="s">
        <v>584</v>
      </c>
      <c r="L163" s="124"/>
      <c r="M163" s="425" t="s">
        <v>10</v>
      </c>
      <c r="N163" s="426">
        <v>2</v>
      </c>
      <c r="O163" s="427">
        <v>287</v>
      </c>
      <c r="P163" s="124">
        <v>592</v>
      </c>
      <c r="Q163" s="124">
        <v>25</v>
      </c>
      <c r="R163" s="124" t="s">
        <v>600</v>
      </c>
      <c r="S163" s="124" t="s">
        <v>134</v>
      </c>
      <c r="T163" s="124" t="s">
        <v>136</v>
      </c>
      <c r="U163" s="429" t="s">
        <v>139</v>
      </c>
      <c r="V163" s="430" t="s">
        <v>160</v>
      </c>
      <c r="W163" s="431" t="s">
        <v>154</v>
      </c>
      <c r="X163" s="432"/>
      <c r="Y163" s="433"/>
      <c r="Z163" s="433"/>
      <c r="AA163" s="434">
        <v>200</v>
      </c>
      <c r="AB163" s="435">
        <v>0.5</v>
      </c>
      <c r="AC163" s="436">
        <f t="shared" si="44"/>
        <v>100</v>
      </c>
      <c r="AD163" s="437">
        <f t="shared" si="45"/>
        <v>400</v>
      </c>
      <c r="AE163" s="438">
        <v>0.05</v>
      </c>
      <c r="AF163" s="437">
        <f t="shared" si="46"/>
        <v>420</v>
      </c>
      <c r="AG163" s="439">
        <f t="shared" si="52"/>
        <v>5040</v>
      </c>
      <c r="AH163" s="553"/>
      <c r="AI163" s="553"/>
      <c r="AJ163" s="553"/>
      <c r="AK163" s="440"/>
      <c r="AL163" s="441">
        <f t="shared" si="53"/>
        <v>445.79571810883141</v>
      </c>
      <c r="AM163" s="439">
        <f t="shared" si="47"/>
        <v>5349.5486173059771</v>
      </c>
      <c r="AN163" s="553"/>
      <c r="AO163" s="553"/>
      <c r="AP163" s="553"/>
      <c r="AQ163" s="440"/>
      <c r="AR163" s="441">
        <f t="shared" si="54"/>
        <v>445.79571810883141</v>
      </c>
      <c r="AS163" s="439">
        <f t="shared" si="48"/>
        <v>5349.5486173059771</v>
      </c>
      <c r="AT163" s="553"/>
      <c r="AU163" s="553"/>
      <c r="AV163" s="553"/>
      <c r="AW163" s="440"/>
      <c r="AX163" s="441">
        <f t="shared" si="55"/>
        <v>445.79571810883141</v>
      </c>
      <c r="AY163" s="439">
        <f t="shared" si="49"/>
        <v>5349.5486173059771</v>
      </c>
      <c r="AZ163" s="553"/>
      <c r="BA163" s="553"/>
      <c r="BB163" s="553"/>
      <c r="BC163" s="440"/>
      <c r="BD163" s="441">
        <f t="shared" si="56"/>
        <v>445.79571810883141</v>
      </c>
      <c r="BE163" s="439">
        <f t="shared" si="50"/>
        <v>5349.5486173059771</v>
      </c>
      <c r="BF163" s="553"/>
      <c r="BG163" s="553"/>
      <c r="BH163" s="553"/>
      <c r="BI163" s="440"/>
      <c r="BJ163" s="441">
        <f t="shared" si="57"/>
        <v>445.79571810883141</v>
      </c>
      <c r="BK163" s="439">
        <f t="shared" si="51"/>
        <v>5349.5486173059771</v>
      </c>
      <c r="BL163" s="553"/>
      <c r="BM163" s="553"/>
      <c r="BN163" s="553"/>
    </row>
    <row r="164" spans="1:66" ht="16.5" customHeight="1" x14ac:dyDescent="0.25">
      <c r="A164" s="171">
        <v>3</v>
      </c>
      <c r="B164" s="124" t="s">
        <v>623</v>
      </c>
      <c r="C164" s="422" t="s">
        <v>284</v>
      </c>
      <c r="D164" s="442" t="s">
        <v>673</v>
      </c>
      <c r="E164" s="442"/>
      <c r="F164" s="172" t="str">
        <f t="shared" si="42"/>
        <v>033004_DFG_Sud</v>
      </c>
      <c r="G164" s="443" t="str">
        <f t="shared" si="43"/>
        <v>033004_DFG_Sud_</v>
      </c>
      <c r="H164" s="120" t="s">
        <v>12</v>
      </c>
      <c r="I164" s="103"/>
      <c r="J164" s="444">
        <v>2</v>
      </c>
      <c r="K164" s="124" t="s">
        <v>584</v>
      </c>
      <c r="L164" s="124"/>
      <c r="M164" s="425" t="s">
        <v>10</v>
      </c>
      <c r="N164" s="426">
        <v>2</v>
      </c>
      <c r="O164" s="457">
        <v>500</v>
      </c>
      <c r="P164" s="444">
        <v>500</v>
      </c>
      <c r="Q164" s="444">
        <v>25</v>
      </c>
      <c r="R164" s="444"/>
      <c r="S164" s="124" t="s">
        <v>134</v>
      </c>
      <c r="T164" s="124" t="s">
        <v>136</v>
      </c>
      <c r="U164" s="429" t="s">
        <v>138</v>
      </c>
      <c r="V164" s="430" t="s">
        <v>155</v>
      </c>
      <c r="W164" s="431" t="s">
        <v>150</v>
      </c>
      <c r="X164" s="432"/>
      <c r="Y164" s="433"/>
      <c r="Z164" s="433"/>
      <c r="AA164" s="434">
        <v>200</v>
      </c>
      <c r="AB164" s="435">
        <v>0.5</v>
      </c>
      <c r="AC164" s="436">
        <f t="shared" si="44"/>
        <v>100</v>
      </c>
      <c r="AD164" s="437">
        <f t="shared" si="45"/>
        <v>400</v>
      </c>
      <c r="AE164" s="438">
        <v>0.05</v>
      </c>
      <c r="AF164" s="437">
        <f t="shared" si="46"/>
        <v>420</v>
      </c>
      <c r="AG164" s="439">
        <f t="shared" si="52"/>
        <v>5040</v>
      </c>
      <c r="AH164" s="553"/>
      <c r="AI164" s="553"/>
      <c r="AJ164" s="553"/>
      <c r="AK164" s="440"/>
      <c r="AL164" s="441">
        <f t="shared" si="53"/>
        <v>445.79571810883141</v>
      </c>
      <c r="AM164" s="439">
        <f t="shared" si="47"/>
        <v>5349.5486173059771</v>
      </c>
      <c r="AN164" s="553"/>
      <c r="AO164" s="553"/>
      <c r="AP164" s="553"/>
      <c r="AQ164" s="440"/>
      <c r="AR164" s="441">
        <f t="shared" si="54"/>
        <v>445.79571810883141</v>
      </c>
      <c r="AS164" s="439">
        <f t="shared" si="48"/>
        <v>5349.5486173059771</v>
      </c>
      <c r="AT164" s="553"/>
      <c r="AU164" s="553"/>
      <c r="AV164" s="553"/>
      <c r="AW164" s="440"/>
      <c r="AX164" s="441">
        <f t="shared" si="55"/>
        <v>445.79571810883141</v>
      </c>
      <c r="AY164" s="439">
        <f t="shared" si="49"/>
        <v>5349.5486173059771</v>
      </c>
      <c r="AZ164" s="553"/>
      <c r="BA164" s="553"/>
      <c r="BB164" s="553"/>
      <c r="BC164" s="440"/>
      <c r="BD164" s="441">
        <f t="shared" si="56"/>
        <v>445.79571810883141</v>
      </c>
      <c r="BE164" s="439">
        <f t="shared" si="50"/>
        <v>5349.5486173059771</v>
      </c>
      <c r="BF164" s="553"/>
      <c r="BG164" s="553"/>
      <c r="BH164" s="553"/>
      <c r="BI164" s="440"/>
      <c r="BJ164" s="441">
        <f t="shared" si="57"/>
        <v>445.79571810883141</v>
      </c>
      <c r="BK164" s="439">
        <f t="shared" si="51"/>
        <v>5349.5486173059771</v>
      </c>
      <c r="BL164" s="553"/>
      <c r="BM164" s="553"/>
      <c r="BN164" s="553"/>
    </row>
    <row r="165" spans="1:66" ht="16.5" customHeight="1" x14ac:dyDescent="0.25">
      <c r="A165" s="171">
        <v>3</v>
      </c>
      <c r="B165" s="124" t="s">
        <v>623</v>
      </c>
      <c r="C165" s="422" t="s">
        <v>284</v>
      </c>
      <c r="D165" s="442" t="s">
        <v>673</v>
      </c>
      <c r="E165" s="442"/>
      <c r="F165" s="172" t="str">
        <f t="shared" si="42"/>
        <v>033004_DFG_Sud</v>
      </c>
      <c r="G165" s="443" t="str">
        <f t="shared" si="43"/>
        <v>033004_DFG_Sud_</v>
      </c>
      <c r="H165" s="120" t="s">
        <v>12</v>
      </c>
      <c r="I165" s="103"/>
      <c r="J165" s="124">
        <v>2</v>
      </c>
      <c r="K165" s="124" t="s">
        <v>584</v>
      </c>
      <c r="L165" s="124"/>
      <c r="M165" s="425" t="s">
        <v>10</v>
      </c>
      <c r="N165" s="426">
        <v>2</v>
      </c>
      <c r="O165" s="446">
        <v>500</v>
      </c>
      <c r="P165" s="103">
        <v>625</v>
      </c>
      <c r="Q165" s="103">
        <v>25</v>
      </c>
      <c r="R165" s="444"/>
      <c r="S165" s="124" t="s">
        <v>134</v>
      </c>
      <c r="T165" s="124" t="s">
        <v>136</v>
      </c>
      <c r="U165" s="429" t="s">
        <v>138</v>
      </c>
      <c r="V165" s="430" t="s">
        <v>155</v>
      </c>
      <c r="W165" s="431" t="s">
        <v>150</v>
      </c>
      <c r="X165" s="432"/>
      <c r="Y165" s="433"/>
      <c r="Z165" s="433"/>
      <c r="AA165" s="434">
        <v>200</v>
      </c>
      <c r="AB165" s="435">
        <v>0.5</v>
      </c>
      <c r="AC165" s="436">
        <f t="shared" si="44"/>
        <v>100</v>
      </c>
      <c r="AD165" s="437">
        <f t="shared" si="45"/>
        <v>400</v>
      </c>
      <c r="AE165" s="438">
        <v>0.05</v>
      </c>
      <c r="AF165" s="437">
        <f t="shared" si="46"/>
        <v>420</v>
      </c>
      <c r="AG165" s="439">
        <f t="shared" si="52"/>
        <v>5040</v>
      </c>
      <c r="AH165" s="553"/>
      <c r="AI165" s="553"/>
      <c r="AJ165" s="553"/>
      <c r="AK165" s="440"/>
      <c r="AL165" s="441">
        <f t="shared" si="53"/>
        <v>445.79571810883141</v>
      </c>
      <c r="AM165" s="439">
        <f t="shared" si="47"/>
        <v>5349.5486173059771</v>
      </c>
      <c r="AN165" s="553"/>
      <c r="AO165" s="553"/>
      <c r="AP165" s="553"/>
      <c r="AQ165" s="440"/>
      <c r="AR165" s="441">
        <f t="shared" si="54"/>
        <v>445.79571810883141</v>
      </c>
      <c r="AS165" s="439">
        <f t="shared" si="48"/>
        <v>5349.5486173059771</v>
      </c>
      <c r="AT165" s="553"/>
      <c r="AU165" s="553"/>
      <c r="AV165" s="553"/>
      <c r="AW165" s="440"/>
      <c r="AX165" s="441">
        <f t="shared" si="55"/>
        <v>445.79571810883141</v>
      </c>
      <c r="AY165" s="439">
        <f t="shared" si="49"/>
        <v>5349.5486173059771</v>
      </c>
      <c r="AZ165" s="553"/>
      <c r="BA165" s="553"/>
      <c r="BB165" s="553"/>
      <c r="BC165" s="440"/>
      <c r="BD165" s="441">
        <f t="shared" si="56"/>
        <v>445.79571810883141</v>
      </c>
      <c r="BE165" s="439">
        <f t="shared" si="50"/>
        <v>5349.5486173059771</v>
      </c>
      <c r="BF165" s="553"/>
      <c r="BG165" s="553"/>
      <c r="BH165" s="553"/>
      <c r="BI165" s="440"/>
      <c r="BJ165" s="441">
        <f t="shared" si="57"/>
        <v>445.79571810883141</v>
      </c>
      <c r="BK165" s="439">
        <f t="shared" si="51"/>
        <v>5349.5486173059771</v>
      </c>
      <c r="BL165" s="553"/>
      <c r="BM165" s="553"/>
      <c r="BN165" s="553"/>
    </row>
    <row r="166" spans="1:66" ht="16.5" customHeight="1" x14ac:dyDescent="0.25">
      <c r="A166" s="171">
        <v>3</v>
      </c>
      <c r="B166" s="124" t="s">
        <v>623</v>
      </c>
      <c r="C166" s="422" t="s">
        <v>284</v>
      </c>
      <c r="D166" s="442" t="s">
        <v>673</v>
      </c>
      <c r="E166" s="442"/>
      <c r="F166" s="172" t="str">
        <f t="shared" si="42"/>
        <v>033004_Simple_Flux01</v>
      </c>
      <c r="G166" s="443" t="str">
        <f t="shared" si="43"/>
        <v>033004_Simple_Flux01_</v>
      </c>
      <c r="H166" s="120" t="s">
        <v>12</v>
      </c>
      <c r="I166" s="103"/>
      <c r="J166" s="124">
        <v>2</v>
      </c>
      <c r="K166" s="124" t="s">
        <v>585</v>
      </c>
      <c r="L166" s="124"/>
      <c r="M166" s="425" t="s">
        <v>10</v>
      </c>
      <c r="N166" s="426">
        <v>6</v>
      </c>
      <c r="O166" s="427">
        <v>592</v>
      </c>
      <c r="P166" s="124">
        <v>592</v>
      </c>
      <c r="Q166" s="124">
        <v>25</v>
      </c>
      <c r="R166" s="124" t="s">
        <v>597</v>
      </c>
      <c r="S166" s="124" t="s">
        <v>134</v>
      </c>
      <c r="T166" s="124" t="s">
        <v>136</v>
      </c>
      <c r="U166" s="429" t="s">
        <v>138</v>
      </c>
      <c r="V166" s="430" t="s">
        <v>155</v>
      </c>
      <c r="W166" s="431" t="s">
        <v>154</v>
      </c>
      <c r="X166" s="432"/>
      <c r="Y166" s="433"/>
      <c r="Z166" s="433"/>
      <c r="AA166" s="434">
        <v>200</v>
      </c>
      <c r="AB166" s="435">
        <v>0.5</v>
      </c>
      <c r="AC166" s="436">
        <f t="shared" si="44"/>
        <v>100</v>
      </c>
      <c r="AD166" s="437">
        <f t="shared" si="45"/>
        <v>1200</v>
      </c>
      <c r="AE166" s="438">
        <v>0.05</v>
      </c>
      <c r="AF166" s="437">
        <f t="shared" si="46"/>
        <v>1260</v>
      </c>
      <c r="AG166" s="439">
        <f t="shared" si="52"/>
        <v>15120</v>
      </c>
      <c r="AH166" s="553"/>
      <c r="AI166" s="553"/>
      <c r="AJ166" s="553"/>
      <c r="AK166" s="440"/>
      <c r="AL166" s="441">
        <f t="shared" si="53"/>
        <v>1337.3871543264943</v>
      </c>
      <c r="AM166" s="439">
        <f t="shared" si="47"/>
        <v>16048.645851917932</v>
      </c>
      <c r="AN166" s="553"/>
      <c r="AO166" s="553"/>
      <c r="AP166" s="553"/>
      <c r="AQ166" s="440"/>
      <c r="AR166" s="441">
        <f t="shared" si="54"/>
        <v>1337.3871543264943</v>
      </c>
      <c r="AS166" s="439">
        <f t="shared" si="48"/>
        <v>16048.645851917932</v>
      </c>
      <c r="AT166" s="553"/>
      <c r="AU166" s="553"/>
      <c r="AV166" s="553"/>
      <c r="AW166" s="440"/>
      <c r="AX166" s="441">
        <f t="shared" si="55"/>
        <v>1337.3871543264943</v>
      </c>
      <c r="AY166" s="439">
        <f t="shared" si="49"/>
        <v>16048.645851917932</v>
      </c>
      <c r="AZ166" s="553"/>
      <c r="BA166" s="553"/>
      <c r="BB166" s="553"/>
      <c r="BC166" s="440"/>
      <c r="BD166" s="441">
        <f t="shared" si="56"/>
        <v>1337.3871543264943</v>
      </c>
      <c r="BE166" s="439">
        <f t="shared" si="50"/>
        <v>16048.645851917932</v>
      </c>
      <c r="BF166" s="553"/>
      <c r="BG166" s="553"/>
      <c r="BH166" s="553"/>
      <c r="BI166" s="440"/>
      <c r="BJ166" s="441">
        <f t="shared" si="57"/>
        <v>1337.3871543264943</v>
      </c>
      <c r="BK166" s="439">
        <f t="shared" si="51"/>
        <v>16048.645851917932</v>
      </c>
      <c r="BL166" s="553"/>
      <c r="BM166" s="553"/>
      <c r="BN166" s="553"/>
    </row>
    <row r="167" spans="1:66" ht="16.5" customHeight="1" x14ac:dyDescent="0.25">
      <c r="A167" s="171">
        <v>3</v>
      </c>
      <c r="B167" s="124" t="s">
        <v>623</v>
      </c>
      <c r="C167" s="422" t="s">
        <v>284</v>
      </c>
      <c r="D167" s="442" t="s">
        <v>673</v>
      </c>
      <c r="E167" s="442"/>
      <c r="F167" s="172" t="str">
        <f t="shared" si="42"/>
        <v>033004_Simple_Flux01</v>
      </c>
      <c r="G167" s="443" t="str">
        <f t="shared" si="43"/>
        <v>033004_Simple_Flux01_</v>
      </c>
      <c r="H167" s="120" t="s">
        <v>12</v>
      </c>
      <c r="I167" s="103"/>
      <c r="J167" s="124">
        <v>2</v>
      </c>
      <c r="K167" s="124" t="s">
        <v>585</v>
      </c>
      <c r="L167" s="294"/>
      <c r="M167" s="426" t="s">
        <v>10</v>
      </c>
      <c r="N167" s="426">
        <v>9</v>
      </c>
      <c r="O167" s="427">
        <v>592</v>
      </c>
      <c r="P167" s="124">
        <v>592</v>
      </c>
      <c r="Q167" s="124">
        <v>25</v>
      </c>
      <c r="R167" s="124" t="s">
        <v>598</v>
      </c>
      <c r="S167" s="124" t="s">
        <v>134</v>
      </c>
      <c r="T167" s="124" t="s">
        <v>136</v>
      </c>
      <c r="U167" s="429" t="s">
        <v>139</v>
      </c>
      <c r="V167" s="430" t="s">
        <v>160</v>
      </c>
      <c r="W167" s="431" t="s">
        <v>154</v>
      </c>
      <c r="X167" s="432"/>
      <c r="Y167" s="433"/>
      <c r="Z167" s="433"/>
      <c r="AA167" s="434">
        <v>200</v>
      </c>
      <c r="AB167" s="435">
        <v>0.5</v>
      </c>
      <c r="AC167" s="436">
        <f t="shared" si="44"/>
        <v>100</v>
      </c>
      <c r="AD167" s="437">
        <f t="shared" si="45"/>
        <v>1800</v>
      </c>
      <c r="AE167" s="438">
        <v>0.05</v>
      </c>
      <c r="AF167" s="437">
        <f t="shared" si="46"/>
        <v>1890</v>
      </c>
      <c r="AG167" s="439">
        <f t="shared" si="52"/>
        <v>22680</v>
      </c>
      <c r="AH167" s="553"/>
      <c r="AI167" s="553"/>
      <c r="AJ167" s="553"/>
      <c r="AK167" s="440"/>
      <c r="AL167" s="441">
        <f t="shared" si="53"/>
        <v>2006.0807314897413</v>
      </c>
      <c r="AM167" s="439">
        <f t="shared" si="47"/>
        <v>24072.968777876897</v>
      </c>
      <c r="AN167" s="553"/>
      <c r="AO167" s="553"/>
      <c r="AP167" s="553"/>
      <c r="AQ167" s="440"/>
      <c r="AR167" s="441">
        <f t="shared" si="54"/>
        <v>2006.0807314897413</v>
      </c>
      <c r="AS167" s="439">
        <f t="shared" si="48"/>
        <v>24072.968777876897</v>
      </c>
      <c r="AT167" s="553"/>
      <c r="AU167" s="553"/>
      <c r="AV167" s="553"/>
      <c r="AW167" s="440"/>
      <c r="AX167" s="441">
        <f t="shared" si="55"/>
        <v>2006.0807314897413</v>
      </c>
      <c r="AY167" s="439">
        <f t="shared" si="49"/>
        <v>24072.968777876897</v>
      </c>
      <c r="AZ167" s="553"/>
      <c r="BA167" s="553"/>
      <c r="BB167" s="553"/>
      <c r="BC167" s="440"/>
      <c r="BD167" s="441">
        <f t="shared" si="56"/>
        <v>2006.0807314897413</v>
      </c>
      <c r="BE167" s="439">
        <f t="shared" si="50"/>
        <v>24072.968777876897</v>
      </c>
      <c r="BF167" s="553"/>
      <c r="BG167" s="553"/>
      <c r="BH167" s="553"/>
      <c r="BI167" s="440"/>
      <c r="BJ167" s="441">
        <f t="shared" si="57"/>
        <v>2006.0807314897413</v>
      </c>
      <c r="BK167" s="439">
        <f t="shared" si="51"/>
        <v>24072.968777876897</v>
      </c>
      <c r="BL167" s="553"/>
      <c r="BM167" s="553"/>
      <c r="BN167" s="553"/>
    </row>
    <row r="168" spans="1:66" ht="16.5" customHeight="1" x14ac:dyDescent="0.25">
      <c r="A168" s="171">
        <v>3</v>
      </c>
      <c r="B168" s="124" t="s">
        <v>623</v>
      </c>
      <c r="C168" s="422" t="s">
        <v>284</v>
      </c>
      <c r="D168" s="442" t="s">
        <v>673</v>
      </c>
      <c r="E168" s="442"/>
      <c r="F168" s="172" t="str">
        <f t="shared" si="42"/>
        <v>033004_Simple_Flux01</v>
      </c>
      <c r="G168" s="443" t="str">
        <f t="shared" si="43"/>
        <v>033004_Simple_Flux01_</v>
      </c>
      <c r="H168" s="120" t="s">
        <v>12</v>
      </c>
      <c r="I168" s="103"/>
      <c r="J168" s="124">
        <v>2</v>
      </c>
      <c r="K168" s="124" t="s">
        <v>585</v>
      </c>
      <c r="L168" s="294"/>
      <c r="M168" s="426" t="s">
        <v>10</v>
      </c>
      <c r="N168" s="426">
        <v>3</v>
      </c>
      <c r="O168" s="427">
        <v>287</v>
      </c>
      <c r="P168" s="124">
        <v>592</v>
      </c>
      <c r="Q168" s="124">
        <v>25</v>
      </c>
      <c r="R168" s="124" t="s">
        <v>599</v>
      </c>
      <c r="S168" s="124" t="s">
        <v>134</v>
      </c>
      <c r="T168" s="124" t="s">
        <v>136</v>
      </c>
      <c r="U168" s="429" t="s">
        <v>138</v>
      </c>
      <c r="V168" s="430" t="s">
        <v>155</v>
      </c>
      <c r="W168" s="431" t="s">
        <v>154</v>
      </c>
      <c r="X168" s="432"/>
      <c r="Y168" s="433"/>
      <c r="Z168" s="433"/>
      <c r="AA168" s="434">
        <v>200</v>
      </c>
      <c r="AB168" s="435">
        <v>0.5</v>
      </c>
      <c r="AC168" s="436">
        <f t="shared" si="44"/>
        <v>100</v>
      </c>
      <c r="AD168" s="437">
        <f t="shared" si="45"/>
        <v>600</v>
      </c>
      <c r="AE168" s="438">
        <v>0.05</v>
      </c>
      <c r="AF168" s="437">
        <f t="shared" si="46"/>
        <v>630</v>
      </c>
      <c r="AG168" s="439">
        <f t="shared" si="52"/>
        <v>7560</v>
      </c>
      <c r="AH168" s="553"/>
      <c r="AI168" s="553"/>
      <c r="AJ168" s="553"/>
      <c r="AK168" s="440"/>
      <c r="AL168" s="441">
        <f t="shared" si="53"/>
        <v>668.69357716324714</v>
      </c>
      <c r="AM168" s="439">
        <f t="shared" si="47"/>
        <v>8024.3229259589662</v>
      </c>
      <c r="AN168" s="553"/>
      <c r="AO168" s="553"/>
      <c r="AP168" s="553"/>
      <c r="AQ168" s="440"/>
      <c r="AR168" s="441">
        <f t="shared" si="54"/>
        <v>668.69357716324714</v>
      </c>
      <c r="AS168" s="439">
        <f t="shared" si="48"/>
        <v>8024.3229259589662</v>
      </c>
      <c r="AT168" s="553"/>
      <c r="AU168" s="553"/>
      <c r="AV168" s="553"/>
      <c r="AW168" s="440"/>
      <c r="AX168" s="441">
        <f t="shared" si="55"/>
        <v>668.69357716324714</v>
      </c>
      <c r="AY168" s="439">
        <f t="shared" si="49"/>
        <v>8024.3229259589662</v>
      </c>
      <c r="AZ168" s="553"/>
      <c r="BA168" s="553"/>
      <c r="BB168" s="553"/>
      <c r="BC168" s="440"/>
      <c r="BD168" s="441">
        <f t="shared" si="56"/>
        <v>668.69357716324714</v>
      </c>
      <c r="BE168" s="439">
        <f t="shared" si="50"/>
        <v>8024.3229259589662</v>
      </c>
      <c r="BF168" s="553"/>
      <c r="BG168" s="553"/>
      <c r="BH168" s="553"/>
      <c r="BI168" s="440"/>
      <c r="BJ168" s="441">
        <f t="shared" si="57"/>
        <v>668.69357716324714</v>
      </c>
      <c r="BK168" s="439">
        <f t="shared" si="51"/>
        <v>8024.3229259589662</v>
      </c>
      <c r="BL168" s="553"/>
      <c r="BM168" s="553"/>
      <c r="BN168" s="553"/>
    </row>
    <row r="169" spans="1:66" ht="16.5" customHeight="1" x14ac:dyDescent="0.25">
      <c r="A169" s="171">
        <v>3</v>
      </c>
      <c r="B169" s="124" t="s">
        <v>623</v>
      </c>
      <c r="C169" s="422" t="s">
        <v>284</v>
      </c>
      <c r="D169" s="442" t="s">
        <v>673</v>
      </c>
      <c r="E169" s="442"/>
      <c r="F169" s="172" t="str">
        <f t="shared" ref="F169:F215" si="58">CONCATENATE(C169,I169,M169,K169)</f>
        <v>033004_Simple_Flux02</v>
      </c>
      <c r="G169" s="443" t="str">
        <f t="shared" ref="G169:G215" si="59">CONCATENATE(C169,I169,M169,K169,M169,L169)</f>
        <v>033004_Simple_Flux02_</v>
      </c>
      <c r="H169" s="120" t="s">
        <v>12</v>
      </c>
      <c r="I169" s="103"/>
      <c r="J169" s="124">
        <v>2</v>
      </c>
      <c r="K169" s="124" t="s">
        <v>586</v>
      </c>
      <c r="L169" s="294"/>
      <c r="M169" s="426" t="s">
        <v>10</v>
      </c>
      <c r="N169" s="426">
        <v>6</v>
      </c>
      <c r="O169" s="427">
        <v>592</v>
      </c>
      <c r="P169" s="124">
        <v>592</v>
      </c>
      <c r="Q169" s="124">
        <v>25</v>
      </c>
      <c r="R169" s="124" t="s">
        <v>597</v>
      </c>
      <c r="S169" s="124" t="s">
        <v>134</v>
      </c>
      <c r="T169" s="124" t="s">
        <v>136</v>
      </c>
      <c r="U169" s="429" t="s">
        <v>138</v>
      </c>
      <c r="V169" s="430" t="s">
        <v>155</v>
      </c>
      <c r="W169" s="431" t="s">
        <v>154</v>
      </c>
      <c r="X169" s="432"/>
      <c r="Y169" s="433"/>
      <c r="Z169" s="433"/>
      <c r="AA169" s="434">
        <v>200</v>
      </c>
      <c r="AB169" s="435">
        <v>0.5</v>
      </c>
      <c r="AC169" s="436">
        <f t="shared" si="44"/>
        <v>100</v>
      </c>
      <c r="AD169" s="437">
        <f t="shared" si="45"/>
        <v>1200</v>
      </c>
      <c r="AE169" s="438">
        <v>0.05</v>
      </c>
      <c r="AF169" s="437">
        <f t="shared" si="46"/>
        <v>1260</v>
      </c>
      <c r="AG169" s="439">
        <f t="shared" si="52"/>
        <v>15120</v>
      </c>
      <c r="AH169" s="553"/>
      <c r="AI169" s="553"/>
      <c r="AJ169" s="553"/>
      <c r="AK169" s="440"/>
      <c r="AL169" s="441">
        <f t="shared" si="53"/>
        <v>1337.3871543264943</v>
      </c>
      <c r="AM169" s="439">
        <f t="shared" si="47"/>
        <v>16048.645851917932</v>
      </c>
      <c r="AN169" s="553"/>
      <c r="AO169" s="553"/>
      <c r="AP169" s="553"/>
      <c r="AQ169" s="440"/>
      <c r="AR169" s="441">
        <f t="shared" si="54"/>
        <v>1337.3871543264943</v>
      </c>
      <c r="AS169" s="439">
        <f t="shared" si="48"/>
        <v>16048.645851917932</v>
      </c>
      <c r="AT169" s="553"/>
      <c r="AU169" s="553"/>
      <c r="AV169" s="553"/>
      <c r="AW169" s="440"/>
      <c r="AX169" s="441">
        <f t="shared" si="55"/>
        <v>1337.3871543264943</v>
      </c>
      <c r="AY169" s="439">
        <f t="shared" si="49"/>
        <v>16048.645851917932</v>
      </c>
      <c r="AZ169" s="553"/>
      <c r="BA169" s="553"/>
      <c r="BB169" s="553"/>
      <c r="BC169" s="440"/>
      <c r="BD169" s="441">
        <f t="shared" si="56"/>
        <v>1337.3871543264943</v>
      </c>
      <c r="BE169" s="439">
        <f t="shared" si="50"/>
        <v>16048.645851917932</v>
      </c>
      <c r="BF169" s="553"/>
      <c r="BG169" s="553"/>
      <c r="BH169" s="553"/>
      <c r="BI169" s="440"/>
      <c r="BJ169" s="441">
        <f t="shared" si="57"/>
        <v>1337.3871543264943</v>
      </c>
      <c r="BK169" s="439">
        <f t="shared" si="51"/>
        <v>16048.645851917932</v>
      </c>
      <c r="BL169" s="553"/>
      <c r="BM169" s="553"/>
      <c r="BN169" s="553"/>
    </row>
    <row r="170" spans="1:66" ht="16.5" customHeight="1" x14ac:dyDescent="0.25">
      <c r="A170" s="171">
        <v>3</v>
      </c>
      <c r="B170" s="124" t="s">
        <v>623</v>
      </c>
      <c r="C170" s="422" t="s">
        <v>284</v>
      </c>
      <c r="D170" s="442" t="s">
        <v>673</v>
      </c>
      <c r="E170" s="442"/>
      <c r="F170" s="172" t="str">
        <f t="shared" si="58"/>
        <v>033004_Simple_Flux02</v>
      </c>
      <c r="G170" s="443" t="str">
        <f t="shared" si="59"/>
        <v>033004_Simple_Flux02_</v>
      </c>
      <c r="H170" s="120" t="s">
        <v>12</v>
      </c>
      <c r="I170" s="103"/>
      <c r="J170" s="124">
        <v>2</v>
      </c>
      <c r="K170" s="124" t="s">
        <v>586</v>
      </c>
      <c r="L170" s="294"/>
      <c r="M170" s="426" t="s">
        <v>10</v>
      </c>
      <c r="N170" s="426">
        <v>9</v>
      </c>
      <c r="O170" s="427">
        <v>592</v>
      </c>
      <c r="P170" s="124">
        <v>592</v>
      </c>
      <c r="Q170" s="124">
        <v>25</v>
      </c>
      <c r="R170" s="124" t="s">
        <v>598</v>
      </c>
      <c r="S170" s="124" t="s">
        <v>134</v>
      </c>
      <c r="T170" s="124" t="s">
        <v>136</v>
      </c>
      <c r="U170" s="429" t="s">
        <v>139</v>
      </c>
      <c r="V170" s="430" t="s">
        <v>160</v>
      </c>
      <c r="W170" s="431" t="s">
        <v>154</v>
      </c>
      <c r="X170" s="432"/>
      <c r="Y170" s="433"/>
      <c r="Z170" s="433"/>
      <c r="AA170" s="434">
        <v>200</v>
      </c>
      <c r="AB170" s="435">
        <v>0.5</v>
      </c>
      <c r="AC170" s="436">
        <f t="shared" si="44"/>
        <v>100</v>
      </c>
      <c r="AD170" s="437">
        <f t="shared" si="45"/>
        <v>1800</v>
      </c>
      <c r="AE170" s="438">
        <v>0.05</v>
      </c>
      <c r="AF170" s="437">
        <f t="shared" si="46"/>
        <v>1890</v>
      </c>
      <c r="AG170" s="439">
        <f t="shared" si="52"/>
        <v>22680</v>
      </c>
      <c r="AH170" s="553"/>
      <c r="AI170" s="553"/>
      <c r="AJ170" s="553"/>
      <c r="AK170" s="440"/>
      <c r="AL170" s="441">
        <f t="shared" si="53"/>
        <v>2006.0807314897413</v>
      </c>
      <c r="AM170" s="439">
        <f t="shared" si="47"/>
        <v>24072.968777876897</v>
      </c>
      <c r="AN170" s="553"/>
      <c r="AO170" s="553"/>
      <c r="AP170" s="553"/>
      <c r="AQ170" s="440"/>
      <c r="AR170" s="441">
        <f t="shared" si="54"/>
        <v>2006.0807314897413</v>
      </c>
      <c r="AS170" s="439">
        <f t="shared" si="48"/>
        <v>24072.968777876897</v>
      </c>
      <c r="AT170" s="553"/>
      <c r="AU170" s="553"/>
      <c r="AV170" s="553"/>
      <c r="AW170" s="440"/>
      <c r="AX170" s="441">
        <f t="shared" si="55"/>
        <v>2006.0807314897413</v>
      </c>
      <c r="AY170" s="439">
        <f t="shared" si="49"/>
        <v>24072.968777876897</v>
      </c>
      <c r="AZ170" s="553"/>
      <c r="BA170" s="553"/>
      <c r="BB170" s="553"/>
      <c r="BC170" s="440"/>
      <c r="BD170" s="441">
        <f t="shared" si="56"/>
        <v>2006.0807314897413</v>
      </c>
      <c r="BE170" s="439">
        <f t="shared" si="50"/>
        <v>24072.968777876897</v>
      </c>
      <c r="BF170" s="553"/>
      <c r="BG170" s="553"/>
      <c r="BH170" s="553"/>
      <c r="BI170" s="440"/>
      <c r="BJ170" s="441">
        <f t="shared" si="57"/>
        <v>2006.0807314897413</v>
      </c>
      <c r="BK170" s="439">
        <f t="shared" si="51"/>
        <v>24072.968777876897</v>
      </c>
      <c r="BL170" s="553"/>
      <c r="BM170" s="553"/>
      <c r="BN170" s="553"/>
    </row>
    <row r="171" spans="1:66" ht="16.5" customHeight="1" x14ac:dyDescent="0.25">
      <c r="A171" s="171">
        <v>3</v>
      </c>
      <c r="B171" s="124" t="s">
        <v>623</v>
      </c>
      <c r="C171" s="422" t="s">
        <v>284</v>
      </c>
      <c r="D171" s="442" t="s">
        <v>673</v>
      </c>
      <c r="E171" s="442"/>
      <c r="F171" s="172" t="str">
        <f t="shared" si="58"/>
        <v>033004_Simple_Flux02</v>
      </c>
      <c r="G171" s="443" t="str">
        <f t="shared" si="59"/>
        <v>033004_Simple_Flux02_</v>
      </c>
      <c r="H171" s="120" t="s">
        <v>12</v>
      </c>
      <c r="I171" s="103"/>
      <c r="J171" s="124">
        <v>2</v>
      </c>
      <c r="K171" s="124" t="s">
        <v>586</v>
      </c>
      <c r="L171" s="294"/>
      <c r="M171" s="426" t="s">
        <v>10</v>
      </c>
      <c r="N171" s="426">
        <v>3</v>
      </c>
      <c r="O171" s="427">
        <v>287</v>
      </c>
      <c r="P171" s="124">
        <v>592</v>
      </c>
      <c r="Q171" s="124">
        <v>25</v>
      </c>
      <c r="R171" s="124" t="s">
        <v>599</v>
      </c>
      <c r="S171" s="124" t="s">
        <v>134</v>
      </c>
      <c r="T171" s="124" t="s">
        <v>136</v>
      </c>
      <c r="U171" s="429" t="s">
        <v>138</v>
      </c>
      <c r="V171" s="430" t="s">
        <v>155</v>
      </c>
      <c r="W171" s="431" t="s">
        <v>154</v>
      </c>
      <c r="X171" s="432"/>
      <c r="Y171" s="433"/>
      <c r="Z171" s="433"/>
      <c r="AA171" s="434">
        <v>200</v>
      </c>
      <c r="AB171" s="435">
        <v>0.5</v>
      </c>
      <c r="AC171" s="436">
        <f t="shared" si="44"/>
        <v>100</v>
      </c>
      <c r="AD171" s="437">
        <f t="shared" si="45"/>
        <v>600</v>
      </c>
      <c r="AE171" s="438">
        <v>0.05</v>
      </c>
      <c r="AF171" s="437">
        <f t="shared" si="46"/>
        <v>630</v>
      </c>
      <c r="AG171" s="439">
        <f t="shared" si="52"/>
        <v>7560</v>
      </c>
      <c r="AH171" s="553"/>
      <c r="AI171" s="553"/>
      <c r="AJ171" s="553"/>
      <c r="AK171" s="440"/>
      <c r="AL171" s="441">
        <f t="shared" si="53"/>
        <v>668.69357716324714</v>
      </c>
      <c r="AM171" s="439">
        <f t="shared" si="47"/>
        <v>8024.3229259589662</v>
      </c>
      <c r="AN171" s="553"/>
      <c r="AO171" s="553"/>
      <c r="AP171" s="553"/>
      <c r="AQ171" s="440"/>
      <c r="AR171" s="441">
        <f t="shared" si="54"/>
        <v>668.69357716324714</v>
      </c>
      <c r="AS171" s="439">
        <f t="shared" si="48"/>
        <v>8024.3229259589662</v>
      </c>
      <c r="AT171" s="553"/>
      <c r="AU171" s="553"/>
      <c r="AV171" s="553"/>
      <c r="AW171" s="440"/>
      <c r="AX171" s="441">
        <f t="shared" si="55"/>
        <v>668.69357716324714</v>
      </c>
      <c r="AY171" s="439">
        <f t="shared" si="49"/>
        <v>8024.3229259589662</v>
      </c>
      <c r="AZ171" s="553"/>
      <c r="BA171" s="553"/>
      <c r="BB171" s="553"/>
      <c r="BC171" s="440"/>
      <c r="BD171" s="441">
        <f t="shared" si="56"/>
        <v>668.69357716324714</v>
      </c>
      <c r="BE171" s="439">
        <f t="shared" si="50"/>
        <v>8024.3229259589662</v>
      </c>
      <c r="BF171" s="553"/>
      <c r="BG171" s="553"/>
      <c r="BH171" s="553"/>
      <c r="BI171" s="440"/>
      <c r="BJ171" s="441">
        <f t="shared" si="57"/>
        <v>668.69357716324714</v>
      </c>
      <c r="BK171" s="439">
        <f t="shared" si="51"/>
        <v>8024.3229259589662</v>
      </c>
      <c r="BL171" s="553"/>
      <c r="BM171" s="553"/>
      <c r="BN171" s="553"/>
    </row>
    <row r="172" spans="1:66" ht="16.5" customHeight="1" x14ac:dyDescent="0.25">
      <c r="A172" s="171">
        <v>3</v>
      </c>
      <c r="B172" s="124" t="s">
        <v>623</v>
      </c>
      <c r="C172" s="422" t="s">
        <v>284</v>
      </c>
      <c r="D172" s="442" t="s">
        <v>673</v>
      </c>
      <c r="E172" s="442"/>
      <c r="F172" s="172" t="str">
        <f t="shared" si="58"/>
        <v>033004_Simple_Flux03</v>
      </c>
      <c r="G172" s="443" t="str">
        <f t="shared" si="59"/>
        <v>033004_Simple_Flux03_</v>
      </c>
      <c r="H172" s="120" t="s">
        <v>12</v>
      </c>
      <c r="I172" s="103"/>
      <c r="J172" s="124">
        <v>2</v>
      </c>
      <c r="K172" s="124" t="s">
        <v>587</v>
      </c>
      <c r="L172" s="294"/>
      <c r="M172" s="426" t="s">
        <v>10</v>
      </c>
      <c r="N172" s="426">
        <v>5</v>
      </c>
      <c r="O172" s="427">
        <v>592</v>
      </c>
      <c r="P172" s="124">
        <v>592</v>
      </c>
      <c r="Q172" s="124">
        <v>25</v>
      </c>
      <c r="R172" s="124" t="s">
        <v>597</v>
      </c>
      <c r="S172" s="124" t="s">
        <v>134</v>
      </c>
      <c r="T172" s="124" t="s">
        <v>136</v>
      </c>
      <c r="U172" s="429" t="s">
        <v>138</v>
      </c>
      <c r="V172" s="430" t="s">
        <v>155</v>
      </c>
      <c r="W172" s="431" t="s">
        <v>154</v>
      </c>
      <c r="X172" s="432"/>
      <c r="Y172" s="433"/>
      <c r="Z172" s="433"/>
      <c r="AA172" s="434">
        <v>200</v>
      </c>
      <c r="AB172" s="435">
        <v>0.5</v>
      </c>
      <c r="AC172" s="436">
        <f t="shared" si="44"/>
        <v>100</v>
      </c>
      <c r="AD172" s="437">
        <f t="shared" si="45"/>
        <v>1000</v>
      </c>
      <c r="AE172" s="438">
        <v>0.05</v>
      </c>
      <c r="AF172" s="437">
        <f t="shared" si="46"/>
        <v>1050</v>
      </c>
      <c r="AG172" s="439">
        <f t="shared" si="52"/>
        <v>12600</v>
      </c>
      <c r="AH172" s="553"/>
      <c r="AI172" s="553"/>
      <c r="AJ172" s="553"/>
      <c r="AK172" s="440"/>
      <c r="AL172" s="441">
        <f t="shared" si="53"/>
        <v>1114.4892952720786</v>
      </c>
      <c r="AM172" s="439">
        <f t="shared" si="47"/>
        <v>13373.871543264944</v>
      </c>
      <c r="AN172" s="553"/>
      <c r="AO172" s="553"/>
      <c r="AP172" s="553"/>
      <c r="AQ172" s="440"/>
      <c r="AR172" s="441">
        <f t="shared" si="54"/>
        <v>1114.4892952720786</v>
      </c>
      <c r="AS172" s="439">
        <f t="shared" si="48"/>
        <v>13373.871543264944</v>
      </c>
      <c r="AT172" s="553"/>
      <c r="AU172" s="553"/>
      <c r="AV172" s="553"/>
      <c r="AW172" s="440"/>
      <c r="AX172" s="441">
        <f t="shared" si="55"/>
        <v>1114.4892952720786</v>
      </c>
      <c r="AY172" s="439">
        <f t="shared" si="49"/>
        <v>13373.871543264944</v>
      </c>
      <c r="AZ172" s="553"/>
      <c r="BA172" s="553"/>
      <c r="BB172" s="553"/>
      <c r="BC172" s="440"/>
      <c r="BD172" s="441">
        <f t="shared" si="56"/>
        <v>1114.4892952720786</v>
      </c>
      <c r="BE172" s="439">
        <f t="shared" si="50"/>
        <v>13373.871543264944</v>
      </c>
      <c r="BF172" s="553"/>
      <c r="BG172" s="553"/>
      <c r="BH172" s="553"/>
      <c r="BI172" s="440"/>
      <c r="BJ172" s="441">
        <f t="shared" si="57"/>
        <v>1114.4892952720786</v>
      </c>
      <c r="BK172" s="439">
        <f t="shared" si="51"/>
        <v>13373.871543264944</v>
      </c>
      <c r="BL172" s="553"/>
      <c r="BM172" s="553"/>
      <c r="BN172" s="553"/>
    </row>
    <row r="173" spans="1:66" ht="16.5" customHeight="1" x14ac:dyDescent="0.25">
      <c r="A173" s="171">
        <v>3</v>
      </c>
      <c r="B173" s="124" t="s">
        <v>623</v>
      </c>
      <c r="C173" s="422" t="s">
        <v>284</v>
      </c>
      <c r="D173" s="442" t="s">
        <v>673</v>
      </c>
      <c r="E173" s="442"/>
      <c r="F173" s="172" t="str">
        <f t="shared" si="58"/>
        <v>033004_Simple_Flux03</v>
      </c>
      <c r="G173" s="443" t="str">
        <f t="shared" si="59"/>
        <v>033004_Simple_Flux03_</v>
      </c>
      <c r="H173" s="120" t="s">
        <v>12</v>
      </c>
      <c r="I173" s="103"/>
      <c r="J173" s="124">
        <v>2</v>
      </c>
      <c r="K173" s="124" t="s">
        <v>587</v>
      </c>
      <c r="L173" s="294"/>
      <c r="M173" s="426" t="s">
        <v>10</v>
      </c>
      <c r="N173" s="426">
        <v>9</v>
      </c>
      <c r="O173" s="427">
        <v>592</v>
      </c>
      <c r="P173" s="124">
        <v>592</v>
      </c>
      <c r="Q173" s="124">
        <v>25</v>
      </c>
      <c r="R173" s="124" t="s">
        <v>598</v>
      </c>
      <c r="S173" s="124" t="s">
        <v>134</v>
      </c>
      <c r="T173" s="124" t="s">
        <v>136</v>
      </c>
      <c r="U173" s="429" t="s">
        <v>139</v>
      </c>
      <c r="V173" s="430" t="s">
        <v>160</v>
      </c>
      <c r="W173" s="431" t="s">
        <v>154</v>
      </c>
      <c r="X173" s="432"/>
      <c r="Y173" s="433"/>
      <c r="Z173" s="433"/>
      <c r="AA173" s="434">
        <v>200</v>
      </c>
      <c r="AB173" s="435">
        <v>0.5</v>
      </c>
      <c r="AC173" s="436">
        <f t="shared" si="44"/>
        <v>100</v>
      </c>
      <c r="AD173" s="437">
        <f t="shared" si="45"/>
        <v>1800</v>
      </c>
      <c r="AE173" s="438">
        <v>0.05</v>
      </c>
      <c r="AF173" s="437">
        <f t="shared" si="46"/>
        <v>1890</v>
      </c>
      <c r="AG173" s="439">
        <f t="shared" si="52"/>
        <v>22680</v>
      </c>
      <c r="AH173" s="553"/>
      <c r="AI173" s="553"/>
      <c r="AJ173" s="553"/>
      <c r="AK173" s="440"/>
      <c r="AL173" s="441">
        <f t="shared" si="53"/>
        <v>2006.0807314897413</v>
      </c>
      <c r="AM173" s="439">
        <f t="shared" si="47"/>
        <v>24072.968777876897</v>
      </c>
      <c r="AN173" s="553"/>
      <c r="AO173" s="553"/>
      <c r="AP173" s="553"/>
      <c r="AQ173" s="440"/>
      <c r="AR173" s="441">
        <f t="shared" si="54"/>
        <v>2006.0807314897413</v>
      </c>
      <c r="AS173" s="439">
        <f t="shared" si="48"/>
        <v>24072.968777876897</v>
      </c>
      <c r="AT173" s="553"/>
      <c r="AU173" s="553"/>
      <c r="AV173" s="553"/>
      <c r="AW173" s="440"/>
      <c r="AX173" s="441">
        <f t="shared" si="55"/>
        <v>2006.0807314897413</v>
      </c>
      <c r="AY173" s="439">
        <f t="shared" si="49"/>
        <v>24072.968777876897</v>
      </c>
      <c r="AZ173" s="553"/>
      <c r="BA173" s="553"/>
      <c r="BB173" s="553"/>
      <c r="BC173" s="440"/>
      <c r="BD173" s="441">
        <f t="shared" si="56"/>
        <v>2006.0807314897413</v>
      </c>
      <c r="BE173" s="439">
        <f t="shared" si="50"/>
        <v>24072.968777876897</v>
      </c>
      <c r="BF173" s="553"/>
      <c r="BG173" s="553"/>
      <c r="BH173" s="553"/>
      <c r="BI173" s="440"/>
      <c r="BJ173" s="441">
        <f t="shared" si="57"/>
        <v>2006.0807314897413</v>
      </c>
      <c r="BK173" s="439">
        <f t="shared" si="51"/>
        <v>24072.968777876897</v>
      </c>
      <c r="BL173" s="553"/>
      <c r="BM173" s="553"/>
      <c r="BN173" s="553"/>
    </row>
    <row r="174" spans="1:66" ht="16.5" customHeight="1" x14ac:dyDescent="0.25">
      <c r="A174" s="171">
        <v>3</v>
      </c>
      <c r="B174" s="124" t="s">
        <v>623</v>
      </c>
      <c r="C174" s="422" t="s">
        <v>284</v>
      </c>
      <c r="D174" s="442" t="s">
        <v>673</v>
      </c>
      <c r="E174" s="442"/>
      <c r="F174" s="172" t="str">
        <f t="shared" si="58"/>
        <v>033004_Simple_Flux03</v>
      </c>
      <c r="G174" s="443" t="str">
        <f t="shared" si="59"/>
        <v>033004_Simple_Flux03_</v>
      </c>
      <c r="H174" s="120" t="s">
        <v>12</v>
      </c>
      <c r="I174" s="103"/>
      <c r="J174" s="124">
        <v>2</v>
      </c>
      <c r="K174" s="124" t="s">
        <v>587</v>
      </c>
      <c r="L174" s="294"/>
      <c r="M174" s="426" t="s">
        <v>10</v>
      </c>
      <c r="N174" s="426">
        <v>3</v>
      </c>
      <c r="O174" s="427">
        <v>287</v>
      </c>
      <c r="P174" s="124">
        <v>592</v>
      </c>
      <c r="Q174" s="124">
        <v>25</v>
      </c>
      <c r="R174" s="124" t="s">
        <v>599</v>
      </c>
      <c r="S174" s="124" t="s">
        <v>134</v>
      </c>
      <c r="T174" s="124" t="s">
        <v>136</v>
      </c>
      <c r="U174" s="429" t="s">
        <v>138</v>
      </c>
      <c r="V174" s="430" t="s">
        <v>155</v>
      </c>
      <c r="W174" s="431" t="s">
        <v>154</v>
      </c>
      <c r="X174" s="432"/>
      <c r="Y174" s="433"/>
      <c r="Z174" s="433"/>
      <c r="AA174" s="434">
        <v>200</v>
      </c>
      <c r="AB174" s="435">
        <v>0.5</v>
      </c>
      <c r="AC174" s="436">
        <f t="shared" si="44"/>
        <v>100</v>
      </c>
      <c r="AD174" s="437">
        <f t="shared" si="45"/>
        <v>600</v>
      </c>
      <c r="AE174" s="438">
        <v>0.05</v>
      </c>
      <c r="AF174" s="437">
        <f t="shared" si="46"/>
        <v>630</v>
      </c>
      <c r="AG174" s="439">
        <f t="shared" si="52"/>
        <v>7560</v>
      </c>
      <c r="AH174" s="553"/>
      <c r="AI174" s="553"/>
      <c r="AJ174" s="553"/>
      <c r="AK174" s="440"/>
      <c r="AL174" s="441">
        <f t="shared" si="53"/>
        <v>668.69357716324714</v>
      </c>
      <c r="AM174" s="439">
        <f t="shared" si="47"/>
        <v>8024.3229259589662</v>
      </c>
      <c r="AN174" s="553"/>
      <c r="AO174" s="553"/>
      <c r="AP174" s="553"/>
      <c r="AQ174" s="440"/>
      <c r="AR174" s="441">
        <f t="shared" si="54"/>
        <v>668.69357716324714</v>
      </c>
      <c r="AS174" s="439">
        <f t="shared" si="48"/>
        <v>8024.3229259589662</v>
      </c>
      <c r="AT174" s="553"/>
      <c r="AU174" s="553"/>
      <c r="AV174" s="553"/>
      <c r="AW174" s="440"/>
      <c r="AX174" s="441">
        <f t="shared" si="55"/>
        <v>668.69357716324714</v>
      </c>
      <c r="AY174" s="439">
        <f t="shared" si="49"/>
        <v>8024.3229259589662</v>
      </c>
      <c r="AZ174" s="553"/>
      <c r="BA174" s="553"/>
      <c r="BB174" s="553"/>
      <c r="BC174" s="440"/>
      <c r="BD174" s="441">
        <f t="shared" si="56"/>
        <v>668.69357716324714</v>
      </c>
      <c r="BE174" s="439">
        <f t="shared" si="50"/>
        <v>8024.3229259589662</v>
      </c>
      <c r="BF174" s="553"/>
      <c r="BG174" s="553"/>
      <c r="BH174" s="553"/>
      <c r="BI174" s="440"/>
      <c r="BJ174" s="441">
        <f t="shared" si="57"/>
        <v>668.69357716324714</v>
      </c>
      <c r="BK174" s="439">
        <f t="shared" si="51"/>
        <v>8024.3229259589662</v>
      </c>
      <c r="BL174" s="553"/>
      <c r="BM174" s="553"/>
      <c r="BN174" s="553"/>
    </row>
    <row r="175" spans="1:66" ht="16.5" customHeight="1" x14ac:dyDescent="0.25">
      <c r="A175" s="171">
        <v>3</v>
      </c>
      <c r="B175" s="124" t="s">
        <v>623</v>
      </c>
      <c r="C175" s="422" t="s">
        <v>284</v>
      </c>
      <c r="D175" s="442" t="s">
        <v>673</v>
      </c>
      <c r="E175" s="442"/>
      <c r="F175" s="172" t="str">
        <f t="shared" si="58"/>
        <v>033004_BioIncubat</v>
      </c>
      <c r="G175" s="443" t="str">
        <f t="shared" si="59"/>
        <v>033004_BioIncubat_</v>
      </c>
      <c r="H175" s="120" t="s">
        <v>12</v>
      </c>
      <c r="I175" s="103"/>
      <c r="J175" s="124">
        <v>2</v>
      </c>
      <c r="K175" s="124" t="s">
        <v>588</v>
      </c>
      <c r="L175" s="294"/>
      <c r="M175" s="426" t="s">
        <v>10</v>
      </c>
      <c r="N175" s="426">
        <v>4</v>
      </c>
      <c r="O175" s="427">
        <v>592</v>
      </c>
      <c r="P175" s="124">
        <v>592</v>
      </c>
      <c r="Q175" s="124">
        <v>25</v>
      </c>
      <c r="R175" s="124" t="s">
        <v>597</v>
      </c>
      <c r="S175" s="124" t="s">
        <v>134</v>
      </c>
      <c r="T175" s="124" t="s">
        <v>136</v>
      </c>
      <c r="U175" s="429" t="s">
        <v>138</v>
      </c>
      <c r="V175" s="430" t="s">
        <v>155</v>
      </c>
      <c r="W175" s="431" t="s">
        <v>154</v>
      </c>
      <c r="X175" s="432"/>
      <c r="Y175" s="433"/>
      <c r="Z175" s="433"/>
      <c r="AA175" s="434">
        <v>200</v>
      </c>
      <c r="AB175" s="435">
        <v>0.5</v>
      </c>
      <c r="AC175" s="436">
        <f t="shared" si="44"/>
        <v>100</v>
      </c>
      <c r="AD175" s="437">
        <f t="shared" si="45"/>
        <v>800</v>
      </c>
      <c r="AE175" s="438">
        <v>0.05</v>
      </c>
      <c r="AF175" s="437">
        <f t="shared" si="46"/>
        <v>840</v>
      </c>
      <c r="AG175" s="439">
        <f t="shared" si="52"/>
        <v>10080</v>
      </c>
      <c r="AH175" s="553"/>
      <c r="AI175" s="553"/>
      <c r="AJ175" s="553"/>
      <c r="AK175" s="440"/>
      <c r="AL175" s="441">
        <f t="shared" si="53"/>
        <v>891.59143621766282</v>
      </c>
      <c r="AM175" s="439">
        <f t="shared" si="47"/>
        <v>10699.097234611954</v>
      </c>
      <c r="AN175" s="553"/>
      <c r="AO175" s="553"/>
      <c r="AP175" s="553"/>
      <c r="AQ175" s="440"/>
      <c r="AR175" s="441">
        <f t="shared" si="54"/>
        <v>891.59143621766282</v>
      </c>
      <c r="AS175" s="439">
        <f t="shared" si="48"/>
        <v>10699.097234611954</v>
      </c>
      <c r="AT175" s="553"/>
      <c r="AU175" s="553"/>
      <c r="AV175" s="553"/>
      <c r="AW175" s="440"/>
      <c r="AX175" s="441">
        <f t="shared" si="55"/>
        <v>891.59143621766282</v>
      </c>
      <c r="AY175" s="439">
        <f t="shared" si="49"/>
        <v>10699.097234611954</v>
      </c>
      <c r="AZ175" s="553"/>
      <c r="BA175" s="553"/>
      <c r="BB175" s="553"/>
      <c r="BC175" s="440"/>
      <c r="BD175" s="441">
        <f t="shared" si="56"/>
        <v>891.59143621766282</v>
      </c>
      <c r="BE175" s="439">
        <f t="shared" si="50"/>
        <v>10699.097234611954</v>
      </c>
      <c r="BF175" s="553"/>
      <c r="BG175" s="553"/>
      <c r="BH175" s="553"/>
      <c r="BI175" s="440"/>
      <c r="BJ175" s="441">
        <f t="shared" si="57"/>
        <v>891.59143621766282</v>
      </c>
      <c r="BK175" s="439">
        <f t="shared" si="51"/>
        <v>10699.097234611954</v>
      </c>
      <c r="BL175" s="553"/>
      <c r="BM175" s="553"/>
      <c r="BN175" s="553"/>
    </row>
    <row r="176" spans="1:66" ht="16.5" customHeight="1" x14ac:dyDescent="0.25">
      <c r="A176" s="171">
        <v>3</v>
      </c>
      <c r="B176" s="124" t="s">
        <v>623</v>
      </c>
      <c r="C176" s="422" t="s">
        <v>284</v>
      </c>
      <c r="D176" s="442" t="s">
        <v>673</v>
      </c>
      <c r="E176" s="442"/>
      <c r="F176" s="172" t="str">
        <f t="shared" si="58"/>
        <v>033004_BioIncubat</v>
      </c>
      <c r="G176" s="443" t="str">
        <f t="shared" si="59"/>
        <v>033004_BioIncubat_</v>
      </c>
      <c r="H176" s="120" t="s">
        <v>12</v>
      </c>
      <c r="I176" s="103"/>
      <c r="J176" s="124">
        <v>2</v>
      </c>
      <c r="K176" s="124" t="s">
        <v>588</v>
      </c>
      <c r="L176" s="294"/>
      <c r="M176" s="426" t="s">
        <v>10</v>
      </c>
      <c r="N176" s="426">
        <v>4</v>
      </c>
      <c r="O176" s="427">
        <v>592</v>
      </c>
      <c r="P176" s="124">
        <v>592</v>
      </c>
      <c r="Q176" s="124">
        <v>25</v>
      </c>
      <c r="R176" s="124" t="s">
        <v>598</v>
      </c>
      <c r="S176" s="124" t="s">
        <v>134</v>
      </c>
      <c r="T176" s="124" t="s">
        <v>136</v>
      </c>
      <c r="U176" s="429" t="s">
        <v>139</v>
      </c>
      <c r="V176" s="430" t="s">
        <v>160</v>
      </c>
      <c r="W176" s="431" t="s">
        <v>154</v>
      </c>
      <c r="X176" s="432"/>
      <c r="Y176" s="433"/>
      <c r="Z176" s="433"/>
      <c r="AA176" s="434">
        <v>200</v>
      </c>
      <c r="AB176" s="435">
        <v>0.5</v>
      </c>
      <c r="AC176" s="436">
        <f t="shared" si="44"/>
        <v>100</v>
      </c>
      <c r="AD176" s="437">
        <f t="shared" si="45"/>
        <v>800</v>
      </c>
      <c r="AE176" s="438">
        <v>0.05</v>
      </c>
      <c r="AF176" s="437">
        <f t="shared" si="46"/>
        <v>840</v>
      </c>
      <c r="AG176" s="439">
        <f t="shared" si="52"/>
        <v>10080</v>
      </c>
      <c r="AH176" s="553"/>
      <c r="AI176" s="553"/>
      <c r="AJ176" s="553"/>
      <c r="AK176" s="440"/>
      <c r="AL176" s="441">
        <f t="shared" si="53"/>
        <v>891.59143621766282</v>
      </c>
      <c r="AM176" s="439">
        <f t="shared" si="47"/>
        <v>10699.097234611954</v>
      </c>
      <c r="AN176" s="553"/>
      <c r="AO176" s="553"/>
      <c r="AP176" s="553"/>
      <c r="AQ176" s="440"/>
      <c r="AR176" s="441">
        <f t="shared" si="54"/>
        <v>891.59143621766282</v>
      </c>
      <c r="AS176" s="439">
        <f t="shared" si="48"/>
        <v>10699.097234611954</v>
      </c>
      <c r="AT176" s="553"/>
      <c r="AU176" s="553"/>
      <c r="AV176" s="553"/>
      <c r="AW176" s="440"/>
      <c r="AX176" s="441">
        <f t="shared" si="55"/>
        <v>891.59143621766282</v>
      </c>
      <c r="AY176" s="439">
        <f t="shared" si="49"/>
        <v>10699.097234611954</v>
      </c>
      <c r="AZ176" s="553"/>
      <c r="BA176" s="553"/>
      <c r="BB176" s="553"/>
      <c r="BC176" s="440"/>
      <c r="BD176" s="441">
        <f t="shared" si="56"/>
        <v>891.59143621766282</v>
      </c>
      <c r="BE176" s="439">
        <f t="shared" si="50"/>
        <v>10699.097234611954</v>
      </c>
      <c r="BF176" s="553"/>
      <c r="BG176" s="553"/>
      <c r="BH176" s="553"/>
      <c r="BI176" s="440"/>
      <c r="BJ176" s="441">
        <f t="shared" si="57"/>
        <v>891.59143621766282</v>
      </c>
      <c r="BK176" s="439">
        <f t="shared" si="51"/>
        <v>10699.097234611954</v>
      </c>
      <c r="BL176" s="553"/>
      <c r="BM176" s="553"/>
      <c r="BN176" s="553"/>
    </row>
    <row r="177" spans="1:66" ht="16.5" customHeight="1" x14ac:dyDescent="0.25">
      <c r="A177" s="171">
        <v>3</v>
      </c>
      <c r="B177" s="124" t="s">
        <v>623</v>
      </c>
      <c r="C177" s="422" t="s">
        <v>284</v>
      </c>
      <c r="D177" s="442" t="s">
        <v>673</v>
      </c>
      <c r="E177" s="442"/>
      <c r="F177" s="172" t="str">
        <f t="shared" si="58"/>
        <v>033004_BioIncubat</v>
      </c>
      <c r="G177" s="443" t="str">
        <f t="shared" si="59"/>
        <v>033004_BioIncubat_</v>
      </c>
      <c r="H177" s="120" t="s">
        <v>12</v>
      </c>
      <c r="I177" s="103"/>
      <c r="J177" s="124">
        <v>2</v>
      </c>
      <c r="K177" s="124" t="s">
        <v>588</v>
      </c>
      <c r="L177" s="485"/>
      <c r="M177" s="426" t="s">
        <v>10</v>
      </c>
      <c r="N177" s="426">
        <v>2</v>
      </c>
      <c r="O177" s="427">
        <v>287</v>
      </c>
      <c r="P177" s="124">
        <v>592</v>
      </c>
      <c r="Q177" s="124">
        <v>25</v>
      </c>
      <c r="R177" s="124" t="s">
        <v>599</v>
      </c>
      <c r="S177" s="124" t="s">
        <v>134</v>
      </c>
      <c r="T177" s="124" t="s">
        <v>136</v>
      </c>
      <c r="U177" s="429" t="s">
        <v>138</v>
      </c>
      <c r="V177" s="430" t="s">
        <v>155</v>
      </c>
      <c r="W177" s="431" t="s">
        <v>154</v>
      </c>
      <c r="X177" s="432"/>
      <c r="Y177" s="433"/>
      <c r="Z177" s="433"/>
      <c r="AA177" s="434">
        <v>200</v>
      </c>
      <c r="AB177" s="435">
        <v>0.5</v>
      </c>
      <c r="AC177" s="436">
        <f t="shared" ref="AC177:AC198" si="60">AA177-(AA177*AB177)</f>
        <v>100</v>
      </c>
      <c r="AD177" s="437">
        <f t="shared" ref="AD177:AD198" si="61">(AC177*N177)*J177</f>
        <v>400</v>
      </c>
      <c r="AE177" s="438">
        <v>0.05</v>
      </c>
      <c r="AF177" s="437">
        <f t="shared" ref="AF177:AF198" si="62">AD177*(AE177+1)</f>
        <v>420</v>
      </c>
      <c r="AG177" s="439">
        <f t="shared" si="52"/>
        <v>5040</v>
      </c>
      <c r="AH177" s="553"/>
      <c r="AI177" s="553"/>
      <c r="AJ177" s="553"/>
      <c r="AK177" s="440"/>
      <c r="AL177" s="441">
        <f t="shared" si="53"/>
        <v>445.79571810883141</v>
      </c>
      <c r="AM177" s="439">
        <f t="shared" ref="AM177:AM198" si="63">AL177*12</f>
        <v>5349.5486173059771</v>
      </c>
      <c r="AN177" s="553"/>
      <c r="AO177" s="553"/>
      <c r="AP177" s="553"/>
      <c r="AQ177" s="440"/>
      <c r="AR177" s="441">
        <f t="shared" si="54"/>
        <v>445.79571810883141</v>
      </c>
      <c r="AS177" s="439">
        <f t="shared" ref="AS177:AS198" si="64">AR177*12</f>
        <v>5349.5486173059771</v>
      </c>
      <c r="AT177" s="553"/>
      <c r="AU177" s="553"/>
      <c r="AV177" s="553"/>
      <c r="AW177" s="440"/>
      <c r="AX177" s="441">
        <f t="shared" si="55"/>
        <v>445.79571810883141</v>
      </c>
      <c r="AY177" s="439">
        <f t="shared" ref="AY177:AY198" si="65">AX177*12</f>
        <v>5349.5486173059771</v>
      </c>
      <c r="AZ177" s="553"/>
      <c r="BA177" s="553"/>
      <c r="BB177" s="553"/>
      <c r="BC177" s="440"/>
      <c r="BD177" s="441">
        <f t="shared" si="56"/>
        <v>445.79571810883141</v>
      </c>
      <c r="BE177" s="439">
        <f t="shared" ref="BE177:BE198" si="66">BD177*12</f>
        <v>5349.5486173059771</v>
      </c>
      <c r="BF177" s="553"/>
      <c r="BG177" s="553"/>
      <c r="BH177" s="553"/>
      <c r="BI177" s="440"/>
      <c r="BJ177" s="441">
        <f t="shared" si="57"/>
        <v>445.79571810883141</v>
      </c>
      <c r="BK177" s="439">
        <f t="shared" ref="BK177:BK198" si="67">BJ177*12</f>
        <v>5349.5486173059771</v>
      </c>
      <c r="BL177" s="553"/>
      <c r="BM177" s="553"/>
      <c r="BN177" s="553"/>
    </row>
    <row r="178" spans="1:66" ht="16.5" customHeight="1" x14ac:dyDescent="0.25">
      <c r="A178" s="171">
        <v>3</v>
      </c>
      <c r="B178" s="124" t="s">
        <v>623</v>
      </c>
      <c r="C178" s="422" t="s">
        <v>284</v>
      </c>
      <c r="D178" s="442" t="s">
        <v>673</v>
      </c>
      <c r="E178" s="442"/>
      <c r="F178" s="172" t="str">
        <f t="shared" si="58"/>
        <v>033004_BioIncubat</v>
      </c>
      <c r="G178" s="443" t="str">
        <f t="shared" si="59"/>
        <v>033004_BioIncubat_</v>
      </c>
      <c r="H178" s="120" t="s">
        <v>12</v>
      </c>
      <c r="I178" s="103"/>
      <c r="J178" s="124">
        <v>2</v>
      </c>
      <c r="K178" s="124" t="s">
        <v>588</v>
      </c>
      <c r="L178" s="485"/>
      <c r="M178" s="426" t="s">
        <v>10</v>
      </c>
      <c r="N178" s="426">
        <v>4</v>
      </c>
      <c r="O178" s="427">
        <v>287</v>
      </c>
      <c r="P178" s="124">
        <v>592</v>
      </c>
      <c r="Q178" s="124">
        <v>25</v>
      </c>
      <c r="R178" s="124" t="s">
        <v>600</v>
      </c>
      <c r="S178" s="124" t="s">
        <v>134</v>
      </c>
      <c r="T178" s="124" t="s">
        <v>136</v>
      </c>
      <c r="U178" s="429" t="s">
        <v>139</v>
      </c>
      <c r="V178" s="430" t="s">
        <v>160</v>
      </c>
      <c r="W178" s="431" t="s">
        <v>154</v>
      </c>
      <c r="X178" s="432"/>
      <c r="Y178" s="433"/>
      <c r="Z178" s="433"/>
      <c r="AA178" s="434">
        <v>200</v>
      </c>
      <c r="AB178" s="435">
        <v>0.5</v>
      </c>
      <c r="AC178" s="436">
        <f t="shared" si="60"/>
        <v>100</v>
      </c>
      <c r="AD178" s="437">
        <f t="shared" si="61"/>
        <v>800</v>
      </c>
      <c r="AE178" s="438">
        <v>0.05</v>
      </c>
      <c r="AF178" s="437">
        <f t="shared" si="62"/>
        <v>840</v>
      </c>
      <c r="AG178" s="439">
        <f t="shared" si="52"/>
        <v>10080</v>
      </c>
      <c r="AH178" s="553"/>
      <c r="AI178" s="553"/>
      <c r="AJ178" s="553"/>
      <c r="AK178" s="440"/>
      <c r="AL178" s="441">
        <f t="shared" si="53"/>
        <v>891.59143621766282</v>
      </c>
      <c r="AM178" s="439">
        <f t="shared" si="63"/>
        <v>10699.097234611954</v>
      </c>
      <c r="AN178" s="553"/>
      <c r="AO178" s="553"/>
      <c r="AP178" s="553"/>
      <c r="AQ178" s="440"/>
      <c r="AR178" s="441">
        <f t="shared" si="54"/>
        <v>891.59143621766282</v>
      </c>
      <c r="AS178" s="439">
        <f t="shared" si="64"/>
        <v>10699.097234611954</v>
      </c>
      <c r="AT178" s="553"/>
      <c r="AU178" s="553"/>
      <c r="AV178" s="553"/>
      <c r="AW178" s="440"/>
      <c r="AX178" s="441">
        <f t="shared" si="55"/>
        <v>891.59143621766282</v>
      </c>
      <c r="AY178" s="439">
        <f t="shared" si="65"/>
        <v>10699.097234611954</v>
      </c>
      <c r="AZ178" s="553"/>
      <c r="BA178" s="553"/>
      <c r="BB178" s="553"/>
      <c r="BC178" s="440"/>
      <c r="BD178" s="441">
        <f t="shared" si="56"/>
        <v>891.59143621766282</v>
      </c>
      <c r="BE178" s="439">
        <f t="shared" si="66"/>
        <v>10699.097234611954</v>
      </c>
      <c r="BF178" s="553"/>
      <c r="BG178" s="553"/>
      <c r="BH178" s="553"/>
      <c r="BI178" s="440"/>
      <c r="BJ178" s="441">
        <f t="shared" si="57"/>
        <v>891.59143621766282</v>
      </c>
      <c r="BK178" s="439">
        <f t="shared" si="67"/>
        <v>10699.097234611954</v>
      </c>
      <c r="BL178" s="553"/>
      <c r="BM178" s="553"/>
      <c r="BN178" s="553"/>
    </row>
    <row r="179" spans="1:66" ht="16.5" customHeight="1" x14ac:dyDescent="0.25">
      <c r="A179" s="171">
        <v>3</v>
      </c>
      <c r="B179" s="124" t="s">
        <v>623</v>
      </c>
      <c r="C179" s="422" t="s">
        <v>284</v>
      </c>
      <c r="D179" s="442" t="s">
        <v>673</v>
      </c>
      <c r="E179" s="442"/>
      <c r="F179" s="172" t="str">
        <f t="shared" si="58"/>
        <v>033004_Laverie/animalerie</v>
      </c>
      <c r="G179" s="443" t="str">
        <f t="shared" si="59"/>
        <v>033004_Laverie/animalerie_</v>
      </c>
      <c r="H179" s="120" t="s">
        <v>12</v>
      </c>
      <c r="I179" s="103"/>
      <c r="J179" s="124">
        <v>2</v>
      </c>
      <c r="K179" s="124" t="s">
        <v>589</v>
      </c>
      <c r="L179" s="294"/>
      <c r="M179" s="426" t="s">
        <v>10</v>
      </c>
      <c r="N179" s="426">
        <v>1</v>
      </c>
      <c r="O179" s="427">
        <v>592</v>
      </c>
      <c r="P179" s="124">
        <v>592</v>
      </c>
      <c r="Q179" s="124">
        <v>25</v>
      </c>
      <c r="R179" s="124" t="s">
        <v>570</v>
      </c>
      <c r="S179" s="124" t="s">
        <v>134</v>
      </c>
      <c r="T179" s="124" t="s">
        <v>136</v>
      </c>
      <c r="U179" s="429" t="s">
        <v>139</v>
      </c>
      <c r="V179" s="430" t="s">
        <v>160</v>
      </c>
      <c r="W179" s="431" t="s">
        <v>154</v>
      </c>
      <c r="X179" s="432"/>
      <c r="Y179" s="433"/>
      <c r="Z179" s="433"/>
      <c r="AA179" s="434">
        <v>200</v>
      </c>
      <c r="AB179" s="435">
        <v>0.5</v>
      </c>
      <c r="AC179" s="436">
        <f t="shared" si="60"/>
        <v>100</v>
      </c>
      <c r="AD179" s="437">
        <f t="shared" si="61"/>
        <v>200</v>
      </c>
      <c r="AE179" s="438">
        <v>0.05</v>
      </c>
      <c r="AF179" s="437">
        <f t="shared" si="62"/>
        <v>210</v>
      </c>
      <c r="AG179" s="439">
        <f t="shared" si="52"/>
        <v>2520</v>
      </c>
      <c r="AH179" s="553"/>
      <c r="AI179" s="553"/>
      <c r="AJ179" s="553"/>
      <c r="AK179" s="440"/>
      <c r="AL179" s="441">
        <f t="shared" si="53"/>
        <v>222.8978590544157</v>
      </c>
      <c r="AM179" s="439">
        <f t="shared" si="63"/>
        <v>2674.7743086529886</v>
      </c>
      <c r="AN179" s="553"/>
      <c r="AO179" s="553"/>
      <c r="AP179" s="553"/>
      <c r="AQ179" s="440"/>
      <c r="AR179" s="441">
        <f t="shared" si="54"/>
        <v>222.8978590544157</v>
      </c>
      <c r="AS179" s="439">
        <f t="shared" si="64"/>
        <v>2674.7743086529886</v>
      </c>
      <c r="AT179" s="553"/>
      <c r="AU179" s="553"/>
      <c r="AV179" s="553"/>
      <c r="AW179" s="440"/>
      <c r="AX179" s="441">
        <f t="shared" si="55"/>
        <v>222.8978590544157</v>
      </c>
      <c r="AY179" s="439">
        <f t="shared" si="65"/>
        <v>2674.7743086529886</v>
      </c>
      <c r="AZ179" s="553"/>
      <c r="BA179" s="553"/>
      <c r="BB179" s="553"/>
      <c r="BC179" s="440"/>
      <c r="BD179" s="441">
        <f t="shared" si="56"/>
        <v>222.8978590544157</v>
      </c>
      <c r="BE179" s="439">
        <f t="shared" si="66"/>
        <v>2674.7743086529886</v>
      </c>
      <c r="BF179" s="553"/>
      <c r="BG179" s="553"/>
      <c r="BH179" s="553"/>
      <c r="BI179" s="440"/>
      <c r="BJ179" s="441">
        <f t="shared" si="57"/>
        <v>222.8978590544157</v>
      </c>
      <c r="BK179" s="439">
        <f t="shared" si="67"/>
        <v>2674.7743086529886</v>
      </c>
      <c r="BL179" s="553"/>
      <c r="BM179" s="553"/>
      <c r="BN179" s="553"/>
    </row>
    <row r="180" spans="1:66" ht="16.5" customHeight="1" x14ac:dyDescent="0.25">
      <c r="A180" s="171">
        <v>3</v>
      </c>
      <c r="B180" s="124" t="s">
        <v>623</v>
      </c>
      <c r="C180" s="422" t="s">
        <v>284</v>
      </c>
      <c r="D180" s="442" t="s">
        <v>673</v>
      </c>
      <c r="E180" s="442"/>
      <c r="F180" s="172" t="str">
        <f t="shared" si="58"/>
        <v>033004_Laverie/animalerie</v>
      </c>
      <c r="G180" s="443" t="str">
        <f t="shared" si="59"/>
        <v>033004_Laverie/animalerie_</v>
      </c>
      <c r="H180" s="120" t="s">
        <v>12</v>
      </c>
      <c r="I180" s="103"/>
      <c r="J180" s="124">
        <v>2</v>
      </c>
      <c r="K180" s="124" t="s">
        <v>589</v>
      </c>
      <c r="L180" s="294"/>
      <c r="M180" s="426" t="s">
        <v>10</v>
      </c>
      <c r="N180" s="426">
        <v>1</v>
      </c>
      <c r="O180" s="427">
        <v>287</v>
      </c>
      <c r="P180" s="124">
        <v>592</v>
      </c>
      <c r="Q180" s="124">
        <v>25</v>
      </c>
      <c r="R180" s="124" t="s">
        <v>569</v>
      </c>
      <c r="S180" s="124" t="s">
        <v>134</v>
      </c>
      <c r="T180" s="124" t="s">
        <v>136</v>
      </c>
      <c r="U180" s="429" t="s">
        <v>139</v>
      </c>
      <c r="V180" s="430" t="s">
        <v>160</v>
      </c>
      <c r="W180" s="431" t="s">
        <v>154</v>
      </c>
      <c r="X180" s="432"/>
      <c r="Y180" s="433"/>
      <c r="Z180" s="433"/>
      <c r="AA180" s="434">
        <v>200</v>
      </c>
      <c r="AB180" s="435">
        <v>0.5</v>
      </c>
      <c r="AC180" s="436">
        <f t="shared" si="60"/>
        <v>100</v>
      </c>
      <c r="AD180" s="437">
        <f t="shared" si="61"/>
        <v>200</v>
      </c>
      <c r="AE180" s="438">
        <v>0.05</v>
      </c>
      <c r="AF180" s="437">
        <f t="shared" si="62"/>
        <v>210</v>
      </c>
      <c r="AG180" s="439">
        <f t="shared" si="52"/>
        <v>2520</v>
      </c>
      <c r="AH180" s="553"/>
      <c r="AI180" s="553"/>
      <c r="AJ180" s="553"/>
      <c r="AK180" s="440"/>
      <c r="AL180" s="441">
        <f t="shared" si="53"/>
        <v>222.8978590544157</v>
      </c>
      <c r="AM180" s="439">
        <f t="shared" si="63"/>
        <v>2674.7743086529886</v>
      </c>
      <c r="AN180" s="553"/>
      <c r="AO180" s="553"/>
      <c r="AP180" s="553"/>
      <c r="AQ180" s="440"/>
      <c r="AR180" s="441">
        <f t="shared" si="54"/>
        <v>222.8978590544157</v>
      </c>
      <c r="AS180" s="439">
        <f t="shared" si="64"/>
        <v>2674.7743086529886</v>
      </c>
      <c r="AT180" s="553"/>
      <c r="AU180" s="553"/>
      <c r="AV180" s="553"/>
      <c r="AW180" s="440"/>
      <c r="AX180" s="441">
        <f t="shared" si="55"/>
        <v>222.8978590544157</v>
      </c>
      <c r="AY180" s="439">
        <f t="shared" si="65"/>
        <v>2674.7743086529886</v>
      </c>
      <c r="AZ180" s="553"/>
      <c r="BA180" s="553"/>
      <c r="BB180" s="553"/>
      <c r="BC180" s="440"/>
      <c r="BD180" s="441">
        <f t="shared" si="56"/>
        <v>222.8978590544157</v>
      </c>
      <c r="BE180" s="439">
        <f t="shared" si="66"/>
        <v>2674.7743086529886</v>
      </c>
      <c r="BF180" s="553"/>
      <c r="BG180" s="553"/>
      <c r="BH180" s="553"/>
      <c r="BI180" s="440"/>
      <c r="BJ180" s="441">
        <f t="shared" si="57"/>
        <v>222.8978590544157</v>
      </c>
      <c r="BK180" s="439">
        <f t="shared" si="67"/>
        <v>2674.7743086529886</v>
      </c>
      <c r="BL180" s="553"/>
      <c r="BM180" s="553"/>
      <c r="BN180" s="553"/>
    </row>
    <row r="181" spans="1:66" ht="16.5" customHeight="1" x14ac:dyDescent="0.25">
      <c r="A181" s="171">
        <v>3</v>
      </c>
      <c r="B181" s="124" t="s">
        <v>623</v>
      </c>
      <c r="C181" s="422" t="s">
        <v>284</v>
      </c>
      <c r="D181" s="442" t="s">
        <v>673</v>
      </c>
      <c r="E181" s="442"/>
      <c r="F181" s="172" t="str">
        <f t="shared" si="58"/>
        <v>033004_Laverie/animalerie</v>
      </c>
      <c r="G181" s="443" t="str">
        <f t="shared" si="59"/>
        <v>033004_Laverie/animalerie_</v>
      </c>
      <c r="H181" s="120" t="s">
        <v>12</v>
      </c>
      <c r="I181" s="103"/>
      <c r="J181" s="124">
        <v>0.25</v>
      </c>
      <c r="K181" s="124" t="s">
        <v>589</v>
      </c>
      <c r="L181" s="294"/>
      <c r="M181" s="426" t="s">
        <v>10</v>
      </c>
      <c r="N181" s="426">
        <v>1</v>
      </c>
      <c r="O181" s="427">
        <v>592</v>
      </c>
      <c r="P181" s="124">
        <v>592</v>
      </c>
      <c r="Q181" s="124">
        <v>292</v>
      </c>
      <c r="R181" s="124"/>
      <c r="S181" s="124" t="s">
        <v>650</v>
      </c>
      <c r="T181" s="124" t="s">
        <v>652</v>
      </c>
      <c r="U181" s="429" t="s">
        <v>143</v>
      </c>
      <c r="V181" s="430"/>
      <c r="W181" s="431" t="s">
        <v>163</v>
      </c>
      <c r="X181" s="432"/>
      <c r="Y181" s="433"/>
      <c r="Z181" s="433"/>
      <c r="AA181" s="434">
        <v>200</v>
      </c>
      <c r="AB181" s="435">
        <v>0.5</v>
      </c>
      <c r="AC181" s="436">
        <f t="shared" si="60"/>
        <v>100</v>
      </c>
      <c r="AD181" s="437">
        <f t="shared" si="61"/>
        <v>25</v>
      </c>
      <c r="AE181" s="438">
        <v>0.05</v>
      </c>
      <c r="AF181" s="437">
        <f t="shared" si="62"/>
        <v>26.25</v>
      </c>
      <c r="AG181" s="439">
        <f t="shared" si="52"/>
        <v>315</v>
      </c>
      <c r="AH181" s="553"/>
      <c r="AI181" s="553"/>
      <c r="AJ181" s="553"/>
      <c r="AK181" s="440"/>
      <c r="AL181" s="441">
        <f t="shared" si="53"/>
        <v>27.862232381801963</v>
      </c>
      <c r="AM181" s="439">
        <f t="shared" si="63"/>
        <v>334.34678858162357</v>
      </c>
      <c r="AN181" s="553"/>
      <c r="AO181" s="553"/>
      <c r="AP181" s="553"/>
      <c r="AQ181" s="440"/>
      <c r="AR181" s="441">
        <f t="shared" si="54"/>
        <v>27.862232381801963</v>
      </c>
      <c r="AS181" s="439">
        <f t="shared" si="64"/>
        <v>334.34678858162357</v>
      </c>
      <c r="AT181" s="553"/>
      <c r="AU181" s="553"/>
      <c r="AV181" s="553"/>
      <c r="AW181" s="440"/>
      <c r="AX181" s="441">
        <f t="shared" si="55"/>
        <v>27.862232381801963</v>
      </c>
      <c r="AY181" s="439">
        <f t="shared" si="65"/>
        <v>334.34678858162357</v>
      </c>
      <c r="AZ181" s="553"/>
      <c r="BA181" s="553"/>
      <c r="BB181" s="553"/>
      <c r="BC181" s="440"/>
      <c r="BD181" s="441">
        <f t="shared" si="56"/>
        <v>27.862232381801963</v>
      </c>
      <c r="BE181" s="439">
        <f t="shared" si="66"/>
        <v>334.34678858162357</v>
      </c>
      <c r="BF181" s="553"/>
      <c r="BG181" s="553"/>
      <c r="BH181" s="553"/>
      <c r="BI181" s="440"/>
      <c r="BJ181" s="441">
        <f t="shared" si="57"/>
        <v>27.862232381801963</v>
      </c>
      <c r="BK181" s="439">
        <f t="shared" si="67"/>
        <v>334.34678858162357</v>
      </c>
      <c r="BL181" s="553"/>
      <c r="BM181" s="553"/>
      <c r="BN181" s="553"/>
    </row>
    <row r="182" spans="1:66" ht="16.5" customHeight="1" x14ac:dyDescent="0.25">
      <c r="A182" s="171">
        <v>3</v>
      </c>
      <c r="B182" s="124" t="s">
        <v>623</v>
      </c>
      <c r="C182" s="422" t="s">
        <v>284</v>
      </c>
      <c r="D182" s="442" t="s">
        <v>673</v>
      </c>
      <c r="E182" s="442"/>
      <c r="F182" s="172" t="str">
        <f t="shared" si="58"/>
        <v>033004_Laverie/animalerie</v>
      </c>
      <c r="G182" s="443" t="str">
        <f t="shared" si="59"/>
        <v>033004_Laverie/animalerie_</v>
      </c>
      <c r="H182" s="120" t="s">
        <v>12</v>
      </c>
      <c r="I182" s="103"/>
      <c r="J182" s="124">
        <v>0.25</v>
      </c>
      <c r="K182" s="124" t="s">
        <v>589</v>
      </c>
      <c r="L182" s="294"/>
      <c r="M182" s="426" t="s">
        <v>10</v>
      </c>
      <c r="N182" s="426">
        <v>1</v>
      </c>
      <c r="O182" s="427">
        <v>287</v>
      </c>
      <c r="P182" s="124">
        <v>592</v>
      </c>
      <c r="Q182" s="124">
        <v>292</v>
      </c>
      <c r="R182" s="124"/>
      <c r="S182" s="124" t="s">
        <v>650</v>
      </c>
      <c r="T182" s="124" t="s">
        <v>652</v>
      </c>
      <c r="U182" s="429" t="s">
        <v>143</v>
      </c>
      <c r="V182" s="430"/>
      <c r="W182" s="431" t="s">
        <v>163</v>
      </c>
      <c r="X182" s="432"/>
      <c r="Y182" s="433"/>
      <c r="Z182" s="433"/>
      <c r="AA182" s="434">
        <v>200</v>
      </c>
      <c r="AB182" s="435">
        <v>0.5</v>
      </c>
      <c r="AC182" s="436">
        <f t="shared" si="60"/>
        <v>100</v>
      </c>
      <c r="AD182" s="437">
        <f t="shared" si="61"/>
        <v>25</v>
      </c>
      <c r="AE182" s="438">
        <v>0.05</v>
      </c>
      <c r="AF182" s="437">
        <f t="shared" si="62"/>
        <v>26.25</v>
      </c>
      <c r="AG182" s="439">
        <f t="shared" si="52"/>
        <v>315</v>
      </c>
      <c r="AH182" s="553"/>
      <c r="AI182" s="553"/>
      <c r="AJ182" s="553"/>
      <c r="AK182" s="440"/>
      <c r="AL182" s="441">
        <f t="shared" si="53"/>
        <v>27.862232381801963</v>
      </c>
      <c r="AM182" s="439">
        <f t="shared" si="63"/>
        <v>334.34678858162357</v>
      </c>
      <c r="AN182" s="553"/>
      <c r="AO182" s="553"/>
      <c r="AP182" s="553"/>
      <c r="AQ182" s="440"/>
      <c r="AR182" s="441">
        <f t="shared" si="54"/>
        <v>27.862232381801963</v>
      </c>
      <c r="AS182" s="439">
        <f t="shared" si="64"/>
        <v>334.34678858162357</v>
      </c>
      <c r="AT182" s="553"/>
      <c r="AU182" s="553"/>
      <c r="AV182" s="553"/>
      <c r="AW182" s="440"/>
      <c r="AX182" s="441">
        <f t="shared" si="55"/>
        <v>27.862232381801963</v>
      </c>
      <c r="AY182" s="439">
        <f t="shared" si="65"/>
        <v>334.34678858162357</v>
      </c>
      <c r="AZ182" s="553"/>
      <c r="BA182" s="553"/>
      <c r="BB182" s="553"/>
      <c r="BC182" s="440"/>
      <c r="BD182" s="441">
        <f t="shared" si="56"/>
        <v>27.862232381801963</v>
      </c>
      <c r="BE182" s="439">
        <f t="shared" si="66"/>
        <v>334.34678858162357</v>
      </c>
      <c r="BF182" s="553"/>
      <c r="BG182" s="553"/>
      <c r="BH182" s="553"/>
      <c r="BI182" s="440"/>
      <c r="BJ182" s="441">
        <f t="shared" si="57"/>
        <v>27.862232381801963</v>
      </c>
      <c r="BK182" s="439">
        <f t="shared" si="67"/>
        <v>334.34678858162357</v>
      </c>
      <c r="BL182" s="553"/>
      <c r="BM182" s="553"/>
      <c r="BN182" s="553"/>
    </row>
    <row r="183" spans="1:66" ht="16.5" customHeight="1" x14ac:dyDescent="0.25">
      <c r="A183" s="171">
        <v>3</v>
      </c>
      <c r="B183" s="124" t="s">
        <v>623</v>
      </c>
      <c r="C183" s="422" t="s">
        <v>284</v>
      </c>
      <c r="D183" s="442" t="s">
        <v>673</v>
      </c>
      <c r="E183" s="442"/>
      <c r="F183" s="172" t="str">
        <f t="shared" si="58"/>
        <v>033004_ChambStérile / Plafond bureau</v>
      </c>
      <c r="G183" s="443" t="str">
        <f t="shared" si="59"/>
        <v>033004_ChambStérile / Plafond bureau_</v>
      </c>
      <c r="H183" s="120" t="s">
        <v>12</v>
      </c>
      <c r="I183" s="103"/>
      <c r="J183" s="124">
        <v>2</v>
      </c>
      <c r="K183" s="124" t="s">
        <v>590</v>
      </c>
      <c r="L183" s="294"/>
      <c r="M183" s="426" t="s">
        <v>10</v>
      </c>
      <c r="N183" s="426">
        <v>1</v>
      </c>
      <c r="O183" s="427">
        <v>592</v>
      </c>
      <c r="P183" s="124">
        <v>592</v>
      </c>
      <c r="Q183" s="124">
        <v>25</v>
      </c>
      <c r="R183" s="124" t="s">
        <v>598</v>
      </c>
      <c r="S183" s="124" t="s">
        <v>134</v>
      </c>
      <c r="T183" s="124" t="s">
        <v>136</v>
      </c>
      <c r="U183" s="429" t="s">
        <v>139</v>
      </c>
      <c r="V183" s="430" t="s">
        <v>160</v>
      </c>
      <c r="W183" s="431" t="s">
        <v>154</v>
      </c>
      <c r="X183" s="432"/>
      <c r="Y183" s="433"/>
      <c r="Z183" s="433"/>
      <c r="AA183" s="434">
        <v>200</v>
      </c>
      <c r="AB183" s="435">
        <v>0.5</v>
      </c>
      <c r="AC183" s="436">
        <f t="shared" si="60"/>
        <v>100</v>
      </c>
      <c r="AD183" s="437">
        <f t="shared" si="61"/>
        <v>200</v>
      </c>
      <c r="AE183" s="438">
        <v>0.05</v>
      </c>
      <c r="AF183" s="437">
        <f t="shared" si="62"/>
        <v>210</v>
      </c>
      <c r="AG183" s="439">
        <f t="shared" si="52"/>
        <v>2520</v>
      </c>
      <c r="AH183" s="553"/>
      <c r="AI183" s="553"/>
      <c r="AJ183" s="553"/>
      <c r="AK183" s="440"/>
      <c r="AL183" s="441">
        <f t="shared" si="53"/>
        <v>222.8978590544157</v>
      </c>
      <c r="AM183" s="439">
        <f t="shared" si="63"/>
        <v>2674.7743086529886</v>
      </c>
      <c r="AN183" s="553"/>
      <c r="AO183" s="553"/>
      <c r="AP183" s="553"/>
      <c r="AQ183" s="440"/>
      <c r="AR183" s="441">
        <f t="shared" si="54"/>
        <v>222.8978590544157</v>
      </c>
      <c r="AS183" s="439">
        <f t="shared" si="64"/>
        <v>2674.7743086529886</v>
      </c>
      <c r="AT183" s="553"/>
      <c r="AU183" s="553"/>
      <c r="AV183" s="553"/>
      <c r="AW183" s="440"/>
      <c r="AX183" s="441">
        <f t="shared" si="55"/>
        <v>222.8978590544157</v>
      </c>
      <c r="AY183" s="439">
        <f t="shared" si="65"/>
        <v>2674.7743086529886</v>
      </c>
      <c r="AZ183" s="553"/>
      <c r="BA183" s="553"/>
      <c r="BB183" s="553"/>
      <c r="BC183" s="440"/>
      <c r="BD183" s="441">
        <f t="shared" si="56"/>
        <v>222.8978590544157</v>
      </c>
      <c r="BE183" s="439">
        <f t="shared" si="66"/>
        <v>2674.7743086529886</v>
      </c>
      <c r="BF183" s="553"/>
      <c r="BG183" s="553"/>
      <c r="BH183" s="553"/>
      <c r="BI183" s="440"/>
      <c r="BJ183" s="441">
        <f t="shared" si="57"/>
        <v>222.8978590544157</v>
      </c>
      <c r="BK183" s="439">
        <f t="shared" si="67"/>
        <v>2674.7743086529886</v>
      </c>
      <c r="BL183" s="553"/>
      <c r="BM183" s="553"/>
      <c r="BN183" s="553"/>
    </row>
    <row r="184" spans="1:66" ht="16.5" customHeight="1" x14ac:dyDescent="0.25">
      <c r="A184" s="171">
        <v>3</v>
      </c>
      <c r="B184" s="124" t="s">
        <v>623</v>
      </c>
      <c r="C184" s="422" t="s">
        <v>284</v>
      </c>
      <c r="D184" s="442" t="s">
        <v>673</v>
      </c>
      <c r="E184" s="442"/>
      <c r="F184" s="172" t="str">
        <f t="shared" si="58"/>
        <v>033004_ChambStérile / Plafond bureau</v>
      </c>
      <c r="G184" s="443" t="str">
        <f t="shared" si="59"/>
        <v>033004_ChambStérile / Plafond bureau_</v>
      </c>
      <c r="H184" s="120" t="s">
        <v>12</v>
      </c>
      <c r="I184" s="103"/>
      <c r="J184" s="124">
        <v>2</v>
      </c>
      <c r="K184" s="124" t="s">
        <v>590</v>
      </c>
      <c r="L184" s="294"/>
      <c r="M184" s="426" t="s">
        <v>10</v>
      </c>
      <c r="N184" s="426">
        <v>1</v>
      </c>
      <c r="O184" s="427">
        <v>592</v>
      </c>
      <c r="P184" s="124">
        <v>592</v>
      </c>
      <c r="Q184" s="124">
        <v>25</v>
      </c>
      <c r="R184" s="124" t="s">
        <v>597</v>
      </c>
      <c r="S184" s="124" t="s">
        <v>134</v>
      </c>
      <c r="T184" s="124" t="s">
        <v>136</v>
      </c>
      <c r="U184" s="429" t="s">
        <v>138</v>
      </c>
      <c r="V184" s="430" t="s">
        <v>155</v>
      </c>
      <c r="W184" s="431" t="s">
        <v>154</v>
      </c>
      <c r="X184" s="432"/>
      <c r="Y184" s="433"/>
      <c r="Z184" s="433"/>
      <c r="AA184" s="434">
        <v>200</v>
      </c>
      <c r="AB184" s="435">
        <v>0.5</v>
      </c>
      <c r="AC184" s="436">
        <f t="shared" si="60"/>
        <v>100</v>
      </c>
      <c r="AD184" s="437">
        <f t="shared" si="61"/>
        <v>200</v>
      </c>
      <c r="AE184" s="438">
        <v>0.05</v>
      </c>
      <c r="AF184" s="437">
        <f t="shared" si="62"/>
        <v>210</v>
      </c>
      <c r="AG184" s="439">
        <f t="shared" si="52"/>
        <v>2520</v>
      </c>
      <c r="AH184" s="553"/>
      <c r="AI184" s="553"/>
      <c r="AJ184" s="553"/>
      <c r="AK184" s="440"/>
      <c r="AL184" s="441">
        <f t="shared" si="53"/>
        <v>222.8978590544157</v>
      </c>
      <c r="AM184" s="439">
        <f t="shared" si="63"/>
        <v>2674.7743086529886</v>
      </c>
      <c r="AN184" s="553"/>
      <c r="AO184" s="553"/>
      <c r="AP184" s="553"/>
      <c r="AQ184" s="440"/>
      <c r="AR184" s="441">
        <f t="shared" si="54"/>
        <v>222.8978590544157</v>
      </c>
      <c r="AS184" s="439">
        <f t="shared" si="64"/>
        <v>2674.7743086529886</v>
      </c>
      <c r="AT184" s="553"/>
      <c r="AU184" s="553"/>
      <c r="AV184" s="553"/>
      <c r="AW184" s="440"/>
      <c r="AX184" s="441">
        <f t="shared" si="55"/>
        <v>222.8978590544157</v>
      </c>
      <c r="AY184" s="439">
        <f t="shared" si="65"/>
        <v>2674.7743086529886</v>
      </c>
      <c r="AZ184" s="553"/>
      <c r="BA184" s="553"/>
      <c r="BB184" s="553"/>
      <c r="BC184" s="440"/>
      <c r="BD184" s="441">
        <f t="shared" si="56"/>
        <v>222.8978590544157</v>
      </c>
      <c r="BE184" s="439">
        <f t="shared" si="66"/>
        <v>2674.7743086529886</v>
      </c>
      <c r="BF184" s="553"/>
      <c r="BG184" s="553"/>
      <c r="BH184" s="553"/>
      <c r="BI184" s="440"/>
      <c r="BJ184" s="441">
        <f t="shared" si="57"/>
        <v>222.8978590544157</v>
      </c>
      <c r="BK184" s="439">
        <f t="shared" si="67"/>
        <v>2674.7743086529886</v>
      </c>
      <c r="BL184" s="553"/>
      <c r="BM184" s="553"/>
      <c r="BN184" s="553"/>
    </row>
    <row r="185" spans="1:66" ht="16.5" customHeight="1" x14ac:dyDescent="0.25">
      <c r="A185" s="171">
        <v>3</v>
      </c>
      <c r="B185" s="124" t="s">
        <v>623</v>
      </c>
      <c r="C185" s="422" t="s">
        <v>284</v>
      </c>
      <c r="D185" s="442" t="s">
        <v>673</v>
      </c>
      <c r="E185" s="442"/>
      <c r="F185" s="172" t="str">
        <f t="shared" si="58"/>
        <v>033004_</v>
      </c>
      <c r="G185" s="443" t="str">
        <f t="shared" si="59"/>
        <v>033004__</v>
      </c>
      <c r="H185" s="120" t="s">
        <v>12</v>
      </c>
      <c r="I185" s="103"/>
      <c r="J185" s="124">
        <v>1</v>
      </c>
      <c r="K185" s="124"/>
      <c r="L185" s="294"/>
      <c r="M185" s="426" t="s">
        <v>10</v>
      </c>
      <c r="N185" s="426">
        <f>3</f>
        <v>3</v>
      </c>
      <c r="O185" s="427">
        <v>1215</v>
      </c>
      <c r="P185" s="124">
        <v>205</v>
      </c>
      <c r="Q185" s="124">
        <v>5</v>
      </c>
      <c r="R185" s="124"/>
      <c r="S185" s="124" t="s">
        <v>134</v>
      </c>
      <c r="T185" s="124" t="s">
        <v>136</v>
      </c>
      <c r="U185" s="429" t="s">
        <v>161</v>
      </c>
      <c r="V185" s="430"/>
      <c r="W185" s="484"/>
      <c r="X185" s="432"/>
      <c r="Y185" s="433"/>
      <c r="Z185" s="433"/>
      <c r="AA185" s="434">
        <v>200</v>
      </c>
      <c r="AB185" s="435">
        <v>0.5</v>
      </c>
      <c r="AC185" s="436">
        <f t="shared" si="60"/>
        <v>100</v>
      </c>
      <c r="AD185" s="437">
        <f t="shared" si="61"/>
        <v>300</v>
      </c>
      <c r="AE185" s="438">
        <v>0.05</v>
      </c>
      <c r="AF185" s="437">
        <f t="shared" si="62"/>
        <v>315</v>
      </c>
      <c r="AG185" s="439">
        <f t="shared" si="52"/>
        <v>3780</v>
      </c>
      <c r="AH185" s="553"/>
      <c r="AI185" s="553"/>
      <c r="AJ185" s="553"/>
      <c r="AK185" s="440"/>
      <c r="AL185" s="441">
        <f t="shared" si="53"/>
        <v>334.34678858162357</v>
      </c>
      <c r="AM185" s="439">
        <f t="shared" si="63"/>
        <v>4012.1614629794831</v>
      </c>
      <c r="AN185" s="553"/>
      <c r="AO185" s="553"/>
      <c r="AP185" s="553"/>
      <c r="AQ185" s="440"/>
      <c r="AR185" s="441">
        <f t="shared" si="54"/>
        <v>334.34678858162357</v>
      </c>
      <c r="AS185" s="439">
        <f t="shared" si="64"/>
        <v>4012.1614629794831</v>
      </c>
      <c r="AT185" s="553"/>
      <c r="AU185" s="553"/>
      <c r="AV185" s="553"/>
      <c r="AW185" s="440"/>
      <c r="AX185" s="441">
        <f t="shared" si="55"/>
        <v>334.34678858162357</v>
      </c>
      <c r="AY185" s="439">
        <f t="shared" si="65"/>
        <v>4012.1614629794831</v>
      </c>
      <c r="AZ185" s="553"/>
      <c r="BA185" s="553"/>
      <c r="BB185" s="553"/>
      <c r="BC185" s="440"/>
      <c r="BD185" s="441">
        <f t="shared" si="56"/>
        <v>334.34678858162357</v>
      </c>
      <c r="BE185" s="439">
        <f t="shared" si="66"/>
        <v>4012.1614629794831</v>
      </c>
      <c r="BF185" s="553"/>
      <c r="BG185" s="553"/>
      <c r="BH185" s="553"/>
      <c r="BI185" s="440"/>
      <c r="BJ185" s="441">
        <f t="shared" si="57"/>
        <v>334.34678858162357</v>
      </c>
      <c r="BK185" s="439">
        <f t="shared" si="67"/>
        <v>4012.1614629794831</v>
      </c>
      <c r="BL185" s="553"/>
      <c r="BM185" s="553"/>
      <c r="BN185" s="553"/>
    </row>
    <row r="186" spans="1:66" ht="16.5" customHeight="1" x14ac:dyDescent="0.25">
      <c r="A186" s="171">
        <v>3</v>
      </c>
      <c r="B186" s="124" t="s">
        <v>623</v>
      </c>
      <c r="C186" s="422" t="s">
        <v>284</v>
      </c>
      <c r="D186" s="442" t="s">
        <v>673</v>
      </c>
      <c r="E186" s="442"/>
      <c r="F186" s="172" t="str">
        <f t="shared" si="58"/>
        <v>033004_</v>
      </c>
      <c r="G186" s="443" t="str">
        <f t="shared" si="59"/>
        <v>033004__</v>
      </c>
      <c r="H186" s="120" t="s">
        <v>12</v>
      </c>
      <c r="I186" s="103"/>
      <c r="J186" s="124">
        <v>1</v>
      </c>
      <c r="K186" s="124"/>
      <c r="L186" s="294"/>
      <c r="M186" s="426" t="s">
        <v>10</v>
      </c>
      <c r="N186" s="426">
        <f>8</f>
        <v>8</v>
      </c>
      <c r="O186" s="427">
        <v>1030</v>
      </c>
      <c r="P186" s="124">
        <v>205</v>
      </c>
      <c r="Q186" s="124">
        <v>5</v>
      </c>
      <c r="R186" s="124"/>
      <c r="S186" s="124" t="s">
        <v>134</v>
      </c>
      <c r="T186" s="124" t="s">
        <v>136</v>
      </c>
      <c r="U186" s="429" t="s">
        <v>161</v>
      </c>
      <c r="V186" s="430"/>
      <c r="W186" s="484"/>
      <c r="X186" s="432"/>
      <c r="Y186" s="433"/>
      <c r="Z186" s="433"/>
      <c r="AA186" s="434">
        <v>200</v>
      </c>
      <c r="AB186" s="435">
        <v>0.5</v>
      </c>
      <c r="AC186" s="436">
        <f t="shared" si="60"/>
        <v>100</v>
      </c>
      <c r="AD186" s="437">
        <f t="shared" si="61"/>
        <v>800</v>
      </c>
      <c r="AE186" s="438">
        <v>0.05</v>
      </c>
      <c r="AF186" s="437">
        <f t="shared" si="62"/>
        <v>840</v>
      </c>
      <c r="AG186" s="439">
        <f t="shared" si="52"/>
        <v>10080</v>
      </c>
      <c r="AH186" s="553"/>
      <c r="AI186" s="553"/>
      <c r="AJ186" s="553"/>
      <c r="AK186" s="440"/>
      <c r="AL186" s="441">
        <f t="shared" si="53"/>
        <v>891.59143621766282</v>
      </c>
      <c r="AM186" s="439">
        <f t="shared" si="63"/>
        <v>10699.097234611954</v>
      </c>
      <c r="AN186" s="553"/>
      <c r="AO186" s="553"/>
      <c r="AP186" s="553"/>
      <c r="AQ186" s="440"/>
      <c r="AR186" s="441">
        <f t="shared" si="54"/>
        <v>891.59143621766282</v>
      </c>
      <c r="AS186" s="439">
        <f t="shared" si="64"/>
        <v>10699.097234611954</v>
      </c>
      <c r="AT186" s="553"/>
      <c r="AU186" s="553"/>
      <c r="AV186" s="553"/>
      <c r="AW186" s="440"/>
      <c r="AX186" s="441">
        <f t="shared" si="55"/>
        <v>891.59143621766282</v>
      </c>
      <c r="AY186" s="439">
        <f t="shared" si="65"/>
        <v>10699.097234611954</v>
      </c>
      <c r="AZ186" s="553"/>
      <c r="BA186" s="553"/>
      <c r="BB186" s="553"/>
      <c r="BC186" s="440"/>
      <c r="BD186" s="441">
        <f t="shared" si="56"/>
        <v>891.59143621766282</v>
      </c>
      <c r="BE186" s="439">
        <f t="shared" si="66"/>
        <v>10699.097234611954</v>
      </c>
      <c r="BF186" s="553"/>
      <c r="BG186" s="553"/>
      <c r="BH186" s="553"/>
      <c r="BI186" s="440"/>
      <c r="BJ186" s="441">
        <f t="shared" si="57"/>
        <v>891.59143621766282</v>
      </c>
      <c r="BK186" s="439">
        <f t="shared" si="67"/>
        <v>10699.097234611954</v>
      </c>
      <c r="BL186" s="553"/>
      <c r="BM186" s="553"/>
      <c r="BN186" s="553"/>
    </row>
    <row r="187" spans="1:66" ht="16.5" customHeight="1" x14ac:dyDescent="0.25">
      <c r="A187" s="171">
        <v>3</v>
      </c>
      <c r="B187" s="124" t="s">
        <v>624</v>
      </c>
      <c r="C187" s="124" t="s">
        <v>286</v>
      </c>
      <c r="D187" s="442" t="s">
        <v>673</v>
      </c>
      <c r="E187" s="442"/>
      <c r="F187" s="172" t="str">
        <f t="shared" si="58"/>
        <v>033005_CTA P2</v>
      </c>
      <c r="G187" s="443" t="str">
        <f t="shared" si="59"/>
        <v>033005_CTA P2_</v>
      </c>
      <c r="H187" s="120" t="s">
        <v>12</v>
      </c>
      <c r="I187" s="103"/>
      <c r="J187" s="124">
        <v>2</v>
      </c>
      <c r="K187" s="124" t="s">
        <v>639</v>
      </c>
      <c r="L187" s="485"/>
      <c r="M187" s="426" t="s">
        <v>10</v>
      </c>
      <c r="N187" s="426">
        <v>1</v>
      </c>
      <c r="O187" s="446">
        <v>592</v>
      </c>
      <c r="P187" s="124">
        <v>592</v>
      </c>
      <c r="Q187" s="103">
        <v>25</v>
      </c>
      <c r="R187" s="124" t="s">
        <v>597</v>
      </c>
      <c r="S187" s="124" t="s">
        <v>134</v>
      </c>
      <c r="T187" s="124" t="s">
        <v>136</v>
      </c>
      <c r="U187" s="429" t="s">
        <v>138</v>
      </c>
      <c r="V187" s="430" t="s">
        <v>155</v>
      </c>
      <c r="W187" s="431" t="s">
        <v>154</v>
      </c>
      <c r="X187" s="432"/>
      <c r="Y187" s="433"/>
      <c r="Z187" s="433"/>
      <c r="AA187" s="434">
        <v>200</v>
      </c>
      <c r="AB187" s="435">
        <v>0.5</v>
      </c>
      <c r="AC187" s="436">
        <f t="shared" si="60"/>
        <v>100</v>
      </c>
      <c r="AD187" s="437">
        <f t="shared" si="61"/>
        <v>200</v>
      </c>
      <c r="AE187" s="438">
        <v>0.05</v>
      </c>
      <c r="AF187" s="437">
        <f t="shared" si="62"/>
        <v>210</v>
      </c>
      <c r="AG187" s="439">
        <f t="shared" si="52"/>
        <v>2520</v>
      </c>
      <c r="AH187" s="553"/>
      <c r="AI187" s="553"/>
      <c r="AJ187" s="553"/>
      <c r="AK187" s="440"/>
      <c r="AL187" s="441">
        <f t="shared" si="53"/>
        <v>222.8978590544157</v>
      </c>
      <c r="AM187" s="439">
        <f t="shared" si="63"/>
        <v>2674.7743086529886</v>
      </c>
      <c r="AN187" s="553"/>
      <c r="AO187" s="553"/>
      <c r="AP187" s="553"/>
      <c r="AQ187" s="440"/>
      <c r="AR187" s="441">
        <f t="shared" si="54"/>
        <v>222.8978590544157</v>
      </c>
      <c r="AS187" s="439">
        <f t="shared" si="64"/>
        <v>2674.7743086529886</v>
      </c>
      <c r="AT187" s="553"/>
      <c r="AU187" s="553"/>
      <c r="AV187" s="553"/>
      <c r="AW187" s="440"/>
      <c r="AX187" s="441">
        <f t="shared" si="55"/>
        <v>222.8978590544157</v>
      </c>
      <c r="AY187" s="439">
        <f t="shared" si="65"/>
        <v>2674.7743086529886</v>
      </c>
      <c r="AZ187" s="553"/>
      <c r="BA187" s="553"/>
      <c r="BB187" s="553"/>
      <c r="BC187" s="440"/>
      <c r="BD187" s="441">
        <f t="shared" si="56"/>
        <v>222.8978590544157</v>
      </c>
      <c r="BE187" s="439">
        <f t="shared" si="66"/>
        <v>2674.7743086529886</v>
      </c>
      <c r="BF187" s="553"/>
      <c r="BG187" s="553"/>
      <c r="BH187" s="553"/>
      <c r="BI187" s="440"/>
      <c r="BJ187" s="441">
        <f t="shared" si="57"/>
        <v>222.8978590544157</v>
      </c>
      <c r="BK187" s="439">
        <f t="shared" si="67"/>
        <v>2674.7743086529886</v>
      </c>
      <c r="BL187" s="553"/>
      <c r="BM187" s="553"/>
      <c r="BN187" s="553"/>
    </row>
    <row r="188" spans="1:66" ht="16.5" customHeight="1" x14ac:dyDescent="0.25">
      <c r="A188" s="171">
        <v>3</v>
      </c>
      <c r="B188" s="124" t="s">
        <v>624</v>
      </c>
      <c r="C188" s="124" t="s">
        <v>286</v>
      </c>
      <c r="D188" s="442" t="s">
        <v>673</v>
      </c>
      <c r="E188" s="442"/>
      <c r="F188" s="172" t="str">
        <f t="shared" si="58"/>
        <v>033005_CTA P2</v>
      </c>
      <c r="G188" s="443" t="str">
        <f t="shared" si="59"/>
        <v>033005_CTA P2_</v>
      </c>
      <c r="H188" s="120" t="s">
        <v>12</v>
      </c>
      <c r="I188" s="103"/>
      <c r="J188" s="124">
        <v>2</v>
      </c>
      <c r="K188" s="124" t="s">
        <v>639</v>
      </c>
      <c r="L188" s="485"/>
      <c r="M188" s="426" t="s">
        <v>10</v>
      </c>
      <c r="N188" s="426">
        <v>1</v>
      </c>
      <c r="O188" s="446">
        <v>592</v>
      </c>
      <c r="P188" s="124">
        <v>592</v>
      </c>
      <c r="Q188" s="103">
        <v>25</v>
      </c>
      <c r="R188" s="124" t="s">
        <v>572</v>
      </c>
      <c r="S188" s="124" t="s">
        <v>134</v>
      </c>
      <c r="T188" s="124" t="s">
        <v>136</v>
      </c>
      <c r="U188" s="429" t="s">
        <v>139</v>
      </c>
      <c r="V188" s="430" t="s">
        <v>160</v>
      </c>
      <c r="W188" s="431" t="s">
        <v>154</v>
      </c>
      <c r="X188" s="432"/>
      <c r="Y188" s="433"/>
      <c r="Z188" s="433"/>
      <c r="AA188" s="434">
        <v>200</v>
      </c>
      <c r="AB188" s="435">
        <v>0.5</v>
      </c>
      <c r="AC188" s="436">
        <f t="shared" si="60"/>
        <v>100</v>
      </c>
      <c r="AD188" s="437">
        <f t="shared" si="61"/>
        <v>200</v>
      </c>
      <c r="AE188" s="438">
        <v>0.05</v>
      </c>
      <c r="AF188" s="437">
        <f t="shared" si="62"/>
        <v>210</v>
      </c>
      <c r="AG188" s="439">
        <f t="shared" si="52"/>
        <v>2520</v>
      </c>
      <c r="AH188" s="553"/>
      <c r="AI188" s="553"/>
      <c r="AJ188" s="553"/>
      <c r="AK188" s="440"/>
      <c r="AL188" s="441">
        <f t="shared" si="53"/>
        <v>222.8978590544157</v>
      </c>
      <c r="AM188" s="439">
        <f t="shared" si="63"/>
        <v>2674.7743086529886</v>
      </c>
      <c r="AN188" s="553"/>
      <c r="AO188" s="553"/>
      <c r="AP188" s="553"/>
      <c r="AQ188" s="440"/>
      <c r="AR188" s="441">
        <f t="shared" si="54"/>
        <v>222.8978590544157</v>
      </c>
      <c r="AS188" s="439">
        <f t="shared" si="64"/>
        <v>2674.7743086529886</v>
      </c>
      <c r="AT188" s="553"/>
      <c r="AU188" s="553"/>
      <c r="AV188" s="553"/>
      <c r="AW188" s="440"/>
      <c r="AX188" s="441">
        <f t="shared" si="55"/>
        <v>222.8978590544157</v>
      </c>
      <c r="AY188" s="439">
        <f t="shared" si="65"/>
        <v>2674.7743086529886</v>
      </c>
      <c r="AZ188" s="553"/>
      <c r="BA188" s="553"/>
      <c r="BB188" s="553"/>
      <c r="BC188" s="440"/>
      <c r="BD188" s="441">
        <f t="shared" si="56"/>
        <v>222.8978590544157</v>
      </c>
      <c r="BE188" s="439">
        <f t="shared" si="66"/>
        <v>2674.7743086529886</v>
      </c>
      <c r="BF188" s="553"/>
      <c r="BG188" s="553"/>
      <c r="BH188" s="553"/>
      <c r="BI188" s="440"/>
      <c r="BJ188" s="441">
        <f t="shared" si="57"/>
        <v>222.8978590544157</v>
      </c>
      <c r="BK188" s="439">
        <f t="shared" si="67"/>
        <v>2674.7743086529886</v>
      </c>
      <c r="BL188" s="553"/>
      <c r="BM188" s="553"/>
      <c r="BN188" s="553"/>
    </row>
    <row r="189" spans="1:66" ht="16.5" customHeight="1" x14ac:dyDescent="0.25">
      <c r="A189" s="171">
        <v>3</v>
      </c>
      <c r="B189" s="124" t="s">
        <v>624</v>
      </c>
      <c r="C189" s="124" t="s">
        <v>286</v>
      </c>
      <c r="D189" s="442" t="s">
        <v>673</v>
      </c>
      <c r="E189" s="442"/>
      <c r="F189" s="172" t="str">
        <f t="shared" si="58"/>
        <v>033005_CTA TAN</v>
      </c>
      <c r="G189" s="443" t="str">
        <f t="shared" si="59"/>
        <v>033005_CTA TAN_</v>
      </c>
      <c r="H189" s="120" t="s">
        <v>12</v>
      </c>
      <c r="I189" s="103"/>
      <c r="J189" s="124">
        <v>2</v>
      </c>
      <c r="K189" s="124" t="s">
        <v>640</v>
      </c>
      <c r="L189" s="124"/>
      <c r="M189" s="425" t="s">
        <v>10</v>
      </c>
      <c r="N189" s="426">
        <v>1</v>
      </c>
      <c r="O189" s="446">
        <v>287</v>
      </c>
      <c r="P189" s="124">
        <v>592</v>
      </c>
      <c r="Q189" s="103">
        <v>25</v>
      </c>
      <c r="R189" s="124" t="s">
        <v>600</v>
      </c>
      <c r="S189" s="124" t="s">
        <v>134</v>
      </c>
      <c r="T189" s="124" t="s">
        <v>136</v>
      </c>
      <c r="U189" s="429" t="s">
        <v>139</v>
      </c>
      <c r="V189" s="430" t="s">
        <v>160</v>
      </c>
      <c r="W189" s="431" t="s">
        <v>154</v>
      </c>
      <c r="X189" s="432"/>
      <c r="Y189" s="433"/>
      <c r="Z189" s="433"/>
      <c r="AA189" s="434">
        <v>200</v>
      </c>
      <c r="AB189" s="435">
        <v>0.5</v>
      </c>
      <c r="AC189" s="436">
        <f t="shared" si="60"/>
        <v>100</v>
      </c>
      <c r="AD189" s="437">
        <f t="shared" si="61"/>
        <v>200</v>
      </c>
      <c r="AE189" s="438">
        <v>0.05</v>
      </c>
      <c r="AF189" s="437">
        <f t="shared" si="62"/>
        <v>210</v>
      </c>
      <c r="AG189" s="439">
        <f t="shared" si="52"/>
        <v>2520</v>
      </c>
      <c r="AH189" s="553"/>
      <c r="AI189" s="553"/>
      <c r="AJ189" s="553"/>
      <c r="AK189" s="440"/>
      <c r="AL189" s="441">
        <f t="shared" si="53"/>
        <v>222.8978590544157</v>
      </c>
      <c r="AM189" s="439">
        <f t="shared" si="63"/>
        <v>2674.7743086529886</v>
      </c>
      <c r="AN189" s="553"/>
      <c r="AO189" s="553"/>
      <c r="AP189" s="553"/>
      <c r="AQ189" s="440"/>
      <c r="AR189" s="441">
        <f t="shared" si="54"/>
        <v>222.8978590544157</v>
      </c>
      <c r="AS189" s="439">
        <f t="shared" si="64"/>
        <v>2674.7743086529886</v>
      </c>
      <c r="AT189" s="553"/>
      <c r="AU189" s="553"/>
      <c r="AV189" s="553"/>
      <c r="AW189" s="440"/>
      <c r="AX189" s="441">
        <f t="shared" si="55"/>
        <v>222.8978590544157</v>
      </c>
      <c r="AY189" s="439">
        <f t="shared" si="65"/>
        <v>2674.7743086529886</v>
      </c>
      <c r="AZ189" s="553"/>
      <c r="BA189" s="553"/>
      <c r="BB189" s="553"/>
      <c r="BC189" s="440"/>
      <c r="BD189" s="441">
        <f t="shared" si="56"/>
        <v>222.8978590544157</v>
      </c>
      <c r="BE189" s="439">
        <f t="shared" si="66"/>
        <v>2674.7743086529886</v>
      </c>
      <c r="BF189" s="553"/>
      <c r="BG189" s="553"/>
      <c r="BH189" s="553"/>
      <c r="BI189" s="440"/>
      <c r="BJ189" s="441">
        <f t="shared" si="57"/>
        <v>222.8978590544157</v>
      </c>
      <c r="BK189" s="439">
        <f t="shared" si="67"/>
        <v>2674.7743086529886</v>
      </c>
      <c r="BL189" s="553"/>
      <c r="BM189" s="553"/>
      <c r="BN189" s="553"/>
    </row>
    <row r="190" spans="1:66" ht="16.5" customHeight="1" x14ac:dyDescent="0.25">
      <c r="A190" s="171">
        <v>3</v>
      </c>
      <c r="B190" s="124" t="s">
        <v>624</v>
      </c>
      <c r="C190" s="124" t="s">
        <v>286</v>
      </c>
      <c r="D190" s="442" t="s">
        <v>673</v>
      </c>
      <c r="E190" s="442"/>
      <c r="F190" s="172" t="str">
        <f t="shared" si="58"/>
        <v>033005_CTA TAN</v>
      </c>
      <c r="G190" s="443" t="str">
        <f t="shared" si="59"/>
        <v>033005_CTA TAN_</v>
      </c>
      <c r="H190" s="120" t="s">
        <v>12</v>
      </c>
      <c r="I190" s="103"/>
      <c r="J190" s="124">
        <v>2</v>
      </c>
      <c r="K190" s="124" t="s">
        <v>640</v>
      </c>
      <c r="L190" s="124"/>
      <c r="M190" s="425" t="s">
        <v>10</v>
      </c>
      <c r="N190" s="426">
        <v>1</v>
      </c>
      <c r="O190" s="446">
        <v>592</v>
      </c>
      <c r="P190" s="124">
        <v>592</v>
      </c>
      <c r="Q190" s="103">
        <v>25</v>
      </c>
      <c r="R190" s="124" t="s">
        <v>598</v>
      </c>
      <c r="S190" s="124" t="s">
        <v>134</v>
      </c>
      <c r="T190" s="124" t="s">
        <v>136</v>
      </c>
      <c r="U190" s="429" t="s">
        <v>139</v>
      </c>
      <c r="V190" s="430" t="s">
        <v>160</v>
      </c>
      <c r="W190" s="431" t="s">
        <v>154</v>
      </c>
      <c r="X190" s="432"/>
      <c r="Y190" s="433"/>
      <c r="Z190" s="433"/>
      <c r="AA190" s="434">
        <v>200</v>
      </c>
      <c r="AB190" s="435">
        <v>0.5</v>
      </c>
      <c r="AC190" s="436">
        <f t="shared" si="60"/>
        <v>100</v>
      </c>
      <c r="AD190" s="437">
        <f t="shared" si="61"/>
        <v>200</v>
      </c>
      <c r="AE190" s="438">
        <v>0.05</v>
      </c>
      <c r="AF190" s="437">
        <f t="shared" si="62"/>
        <v>210</v>
      </c>
      <c r="AG190" s="439">
        <f t="shared" si="52"/>
        <v>2520</v>
      </c>
      <c r="AH190" s="553"/>
      <c r="AI190" s="553"/>
      <c r="AJ190" s="553"/>
      <c r="AK190" s="440"/>
      <c r="AL190" s="441">
        <f t="shared" si="53"/>
        <v>222.8978590544157</v>
      </c>
      <c r="AM190" s="439">
        <f t="shared" si="63"/>
        <v>2674.7743086529886</v>
      </c>
      <c r="AN190" s="553"/>
      <c r="AO190" s="553"/>
      <c r="AP190" s="553"/>
      <c r="AQ190" s="440"/>
      <c r="AR190" s="441">
        <f t="shared" si="54"/>
        <v>222.8978590544157</v>
      </c>
      <c r="AS190" s="439">
        <f t="shared" si="64"/>
        <v>2674.7743086529886</v>
      </c>
      <c r="AT190" s="553"/>
      <c r="AU190" s="553"/>
      <c r="AV190" s="553"/>
      <c r="AW190" s="440"/>
      <c r="AX190" s="441">
        <f t="shared" si="55"/>
        <v>222.8978590544157</v>
      </c>
      <c r="AY190" s="439">
        <f t="shared" si="65"/>
        <v>2674.7743086529886</v>
      </c>
      <c r="AZ190" s="553"/>
      <c r="BA190" s="553"/>
      <c r="BB190" s="553"/>
      <c r="BC190" s="440"/>
      <c r="BD190" s="441">
        <f t="shared" si="56"/>
        <v>222.8978590544157</v>
      </c>
      <c r="BE190" s="439">
        <f t="shared" si="66"/>
        <v>2674.7743086529886</v>
      </c>
      <c r="BF190" s="553"/>
      <c r="BG190" s="553"/>
      <c r="BH190" s="553"/>
      <c r="BI190" s="440"/>
      <c r="BJ190" s="441">
        <f t="shared" si="57"/>
        <v>222.8978590544157</v>
      </c>
      <c r="BK190" s="439">
        <f t="shared" si="67"/>
        <v>2674.7743086529886</v>
      </c>
      <c r="BL190" s="553"/>
      <c r="BM190" s="553"/>
      <c r="BN190" s="553"/>
    </row>
    <row r="191" spans="1:66" ht="16.5" customHeight="1" x14ac:dyDescent="0.25">
      <c r="A191" s="171">
        <v>3</v>
      </c>
      <c r="B191" s="124" t="s">
        <v>624</v>
      </c>
      <c r="C191" s="124" t="s">
        <v>286</v>
      </c>
      <c r="D191" s="442" t="s">
        <v>673</v>
      </c>
      <c r="E191" s="442"/>
      <c r="F191" s="172" t="str">
        <f t="shared" si="58"/>
        <v>033005_CTA TAN</v>
      </c>
      <c r="G191" s="443" t="str">
        <f t="shared" si="59"/>
        <v>033005_CTA TAN_</v>
      </c>
      <c r="H191" s="120" t="s">
        <v>12</v>
      </c>
      <c r="I191" s="103"/>
      <c r="J191" s="124">
        <v>2</v>
      </c>
      <c r="K191" s="124" t="s">
        <v>640</v>
      </c>
      <c r="L191" s="124"/>
      <c r="M191" s="425" t="s">
        <v>10</v>
      </c>
      <c r="N191" s="426">
        <v>2</v>
      </c>
      <c r="O191" s="446">
        <v>287</v>
      </c>
      <c r="P191" s="124">
        <v>592</v>
      </c>
      <c r="Q191" s="103">
        <v>48</v>
      </c>
      <c r="R191" s="103"/>
      <c r="S191" s="124" t="s">
        <v>134</v>
      </c>
      <c r="T191" s="124" t="s">
        <v>136</v>
      </c>
      <c r="U191" s="429" t="s">
        <v>138</v>
      </c>
      <c r="V191" s="430" t="s">
        <v>158</v>
      </c>
      <c r="W191" s="431" t="s">
        <v>148</v>
      </c>
      <c r="X191" s="432"/>
      <c r="Y191" s="433"/>
      <c r="Z191" s="433"/>
      <c r="AA191" s="434">
        <v>200</v>
      </c>
      <c r="AB191" s="435">
        <v>0.5</v>
      </c>
      <c r="AC191" s="436">
        <f t="shared" si="60"/>
        <v>100</v>
      </c>
      <c r="AD191" s="437">
        <f t="shared" si="61"/>
        <v>400</v>
      </c>
      <c r="AE191" s="438">
        <v>0.05</v>
      </c>
      <c r="AF191" s="437">
        <f t="shared" si="62"/>
        <v>420</v>
      </c>
      <c r="AG191" s="439">
        <f t="shared" si="52"/>
        <v>5040</v>
      </c>
      <c r="AH191" s="553"/>
      <c r="AI191" s="553"/>
      <c r="AJ191" s="553"/>
      <c r="AK191" s="440"/>
      <c r="AL191" s="441">
        <f t="shared" si="53"/>
        <v>445.79571810883141</v>
      </c>
      <c r="AM191" s="439">
        <f t="shared" si="63"/>
        <v>5349.5486173059771</v>
      </c>
      <c r="AN191" s="553"/>
      <c r="AO191" s="553"/>
      <c r="AP191" s="553"/>
      <c r="AQ191" s="440"/>
      <c r="AR191" s="441">
        <f t="shared" si="54"/>
        <v>445.79571810883141</v>
      </c>
      <c r="AS191" s="439">
        <f t="shared" si="64"/>
        <v>5349.5486173059771</v>
      </c>
      <c r="AT191" s="553"/>
      <c r="AU191" s="553"/>
      <c r="AV191" s="553"/>
      <c r="AW191" s="440"/>
      <c r="AX191" s="441">
        <f t="shared" si="55"/>
        <v>445.79571810883141</v>
      </c>
      <c r="AY191" s="439">
        <f t="shared" si="65"/>
        <v>5349.5486173059771</v>
      </c>
      <c r="AZ191" s="553"/>
      <c r="BA191" s="553"/>
      <c r="BB191" s="553"/>
      <c r="BC191" s="440"/>
      <c r="BD191" s="441">
        <f t="shared" si="56"/>
        <v>445.79571810883141</v>
      </c>
      <c r="BE191" s="439">
        <f t="shared" si="66"/>
        <v>5349.5486173059771</v>
      </c>
      <c r="BF191" s="553"/>
      <c r="BG191" s="553"/>
      <c r="BH191" s="553"/>
      <c r="BI191" s="440"/>
      <c r="BJ191" s="441">
        <f t="shared" si="57"/>
        <v>445.79571810883141</v>
      </c>
      <c r="BK191" s="439">
        <f t="shared" si="67"/>
        <v>5349.5486173059771</v>
      </c>
      <c r="BL191" s="553"/>
      <c r="BM191" s="553"/>
      <c r="BN191" s="553"/>
    </row>
    <row r="192" spans="1:66" ht="16.5" customHeight="1" x14ac:dyDescent="0.25">
      <c r="A192" s="171">
        <v>3</v>
      </c>
      <c r="B192" s="124" t="s">
        <v>624</v>
      </c>
      <c r="C192" s="124" t="s">
        <v>286</v>
      </c>
      <c r="D192" s="442" t="s">
        <v>673</v>
      </c>
      <c r="E192" s="442"/>
      <c r="F192" s="172" t="str">
        <f t="shared" si="58"/>
        <v>033005_CTA TAN</v>
      </c>
      <c r="G192" s="443" t="str">
        <f t="shared" si="59"/>
        <v>033005_CTA TAN_</v>
      </c>
      <c r="H192" s="120" t="s">
        <v>12</v>
      </c>
      <c r="I192" s="103"/>
      <c r="J192" s="124">
        <v>2</v>
      </c>
      <c r="K192" s="124" t="s">
        <v>640</v>
      </c>
      <c r="L192" s="124"/>
      <c r="M192" s="425" t="s">
        <v>10</v>
      </c>
      <c r="N192" s="426">
        <v>2</v>
      </c>
      <c r="O192" s="446">
        <v>592</v>
      </c>
      <c r="P192" s="103">
        <v>592</v>
      </c>
      <c r="Q192" s="103">
        <v>48</v>
      </c>
      <c r="R192" s="103"/>
      <c r="S192" s="124" t="s">
        <v>134</v>
      </c>
      <c r="T192" s="124" t="s">
        <v>136</v>
      </c>
      <c r="U192" s="429" t="s">
        <v>138</v>
      </c>
      <c r="V192" s="430" t="s">
        <v>158</v>
      </c>
      <c r="W192" s="431" t="s">
        <v>148</v>
      </c>
      <c r="X192" s="432"/>
      <c r="Y192" s="433"/>
      <c r="Z192" s="433"/>
      <c r="AA192" s="434">
        <v>200</v>
      </c>
      <c r="AB192" s="435">
        <v>0.5</v>
      </c>
      <c r="AC192" s="436">
        <f t="shared" si="60"/>
        <v>100</v>
      </c>
      <c r="AD192" s="437">
        <f t="shared" si="61"/>
        <v>400</v>
      </c>
      <c r="AE192" s="438">
        <v>0.05</v>
      </c>
      <c r="AF192" s="437">
        <f t="shared" si="62"/>
        <v>420</v>
      </c>
      <c r="AG192" s="439">
        <f t="shared" si="52"/>
        <v>5040</v>
      </c>
      <c r="AH192" s="553"/>
      <c r="AI192" s="553"/>
      <c r="AJ192" s="553"/>
      <c r="AK192" s="440"/>
      <c r="AL192" s="441">
        <f t="shared" si="53"/>
        <v>445.79571810883141</v>
      </c>
      <c r="AM192" s="439">
        <f t="shared" si="63"/>
        <v>5349.5486173059771</v>
      </c>
      <c r="AN192" s="553"/>
      <c r="AO192" s="553"/>
      <c r="AP192" s="553"/>
      <c r="AQ192" s="440"/>
      <c r="AR192" s="441">
        <f t="shared" si="54"/>
        <v>445.79571810883141</v>
      </c>
      <c r="AS192" s="439">
        <f t="shared" si="64"/>
        <v>5349.5486173059771</v>
      </c>
      <c r="AT192" s="553"/>
      <c r="AU192" s="553"/>
      <c r="AV192" s="553"/>
      <c r="AW192" s="440"/>
      <c r="AX192" s="441">
        <f t="shared" si="55"/>
        <v>445.79571810883141</v>
      </c>
      <c r="AY192" s="439">
        <f t="shared" si="65"/>
        <v>5349.5486173059771</v>
      </c>
      <c r="AZ192" s="553"/>
      <c r="BA192" s="553"/>
      <c r="BB192" s="553"/>
      <c r="BC192" s="440"/>
      <c r="BD192" s="441">
        <f t="shared" si="56"/>
        <v>445.79571810883141</v>
      </c>
      <c r="BE192" s="439">
        <f t="shared" si="66"/>
        <v>5349.5486173059771</v>
      </c>
      <c r="BF192" s="553"/>
      <c r="BG192" s="553"/>
      <c r="BH192" s="553"/>
      <c r="BI192" s="440"/>
      <c r="BJ192" s="441">
        <f t="shared" si="57"/>
        <v>445.79571810883141</v>
      </c>
      <c r="BK192" s="439">
        <f t="shared" si="67"/>
        <v>5349.5486173059771</v>
      </c>
      <c r="BL192" s="553"/>
      <c r="BM192" s="553"/>
      <c r="BN192" s="553"/>
    </row>
    <row r="193" spans="1:66" ht="16.5" customHeight="1" x14ac:dyDescent="0.25">
      <c r="A193" s="171">
        <v>3</v>
      </c>
      <c r="B193" s="124" t="s">
        <v>625</v>
      </c>
      <c r="C193" s="422" t="s">
        <v>346</v>
      </c>
      <c r="D193" s="442" t="s">
        <v>673</v>
      </c>
      <c r="E193" s="442"/>
      <c r="F193" s="172" t="str">
        <f t="shared" si="58"/>
        <v>033007_Foyer</v>
      </c>
      <c r="G193" s="443" t="str">
        <f t="shared" si="59"/>
        <v>033007_Foyer_</v>
      </c>
      <c r="H193" s="120" t="s">
        <v>12</v>
      </c>
      <c r="I193" s="103"/>
      <c r="J193" s="124">
        <v>2</v>
      </c>
      <c r="K193" s="124" t="s">
        <v>591</v>
      </c>
      <c r="L193" s="124"/>
      <c r="M193" s="425" t="s">
        <v>10</v>
      </c>
      <c r="N193" s="426">
        <v>1</v>
      </c>
      <c r="O193" s="427">
        <v>592</v>
      </c>
      <c r="P193" s="124">
        <v>592</v>
      </c>
      <c r="Q193" s="124">
        <v>25</v>
      </c>
      <c r="R193" s="124" t="s">
        <v>597</v>
      </c>
      <c r="S193" s="124" t="s">
        <v>134</v>
      </c>
      <c r="T193" s="124" t="s">
        <v>136</v>
      </c>
      <c r="U193" s="429" t="s">
        <v>138</v>
      </c>
      <c r="V193" s="430" t="s">
        <v>155</v>
      </c>
      <c r="W193" s="431" t="s">
        <v>154</v>
      </c>
      <c r="X193" s="432"/>
      <c r="Y193" s="433"/>
      <c r="Z193" s="433"/>
      <c r="AA193" s="434">
        <v>200</v>
      </c>
      <c r="AB193" s="435">
        <v>0.5</v>
      </c>
      <c r="AC193" s="436">
        <f t="shared" si="60"/>
        <v>100</v>
      </c>
      <c r="AD193" s="437">
        <f t="shared" si="61"/>
        <v>200</v>
      </c>
      <c r="AE193" s="438">
        <v>0.05</v>
      </c>
      <c r="AF193" s="437">
        <f t="shared" si="62"/>
        <v>210</v>
      </c>
      <c r="AG193" s="439">
        <f t="shared" si="52"/>
        <v>2520</v>
      </c>
      <c r="AH193" s="553"/>
      <c r="AI193" s="553"/>
      <c r="AJ193" s="553"/>
      <c r="AK193" s="440"/>
      <c r="AL193" s="441">
        <f t="shared" si="53"/>
        <v>222.8978590544157</v>
      </c>
      <c r="AM193" s="439">
        <f t="shared" si="63"/>
        <v>2674.7743086529886</v>
      </c>
      <c r="AN193" s="553"/>
      <c r="AO193" s="553"/>
      <c r="AP193" s="553"/>
      <c r="AQ193" s="440"/>
      <c r="AR193" s="441">
        <f t="shared" si="54"/>
        <v>222.8978590544157</v>
      </c>
      <c r="AS193" s="439">
        <f t="shared" si="64"/>
        <v>2674.7743086529886</v>
      </c>
      <c r="AT193" s="553"/>
      <c r="AU193" s="553"/>
      <c r="AV193" s="553"/>
      <c r="AW193" s="440"/>
      <c r="AX193" s="441">
        <f t="shared" si="55"/>
        <v>222.8978590544157</v>
      </c>
      <c r="AY193" s="439">
        <f t="shared" si="65"/>
        <v>2674.7743086529886</v>
      </c>
      <c r="AZ193" s="553"/>
      <c r="BA193" s="553"/>
      <c r="BB193" s="553"/>
      <c r="BC193" s="440"/>
      <c r="BD193" s="441">
        <f t="shared" si="56"/>
        <v>222.8978590544157</v>
      </c>
      <c r="BE193" s="439">
        <f t="shared" si="66"/>
        <v>2674.7743086529886</v>
      </c>
      <c r="BF193" s="553"/>
      <c r="BG193" s="553"/>
      <c r="BH193" s="553"/>
      <c r="BI193" s="440"/>
      <c r="BJ193" s="441">
        <f t="shared" si="57"/>
        <v>222.8978590544157</v>
      </c>
      <c r="BK193" s="439">
        <f t="shared" si="67"/>
        <v>2674.7743086529886</v>
      </c>
      <c r="BL193" s="553"/>
      <c r="BM193" s="553"/>
      <c r="BN193" s="553"/>
    </row>
    <row r="194" spans="1:66" ht="16.5" customHeight="1" x14ac:dyDescent="0.25">
      <c r="A194" s="171">
        <v>3</v>
      </c>
      <c r="B194" s="124" t="s">
        <v>625</v>
      </c>
      <c r="C194" s="422" t="s">
        <v>346</v>
      </c>
      <c r="D194" s="442" t="s">
        <v>673</v>
      </c>
      <c r="E194" s="442"/>
      <c r="F194" s="172" t="str">
        <f t="shared" si="58"/>
        <v>033007_Foyer</v>
      </c>
      <c r="G194" s="443" t="str">
        <f t="shared" si="59"/>
        <v>033007_Foyer_</v>
      </c>
      <c r="H194" s="120" t="s">
        <v>12</v>
      </c>
      <c r="I194" s="103"/>
      <c r="J194" s="124">
        <v>2</v>
      </c>
      <c r="K194" s="124" t="s">
        <v>591</v>
      </c>
      <c r="L194" s="124"/>
      <c r="M194" s="425" t="s">
        <v>10</v>
      </c>
      <c r="N194" s="426">
        <v>1</v>
      </c>
      <c r="O194" s="427">
        <v>592</v>
      </c>
      <c r="P194" s="124">
        <v>592</v>
      </c>
      <c r="Q194" s="124">
        <v>25</v>
      </c>
      <c r="R194" s="124" t="s">
        <v>598</v>
      </c>
      <c r="S194" s="124" t="s">
        <v>134</v>
      </c>
      <c r="T194" s="124" t="s">
        <v>136</v>
      </c>
      <c r="U194" s="429" t="s">
        <v>139</v>
      </c>
      <c r="V194" s="430" t="s">
        <v>160</v>
      </c>
      <c r="W194" s="431" t="s">
        <v>154</v>
      </c>
      <c r="X194" s="432"/>
      <c r="Y194" s="433"/>
      <c r="Z194" s="433"/>
      <c r="AA194" s="434">
        <v>200</v>
      </c>
      <c r="AB194" s="435">
        <v>0.5</v>
      </c>
      <c r="AC194" s="436">
        <f t="shared" si="60"/>
        <v>100</v>
      </c>
      <c r="AD194" s="437">
        <f t="shared" si="61"/>
        <v>200</v>
      </c>
      <c r="AE194" s="438">
        <v>0.05</v>
      </c>
      <c r="AF194" s="437">
        <f t="shared" si="62"/>
        <v>210</v>
      </c>
      <c r="AG194" s="439">
        <f t="shared" si="52"/>
        <v>2520</v>
      </c>
      <c r="AH194" s="553"/>
      <c r="AI194" s="553"/>
      <c r="AJ194" s="553"/>
      <c r="AK194" s="440"/>
      <c r="AL194" s="441">
        <f t="shared" si="53"/>
        <v>222.8978590544157</v>
      </c>
      <c r="AM194" s="439">
        <f t="shared" si="63"/>
        <v>2674.7743086529886</v>
      </c>
      <c r="AN194" s="553"/>
      <c r="AO194" s="553"/>
      <c r="AP194" s="553"/>
      <c r="AQ194" s="440"/>
      <c r="AR194" s="441">
        <f t="shared" si="54"/>
        <v>222.8978590544157</v>
      </c>
      <c r="AS194" s="439">
        <f t="shared" si="64"/>
        <v>2674.7743086529886</v>
      </c>
      <c r="AT194" s="553"/>
      <c r="AU194" s="553"/>
      <c r="AV194" s="553"/>
      <c r="AW194" s="440"/>
      <c r="AX194" s="441">
        <f t="shared" si="55"/>
        <v>222.8978590544157</v>
      </c>
      <c r="AY194" s="439">
        <f t="shared" si="65"/>
        <v>2674.7743086529886</v>
      </c>
      <c r="AZ194" s="553"/>
      <c r="BA194" s="553"/>
      <c r="BB194" s="553"/>
      <c r="BC194" s="440"/>
      <c r="BD194" s="441">
        <f t="shared" si="56"/>
        <v>222.8978590544157</v>
      </c>
      <c r="BE194" s="439">
        <f t="shared" si="66"/>
        <v>2674.7743086529886</v>
      </c>
      <c r="BF194" s="553"/>
      <c r="BG194" s="553"/>
      <c r="BH194" s="553"/>
      <c r="BI194" s="440"/>
      <c r="BJ194" s="441">
        <f t="shared" si="57"/>
        <v>222.8978590544157</v>
      </c>
      <c r="BK194" s="439">
        <f t="shared" si="67"/>
        <v>2674.7743086529886</v>
      </c>
      <c r="BL194" s="553"/>
      <c r="BM194" s="553"/>
      <c r="BN194" s="553"/>
    </row>
    <row r="195" spans="1:66" ht="16.5" customHeight="1" x14ac:dyDescent="0.25">
      <c r="A195" s="171">
        <v>3</v>
      </c>
      <c r="B195" s="124" t="s">
        <v>626</v>
      </c>
      <c r="C195" s="422" t="s">
        <v>291</v>
      </c>
      <c r="D195" s="442" t="s">
        <v>673</v>
      </c>
      <c r="E195" s="442"/>
      <c r="F195" s="172" t="str">
        <f t="shared" si="58"/>
        <v>033009_DFG</v>
      </c>
      <c r="G195" s="443" t="str">
        <f t="shared" si="59"/>
        <v>033009_DFG_</v>
      </c>
      <c r="H195" s="120" t="s">
        <v>12</v>
      </c>
      <c r="I195" s="103"/>
      <c r="J195" s="124">
        <v>2</v>
      </c>
      <c r="K195" s="124" t="s">
        <v>575</v>
      </c>
      <c r="L195" s="103"/>
      <c r="M195" s="425" t="s">
        <v>10</v>
      </c>
      <c r="N195" s="426">
        <v>1</v>
      </c>
      <c r="O195" s="427">
        <v>592</v>
      </c>
      <c r="P195" s="124">
        <v>592</v>
      </c>
      <c r="Q195" s="124">
        <v>25</v>
      </c>
      <c r="R195" s="124" t="s">
        <v>597</v>
      </c>
      <c r="S195" s="124" t="s">
        <v>134</v>
      </c>
      <c r="T195" s="124" t="s">
        <v>136</v>
      </c>
      <c r="U195" s="429" t="s">
        <v>138</v>
      </c>
      <c r="V195" s="430" t="s">
        <v>155</v>
      </c>
      <c r="W195" s="431" t="s">
        <v>154</v>
      </c>
      <c r="X195" s="432"/>
      <c r="Y195" s="433"/>
      <c r="Z195" s="433"/>
      <c r="AA195" s="434">
        <v>200</v>
      </c>
      <c r="AB195" s="435">
        <v>0.5</v>
      </c>
      <c r="AC195" s="436">
        <f t="shared" si="60"/>
        <v>100</v>
      </c>
      <c r="AD195" s="437">
        <f t="shared" si="61"/>
        <v>200</v>
      </c>
      <c r="AE195" s="438">
        <v>0.05</v>
      </c>
      <c r="AF195" s="437">
        <f t="shared" si="62"/>
        <v>210</v>
      </c>
      <c r="AG195" s="439">
        <f t="shared" si="52"/>
        <v>2520</v>
      </c>
      <c r="AH195" s="553"/>
      <c r="AI195" s="553"/>
      <c r="AJ195" s="553"/>
      <c r="AK195" s="440"/>
      <c r="AL195" s="441">
        <f t="shared" si="53"/>
        <v>222.8978590544157</v>
      </c>
      <c r="AM195" s="439">
        <f t="shared" si="63"/>
        <v>2674.7743086529886</v>
      </c>
      <c r="AN195" s="553"/>
      <c r="AO195" s="553"/>
      <c r="AP195" s="553"/>
      <c r="AQ195" s="440"/>
      <c r="AR195" s="441">
        <f t="shared" si="54"/>
        <v>222.8978590544157</v>
      </c>
      <c r="AS195" s="439">
        <f t="shared" si="64"/>
        <v>2674.7743086529886</v>
      </c>
      <c r="AT195" s="553"/>
      <c r="AU195" s="553"/>
      <c r="AV195" s="553"/>
      <c r="AW195" s="440"/>
      <c r="AX195" s="441">
        <f t="shared" si="55"/>
        <v>222.8978590544157</v>
      </c>
      <c r="AY195" s="439">
        <f t="shared" si="65"/>
        <v>2674.7743086529886</v>
      </c>
      <c r="AZ195" s="553"/>
      <c r="BA195" s="553"/>
      <c r="BB195" s="553"/>
      <c r="BC195" s="440"/>
      <c r="BD195" s="441">
        <f t="shared" si="56"/>
        <v>222.8978590544157</v>
      </c>
      <c r="BE195" s="439">
        <f t="shared" si="66"/>
        <v>2674.7743086529886</v>
      </c>
      <c r="BF195" s="553"/>
      <c r="BG195" s="553"/>
      <c r="BH195" s="553"/>
      <c r="BI195" s="440"/>
      <c r="BJ195" s="441">
        <f t="shared" si="57"/>
        <v>222.8978590544157</v>
      </c>
      <c r="BK195" s="439">
        <f t="shared" si="67"/>
        <v>2674.7743086529886</v>
      </c>
      <c r="BL195" s="553"/>
      <c r="BM195" s="553"/>
      <c r="BN195" s="553"/>
    </row>
    <row r="196" spans="1:66" ht="16.5" customHeight="1" x14ac:dyDescent="0.25">
      <c r="A196" s="171">
        <v>3</v>
      </c>
      <c r="B196" s="124" t="s">
        <v>626</v>
      </c>
      <c r="C196" s="422" t="s">
        <v>291</v>
      </c>
      <c r="D196" s="442" t="s">
        <v>673</v>
      </c>
      <c r="E196" s="442"/>
      <c r="F196" s="172" t="str">
        <f t="shared" si="58"/>
        <v>033009_DFG</v>
      </c>
      <c r="G196" s="443" t="str">
        <f t="shared" si="59"/>
        <v>033009_DFG_</v>
      </c>
      <c r="H196" s="120" t="s">
        <v>12</v>
      </c>
      <c r="I196" s="103"/>
      <c r="J196" s="124">
        <v>2</v>
      </c>
      <c r="K196" s="124" t="s">
        <v>575</v>
      </c>
      <c r="L196" s="103"/>
      <c r="M196" s="425" t="s">
        <v>10</v>
      </c>
      <c r="N196" s="426">
        <v>1</v>
      </c>
      <c r="O196" s="427">
        <v>592</v>
      </c>
      <c r="P196" s="124">
        <v>592</v>
      </c>
      <c r="Q196" s="124">
        <v>25</v>
      </c>
      <c r="R196" s="124" t="s">
        <v>598</v>
      </c>
      <c r="S196" s="124" t="s">
        <v>134</v>
      </c>
      <c r="T196" s="124" t="s">
        <v>136</v>
      </c>
      <c r="U196" s="429" t="s">
        <v>139</v>
      </c>
      <c r="V196" s="430" t="s">
        <v>160</v>
      </c>
      <c r="W196" s="431" t="s">
        <v>154</v>
      </c>
      <c r="X196" s="432"/>
      <c r="Y196" s="433"/>
      <c r="Z196" s="433"/>
      <c r="AA196" s="434">
        <v>200</v>
      </c>
      <c r="AB196" s="435">
        <v>0.5</v>
      </c>
      <c r="AC196" s="436">
        <f t="shared" si="60"/>
        <v>100</v>
      </c>
      <c r="AD196" s="437">
        <f t="shared" si="61"/>
        <v>200</v>
      </c>
      <c r="AE196" s="438">
        <v>0.05</v>
      </c>
      <c r="AF196" s="437">
        <f t="shared" si="62"/>
        <v>210</v>
      </c>
      <c r="AG196" s="439">
        <f t="shared" si="52"/>
        <v>2520</v>
      </c>
      <c r="AH196" s="553"/>
      <c r="AI196" s="553"/>
      <c r="AJ196" s="553"/>
      <c r="AK196" s="440"/>
      <c r="AL196" s="441">
        <f t="shared" si="53"/>
        <v>222.8978590544157</v>
      </c>
      <c r="AM196" s="439">
        <f t="shared" si="63"/>
        <v>2674.7743086529886</v>
      </c>
      <c r="AN196" s="553"/>
      <c r="AO196" s="553"/>
      <c r="AP196" s="553"/>
      <c r="AQ196" s="440"/>
      <c r="AR196" s="441">
        <f t="shared" si="54"/>
        <v>222.8978590544157</v>
      </c>
      <c r="AS196" s="439">
        <f t="shared" si="64"/>
        <v>2674.7743086529886</v>
      </c>
      <c r="AT196" s="553"/>
      <c r="AU196" s="553"/>
      <c r="AV196" s="553"/>
      <c r="AW196" s="440"/>
      <c r="AX196" s="441">
        <f t="shared" si="55"/>
        <v>222.8978590544157</v>
      </c>
      <c r="AY196" s="439">
        <f t="shared" si="65"/>
        <v>2674.7743086529886</v>
      </c>
      <c r="AZ196" s="553"/>
      <c r="BA196" s="553"/>
      <c r="BB196" s="553"/>
      <c r="BC196" s="440"/>
      <c r="BD196" s="441">
        <f t="shared" si="56"/>
        <v>222.8978590544157</v>
      </c>
      <c r="BE196" s="439">
        <f t="shared" si="66"/>
        <v>2674.7743086529886</v>
      </c>
      <c r="BF196" s="553"/>
      <c r="BG196" s="553"/>
      <c r="BH196" s="553"/>
      <c r="BI196" s="440"/>
      <c r="BJ196" s="441">
        <f t="shared" si="57"/>
        <v>222.8978590544157</v>
      </c>
      <c r="BK196" s="439">
        <f t="shared" si="67"/>
        <v>2674.7743086529886</v>
      </c>
      <c r="BL196" s="553"/>
      <c r="BM196" s="553"/>
      <c r="BN196" s="553"/>
    </row>
    <row r="197" spans="1:66" ht="16.5" customHeight="1" x14ac:dyDescent="0.25">
      <c r="A197" s="171">
        <v>3</v>
      </c>
      <c r="B197" s="124" t="s">
        <v>626</v>
      </c>
      <c r="C197" s="422" t="s">
        <v>291</v>
      </c>
      <c r="D197" s="442" t="s">
        <v>673</v>
      </c>
      <c r="E197" s="442"/>
      <c r="F197" s="172" t="str">
        <f t="shared" si="58"/>
        <v>033009_Amphi - SDC</v>
      </c>
      <c r="G197" s="443" t="str">
        <f t="shared" si="59"/>
        <v>033009_Amphi - SDC_</v>
      </c>
      <c r="H197" s="120" t="s">
        <v>12</v>
      </c>
      <c r="I197" s="103"/>
      <c r="J197" s="103">
        <v>2</v>
      </c>
      <c r="K197" s="103" t="s">
        <v>592</v>
      </c>
      <c r="L197" s="103"/>
      <c r="M197" s="425" t="s">
        <v>10</v>
      </c>
      <c r="N197" s="104">
        <v>1</v>
      </c>
      <c r="O197" s="446">
        <v>592</v>
      </c>
      <c r="P197" s="103">
        <v>592</v>
      </c>
      <c r="Q197" s="103">
        <v>96</v>
      </c>
      <c r="R197" s="103"/>
      <c r="S197" s="124"/>
      <c r="T197" s="124"/>
      <c r="U197" s="429" t="s">
        <v>139</v>
      </c>
      <c r="V197" s="430"/>
      <c r="W197" s="484"/>
      <c r="X197" s="432"/>
      <c r="Y197" s="433"/>
      <c r="Z197" s="433"/>
      <c r="AA197" s="434">
        <v>200</v>
      </c>
      <c r="AB197" s="435">
        <v>0.5</v>
      </c>
      <c r="AC197" s="436">
        <f t="shared" si="60"/>
        <v>100</v>
      </c>
      <c r="AD197" s="437">
        <f t="shared" si="61"/>
        <v>200</v>
      </c>
      <c r="AE197" s="438">
        <v>0.05</v>
      </c>
      <c r="AF197" s="437">
        <f t="shared" si="62"/>
        <v>210</v>
      </c>
      <c r="AG197" s="439">
        <f t="shared" si="52"/>
        <v>2520</v>
      </c>
      <c r="AH197" s="553"/>
      <c r="AI197" s="553"/>
      <c r="AJ197" s="553"/>
      <c r="AK197" s="440"/>
      <c r="AL197" s="441">
        <f t="shared" si="53"/>
        <v>222.8978590544157</v>
      </c>
      <c r="AM197" s="439">
        <f t="shared" si="63"/>
        <v>2674.7743086529886</v>
      </c>
      <c r="AN197" s="553"/>
      <c r="AO197" s="553"/>
      <c r="AP197" s="553"/>
      <c r="AQ197" s="440"/>
      <c r="AR197" s="441">
        <f t="shared" si="54"/>
        <v>222.8978590544157</v>
      </c>
      <c r="AS197" s="439">
        <f t="shared" si="64"/>
        <v>2674.7743086529886</v>
      </c>
      <c r="AT197" s="553"/>
      <c r="AU197" s="553"/>
      <c r="AV197" s="553"/>
      <c r="AW197" s="440"/>
      <c r="AX197" s="441">
        <f t="shared" si="55"/>
        <v>222.8978590544157</v>
      </c>
      <c r="AY197" s="439">
        <f t="shared" si="65"/>
        <v>2674.7743086529886</v>
      </c>
      <c r="AZ197" s="553"/>
      <c r="BA197" s="553"/>
      <c r="BB197" s="553"/>
      <c r="BC197" s="440"/>
      <c r="BD197" s="441">
        <f t="shared" si="56"/>
        <v>222.8978590544157</v>
      </c>
      <c r="BE197" s="439">
        <f t="shared" si="66"/>
        <v>2674.7743086529886</v>
      </c>
      <c r="BF197" s="553"/>
      <c r="BG197" s="553"/>
      <c r="BH197" s="553"/>
      <c r="BI197" s="440"/>
      <c r="BJ197" s="441">
        <f t="shared" si="57"/>
        <v>222.8978590544157</v>
      </c>
      <c r="BK197" s="439">
        <f t="shared" si="67"/>
        <v>2674.7743086529886</v>
      </c>
      <c r="BL197" s="553"/>
      <c r="BM197" s="553"/>
      <c r="BN197" s="553"/>
    </row>
    <row r="198" spans="1:66" ht="16.5" customHeight="1" x14ac:dyDescent="0.25">
      <c r="A198" s="171">
        <v>3</v>
      </c>
      <c r="B198" s="124" t="s">
        <v>626</v>
      </c>
      <c r="C198" s="422" t="s">
        <v>291</v>
      </c>
      <c r="D198" s="442" t="s">
        <v>673</v>
      </c>
      <c r="E198" s="442"/>
      <c r="F198" s="172" t="str">
        <f t="shared" si="58"/>
        <v>033009_Amphi - SDC</v>
      </c>
      <c r="G198" s="443" t="str">
        <f t="shared" si="59"/>
        <v>033009_Amphi - SDC_</v>
      </c>
      <c r="H198" s="120" t="s">
        <v>12</v>
      </c>
      <c r="I198" s="103"/>
      <c r="J198" s="103">
        <v>2</v>
      </c>
      <c r="K198" s="103" t="s">
        <v>592</v>
      </c>
      <c r="L198" s="103"/>
      <c r="M198" s="425" t="s">
        <v>10</v>
      </c>
      <c r="N198" s="104">
        <v>1</v>
      </c>
      <c r="O198" s="446">
        <v>592</v>
      </c>
      <c r="P198" s="103">
        <v>592</v>
      </c>
      <c r="Q198" s="103">
        <v>96</v>
      </c>
      <c r="R198" s="103"/>
      <c r="S198" s="124"/>
      <c r="T198" s="124"/>
      <c r="U198" s="429" t="s">
        <v>146</v>
      </c>
      <c r="V198" s="430"/>
      <c r="W198" s="484"/>
      <c r="X198" s="432"/>
      <c r="Y198" s="433"/>
      <c r="Z198" s="433"/>
      <c r="AA198" s="434">
        <v>200</v>
      </c>
      <c r="AB198" s="435">
        <v>0.5</v>
      </c>
      <c r="AC198" s="436">
        <f t="shared" si="60"/>
        <v>100</v>
      </c>
      <c r="AD198" s="437">
        <f t="shared" si="61"/>
        <v>200</v>
      </c>
      <c r="AE198" s="438">
        <v>0.05</v>
      </c>
      <c r="AF198" s="437">
        <f t="shared" si="62"/>
        <v>210</v>
      </c>
      <c r="AG198" s="439">
        <f t="shared" si="52"/>
        <v>2520</v>
      </c>
      <c r="AH198" s="553"/>
      <c r="AI198" s="553"/>
      <c r="AJ198" s="553"/>
      <c r="AK198" s="440"/>
      <c r="AL198" s="441">
        <f t="shared" si="53"/>
        <v>222.8978590544157</v>
      </c>
      <c r="AM198" s="439">
        <f t="shared" si="63"/>
        <v>2674.7743086529886</v>
      </c>
      <c r="AN198" s="553"/>
      <c r="AO198" s="553"/>
      <c r="AP198" s="553"/>
      <c r="AQ198" s="440"/>
      <c r="AR198" s="441">
        <f t="shared" si="54"/>
        <v>222.8978590544157</v>
      </c>
      <c r="AS198" s="439">
        <f t="shared" si="64"/>
        <v>2674.7743086529886</v>
      </c>
      <c r="AT198" s="553"/>
      <c r="AU198" s="553"/>
      <c r="AV198" s="553"/>
      <c r="AW198" s="440"/>
      <c r="AX198" s="441">
        <f t="shared" si="55"/>
        <v>222.8978590544157</v>
      </c>
      <c r="AY198" s="439">
        <f t="shared" si="65"/>
        <v>2674.7743086529886</v>
      </c>
      <c r="AZ198" s="553"/>
      <c r="BA198" s="553"/>
      <c r="BB198" s="553"/>
      <c r="BC198" s="440"/>
      <c r="BD198" s="441">
        <f t="shared" si="56"/>
        <v>222.8978590544157</v>
      </c>
      <c r="BE198" s="439">
        <f t="shared" si="66"/>
        <v>2674.7743086529886</v>
      </c>
      <c r="BF198" s="553"/>
      <c r="BG198" s="553"/>
      <c r="BH198" s="553"/>
      <c r="BI198" s="440"/>
      <c r="BJ198" s="441">
        <f t="shared" si="57"/>
        <v>222.8978590544157</v>
      </c>
      <c r="BK198" s="439">
        <f t="shared" si="67"/>
        <v>2674.7743086529886</v>
      </c>
      <c r="BL198" s="553"/>
      <c r="BM198" s="553"/>
      <c r="BN198" s="553"/>
    </row>
    <row r="199" spans="1:66" ht="16.5" customHeight="1" x14ac:dyDescent="0.25">
      <c r="A199" s="171">
        <v>3</v>
      </c>
      <c r="B199" s="124" t="s">
        <v>626</v>
      </c>
      <c r="C199" s="422" t="s">
        <v>291</v>
      </c>
      <c r="D199" s="442" t="s">
        <v>673</v>
      </c>
      <c r="E199" s="442"/>
      <c r="F199" s="172" t="str">
        <f t="shared" si="58"/>
        <v>033009_Ventilo-convecteurs</v>
      </c>
      <c r="G199" s="443" t="str">
        <f t="shared" si="59"/>
        <v>033009_Ventilo-convecteurs_</v>
      </c>
      <c r="H199" s="120" t="s">
        <v>12</v>
      </c>
      <c r="I199" s="103"/>
      <c r="J199" s="124">
        <v>1</v>
      </c>
      <c r="K199" s="103" t="s">
        <v>635</v>
      </c>
      <c r="L199" s="103"/>
      <c r="M199" s="425" t="s">
        <v>10</v>
      </c>
      <c r="N199" s="104">
        <f>1+1+1+1+1+1+1+1+1+1+1</f>
        <v>11</v>
      </c>
      <c r="O199" s="446">
        <v>1030</v>
      </c>
      <c r="P199" s="103">
        <v>205</v>
      </c>
      <c r="Q199" s="103">
        <v>5</v>
      </c>
      <c r="R199" s="103"/>
      <c r="S199" s="124" t="s">
        <v>134</v>
      </c>
      <c r="T199" s="124" t="s">
        <v>136</v>
      </c>
      <c r="U199" s="429" t="s">
        <v>161</v>
      </c>
      <c r="V199" s="430"/>
      <c r="W199" s="484"/>
      <c r="X199" s="432"/>
      <c r="Y199" s="433"/>
      <c r="Z199" s="433"/>
      <c r="AA199" s="434">
        <v>200</v>
      </c>
      <c r="AB199" s="435">
        <v>0.5</v>
      </c>
      <c r="AC199" s="436">
        <f t="shared" ref="AC199:AC223" si="68">AA199-(AA199*AB199)</f>
        <v>100</v>
      </c>
      <c r="AD199" s="437">
        <f t="shared" ref="AD199:AD223" si="69">(AC199*N199)*J199</f>
        <v>1100</v>
      </c>
      <c r="AE199" s="438">
        <v>0.05</v>
      </c>
      <c r="AF199" s="437">
        <f t="shared" ref="AF199:AF223" si="70">AD199*(AE199+1)</f>
        <v>1155</v>
      </c>
      <c r="AG199" s="439">
        <f t="shared" si="52"/>
        <v>13860</v>
      </c>
      <c r="AH199" s="553"/>
      <c r="AI199" s="553"/>
      <c r="AJ199" s="553"/>
      <c r="AK199" s="440"/>
      <c r="AL199" s="441">
        <f t="shared" si="53"/>
        <v>1225.9382247992864</v>
      </c>
      <c r="AM199" s="439">
        <f t="shared" ref="AM199:AM223" si="71">AL199*12</f>
        <v>14711.258697591438</v>
      </c>
      <c r="AN199" s="553"/>
      <c r="AO199" s="553"/>
      <c r="AP199" s="553"/>
      <c r="AQ199" s="440"/>
      <c r="AR199" s="441">
        <f t="shared" si="54"/>
        <v>1225.9382247992864</v>
      </c>
      <c r="AS199" s="439">
        <f t="shared" ref="AS199:AS223" si="72">AR199*12</f>
        <v>14711.258697591438</v>
      </c>
      <c r="AT199" s="553"/>
      <c r="AU199" s="553"/>
      <c r="AV199" s="553"/>
      <c r="AW199" s="440"/>
      <c r="AX199" s="441">
        <f t="shared" si="55"/>
        <v>1225.9382247992864</v>
      </c>
      <c r="AY199" s="439">
        <f t="shared" ref="AY199:AY223" si="73">AX199*12</f>
        <v>14711.258697591438</v>
      </c>
      <c r="AZ199" s="553"/>
      <c r="BA199" s="553"/>
      <c r="BB199" s="553"/>
      <c r="BC199" s="440"/>
      <c r="BD199" s="441">
        <f t="shared" si="56"/>
        <v>1225.9382247992864</v>
      </c>
      <c r="BE199" s="439">
        <f t="shared" ref="BE199:BE223" si="74">BD199*12</f>
        <v>14711.258697591438</v>
      </c>
      <c r="BF199" s="553"/>
      <c r="BG199" s="553"/>
      <c r="BH199" s="553"/>
      <c r="BI199" s="440"/>
      <c r="BJ199" s="441">
        <f t="shared" si="57"/>
        <v>1225.9382247992864</v>
      </c>
      <c r="BK199" s="439">
        <f t="shared" ref="BK199:BK223" si="75">BJ199*12</f>
        <v>14711.258697591438</v>
      </c>
      <c r="BL199" s="553"/>
      <c r="BM199" s="553"/>
      <c r="BN199" s="553"/>
    </row>
    <row r="200" spans="1:66" ht="16.5" customHeight="1" x14ac:dyDescent="0.25">
      <c r="A200" s="171">
        <v>3</v>
      </c>
      <c r="B200" s="124" t="s">
        <v>626</v>
      </c>
      <c r="C200" s="422" t="s">
        <v>291</v>
      </c>
      <c r="D200" s="442" t="s">
        <v>673</v>
      </c>
      <c r="E200" s="442"/>
      <c r="F200" s="172" t="str">
        <f t="shared" si="58"/>
        <v>033009_Ventilo-convecteurs</v>
      </c>
      <c r="G200" s="443" t="str">
        <f t="shared" si="59"/>
        <v>033009_Ventilo-convecteurs_</v>
      </c>
      <c r="H200" s="120" t="s">
        <v>12</v>
      </c>
      <c r="I200" s="103"/>
      <c r="J200" s="124">
        <v>1</v>
      </c>
      <c r="K200" s="103" t="s">
        <v>635</v>
      </c>
      <c r="L200" s="103"/>
      <c r="M200" s="425" t="s">
        <v>10</v>
      </c>
      <c r="N200" s="104">
        <f>2</f>
        <v>2</v>
      </c>
      <c r="O200" s="446">
        <v>850</v>
      </c>
      <c r="P200" s="103">
        <v>205</v>
      </c>
      <c r="Q200" s="103">
        <v>5</v>
      </c>
      <c r="R200" s="103"/>
      <c r="S200" s="124" t="s">
        <v>134</v>
      </c>
      <c r="T200" s="124" t="s">
        <v>136</v>
      </c>
      <c r="U200" s="429" t="s">
        <v>161</v>
      </c>
      <c r="V200" s="430"/>
      <c r="W200" s="484"/>
      <c r="X200" s="432"/>
      <c r="Y200" s="433"/>
      <c r="Z200" s="433"/>
      <c r="AA200" s="434">
        <v>200</v>
      </c>
      <c r="AB200" s="435">
        <v>0.5</v>
      </c>
      <c r="AC200" s="436">
        <f t="shared" si="68"/>
        <v>100</v>
      </c>
      <c r="AD200" s="437">
        <f t="shared" si="69"/>
        <v>200</v>
      </c>
      <c r="AE200" s="438">
        <v>0.05</v>
      </c>
      <c r="AF200" s="437">
        <f t="shared" si="70"/>
        <v>210</v>
      </c>
      <c r="AG200" s="439">
        <f t="shared" si="52"/>
        <v>2520</v>
      </c>
      <c r="AH200" s="553"/>
      <c r="AI200" s="553"/>
      <c r="AJ200" s="553"/>
      <c r="AK200" s="440"/>
      <c r="AL200" s="441">
        <f t="shared" si="53"/>
        <v>222.8978590544157</v>
      </c>
      <c r="AM200" s="439">
        <f t="shared" si="71"/>
        <v>2674.7743086529886</v>
      </c>
      <c r="AN200" s="553"/>
      <c r="AO200" s="553"/>
      <c r="AP200" s="553"/>
      <c r="AQ200" s="440"/>
      <c r="AR200" s="441">
        <f t="shared" si="54"/>
        <v>222.8978590544157</v>
      </c>
      <c r="AS200" s="439">
        <f t="shared" si="72"/>
        <v>2674.7743086529886</v>
      </c>
      <c r="AT200" s="553"/>
      <c r="AU200" s="553"/>
      <c r="AV200" s="553"/>
      <c r="AW200" s="440"/>
      <c r="AX200" s="441">
        <f t="shared" si="55"/>
        <v>222.8978590544157</v>
      </c>
      <c r="AY200" s="439">
        <f t="shared" si="73"/>
        <v>2674.7743086529886</v>
      </c>
      <c r="AZ200" s="553"/>
      <c r="BA200" s="553"/>
      <c r="BB200" s="553"/>
      <c r="BC200" s="440"/>
      <c r="BD200" s="441">
        <f t="shared" si="56"/>
        <v>222.8978590544157</v>
      </c>
      <c r="BE200" s="439">
        <f t="shared" si="74"/>
        <v>2674.7743086529886</v>
      </c>
      <c r="BF200" s="553"/>
      <c r="BG200" s="553"/>
      <c r="BH200" s="553"/>
      <c r="BI200" s="440"/>
      <c r="BJ200" s="441">
        <f t="shared" si="57"/>
        <v>222.8978590544157</v>
      </c>
      <c r="BK200" s="439">
        <f t="shared" si="75"/>
        <v>2674.7743086529886</v>
      </c>
      <c r="BL200" s="553"/>
      <c r="BM200" s="553"/>
      <c r="BN200" s="553"/>
    </row>
    <row r="201" spans="1:66" ht="16.5" customHeight="1" x14ac:dyDescent="0.25">
      <c r="A201" s="171">
        <v>3</v>
      </c>
      <c r="B201" s="124" t="s">
        <v>627</v>
      </c>
      <c r="C201" s="422" t="s">
        <v>267</v>
      </c>
      <c r="D201" s="442" t="s">
        <v>673</v>
      </c>
      <c r="E201" s="442"/>
      <c r="F201" s="172" t="str">
        <f t="shared" si="58"/>
        <v>033101_Bat_Hall</v>
      </c>
      <c r="G201" s="443" t="str">
        <f t="shared" si="59"/>
        <v>033101_Bat_Hall_</v>
      </c>
      <c r="H201" s="120" t="s">
        <v>12</v>
      </c>
      <c r="I201" s="103"/>
      <c r="J201" s="124">
        <v>1</v>
      </c>
      <c r="K201" s="124" t="s">
        <v>641</v>
      </c>
      <c r="L201" s="103"/>
      <c r="M201" s="425" t="s">
        <v>10</v>
      </c>
      <c r="N201" s="426">
        <v>1</v>
      </c>
      <c r="O201" s="427">
        <v>592</v>
      </c>
      <c r="P201" s="124">
        <v>592</v>
      </c>
      <c r="Q201" s="124">
        <v>25</v>
      </c>
      <c r="R201" s="124" t="s">
        <v>597</v>
      </c>
      <c r="S201" s="124" t="s">
        <v>134</v>
      </c>
      <c r="T201" s="124" t="s">
        <v>136</v>
      </c>
      <c r="U201" s="429" t="s">
        <v>138</v>
      </c>
      <c r="V201" s="430" t="s">
        <v>155</v>
      </c>
      <c r="W201" s="431" t="s">
        <v>154</v>
      </c>
      <c r="X201" s="432"/>
      <c r="Y201" s="433"/>
      <c r="Z201" s="433"/>
      <c r="AA201" s="434">
        <v>200</v>
      </c>
      <c r="AB201" s="435">
        <v>0.5</v>
      </c>
      <c r="AC201" s="436">
        <f t="shared" si="68"/>
        <v>100</v>
      </c>
      <c r="AD201" s="437">
        <f t="shared" si="69"/>
        <v>100</v>
      </c>
      <c r="AE201" s="438">
        <v>0.05</v>
      </c>
      <c r="AF201" s="437">
        <f t="shared" si="70"/>
        <v>105</v>
      </c>
      <c r="AG201" s="439">
        <f t="shared" si="52"/>
        <v>1260</v>
      </c>
      <c r="AH201" s="553"/>
      <c r="AI201" s="553"/>
      <c r="AJ201" s="553"/>
      <c r="AK201" s="440"/>
      <c r="AL201" s="441">
        <f t="shared" si="53"/>
        <v>111.44892952720785</v>
      </c>
      <c r="AM201" s="439">
        <f t="shared" si="71"/>
        <v>1337.3871543264943</v>
      </c>
      <c r="AN201" s="553"/>
      <c r="AO201" s="553"/>
      <c r="AP201" s="553"/>
      <c r="AQ201" s="440"/>
      <c r="AR201" s="441">
        <f t="shared" si="54"/>
        <v>111.44892952720785</v>
      </c>
      <c r="AS201" s="439">
        <f t="shared" si="72"/>
        <v>1337.3871543264943</v>
      </c>
      <c r="AT201" s="553"/>
      <c r="AU201" s="553"/>
      <c r="AV201" s="553"/>
      <c r="AW201" s="440"/>
      <c r="AX201" s="441">
        <f t="shared" si="55"/>
        <v>111.44892952720785</v>
      </c>
      <c r="AY201" s="439">
        <f t="shared" si="73"/>
        <v>1337.3871543264943</v>
      </c>
      <c r="AZ201" s="553"/>
      <c r="BA201" s="553"/>
      <c r="BB201" s="553"/>
      <c r="BC201" s="440"/>
      <c r="BD201" s="441">
        <f t="shared" si="56"/>
        <v>111.44892952720785</v>
      </c>
      <c r="BE201" s="439">
        <f t="shared" si="74"/>
        <v>1337.3871543264943</v>
      </c>
      <c r="BF201" s="553"/>
      <c r="BG201" s="553"/>
      <c r="BH201" s="553"/>
      <c r="BI201" s="440"/>
      <c r="BJ201" s="441">
        <f t="shared" si="57"/>
        <v>111.44892952720785</v>
      </c>
      <c r="BK201" s="439">
        <f t="shared" si="75"/>
        <v>1337.3871543264943</v>
      </c>
      <c r="BL201" s="553"/>
      <c r="BM201" s="553"/>
      <c r="BN201" s="553"/>
    </row>
    <row r="202" spans="1:66" ht="16.5" customHeight="1" x14ac:dyDescent="0.25">
      <c r="A202" s="171">
        <v>3</v>
      </c>
      <c r="B202" s="124" t="s">
        <v>627</v>
      </c>
      <c r="C202" s="422" t="s">
        <v>267</v>
      </c>
      <c r="D202" s="442" t="s">
        <v>673</v>
      </c>
      <c r="E202" s="442"/>
      <c r="F202" s="172" t="str">
        <f t="shared" si="58"/>
        <v>033101_Bat_Hall</v>
      </c>
      <c r="G202" s="443" t="str">
        <f t="shared" si="59"/>
        <v>033101_Bat_Hall_</v>
      </c>
      <c r="H202" s="120" t="s">
        <v>12</v>
      </c>
      <c r="I202" s="103"/>
      <c r="J202" s="124">
        <v>1</v>
      </c>
      <c r="K202" s="103" t="s">
        <v>641</v>
      </c>
      <c r="L202" s="103"/>
      <c r="M202" s="425" t="s">
        <v>10</v>
      </c>
      <c r="N202" s="426">
        <v>1</v>
      </c>
      <c r="O202" s="446">
        <v>287</v>
      </c>
      <c r="P202" s="103">
        <v>592</v>
      </c>
      <c r="Q202" s="103">
        <v>25</v>
      </c>
      <c r="R202" s="103">
        <v>200</v>
      </c>
      <c r="S202" s="124" t="s">
        <v>134</v>
      </c>
      <c r="T202" s="124" t="s">
        <v>136</v>
      </c>
      <c r="U202" s="429" t="s">
        <v>138</v>
      </c>
      <c r="V202" s="430" t="s">
        <v>158</v>
      </c>
      <c r="W202" s="484"/>
      <c r="X202" s="432"/>
      <c r="Y202" s="433"/>
      <c r="Z202" s="433"/>
      <c r="AA202" s="434">
        <v>200</v>
      </c>
      <c r="AB202" s="435">
        <v>0.5</v>
      </c>
      <c r="AC202" s="436">
        <f t="shared" si="68"/>
        <v>100</v>
      </c>
      <c r="AD202" s="437">
        <f t="shared" si="69"/>
        <v>100</v>
      </c>
      <c r="AE202" s="438">
        <v>0.05</v>
      </c>
      <c r="AF202" s="437">
        <f t="shared" si="70"/>
        <v>105</v>
      </c>
      <c r="AG202" s="439">
        <f t="shared" si="52"/>
        <v>1260</v>
      </c>
      <c r="AH202" s="553"/>
      <c r="AI202" s="553"/>
      <c r="AJ202" s="553"/>
      <c r="AK202" s="440"/>
      <c r="AL202" s="441">
        <f t="shared" si="53"/>
        <v>111.44892952720785</v>
      </c>
      <c r="AM202" s="439">
        <f t="shared" si="71"/>
        <v>1337.3871543264943</v>
      </c>
      <c r="AN202" s="553"/>
      <c r="AO202" s="553"/>
      <c r="AP202" s="553"/>
      <c r="AQ202" s="440"/>
      <c r="AR202" s="441">
        <f t="shared" si="54"/>
        <v>111.44892952720785</v>
      </c>
      <c r="AS202" s="439">
        <f t="shared" si="72"/>
        <v>1337.3871543264943</v>
      </c>
      <c r="AT202" s="553"/>
      <c r="AU202" s="553"/>
      <c r="AV202" s="553"/>
      <c r="AW202" s="440"/>
      <c r="AX202" s="441">
        <f t="shared" si="55"/>
        <v>111.44892952720785</v>
      </c>
      <c r="AY202" s="439">
        <f t="shared" si="73"/>
        <v>1337.3871543264943</v>
      </c>
      <c r="AZ202" s="553"/>
      <c r="BA202" s="553"/>
      <c r="BB202" s="553"/>
      <c r="BC202" s="440"/>
      <c r="BD202" s="441">
        <f t="shared" si="56"/>
        <v>111.44892952720785</v>
      </c>
      <c r="BE202" s="439">
        <f t="shared" si="74"/>
        <v>1337.3871543264943</v>
      </c>
      <c r="BF202" s="553"/>
      <c r="BG202" s="553"/>
      <c r="BH202" s="553"/>
      <c r="BI202" s="440"/>
      <c r="BJ202" s="441">
        <f t="shared" si="57"/>
        <v>111.44892952720785</v>
      </c>
      <c r="BK202" s="439">
        <f t="shared" si="75"/>
        <v>1337.3871543264943</v>
      </c>
      <c r="BL202" s="553"/>
      <c r="BM202" s="553"/>
      <c r="BN202" s="553"/>
    </row>
    <row r="203" spans="1:66" ht="16.5" customHeight="1" x14ac:dyDescent="0.25">
      <c r="A203" s="171">
        <v>3</v>
      </c>
      <c r="B203" s="124" t="s">
        <v>627</v>
      </c>
      <c r="C203" s="422" t="s">
        <v>267</v>
      </c>
      <c r="D203" s="442" t="s">
        <v>673</v>
      </c>
      <c r="E203" s="442"/>
      <c r="F203" s="172" t="str">
        <f t="shared" si="58"/>
        <v>033101_Bat_Hall</v>
      </c>
      <c r="G203" s="443" t="str">
        <f t="shared" si="59"/>
        <v>033101_Bat_Hall_</v>
      </c>
      <c r="H203" s="120" t="s">
        <v>12</v>
      </c>
      <c r="I203" s="103"/>
      <c r="J203" s="124">
        <v>1</v>
      </c>
      <c r="K203" s="124" t="s">
        <v>641</v>
      </c>
      <c r="L203" s="103"/>
      <c r="M203" s="425" t="s">
        <v>10</v>
      </c>
      <c r="N203" s="426">
        <v>1</v>
      </c>
      <c r="O203" s="427">
        <v>592</v>
      </c>
      <c r="P203" s="124">
        <v>592</v>
      </c>
      <c r="Q203" s="124">
        <v>25</v>
      </c>
      <c r="R203" s="124" t="s">
        <v>598</v>
      </c>
      <c r="S203" s="124" t="s">
        <v>134</v>
      </c>
      <c r="T203" s="124" t="s">
        <v>136</v>
      </c>
      <c r="U203" s="429" t="s">
        <v>139</v>
      </c>
      <c r="V203" s="430" t="s">
        <v>160</v>
      </c>
      <c r="W203" s="431" t="s">
        <v>154</v>
      </c>
      <c r="X203" s="432"/>
      <c r="Y203" s="433"/>
      <c r="Z203" s="433"/>
      <c r="AA203" s="434">
        <v>200</v>
      </c>
      <c r="AB203" s="435">
        <v>0.5</v>
      </c>
      <c r="AC203" s="436">
        <f t="shared" si="68"/>
        <v>100</v>
      </c>
      <c r="AD203" s="437">
        <f t="shared" si="69"/>
        <v>100</v>
      </c>
      <c r="AE203" s="438">
        <v>0.05</v>
      </c>
      <c r="AF203" s="437">
        <f t="shared" si="70"/>
        <v>105</v>
      </c>
      <c r="AG203" s="439">
        <f t="shared" si="52"/>
        <v>1260</v>
      </c>
      <c r="AH203" s="553"/>
      <c r="AI203" s="553"/>
      <c r="AJ203" s="553"/>
      <c r="AK203" s="440"/>
      <c r="AL203" s="441">
        <f t="shared" si="53"/>
        <v>111.44892952720785</v>
      </c>
      <c r="AM203" s="439">
        <f t="shared" si="71"/>
        <v>1337.3871543264943</v>
      </c>
      <c r="AN203" s="553"/>
      <c r="AO203" s="553"/>
      <c r="AP203" s="553"/>
      <c r="AQ203" s="440"/>
      <c r="AR203" s="441">
        <f t="shared" si="54"/>
        <v>111.44892952720785</v>
      </c>
      <c r="AS203" s="439">
        <f t="shared" si="72"/>
        <v>1337.3871543264943</v>
      </c>
      <c r="AT203" s="553"/>
      <c r="AU203" s="553"/>
      <c r="AV203" s="553"/>
      <c r="AW203" s="440"/>
      <c r="AX203" s="441">
        <f t="shared" si="55"/>
        <v>111.44892952720785</v>
      </c>
      <c r="AY203" s="439">
        <f t="shared" si="73"/>
        <v>1337.3871543264943</v>
      </c>
      <c r="AZ203" s="553"/>
      <c r="BA203" s="553"/>
      <c r="BB203" s="553"/>
      <c r="BC203" s="440"/>
      <c r="BD203" s="441">
        <f t="shared" si="56"/>
        <v>111.44892952720785</v>
      </c>
      <c r="BE203" s="439">
        <f t="shared" si="74"/>
        <v>1337.3871543264943</v>
      </c>
      <c r="BF203" s="553"/>
      <c r="BG203" s="553"/>
      <c r="BH203" s="553"/>
      <c r="BI203" s="440"/>
      <c r="BJ203" s="441">
        <f t="shared" si="57"/>
        <v>111.44892952720785</v>
      </c>
      <c r="BK203" s="439">
        <f t="shared" si="75"/>
        <v>1337.3871543264943</v>
      </c>
      <c r="BL203" s="553"/>
      <c r="BM203" s="553"/>
      <c r="BN203" s="553"/>
    </row>
    <row r="204" spans="1:66" ht="16.5" customHeight="1" thickBot="1" x14ac:dyDescent="0.3">
      <c r="A204" s="193">
        <v>3</v>
      </c>
      <c r="B204" s="299" t="s">
        <v>627</v>
      </c>
      <c r="C204" s="486" t="s">
        <v>267</v>
      </c>
      <c r="D204" s="487" t="s">
        <v>673</v>
      </c>
      <c r="E204" s="487"/>
      <c r="F204" s="194" t="str">
        <f t="shared" si="58"/>
        <v>033101_Bat_Hall</v>
      </c>
      <c r="G204" s="488" t="str">
        <f t="shared" si="59"/>
        <v>033101_Bat_Hall_</v>
      </c>
      <c r="H204" s="324" t="s">
        <v>12</v>
      </c>
      <c r="I204" s="125"/>
      <c r="J204" s="458">
        <v>1</v>
      </c>
      <c r="K204" s="125" t="s">
        <v>641</v>
      </c>
      <c r="L204" s="125"/>
      <c r="M204" s="489" t="s">
        <v>10</v>
      </c>
      <c r="N204" s="490">
        <v>1</v>
      </c>
      <c r="O204" s="491">
        <v>287</v>
      </c>
      <c r="P204" s="125">
        <v>592</v>
      </c>
      <c r="Q204" s="125">
        <v>25</v>
      </c>
      <c r="R204" s="299" t="s">
        <v>600</v>
      </c>
      <c r="S204" s="299" t="s">
        <v>134</v>
      </c>
      <c r="T204" s="299" t="s">
        <v>136</v>
      </c>
      <c r="U204" s="492" t="s">
        <v>139</v>
      </c>
      <c r="V204" s="493" t="s">
        <v>160</v>
      </c>
      <c r="W204" s="494" t="s">
        <v>154</v>
      </c>
      <c r="X204" s="495"/>
      <c r="Y204" s="496"/>
      <c r="Z204" s="496"/>
      <c r="AA204" s="497">
        <v>200</v>
      </c>
      <c r="AB204" s="498">
        <v>0.5</v>
      </c>
      <c r="AC204" s="499">
        <f t="shared" si="68"/>
        <v>100</v>
      </c>
      <c r="AD204" s="500">
        <f t="shared" si="69"/>
        <v>100</v>
      </c>
      <c r="AE204" s="501">
        <v>0.05</v>
      </c>
      <c r="AF204" s="500">
        <f t="shared" si="70"/>
        <v>105</v>
      </c>
      <c r="AG204" s="502">
        <f t="shared" si="52"/>
        <v>1260</v>
      </c>
      <c r="AH204" s="555"/>
      <c r="AI204" s="555"/>
      <c r="AJ204" s="555"/>
      <c r="AK204" s="503"/>
      <c r="AL204" s="504">
        <f t="shared" si="53"/>
        <v>111.44892952720785</v>
      </c>
      <c r="AM204" s="502">
        <f t="shared" si="71"/>
        <v>1337.3871543264943</v>
      </c>
      <c r="AN204" s="555"/>
      <c r="AO204" s="555"/>
      <c r="AP204" s="555"/>
      <c r="AQ204" s="503"/>
      <c r="AR204" s="504">
        <f t="shared" si="54"/>
        <v>111.44892952720785</v>
      </c>
      <c r="AS204" s="502">
        <f t="shared" si="72"/>
        <v>1337.3871543264943</v>
      </c>
      <c r="AT204" s="555"/>
      <c r="AU204" s="555"/>
      <c r="AV204" s="555"/>
      <c r="AW204" s="503"/>
      <c r="AX204" s="504">
        <f t="shared" si="55"/>
        <v>111.44892952720785</v>
      </c>
      <c r="AY204" s="502">
        <f t="shared" si="73"/>
        <v>1337.3871543264943</v>
      </c>
      <c r="AZ204" s="555"/>
      <c r="BA204" s="555"/>
      <c r="BB204" s="555"/>
      <c r="BC204" s="503"/>
      <c r="BD204" s="504">
        <f t="shared" si="56"/>
        <v>111.44892952720785</v>
      </c>
      <c r="BE204" s="502">
        <f t="shared" si="74"/>
        <v>1337.3871543264943</v>
      </c>
      <c r="BF204" s="555"/>
      <c r="BG204" s="555"/>
      <c r="BH204" s="555"/>
      <c r="BI204" s="503"/>
      <c r="BJ204" s="504">
        <f t="shared" si="57"/>
        <v>111.44892952720785</v>
      </c>
      <c r="BK204" s="502">
        <f t="shared" si="75"/>
        <v>1337.3871543264943</v>
      </c>
      <c r="BL204" s="555"/>
      <c r="BM204" s="555"/>
      <c r="BN204" s="555"/>
    </row>
    <row r="205" spans="1:66" ht="16.5" customHeight="1" x14ac:dyDescent="0.25">
      <c r="A205" s="163">
        <v>3</v>
      </c>
      <c r="B205" s="295" t="s">
        <v>294</v>
      </c>
      <c r="C205" s="505" t="s">
        <v>295</v>
      </c>
      <c r="D205" s="270" t="s">
        <v>674</v>
      </c>
      <c r="E205" s="270"/>
      <c r="F205" s="164" t="str">
        <f t="shared" si="58"/>
        <v>035001_Cuisine</v>
      </c>
      <c r="G205" s="409" t="str">
        <f t="shared" si="59"/>
        <v>035001_Cuisine_</v>
      </c>
      <c r="H205" s="95" t="s">
        <v>12</v>
      </c>
      <c r="I205" s="95"/>
      <c r="J205" s="428">
        <v>0.25</v>
      </c>
      <c r="K205" s="295" t="s">
        <v>593</v>
      </c>
      <c r="L205" s="95"/>
      <c r="M205" s="410" t="s">
        <v>10</v>
      </c>
      <c r="N205" s="411">
        <v>2</v>
      </c>
      <c r="O205" s="412">
        <v>592</v>
      </c>
      <c r="P205" s="295">
        <v>592</v>
      </c>
      <c r="Q205" s="295">
        <v>292</v>
      </c>
      <c r="R205" s="295"/>
      <c r="S205" s="295" t="s">
        <v>650</v>
      </c>
      <c r="T205" s="295" t="s">
        <v>651</v>
      </c>
      <c r="U205" s="412" t="s">
        <v>141</v>
      </c>
      <c r="V205" s="411"/>
      <c r="W205" s="410" t="s">
        <v>163</v>
      </c>
      <c r="X205" s="413"/>
      <c r="Y205" s="414"/>
      <c r="Z205" s="414"/>
      <c r="AA205" s="415">
        <v>200</v>
      </c>
      <c r="AB205" s="416">
        <v>0.5</v>
      </c>
      <c r="AC205" s="417">
        <f t="shared" si="68"/>
        <v>100</v>
      </c>
      <c r="AD205" s="417">
        <f t="shared" si="69"/>
        <v>50</v>
      </c>
      <c r="AE205" s="418">
        <v>0.05</v>
      </c>
      <c r="AF205" s="417">
        <f t="shared" si="70"/>
        <v>52.5</v>
      </c>
      <c r="AG205" s="419">
        <f t="shared" si="52"/>
        <v>630</v>
      </c>
      <c r="AH205" s="552">
        <f>SUM(AF205:AF212)</f>
        <v>1785</v>
      </c>
      <c r="AI205" s="552">
        <f>SUM(AG205:AG212)</f>
        <v>21420</v>
      </c>
      <c r="AJ205" s="552"/>
      <c r="AK205" s="420"/>
      <c r="AL205" s="421">
        <f t="shared" si="53"/>
        <v>55.724464763603926</v>
      </c>
      <c r="AM205" s="419">
        <f t="shared" si="71"/>
        <v>668.69357716324714</v>
      </c>
      <c r="AN205" s="552">
        <f>SUM(AL205:AL212)</f>
        <v>1894.6318019625335</v>
      </c>
      <c r="AO205" s="552">
        <f>SUM(AM205:AM212)</f>
        <v>22735.581623550403</v>
      </c>
      <c r="AP205" s="552"/>
      <c r="AQ205" s="420"/>
      <c r="AR205" s="421">
        <f t="shared" si="54"/>
        <v>55.724464763603926</v>
      </c>
      <c r="AS205" s="419">
        <f t="shared" si="72"/>
        <v>668.69357716324714</v>
      </c>
      <c r="AT205" s="552">
        <f>SUM(AR205:AR212)</f>
        <v>1894.6318019625335</v>
      </c>
      <c r="AU205" s="552">
        <f>SUM(AS205:AS212)</f>
        <v>22735.581623550403</v>
      </c>
      <c r="AV205" s="552"/>
      <c r="AW205" s="420"/>
      <c r="AX205" s="421">
        <f t="shared" si="55"/>
        <v>55.724464763603926</v>
      </c>
      <c r="AY205" s="419">
        <f t="shared" si="73"/>
        <v>668.69357716324714</v>
      </c>
      <c r="AZ205" s="552">
        <f>SUM(AX205:AX212)</f>
        <v>1894.6318019625335</v>
      </c>
      <c r="BA205" s="552">
        <f>SUM(AY205:AY212)</f>
        <v>22735.581623550403</v>
      </c>
      <c r="BB205" s="552"/>
      <c r="BC205" s="420"/>
      <c r="BD205" s="421">
        <f t="shared" si="56"/>
        <v>55.724464763603926</v>
      </c>
      <c r="BE205" s="419">
        <f t="shared" si="74"/>
        <v>668.69357716324714</v>
      </c>
      <c r="BF205" s="552">
        <f>SUM(BD205:BD212)</f>
        <v>1894.6318019625335</v>
      </c>
      <c r="BG205" s="552">
        <f>SUM(BE205:BE212)</f>
        <v>22735.581623550403</v>
      </c>
      <c r="BH205" s="552"/>
      <c r="BI205" s="420"/>
      <c r="BJ205" s="421">
        <f t="shared" si="57"/>
        <v>55.724464763603926</v>
      </c>
      <c r="BK205" s="419">
        <f t="shared" si="75"/>
        <v>668.69357716324714</v>
      </c>
      <c r="BL205" s="552">
        <f>SUM(BJ205:BJ212)</f>
        <v>1894.6318019625335</v>
      </c>
      <c r="BM205" s="552">
        <f>SUM(BK205:BK212)</f>
        <v>22735.581623550403</v>
      </c>
      <c r="BN205" s="552"/>
    </row>
    <row r="206" spans="1:66" ht="16.5" customHeight="1" x14ac:dyDescent="0.25">
      <c r="A206" s="171">
        <v>3</v>
      </c>
      <c r="B206" s="124" t="s">
        <v>294</v>
      </c>
      <c r="C206" s="506" t="s">
        <v>295</v>
      </c>
      <c r="D206" s="442" t="s">
        <v>674</v>
      </c>
      <c r="E206" s="442"/>
      <c r="F206" s="172" t="str">
        <f t="shared" si="58"/>
        <v>035001_Cuisine</v>
      </c>
      <c r="G206" s="443" t="str">
        <f t="shared" si="59"/>
        <v>035001_Cuisine_</v>
      </c>
      <c r="H206" s="120" t="s">
        <v>12</v>
      </c>
      <c r="I206" s="103"/>
      <c r="J206" s="124">
        <v>0.25</v>
      </c>
      <c r="K206" s="124" t="s">
        <v>593</v>
      </c>
      <c r="L206" s="103"/>
      <c r="M206" s="425" t="s">
        <v>10</v>
      </c>
      <c r="N206" s="426">
        <v>2</v>
      </c>
      <c r="O206" s="427">
        <v>287</v>
      </c>
      <c r="P206" s="124">
        <v>592</v>
      </c>
      <c r="Q206" s="124">
        <v>292</v>
      </c>
      <c r="R206" s="124"/>
      <c r="S206" s="124" t="s">
        <v>650</v>
      </c>
      <c r="T206" s="124" t="s">
        <v>651</v>
      </c>
      <c r="U206" s="429" t="s">
        <v>141</v>
      </c>
      <c r="V206" s="430"/>
      <c r="W206" s="431" t="s">
        <v>163</v>
      </c>
      <c r="X206" s="432"/>
      <c r="Y206" s="433"/>
      <c r="Z206" s="433"/>
      <c r="AA206" s="434">
        <v>200</v>
      </c>
      <c r="AB206" s="435">
        <v>0.5</v>
      </c>
      <c r="AC206" s="436">
        <f t="shared" si="68"/>
        <v>100</v>
      </c>
      <c r="AD206" s="437">
        <f t="shared" si="69"/>
        <v>50</v>
      </c>
      <c r="AE206" s="438">
        <v>0.05</v>
      </c>
      <c r="AF206" s="437">
        <f t="shared" si="70"/>
        <v>52.5</v>
      </c>
      <c r="AG206" s="439">
        <f t="shared" si="52"/>
        <v>630</v>
      </c>
      <c r="AH206" s="553"/>
      <c r="AI206" s="553"/>
      <c r="AJ206" s="553"/>
      <c r="AK206" s="440"/>
      <c r="AL206" s="441">
        <f t="shared" si="53"/>
        <v>55.724464763603926</v>
      </c>
      <c r="AM206" s="439">
        <f t="shared" si="71"/>
        <v>668.69357716324714</v>
      </c>
      <c r="AN206" s="553"/>
      <c r="AO206" s="553"/>
      <c r="AP206" s="553"/>
      <c r="AQ206" s="440"/>
      <c r="AR206" s="441">
        <f t="shared" si="54"/>
        <v>55.724464763603926</v>
      </c>
      <c r="AS206" s="439">
        <f t="shared" si="72"/>
        <v>668.69357716324714</v>
      </c>
      <c r="AT206" s="553"/>
      <c r="AU206" s="553"/>
      <c r="AV206" s="553"/>
      <c r="AW206" s="440"/>
      <c r="AX206" s="441">
        <f t="shared" si="55"/>
        <v>55.724464763603926</v>
      </c>
      <c r="AY206" s="439">
        <f t="shared" si="73"/>
        <v>668.69357716324714</v>
      </c>
      <c r="AZ206" s="553"/>
      <c r="BA206" s="553"/>
      <c r="BB206" s="553"/>
      <c r="BC206" s="440"/>
      <c r="BD206" s="441">
        <f t="shared" si="56"/>
        <v>55.724464763603926</v>
      </c>
      <c r="BE206" s="439">
        <f t="shared" si="74"/>
        <v>668.69357716324714</v>
      </c>
      <c r="BF206" s="553"/>
      <c r="BG206" s="553"/>
      <c r="BH206" s="553"/>
      <c r="BI206" s="440"/>
      <c r="BJ206" s="441">
        <f t="shared" si="57"/>
        <v>55.724464763603926</v>
      </c>
      <c r="BK206" s="439">
        <f t="shared" si="75"/>
        <v>668.69357716324714</v>
      </c>
      <c r="BL206" s="553"/>
      <c r="BM206" s="553"/>
      <c r="BN206" s="553"/>
    </row>
    <row r="207" spans="1:66" ht="16.5" customHeight="1" x14ac:dyDescent="0.25">
      <c r="A207" s="171">
        <v>3</v>
      </c>
      <c r="B207" s="124" t="s">
        <v>294</v>
      </c>
      <c r="C207" s="506" t="s">
        <v>295</v>
      </c>
      <c r="D207" s="442" t="s">
        <v>674</v>
      </c>
      <c r="E207" s="442"/>
      <c r="F207" s="172" t="str">
        <f t="shared" si="58"/>
        <v>035001_Cuisine</v>
      </c>
      <c r="G207" s="443" t="str">
        <f t="shared" si="59"/>
        <v>035001_Cuisine_</v>
      </c>
      <c r="H207" s="120" t="s">
        <v>12</v>
      </c>
      <c r="I207" s="103"/>
      <c r="J207" s="124">
        <v>2</v>
      </c>
      <c r="K207" s="124" t="s">
        <v>593</v>
      </c>
      <c r="L207" s="103"/>
      <c r="M207" s="425" t="s">
        <v>10</v>
      </c>
      <c r="N207" s="426">
        <v>2</v>
      </c>
      <c r="O207" s="427">
        <v>287</v>
      </c>
      <c r="P207" s="124">
        <v>592</v>
      </c>
      <c r="Q207" s="124">
        <v>48</v>
      </c>
      <c r="R207" s="124"/>
      <c r="S207" s="124" t="s">
        <v>134</v>
      </c>
      <c r="T207" s="124" t="s">
        <v>136</v>
      </c>
      <c r="U207" s="429" t="s">
        <v>138</v>
      </c>
      <c r="V207" s="430" t="s">
        <v>158</v>
      </c>
      <c r="W207" s="431" t="s">
        <v>148</v>
      </c>
      <c r="X207" s="432"/>
      <c r="Y207" s="433"/>
      <c r="Z207" s="433"/>
      <c r="AA207" s="434">
        <v>200</v>
      </c>
      <c r="AB207" s="435">
        <v>0.5</v>
      </c>
      <c r="AC207" s="436">
        <f t="shared" si="68"/>
        <v>100</v>
      </c>
      <c r="AD207" s="437">
        <f t="shared" si="69"/>
        <v>400</v>
      </c>
      <c r="AE207" s="438">
        <v>0.05</v>
      </c>
      <c r="AF207" s="437">
        <f t="shared" si="70"/>
        <v>420</v>
      </c>
      <c r="AG207" s="439">
        <f t="shared" si="52"/>
        <v>5040</v>
      </c>
      <c r="AH207" s="553"/>
      <c r="AI207" s="553"/>
      <c r="AJ207" s="553"/>
      <c r="AK207" s="440"/>
      <c r="AL207" s="441">
        <f t="shared" si="53"/>
        <v>445.79571810883141</v>
      </c>
      <c r="AM207" s="439">
        <f t="shared" si="71"/>
        <v>5349.5486173059771</v>
      </c>
      <c r="AN207" s="553"/>
      <c r="AO207" s="553"/>
      <c r="AP207" s="553"/>
      <c r="AQ207" s="440"/>
      <c r="AR207" s="441">
        <f t="shared" si="54"/>
        <v>445.79571810883141</v>
      </c>
      <c r="AS207" s="439">
        <f t="shared" si="72"/>
        <v>5349.5486173059771</v>
      </c>
      <c r="AT207" s="553"/>
      <c r="AU207" s="553"/>
      <c r="AV207" s="553"/>
      <c r="AW207" s="440"/>
      <c r="AX207" s="441">
        <f t="shared" si="55"/>
        <v>445.79571810883141</v>
      </c>
      <c r="AY207" s="439">
        <f t="shared" si="73"/>
        <v>5349.5486173059771</v>
      </c>
      <c r="AZ207" s="553"/>
      <c r="BA207" s="553"/>
      <c r="BB207" s="553"/>
      <c r="BC207" s="440"/>
      <c r="BD207" s="441">
        <f t="shared" si="56"/>
        <v>445.79571810883141</v>
      </c>
      <c r="BE207" s="439">
        <f t="shared" si="74"/>
        <v>5349.5486173059771</v>
      </c>
      <c r="BF207" s="553"/>
      <c r="BG207" s="553"/>
      <c r="BH207" s="553"/>
      <c r="BI207" s="440"/>
      <c r="BJ207" s="441">
        <f t="shared" si="57"/>
        <v>445.79571810883141</v>
      </c>
      <c r="BK207" s="439">
        <f t="shared" si="75"/>
        <v>5349.5486173059771</v>
      </c>
      <c r="BL207" s="553"/>
      <c r="BM207" s="553"/>
      <c r="BN207" s="553"/>
    </row>
    <row r="208" spans="1:66" ht="16.5" customHeight="1" x14ac:dyDescent="0.25">
      <c r="A208" s="171">
        <v>3</v>
      </c>
      <c r="B208" s="124" t="s">
        <v>294</v>
      </c>
      <c r="C208" s="506" t="s">
        <v>295</v>
      </c>
      <c r="D208" s="442" t="s">
        <v>674</v>
      </c>
      <c r="E208" s="442"/>
      <c r="F208" s="172" t="str">
        <f t="shared" si="58"/>
        <v>035001_Cuisine</v>
      </c>
      <c r="G208" s="443" t="str">
        <f t="shared" si="59"/>
        <v>035001_Cuisine_</v>
      </c>
      <c r="H208" s="120" t="s">
        <v>12</v>
      </c>
      <c r="I208" s="103"/>
      <c r="J208" s="124">
        <v>2</v>
      </c>
      <c r="K208" s="124" t="s">
        <v>593</v>
      </c>
      <c r="L208" s="103"/>
      <c r="M208" s="425" t="s">
        <v>10</v>
      </c>
      <c r="N208" s="426">
        <v>2</v>
      </c>
      <c r="O208" s="427">
        <v>592</v>
      </c>
      <c r="P208" s="124">
        <v>592</v>
      </c>
      <c r="Q208" s="124">
        <v>48</v>
      </c>
      <c r="R208" s="124"/>
      <c r="S208" s="124" t="s">
        <v>134</v>
      </c>
      <c r="T208" s="124" t="s">
        <v>136</v>
      </c>
      <c r="U208" s="429" t="s">
        <v>138</v>
      </c>
      <c r="V208" s="430" t="s">
        <v>158</v>
      </c>
      <c r="W208" s="431" t="s">
        <v>148</v>
      </c>
      <c r="X208" s="432"/>
      <c r="Y208" s="433"/>
      <c r="Z208" s="433"/>
      <c r="AA208" s="434">
        <v>200</v>
      </c>
      <c r="AB208" s="435">
        <v>0.5</v>
      </c>
      <c r="AC208" s="436">
        <f t="shared" si="68"/>
        <v>100</v>
      </c>
      <c r="AD208" s="437">
        <f t="shared" si="69"/>
        <v>400</v>
      </c>
      <c r="AE208" s="438">
        <v>0.05</v>
      </c>
      <c r="AF208" s="437">
        <f t="shared" si="70"/>
        <v>420</v>
      </c>
      <c r="AG208" s="439">
        <f t="shared" si="52"/>
        <v>5040</v>
      </c>
      <c r="AH208" s="553"/>
      <c r="AI208" s="553"/>
      <c r="AJ208" s="553"/>
      <c r="AK208" s="440"/>
      <c r="AL208" s="441">
        <f t="shared" si="53"/>
        <v>445.79571810883141</v>
      </c>
      <c r="AM208" s="439">
        <f t="shared" si="71"/>
        <v>5349.5486173059771</v>
      </c>
      <c r="AN208" s="553"/>
      <c r="AO208" s="553"/>
      <c r="AP208" s="553"/>
      <c r="AQ208" s="440"/>
      <c r="AR208" s="441">
        <f t="shared" si="54"/>
        <v>445.79571810883141</v>
      </c>
      <c r="AS208" s="439">
        <f t="shared" si="72"/>
        <v>5349.5486173059771</v>
      </c>
      <c r="AT208" s="553"/>
      <c r="AU208" s="553"/>
      <c r="AV208" s="553"/>
      <c r="AW208" s="440"/>
      <c r="AX208" s="441">
        <f t="shared" si="55"/>
        <v>445.79571810883141</v>
      </c>
      <c r="AY208" s="439">
        <f t="shared" si="73"/>
        <v>5349.5486173059771</v>
      </c>
      <c r="AZ208" s="553"/>
      <c r="BA208" s="553"/>
      <c r="BB208" s="553"/>
      <c r="BC208" s="440"/>
      <c r="BD208" s="441">
        <f t="shared" si="56"/>
        <v>445.79571810883141</v>
      </c>
      <c r="BE208" s="439">
        <f t="shared" si="74"/>
        <v>5349.5486173059771</v>
      </c>
      <c r="BF208" s="553"/>
      <c r="BG208" s="553"/>
      <c r="BH208" s="553"/>
      <c r="BI208" s="440"/>
      <c r="BJ208" s="441">
        <f t="shared" si="57"/>
        <v>445.79571810883141</v>
      </c>
      <c r="BK208" s="439">
        <f t="shared" si="75"/>
        <v>5349.5486173059771</v>
      </c>
      <c r="BL208" s="553"/>
      <c r="BM208" s="553"/>
      <c r="BN208" s="553"/>
    </row>
    <row r="209" spans="1:66" ht="16.5" customHeight="1" x14ac:dyDescent="0.25">
      <c r="A209" s="171">
        <v>3</v>
      </c>
      <c r="B209" s="124" t="s">
        <v>294</v>
      </c>
      <c r="C209" s="506" t="s">
        <v>295</v>
      </c>
      <c r="D209" s="442" t="s">
        <v>674</v>
      </c>
      <c r="E209" s="442"/>
      <c r="F209" s="172" t="str">
        <f t="shared" si="58"/>
        <v>035001_Laverie</v>
      </c>
      <c r="G209" s="443" t="str">
        <f t="shared" si="59"/>
        <v>035001_Laverie_</v>
      </c>
      <c r="H209" s="120" t="s">
        <v>12</v>
      </c>
      <c r="I209" s="103"/>
      <c r="J209" s="124">
        <v>2</v>
      </c>
      <c r="K209" s="124" t="s">
        <v>594</v>
      </c>
      <c r="L209" s="103"/>
      <c r="M209" s="425" t="s">
        <v>10</v>
      </c>
      <c r="N209" s="104">
        <v>1</v>
      </c>
      <c r="O209" s="446">
        <v>287</v>
      </c>
      <c r="P209" s="103">
        <v>592</v>
      </c>
      <c r="Q209" s="103">
        <v>25</v>
      </c>
      <c r="R209" s="124" t="s">
        <v>600</v>
      </c>
      <c r="S209" s="124" t="s">
        <v>134</v>
      </c>
      <c r="T209" s="124" t="s">
        <v>136</v>
      </c>
      <c r="U209" s="429" t="s">
        <v>139</v>
      </c>
      <c r="V209" s="430" t="s">
        <v>160</v>
      </c>
      <c r="W209" s="431" t="s">
        <v>154</v>
      </c>
      <c r="X209" s="432"/>
      <c r="Y209" s="433"/>
      <c r="Z209" s="433"/>
      <c r="AA209" s="434">
        <v>200</v>
      </c>
      <c r="AB209" s="435">
        <v>0.5</v>
      </c>
      <c r="AC209" s="436">
        <f t="shared" si="68"/>
        <v>100</v>
      </c>
      <c r="AD209" s="437">
        <f t="shared" si="69"/>
        <v>200</v>
      </c>
      <c r="AE209" s="438">
        <v>0.05</v>
      </c>
      <c r="AF209" s="437">
        <f t="shared" si="70"/>
        <v>210</v>
      </c>
      <c r="AG209" s="439">
        <f t="shared" si="52"/>
        <v>2520</v>
      </c>
      <c r="AH209" s="553"/>
      <c r="AI209" s="553"/>
      <c r="AJ209" s="553"/>
      <c r="AK209" s="440"/>
      <c r="AL209" s="441">
        <f t="shared" si="53"/>
        <v>222.8978590544157</v>
      </c>
      <c r="AM209" s="439">
        <f t="shared" si="71"/>
        <v>2674.7743086529886</v>
      </c>
      <c r="AN209" s="553"/>
      <c r="AO209" s="553"/>
      <c r="AP209" s="553"/>
      <c r="AQ209" s="440"/>
      <c r="AR209" s="441">
        <f t="shared" si="54"/>
        <v>222.8978590544157</v>
      </c>
      <c r="AS209" s="439">
        <f t="shared" si="72"/>
        <v>2674.7743086529886</v>
      </c>
      <c r="AT209" s="553"/>
      <c r="AU209" s="553"/>
      <c r="AV209" s="553"/>
      <c r="AW209" s="440"/>
      <c r="AX209" s="441">
        <f t="shared" si="55"/>
        <v>222.8978590544157</v>
      </c>
      <c r="AY209" s="439">
        <f t="shared" si="73"/>
        <v>2674.7743086529886</v>
      </c>
      <c r="AZ209" s="553"/>
      <c r="BA209" s="553"/>
      <c r="BB209" s="553"/>
      <c r="BC209" s="440"/>
      <c r="BD209" s="441">
        <f t="shared" si="56"/>
        <v>222.8978590544157</v>
      </c>
      <c r="BE209" s="439">
        <f t="shared" si="74"/>
        <v>2674.7743086529886</v>
      </c>
      <c r="BF209" s="553"/>
      <c r="BG209" s="553"/>
      <c r="BH209" s="553"/>
      <c r="BI209" s="440"/>
      <c r="BJ209" s="441">
        <f t="shared" si="57"/>
        <v>222.8978590544157</v>
      </c>
      <c r="BK209" s="439">
        <f t="shared" si="75"/>
        <v>2674.7743086529886</v>
      </c>
      <c r="BL209" s="553"/>
      <c r="BM209" s="553"/>
      <c r="BN209" s="553"/>
    </row>
    <row r="210" spans="1:66" ht="16.5" customHeight="1" x14ac:dyDescent="0.25">
      <c r="A210" s="171">
        <v>3</v>
      </c>
      <c r="B210" s="124" t="s">
        <v>294</v>
      </c>
      <c r="C210" s="506" t="s">
        <v>295</v>
      </c>
      <c r="D210" s="442" t="s">
        <v>674</v>
      </c>
      <c r="E210" s="442"/>
      <c r="F210" s="172" t="str">
        <f t="shared" si="58"/>
        <v>035001_Laverie</v>
      </c>
      <c r="G210" s="443" t="str">
        <f t="shared" si="59"/>
        <v>035001_Laverie_</v>
      </c>
      <c r="H210" s="120" t="s">
        <v>12</v>
      </c>
      <c r="I210" s="103"/>
      <c r="J210" s="124">
        <v>2</v>
      </c>
      <c r="K210" s="124" t="s">
        <v>594</v>
      </c>
      <c r="L210" s="103"/>
      <c r="M210" s="425" t="s">
        <v>10</v>
      </c>
      <c r="N210" s="104">
        <v>1</v>
      </c>
      <c r="O210" s="446">
        <v>592</v>
      </c>
      <c r="P210" s="103">
        <v>592</v>
      </c>
      <c r="Q210" s="103">
        <v>25</v>
      </c>
      <c r="R210" s="124" t="s">
        <v>598</v>
      </c>
      <c r="S210" s="124" t="s">
        <v>134</v>
      </c>
      <c r="T210" s="124" t="s">
        <v>136</v>
      </c>
      <c r="U210" s="429" t="s">
        <v>139</v>
      </c>
      <c r="V210" s="430" t="s">
        <v>160</v>
      </c>
      <c r="W210" s="431" t="s">
        <v>154</v>
      </c>
      <c r="X210" s="432"/>
      <c r="Y210" s="433"/>
      <c r="Z210" s="433"/>
      <c r="AA210" s="434">
        <v>200</v>
      </c>
      <c r="AB210" s="435">
        <v>0.5</v>
      </c>
      <c r="AC210" s="436">
        <f t="shared" si="68"/>
        <v>100</v>
      </c>
      <c r="AD210" s="437">
        <f t="shared" si="69"/>
        <v>200</v>
      </c>
      <c r="AE210" s="438">
        <v>0.05</v>
      </c>
      <c r="AF210" s="437">
        <f t="shared" si="70"/>
        <v>210</v>
      </c>
      <c r="AG210" s="439">
        <f t="shared" si="52"/>
        <v>2520</v>
      </c>
      <c r="AH210" s="553"/>
      <c r="AI210" s="553"/>
      <c r="AJ210" s="553"/>
      <c r="AK210" s="440"/>
      <c r="AL210" s="441">
        <f t="shared" si="53"/>
        <v>222.8978590544157</v>
      </c>
      <c r="AM210" s="439">
        <f t="shared" si="71"/>
        <v>2674.7743086529886</v>
      </c>
      <c r="AN210" s="553"/>
      <c r="AO210" s="553"/>
      <c r="AP210" s="553"/>
      <c r="AQ210" s="440"/>
      <c r="AR210" s="441">
        <f t="shared" si="54"/>
        <v>222.8978590544157</v>
      </c>
      <c r="AS210" s="439">
        <f t="shared" si="72"/>
        <v>2674.7743086529886</v>
      </c>
      <c r="AT210" s="553"/>
      <c r="AU210" s="553"/>
      <c r="AV210" s="553"/>
      <c r="AW210" s="440"/>
      <c r="AX210" s="441">
        <f t="shared" si="55"/>
        <v>222.8978590544157</v>
      </c>
      <c r="AY210" s="439">
        <f t="shared" si="73"/>
        <v>2674.7743086529886</v>
      </c>
      <c r="AZ210" s="553"/>
      <c r="BA210" s="553"/>
      <c r="BB210" s="553"/>
      <c r="BC210" s="440"/>
      <c r="BD210" s="441">
        <f t="shared" si="56"/>
        <v>222.8978590544157</v>
      </c>
      <c r="BE210" s="439">
        <f t="shared" si="74"/>
        <v>2674.7743086529886</v>
      </c>
      <c r="BF210" s="553"/>
      <c r="BG210" s="553"/>
      <c r="BH210" s="553"/>
      <c r="BI210" s="440"/>
      <c r="BJ210" s="441">
        <f t="shared" si="57"/>
        <v>222.8978590544157</v>
      </c>
      <c r="BK210" s="439">
        <f t="shared" si="75"/>
        <v>2674.7743086529886</v>
      </c>
      <c r="BL210" s="553"/>
      <c r="BM210" s="553"/>
      <c r="BN210" s="553"/>
    </row>
    <row r="211" spans="1:66" ht="16.5" customHeight="1" x14ac:dyDescent="0.25">
      <c r="A211" s="171">
        <v>3</v>
      </c>
      <c r="B211" s="124" t="s">
        <v>294</v>
      </c>
      <c r="C211" s="506" t="s">
        <v>295</v>
      </c>
      <c r="D211" s="442" t="s">
        <v>674</v>
      </c>
      <c r="E211" s="442"/>
      <c r="F211" s="172" t="str">
        <f t="shared" si="58"/>
        <v>035001_Laverie</v>
      </c>
      <c r="G211" s="443" t="str">
        <f t="shared" si="59"/>
        <v>035001_Laverie_</v>
      </c>
      <c r="H211" s="120" t="s">
        <v>12</v>
      </c>
      <c r="I211" s="103"/>
      <c r="J211" s="124">
        <v>2</v>
      </c>
      <c r="K211" s="124" t="s">
        <v>594</v>
      </c>
      <c r="L211" s="103"/>
      <c r="M211" s="425" t="s">
        <v>10</v>
      </c>
      <c r="N211" s="104">
        <v>1</v>
      </c>
      <c r="O211" s="446">
        <v>287</v>
      </c>
      <c r="P211" s="103">
        <v>592</v>
      </c>
      <c r="Q211" s="103">
        <v>25</v>
      </c>
      <c r="R211" s="103" t="s">
        <v>602</v>
      </c>
      <c r="S211" s="124" t="s">
        <v>134</v>
      </c>
      <c r="T211" s="124" t="s">
        <v>136</v>
      </c>
      <c r="U211" s="429" t="s">
        <v>138</v>
      </c>
      <c r="V211" s="430" t="s">
        <v>155</v>
      </c>
      <c r="W211" s="431" t="s">
        <v>154</v>
      </c>
      <c r="X211" s="432"/>
      <c r="Y211" s="433"/>
      <c r="Z211" s="433"/>
      <c r="AA211" s="434">
        <v>200</v>
      </c>
      <c r="AB211" s="435">
        <v>0.5</v>
      </c>
      <c r="AC211" s="436">
        <f t="shared" si="68"/>
        <v>100</v>
      </c>
      <c r="AD211" s="437">
        <f t="shared" si="69"/>
        <v>200</v>
      </c>
      <c r="AE211" s="438">
        <v>0.05</v>
      </c>
      <c r="AF211" s="437">
        <f t="shared" si="70"/>
        <v>210</v>
      </c>
      <c r="AG211" s="439">
        <f t="shared" si="52"/>
        <v>2520</v>
      </c>
      <c r="AH211" s="553"/>
      <c r="AI211" s="553"/>
      <c r="AJ211" s="553"/>
      <c r="AK211" s="440"/>
      <c r="AL211" s="441">
        <f t="shared" si="53"/>
        <v>222.8978590544157</v>
      </c>
      <c r="AM211" s="439">
        <f t="shared" si="71"/>
        <v>2674.7743086529886</v>
      </c>
      <c r="AN211" s="553"/>
      <c r="AO211" s="553"/>
      <c r="AP211" s="553"/>
      <c r="AQ211" s="440"/>
      <c r="AR211" s="441">
        <f t="shared" si="54"/>
        <v>222.8978590544157</v>
      </c>
      <c r="AS211" s="439">
        <f t="shared" si="72"/>
        <v>2674.7743086529886</v>
      </c>
      <c r="AT211" s="553"/>
      <c r="AU211" s="553"/>
      <c r="AV211" s="553"/>
      <c r="AW211" s="440"/>
      <c r="AX211" s="441">
        <f t="shared" si="55"/>
        <v>222.8978590544157</v>
      </c>
      <c r="AY211" s="439">
        <f t="shared" si="73"/>
        <v>2674.7743086529886</v>
      </c>
      <c r="AZ211" s="553"/>
      <c r="BA211" s="553"/>
      <c r="BB211" s="553"/>
      <c r="BC211" s="440"/>
      <c r="BD211" s="441">
        <f t="shared" si="56"/>
        <v>222.8978590544157</v>
      </c>
      <c r="BE211" s="439">
        <f t="shared" si="74"/>
        <v>2674.7743086529886</v>
      </c>
      <c r="BF211" s="553"/>
      <c r="BG211" s="553"/>
      <c r="BH211" s="553"/>
      <c r="BI211" s="440"/>
      <c r="BJ211" s="441">
        <f t="shared" si="57"/>
        <v>222.8978590544157</v>
      </c>
      <c r="BK211" s="439">
        <f t="shared" si="75"/>
        <v>2674.7743086529886</v>
      </c>
      <c r="BL211" s="553"/>
      <c r="BM211" s="553"/>
      <c r="BN211" s="553"/>
    </row>
    <row r="212" spans="1:66" ht="16.5" customHeight="1" thickBot="1" x14ac:dyDescent="0.3">
      <c r="A212" s="181">
        <v>3</v>
      </c>
      <c r="B212" s="458" t="s">
        <v>294</v>
      </c>
      <c r="C212" s="507" t="s">
        <v>295</v>
      </c>
      <c r="D212" s="460" t="s">
        <v>674</v>
      </c>
      <c r="E212" s="460"/>
      <c r="F212" s="182" t="str">
        <f t="shared" si="58"/>
        <v>035001_Laverie</v>
      </c>
      <c r="G212" s="461" t="str">
        <f t="shared" si="59"/>
        <v>035001_Laverie_</v>
      </c>
      <c r="H212" s="277" t="s">
        <v>12</v>
      </c>
      <c r="I212" s="112"/>
      <c r="J212" s="124">
        <v>2</v>
      </c>
      <c r="K212" s="458" t="s">
        <v>594</v>
      </c>
      <c r="L212" s="112"/>
      <c r="M212" s="462" t="s">
        <v>10</v>
      </c>
      <c r="N212" s="113">
        <v>1</v>
      </c>
      <c r="O212" s="508">
        <v>592</v>
      </c>
      <c r="P212" s="112">
        <v>592</v>
      </c>
      <c r="Q212" s="112">
        <v>25</v>
      </c>
      <c r="R212" s="112" t="s">
        <v>603</v>
      </c>
      <c r="S212" s="458" t="s">
        <v>134</v>
      </c>
      <c r="T212" s="458" t="s">
        <v>136</v>
      </c>
      <c r="U212" s="465" t="s">
        <v>138</v>
      </c>
      <c r="V212" s="466" t="s">
        <v>155</v>
      </c>
      <c r="W212" s="467" t="s">
        <v>154</v>
      </c>
      <c r="X212" s="468"/>
      <c r="Y212" s="469"/>
      <c r="Z212" s="469"/>
      <c r="AA212" s="470">
        <v>200</v>
      </c>
      <c r="AB212" s="471">
        <v>0.5</v>
      </c>
      <c r="AC212" s="472">
        <f t="shared" si="68"/>
        <v>100</v>
      </c>
      <c r="AD212" s="473">
        <f t="shared" si="69"/>
        <v>200</v>
      </c>
      <c r="AE212" s="474">
        <v>0.05</v>
      </c>
      <c r="AF212" s="473">
        <f t="shared" si="70"/>
        <v>210</v>
      </c>
      <c r="AG212" s="475">
        <f t="shared" ref="AG212:AG255" si="76">AF212*12</f>
        <v>2520</v>
      </c>
      <c r="AH212" s="555"/>
      <c r="AI212" s="555"/>
      <c r="AJ212" s="555"/>
      <c r="AK212" s="476"/>
      <c r="AL212" s="477">
        <f t="shared" ref="AL212:AL255" si="77">AF212*$G$10</f>
        <v>222.8978590544157</v>
      </c>
      <c r="AM212" s="475">
        <f t="shared" si="71"/>
        <v>2674.7743086529886</v>
      </c>
      <c r="AN212" s="555"/>
      <c r="AO212" s="555"/>
      <c r="AP212" s="555"/>
      <c r="AQ212" s="476"/>
      <c r="AR212" s="477">
        <f t="shared" ref="AR212:AR255" si="78">AF212*$G$11</f>
        <v>222.8978590544157</v>
      </c>
      <c r="AS212" s="475">
        <f t="shared" si="72"/>
        <v>2674.7743086529886</v>
      </c>
      <c r="AT212" s="555"/>
      <c r="AU212" s="555"/>
      <c r="AV212" s="555"/>
      <c r="AW212" s="476"/>
      <c r="AX212" s="477">
        <f t="shared" ref="AX212:AX255" si="79">AF212*$G$12</f>
        <v>222.8978590544157</v>
      </c>
      <c r="AY212" s="475">
        <f t="shared" si="73"/>
        <v>2674.7743086529886</v>
      </c>
      <c r="AZ212" s="555"/>
      <c r="BA212" s="555"/>
      <c r="BB212" s="555"/>
      <c r="BC212" s="476"/>
      <c r="BD212" s="477">
        <f t="shared" ref="BD212:BD255" si="80">AF212*$G$13</f>
        <v>222.8978590544157</v>
      </c>
      <c r="BE212" s="475">
        <f t="shared" si="74"/>
        <v>2674.7743086529886</v>
      </c>
      <c r="BF212" s="555"/>
      <c r="BG212" s="555"/>
      <c r="BH212" s="555"/>
      <c r="BI212" s="476"/>
      <c r="BJ212" s="477">
        <f t="shared" ref="BJ212:BJ255" si="81">AF212*$G$14</f>
        <v>222.8978590544157</v>
      </c>
      <c r="BK212" s="475">
        <f t="shared" si="75"/>
        <v>2674.7743086529886</v>
      </c>
      <c r="BL212" s="555"/>
      <c r="BM212" s="555"/>
      <c r="BN212" s="555"/>
    </row>
    <row r="213" spans="1:66" ht="16.5" customHeight="1" x14ac:dyDescent="0.25">
      <c r="A213" s="190">
        <v>3</v>
      </c>
      <c r="B213" s="428" t="s">
        <v>573</v>
      </c>
      <c r="C213" s="509" t="s">
        <v>300</v>
      </c>
      <c r="D213" s="442" t="s">
        <v>673</v>
      </c>
      <c r="E213" s="423"/>
      <c r="F213" s="165" t="str">
        <f t="shared" si="58"/>
        <v>400001_Mediatheque</v>
      </c>
      <c r="G213" s="424" t="str">
        <f t="shared" si="59"/>
        <v>400001_Mediatheque_</v>
      </c>
      <c r="H213" s="120" t="s">
        <v>12</v>
      </c>
      <c r="I213" s="120"/>
      <c r="J213" s="295">
        <v>2</v>
      </c>
      <c r="K213" s="428" t="s">
        <v>595</v>
      </c>
      <c r="L213" s="120"/>
      <c r="M213" s="431" t="s">
        <v>10</v>
      </c>
      <c r="N213" s="430">
        <v>1</v>
      </c>
      <c r="O213" s="429">
        <v>287</v>
      </c>
      <c r="P213" s="428">
        <v>287</v>
      </c>
      <c r="Q213" s="428">
        <v>25</v>
      </c>
      <c r="R213" s="428" t="s">
        <v>604</v>
      </c>
      <c r="S213" s="428" t="s">
        <v>134</v>
      </c>
      <c r="T213" s="428" t="s">
        <v>136</v>
      </c>
      <c r="U213" s="429" t="s">
        <v>138</v>
      </c>
      <c r="V213" s="430" t="s">
        <v>155</v>
      </c>
      <c r="W213" s="431" t="s">
        <v>154</v>
      </c>
      <c r="X213" s="432"/>
      <c r="Y213" s="452"/>
      <c r="Z213" s="452"/>
      <c r="AA213" s="434">
        <v>200</v>
      </c>
      <c r="AB213" s="435">
        <v>0.5</v>
      </c>
      <c r="AC213" s="437">
        <f t="shared" si="68"/>
        <v>100</v>
      </c>
      <c r="AD213" s="437">
        <f t="shared" si="69"/>
        <v>200</v>
      </c>
      <c r="AE213" s="438">
        <v>0.05</v>
      </c>
      <c r="AF213" s="437">
        <f t="shared" si="70"/>
        <v>210</v>
      </c>
      <c r="AG213" s="453">
        <f t="shared" si="76"/>
        <v>2520</v>
      </c>
      <c r="AH213" s="552">
        <f>SUM(AF213:AF255)</f>
        <v>16485</v>
      </c>
      <c r="AI213" s="552">
        <f>SUM(AG213:AG255)</f>
        <v>197820</v>
      </c>
      <c r="AJ213" s="552"/>
      <c r="AK213" s="454"/>
      <c r="AL213" s="455">
        <f t="shared" si="77"/>
        <v>222.8978590544157</v>
      </c>
      <c r="AM213" s="453">
        <f t="shared" si="71"/>
        <v>2674.7743086529886</v>
      </c>
      <c r="AN213" s="552">
        <f>SUM(AL213:AL255)</f>
        <v>17497.481935771641</v>
      </c>
      <c r="AO213" s="552">
        <f>SUM(AM213:AM255)</f>
        <v>209969.78322925969</v>
      </c>
      <c r="AP213" s="552"/>
      <c r="AQ213" s="454"/>
      <c r="AR213" s="455">
        <f t="shared" si="78"/>
        <v>222.8978590544157</v>
      </c>
      <c r="AS213" s="453">
        <f t="shared" si="72"/>
        <v>2674.7743086529886</v>
      </c>
      <c r="AT213" s="552">
        <f>SUM(AR213:AR255)</f>
        <v>17497.481935771641</v>
      </c>
      <c r="AU213" s="552">
        <f>SUM(AS213:AS255)</f>
        <v>209969.78322925969</v>
      </c>
      <c r="AV213" s="552"/>
      <c r="AW213" s="454"/>
      <c r="AX213" s="455">
        <f t="shared" si="79"/>
        <v>222.8978590544157</v>
      </c>
      <c r="AY213" s="453">
        <f t="shared" si="73"/>
        <v>2674.7743086529886</v>
      </c>
      <c r="AZ213" s="552">
        <f>SUM(AX213:AX255)</f>
        <v>17497.481935771641</v>
      </c>
      <c r="BA213" s="552">
        <f>SUM(AY213:AY255)</f>
        <v>209969.78322925969</v>
      </c>
      <c r="BB213" s="552"/>
      <c r="BC213" s="454"/>
      <c r="BD213" s="455">
        <f t="shared" si="80"/>
        <v>222.8978590544157</v>
      </c>
      <c r="BE213" s="453">
        <f t="shared" si="74"/>
        <v>2674.7743086529886</v>
      </c>
      <c r="BF213" s="552">
        <f>SUM(BD213:BD255)</f>
        <v>17497.481935771641</v>
      </c>
      <c r="BG213" s="552">
        <f>SUM(BE213:BE255)</f>
        <v>209969.78322925969</v>
      </c>
      <c r="BH213" s="552"/>
      <c r="BI213" s="454"/>
      <c r="BJ213" s="455">
        <f t="shared" si="81"/>
        <v>222.8978590544157</v>
      </c>
      <c r="BK213" s="453">
        <f t="shared" si="75"/>
        <v>2674.7743086529886</v>
      </c>
      <c r="BL213" s="552">
        <f>SUM(BJ213:BJ255)</f>
        <v>17497.481935771641</v>
      </c>
      <c r="BM213" s="552">
        <f>SUM(BK213:BK255)</f>
        <v>209969.78322925969</v>
      </c>
      <c r="BN213" s="552"/>
    </row>
    <row r="214" spans="1:66" ht="16.5" customHeight="1" x14ac:dyDescent="0.25">
      <c r="A214" s="171">
        <v>3</v>
      </c>
      <c r="B214" s="124" t="s">
        <v>573</v>
      </c>
      <c r="C214" s="506" t="s">
        <v>300</v>
      </c>
      <c r="D214" s="442" t="s">
        <v>673</v>
      </c>
      <c r="E214" s="442"/>
      <c r="F214" s="172" t="str">
        <f t="shared" si="58"/>
        <v>400001_Mediatheque</v>
      </c>
      <c r="G214" s="443" t="str">
        <f t="shared" si="59"/>
        <v>400001_Mediatheque_</v>
      </c>
      <c r="H214" s="120" t="s">
        <v>12</v>
      </c>
      <c r="I214" s="103"/>
      <c r="J214" s="124">
        <v>2</v>
      </c>
      <c r="K214" s="124" t="s">
        <v>595</v>
      </c>
      <c r="L214" s="103"/>
      <c r="M214" s="425" t="s">
        <v>10</v>
      </c>
      <c r="N214" s="426">
        <v>3</v>
      </c>
      <c r="O214" s="427">
        <v>287</v>
      </c>
      <c r="P214" s="124">
        <v>592</v>
      </c>
      <c r="Q214" s="124">
        <v>25</v>
      </c>
      <c r="R214" s="124" t="s">
        <v>604</v>
      </c>
      <c r="S214" s="124" t="s">
        <v>134</v>
      </c>
      <c r="T214" s="124" t="s">
        <v>136</v>
      </c>
      <c r="U214" s="429" t="s">
        <v>138</v>
      </c>
      <c r="V214" s="430" t="s">
        <v>155</v>
      </c>
      <c r="W214" s="431" t="s">
        <v>154</v>
      </c>
      <c r="X214" s="432"/>
      <c r="Y214" s="433"/>
      <c r="Z214" s="433"/>
      <c r="AA214" s="434">
        <v>200</v>
      </c>
      <c r="AB214" s="435">
        <v>0.5</v>
      </c>
      <c r="AC214" s="436">
        <f t="shared" si="68"/>
        <v>100</v>
      </c>
      <c r="AD214" s="437">
        <f t="shared" si="69"/>
        <v>600</v>
      </c>
      <c r="AE214" s="438">
        <v>0.05</v>
      </c>
      <c r="AF214" s="437">
        <f t="shared" si="70"/>
        <v>630</v>
      </c>
      <c r="AG214" s="439">
        <f t="shared" si="76"/>
        <v>7560</v>
      </c>
      <c r="AH214" s="553"/>
      <c r="AI214" s="553"/>
      <c r="AJ214" s="553"/>
      <c r="AK214" s="440"/>
      <c r="AL214" s="441">
        <f t="shared" si="77"/>
        <v>668.69357716324714</v>
      </c>
      <c r="AM214" s="439">
        <f t="shared" si="71"/>
        <v>8024.3229259589662</v>
      </c>
      <c r="AN214" s="553"/>
      <c r="AO214" s="553"/>
      <c r="AP214" s="553"/>
      <c r="AQ214" s="440"/>
      <c r="AR214" s="441">
        <f t="shared" si="78"/>
        <v>668.69357716324714</v>
      </c>
      <c r="AS214" s="439">
        <f t="shared" si="72"/>
        <v>8024.3229259589662</v>
      </c>
      <c r="AT214" s="553"/>
      <c r="AU214" s="553"/>
      <c r="AV214" s="553"/>
      <c r="AW214" s="440"/>
      <c r="AX214" s="441">
        <f t="shared" si="79"/>
        <v>668.69357716324714</v>
      </c>
      <c r="AY214" s="439">
        <f t="shared" si="73"/>
        <v>8024.3229259589662</v>
      </c>
      <c r="AZ214" s="553"/>
      <c r="BA214" s="553"/>
      <c r="BB214" s="553"/>
      <c r="BC214" s="440"/>
      <c r="BD214" s="441">
        <f t="shared" si="80"/>
        <v>668.69357716324714</v>
      </c>
      <c r="BE214" s="439">
        <f t="shared" si="74"/>
        <v>8024.3229259589662</v>
      </c>
      <c r="BF214" s="553"/>
      <c r="BG214" s="553"/>
      <c r="BH214" s="553"/>
      <c r="BI214" s="440"/>
      <c r="BJ214" s="441">
        <f t="shared" si="81"/>
        <v>668.69357716324714</v>
      </c>
      <c r="BK214" s="439">
        <f t="shared" si="75"/>
        <v>8024.3229259589662</v>
      </c>
      <c r="BL214" s="553"/>
      <c r="BM214" s="553"/>
      <c r="BN214" s="553"/>
    </row>
    <row r="215" spans="1:66" ht="16.5" customHeight="1" x14ac:dyDescent="0.25">
      <c r="A215" s="171">
        <v>3</v>
      </c>
      <c r="B215" s="124" t="s">
        <v>573</v>
      </c>
      <c r="C215" s="506" t="s">
        <v>300</v>
      </c>
      <c r="D215" s="442" t="s">
        <v>673</v>
      </c>
      <c r="E215" s="442"/>
      <c r="F215" s="172" t="str">
        <f t="shared" si="58"/>
        <v>400001_Mediatheque</v>
      </c>
      <c r="G215" s="443" t="str">
        <f t="shared" si="59"/>
        <v>400001_Mediatheque_</v>
      </c>
      <c r="H215" s="120" t="s">
        <v>12</v>
      </c>
      <c r="I215" s="103"/>
      <c r="J215" s="124">
        <v>2</v>
      </c>
      <c r="K215" s="124" t="s">
        <v>595</v>
      </c>
      <c r="L215" s="103"/>
      <c r="M215" s="425" t="s">
        <v>10</v>
      </c>
      <c r="N215" s="426">
        <v>2</v>
      </c>
      <c r="O215" s="427">
        <v>592</v>
      </c>
      <c r="P215" s="124">
        <v>592</v>
      </c>
      <c r="Q215" s="124">
        <v>25</v>
      </c>
      <c r="R215" s="124" t="s">
        <v>605</v>
      </c>
      <c r="S215" s="124" t="s">
        <v>134</v>
      </c>
      <c r="T215" s="124" t="s">
        <v>136</v>
      </c>
      <c r="U215" s="429" t="s">
        <v>138</v>
      </c>
      <c r="V215" s="430" t="s">
        <v>155</v>
      </c>
      <c r="W215" s="431" t="s">
        <v>154</v>
      </c>
      <c r="X215" s="432"/>
      <c r="Y215" s="433"/>
      <c r="Z215" s="433"/>
      <c r="AA215" s="434">
        <v>200</v>
      </c>
      <c r="AB215" s="435">
        <v>0.5</v>
      </c>
      <c r="AC215" s="436">
        <f t="shared" si="68"/>
        <v>100</v>
      </c>
      <c r="AD215" s="437">
        <f t="shared" si="69"/>
        <v>400</v>
      </c>
      <c r="AE215" s="438">
        <v>0.05</v>
      </c>
      <c r="AF215" s="437">
        <f t="shared" si="70"/>
        <v>420</v>
      </c>
      <c r="AG215" s="439">
        <f t="shared" si="76"/>
        <v>5040</v>
      </c>
      <c r="AH215" s="553"/>
      <c r="AI215" s="553"/>
      <c r="AJ215" s="553"/>
      <c r="AK215" s="440"/>
      <c r="AL215" s="441">
        <f t="shared" si="77"/>
        <v>445.79571810883141</v>
      </c>
      <c r="AM215" s="439">
        <f t="shared" si="71"/>
        <v>5349.5486173059771</v>
      </c>
      <c r="AN215" s="553"/>
      <c r="AO215" s="553"/>
      <c r="AP215" s="553"/>
      <c r="AQ215" s="440"/>
      <c r="AR215" s="441">
        <f t="shared" si="78"/>
        <v>445.79571810883141</v>
      </c>
      <c r="AS215" s="439">
        <f t="shared" si="72"/>
        <v>5349.5486173059771</v>
      </c>
      <c r="AT215" s="553"/>
      <c r="AU215" s="553"/>
      <c r="AV215" s="553"/>
      <c r="AW215" s="440"/>
      <c r="AX215" s="441">
        <f t="shared" si="79"/>
        <v>445.79571810883141</v>
      </c>
      <c r="AY215" s="439">
        <f t="shared" si="73"/>
        <v>5349.5486173059771</v>
      </c>
      <c r="AZ215" s="553"/>
      <c r="BA215" s="553"/>
      <c r="BB215" s="553"/>
      <c r="BC215" s="440"/>
      <c r="BD215" s="441">
        <f t="shared" si="80"/>
        <v>445.79571810883141</v>
      </c>
      <c r="BE215" s="439">
        <f t="shared" si="74"/>
        <v>5349.5486173059771</v>
      </c>
      <c r="BF215" s="553"/>
      <c r="BG215" s="553"/>
      <c r="BH215" s="553"/>
      <c r="BI215" s="440"/>
      <c r="BJ215" s="441">
        <f t="shared" si="81"/>
        <v>445.79571810883141</v>
      </c>
      <c r="BK215" s="439">
        <f t="shared" si="75"/>
        <v>5349.5486173059771</v>
      </c>
      <c r="BL215" s="553"/>
      <c r="BM215" s="553"/>
      <c r="BN215" s="553"/>
    </row>
    <row r="216" spans="1:66" ht="16.5" customHeight="1" x14ac:dyDescent="0.25">
      <c r="A216" s="171">
        <v>3</v>
      </c>
      <c r="B216" s="124" t="s">
        <v>573</v>
      </c>
      <c r="C216" s="506" t="s">
        <v>300</v>
      </c>
      <c r="D216" s="442" t="s">
        <v>673</v>
      </c>
      <c r="E216" s="442"/>
      <c r="F216" s="172" t="str">
        <f t="shared" ref="F216:F255" si="82">CONCATENATE(C216,I216,M216,K216)</f>
        <v>400001_Mediatheque</v>
      </c>
      <c r="G216" s="443" t="str">
        <f t="shared" ref="G216:G255" si="83">CONCATENATE(C216,I216,M216,K216,M216,L216)</f>
        <v>400001_Mediatheque_</v>
      </c>
      <c r="H216" s="120" t="s">
        <v>12</v>
      </c>
      <c r="I216" s="103"/>
      <c r="J216" s="124">
        <v>2</v>
      </c>
      <c r="K216" s="124" t="s">
        <v>595</v>
      </c>
      <c r="L216" s="103"/>
      <c r="M216" s="425" t="s">
        <v>10</v>
      </c>
      <c r="N216" s="426">
        <v>1</v>
      </c>
      <c r="O216" s="427">
        <v>287</v>
      </c>
      <c r="P216" s="124">
        <v>287</v>
      </c>
      <c r="Q216" s="124">
        <v>25</v>
      </c>
      <c r="R216" s="124" t="s">
        <v>606</v>
      </c>
      <c r="S216" s="124" t="s">
        <v>134</v>
      </c>
      <c r="T216" s="124" t="s">
        <v>136</v>
      </c>
      <c r="U216" s="429" t="s">
        <v>139</v>
      </c>
      <c r="V216" s="430" t="s">
        <v>160</v>
      </c>
      <c r="W216" s="431" t="s">
        <v>154</v>
      </c>
      <c r="X216" s="432"/>
      <c r="Y216" s="433"/>
      <c r="Z216" s="433"/>
      <c r="AA216" s="434">
        <v>200</v>
      </c>
      <c r="AB216" s="435">
        <v>0.5</v>
      </c>
      <c r="AC216" s="436">
        <f t="shared" si="68"/>
        <v>100</v>
      </c>
      <c r="AD216" s="437">
        <f t="shared" si="69"/>
        <v>200</v>
      </c>
      <c r="AE216" s="438">
        <v>0.05</v>
      </c>
      <c r="AF216" s="437">
        <f t="shared" si="70"/>
        <v>210</v>
      </c>
      <c r="AG216" s="439">
        <f t="shared" si="76"/>
        <v>2520</v>
      </c>
      <c r="AH216" s="553"/>
      <c r="AI216" s="553"/>
      <c r="AJ216" s="553"/>
      <c r="AK216" s="440"/>
      <c r="AL216" s="441">
        <f t="shared" si="77"/>
        <v>222.8978590544157</v>
      </c>
      <c r="AM216" s="439">
        <f t="shared" si="71"/>
        <v>2674.7743086529886</v>
      </c>
      <c r="AN216" s="553"/>
      <c r="AO216" s="553"/>
      <c r="AP216" s="553"/>
      <c r="AQ216" s="440"/>
      <c r="AR216" s="441">
        <f t="shared" si="78"/>
        <v>222.8978590544157</v>
      </c>
      <c r="AS216" s="439">
        <f t="shared" si="72"/>
        <v>2674.7743086529886</v>
      </c>
      <c r="AT216" s="553"/>
      <c r="AU216" s="553"/>
      <c r="AV216" s="553"/>
      <c r="AW216" s="440"/>
      <c r="AX216" s="441">
        <f t="shared" si="79"/>
        <v>222.8978590544157</v>
      </c>
      <c r="AY216" s="439">
        <f t="shared" si="73"/>
        <v>2674.7743086529886</v>
      </c>
      <c r="AZ216" s="553"/>
      <c r="BA216" s="553"/>
      <c r="BB216" s="553"/>
      <c r="BC216" s="440"/>
      <c r="BD216" s="441">
        <f t="shared" si="80"/>
        <v>222.8978590544157</v>
      </c>
      <c r="BE216" s="439">
        <f t="shared" si="74"/>
        <v>2674.7743086529886</v>
      </c>
      <c r="BF216" s="553"/>
      <c r="BG216" s="553"/>
      <c r="BH216" s="553"/>
      <c r="BI216" s="440"/>
      <c r="BJ216" s="441">
        <f t="shared" si="81"/>
        <v>222.8978590544157</v>
      </c>
      <c r="BK216" s="439">
        <f t="shared" si="75"/>
        <v>2674.7743086529886</v>
      </c>
      <c r="BL216" s="553"/>
      <c r="BM216" s="553"/>
      <c r="BN216" s="553"/>
    </row>
    <row r="217" spans="1:66" ht="16.5" customHeight="1" x14ac:dyDescent="0.25">
      <c r="A217" s="171">
        <v>3</v>
      </c>
      <c r="B217" s="124" t="s">
        <v>573</v>
      </c>
      <c r="C217" s="506" t="s">
        <v>300</v>
      </c>
      <c r="D217" s="442" t="s">
        <v>673</v>
      </c>
      <c r="E217" s="442"/>
      <c r="F217" s="172" t="str">
        <f t="shared" si="82"/>
        <v>400001_Mediatheque</v>
      </c>
      <c r="G217" s="443" t="str">
        <f t="shared" si="83"/>
        <v>400001_Mediatheque_</v>
      </c>
      <c r="H217" s="120" t="s">
        <v>12</v>
      </c>
      <c r="I217" s="103"/>
      <c r="J217" s="124">
        <v>2</v>
      </c>
      <c r="K217" s="124" t="s">
        <v>595</v>
      </c>
      <c r="L217" s="103"/>
      <c r="M217" s="425" t="s">
        <v>10</v>
      </c>
      <c r="N217" s="426">
        <v>3</v>
      </c>
      <c r="O217" s="427">
        <v>287</v>
      </c>
      <c r="P217" s="124">
        <v>592</v>
      </c>
      <c r="Q217" s="124">
        <v>25</v>
      </c>
      <c r="R217" s="124" t="s">
        <v>602</v>
      </c>
      <c r="S217" s="124" t="s">
        <v>134</v>
      </c>
      <c r="T217" s="124" t="s">
        <v>136</v>
      </c>
      <c r="U217" s="429" t="s">
        <v>139</v>
      </c>
      <c r="V217" s="430" t="s">
        <v>160</v>
      </c>
      <c r="W217" s="431" t="s">
        <v>154</v>
      </c>
      <c r="X217" s="432"/>
      <c r="Y217" s="433"/>
      <c r="Z217" s="433"/>
      <c r="AA217" s="434">
        <v>200</v>
      </c>
      <c r="AB217" s="435">
        <v>0.5</v>
      </c>
      <c r="AC217" s="436">
        <f t="shared" si="68"/>
        <v>100</v>
      </c>
      <c r="AD217" s="437">
        <f t="shared" si="69"/>
        <v>600</v>
      </c>
      <c r="AE217" s="438">
        <v>0.05</v>
      </c>
      <c r="AF217" s="437">
        <f t="shared" si="70"/>
        <v>630</v>
      </c>
      <c r="AG217" s="439">
        <f t="shared" si="76"/>
        <v>7560</v>
      </c>
      <c r="AH217" s="553"/>
      <c r="AI217" s="553"/>
      <c r="AJ217" s="553"/>
      <c r="AK217" s="440"/>
      <c r="AL217" s="441">
        <f t="shared" si="77"/>
        <v>668.69357716324714</v>
      </c>
      <c r="AM217" s="439">
        <f t="shared" si="71"/>
        <v>8024.3229259589662</v>
      </c>
      <c r="AN217" s="553"/>
      <c r="AO217" s="553"/>
      <c r="AP217" s="553"/>
      <c r="AQ217" s="440"/>
      <c r="AR217" s="441">
        <f t="shared" si="78"/>
        <v>668.69357716324714</v>
      </c>
      <c r="AS217" s="439">
        <f t="shared" si="72"/>
        <v>8024.3229259589662</v>
      </c>
      <c r="AT217" s="553"/>
      <c r="AU217" s="553"/>
      <c r="AV217" s="553"/>
      <c r="AW217" s="440"/>
      <c r="AX217" s="441">
        <f t="shared" si="79"/>
        <v>668.69357716324714</v>
      </c>
      <c r="AY217" s="439">
        <f t="shared" si="73"/>
        <v>8024.3229259589662</v>
      </c>
      <c r="AZ217" s="553"/>
      <c r="BA217" s="553"/>
      <c r="BB217" s="553"/>
      <c r="BC217" s="440"/>
      <c r="BD217" s="441">
        <f t="shared" si="80"/>
        <v>668.69357716324714</v>
      </c>
      <c r="BE217" s="439">
        <f t="shared" si="74"/>
        <v>8024.3229259589662</v>
      </c>
      <c r="BF217" s="553"/>
      <c r="BG217" s="553"/>
      <c r="BH217" s="553"/>
      <c r="BI217" s="440"/>
      <c r="BJ217" s="441">
        <f t="shared" si="81"/>
        <v>668.69357716324714</v>
      </c>
      <c r="BK217" s="439">
        <f t="shared" si="75"/>
        <v>8024.3229259589662</v>
      </c>
      <c r="BL217" s="553"/>
      <c r="BM217" s="553"/>
      <c r="BN217" s="553"/>
    </row>
    <row r="218" spans="1:66" ht="16.5" customHeight="1" x14ac:dyDescent="0.25">
      <c r="A218" s="171">
        <v>3</v>
      </c>
      <c r="B218" s="124" t="s">
        <v>573</v>
      </c>
      <c r="C218" s="506" t="s">
        <v>300</v>
      </c>
      <c r="D218" s="442" t="s">
        <v>673</v>
      </c>
      <c r="E218" s="442"/>
      <c r="F218" s="172" t="str">
        <f t="shared" si="82"/>
        <v>400001_Mediatheque</v>
      </c>
      <c r="G218" s="443" t="str">
        <f t="shared" si="83"/>
        <v>400001_Mediatheque_</v>
      </c>
      <c r="H218" s="120" t="s">
        <v>12</v>
      </c>
      <c r="I218" s="103"/>
      <c r="J218" s="124">
        <v>2</v>
      </c>
      <c r="K218" s="124" t="s">
        <v>595</v>
      </c>
      <c r="L218" s="103"/>
      <c r="M218" s="425" t="s">
        <v>10</v>
      </c>
      <c r="N218" s="426">
        <v>2</v>
      </c>
      <c r="O218" s="427">
        <v>592</v>
      </c>
      <c r="P218" s="124">
        <v>592</v>
      </c>
      <c r="Q218" s="124">
        <v>25</v>
      </c>
      <c r="R218" s="124" t="s">
        <v>571</v>
      </c>
      <c r="S218" s="124" t="s">
        <v>134</v>
      </c>
      <c r="T218" s="124" t="s">
        <v>136</v>
      </c>
      <c r="U218" s="429" t="s">
        <v>139</v>
      </c>
      <c r="V218" s="430" t="s">
        <v>160</v>
      </c>
      <c r="W218" s="431" t="s">
        <v>154</v>
      </c>
      <c r="X218" s="432"/>
      <c r="Y218" s="433"/>
      <c r="Z218" s="433"/>
      <c r="AA218" s="434">
        <v>200</v>
      </c>
      <c r="AB218" s="435">
        <v>0.5</v>
      </c>
      <c r="AC218" s="436">
        <f t="shared" si="68"/>
        <v>100</v>
      </c>
      <c r="AD218" s="437">
        <f t="shared" si="69"/>
        <v>400</v>
      </c>
      <c r="AE218" s="438">
        <v>0.05</v>
      </c>
      <c r="AF218" s="437">
        <f t="shared" si="70"/>
        <v>420</v>
      </c>
      <c r="AG218" s="439">
        <f t="shared" si="76"/>
        <v>5040</v>
      </c>
      <c r="AH218" s="553"/>
      <c r="AI218" s="553"/>
      <c r="AJ218" s="553"/>
      <c r="AK218" s="440"/>
      <c r="AL218" s="441">
        <f t="shared" si="77"/>
        <v>445.79571810883141</v>
      </c>
      <c r="AM218" s="439">
        <f t="shared" si="71"/>
        <v>5349.5486173059771</v>
      </c>
      <c r="AN218" s="553"/>
      <c r="AO218" s="553"/>
      <c r="AP218" s="553"/>
      <c r="AQ218" s="440"/>
      <c r="AR218" s="441">
        <f t="shared" si="78"/>
        <v>445.79571810883141</v>
      </c>
      <c r="AS218" s="439">
        <f t="shared" si="72"/>
        <v>5349.5486173059771</v>
      </c>
      <c r="AT218" s="553"/>
      <c r="AU218" s="553"/>
      <c r="AV218" s="553"/>
      <c r="AW218" s="440"/>
      <c r="AX218" s="441">
        <f t="shared" si="79"/>
        <v>445.79571810883141</v>
      </c>
      <c r="AY218" s="439">
        <f t="shared" si="73"/>
        <v>5349.5486173059771</v>
      </c>
      <c r="AZ218" s="553"/>
      <c r="BA218" s="553"/>
      <c r="BB218" s="553"/>
      <c r="BC218" s="440"/>
      <c r="BD218" s="441">
        <f t="shared" si="80"/>
        <v>445.79571810883141</v>
      </c>
      <c r="BE218" s="439">
        <f t="shared" si="74"/>
        <v>5349.5486173059771</v>
      </c>
      <c r="BF218" s="553"/>
      <c r="BG218" s="553"/>
      <c r="BH218" s="553"/>
      <c r="BI218" s="440"/>
      <c r="BJ218" s="441">
        <f t="shared" si="81"/>
        <v>445.79571810883141</v>
      </c>
      <c r="BK218" s="439">
        <f t="shared" si="75"/>
        <v>5349.5486173059771</v>
      </c>
      <c r="BL218" s="553"/>
      <c r="BM218" s="553"/>
      <c r="BN218" s="553"/>
    </row>
    <row r="219" spans="1:66" ht="16.5" customHeight="1" x14ac:dyDescent="0.25">
      <c r="A219" s="171">
        <v>3</v>
      </c>
      <c r="B219" s="124" t="s">
        <v>573</v>
      </c>
      <c r="C219" s="506" t="s">
        <v>300</v>
      </c>
      <c r="D219" s="442" t="s">
        <v>673</v>
      </c>
      <c r="E219" s="442"/>
      <c r="F219" s="172" t="str">
        <f t="shared" si="82"/>
        <v>400001_Direction</v>
      </c>
      <c r="G219" s="443" t="str">
        <f t="shared" si="83"/>
        <v>400001_Direction_</v>
      </c>
      <c r="H219" s="120" t="s">
        <v>12</v>
      </c>
      <c r="I219" s="103"/>
      <c r="J219" s="124">
        <v>2</v>
      </c>
      <c r="K219" s="124" t="s">
        <v>596</v>
      </c>
      <c r="L219" s="103"/>
      <c r="M219" s="425" t="s">
        <v>10</v>
      </c>
      <c r="N219" s="426">
        <v>2</v>
      </c>
      <c r="O219" s="427">
        <v>287</v>
      </c>
      <c r="P219" s="124">
        <v>592</v>
      </c>
      <c r="Q219" s="124">
        <v>25</v>
      </c>
      <c r="R219" s="124" t="s">
        <v>602</v>
      </c>
      <c r="S219" s="124" t="s">
        <v>134</v>
      </c>
      <c r="T219" s="124" t="s">
        <v>136</v>
      </c>
      <c r="U219" s="429" t="s">
        <v>139</v>
      </c>
      <c r="V219" s="430" t="s">
        <v>160</v>
      </c>
      <c r="W219" s="431" t="s">
        <v>154</v>
      </c>
      <c r="X219" s="432"/>
      <c r="Y219" s="433"/>
      <c r="Z219" s="433"/>
      <c r="AA219" s="434">
        <v>200</v>
      </c>
      <c r="AB219" s="435">
        <v>0.5</v>
      </c>
      <c r="AC219" s="436">
        <f t="shared" si="68"/>
        <v>100</v>
      </c>
      <c r="AD219" s="437">
        <f t="shared" si="69"/>
        <v>400</v>
      </c>
      <c r="AE219" s="438">
        <v>0.05</v>
      </c>
      <c r="AF219" s="437">
        <f t="shared" si="70"/>
        <v>420</v>
      </c>
      <c r="AG219" s="439">
        <f t="shared" si="76"/>
        <v>5040</v>
      </c>
      <c r="AH219" s="553"/>
      <c r="AI219" s="553"/>
      <c r="AJ219" s="553"/>
      <c r="AK219" s="440"/>
      <c r="AL219" s="441">
        <f t="shared" si="77"/>
        <v>445.79571810883141</v>
      </c>
      <c r="AM219" s="439">
        <f t="shared" si="71"/>
        <v>5349.5486173059771</v>
      </c>
      <c r="AN219" s="553"/>
      <c r="AO219" s="553"/>
      <c r="AP219" s="553"/>
      <c r="AQ219" s="440"/>
      <c r="AR219" s="441">
        <f t="shared" si="78"/>
        <v>445.79571810883141</v>
      </c>
      <c r="AS219" s="439">
        <f t="shared" si="72"/>
        <v>5349.5486173059771</v>
      </c>
      <c r="AT219" s="553"/>
      <c r="AU219" s="553"/>
      <c r="AV219" s="553"/>
      <c r="AW219" s="440"/>
      <c r="AX219" s="441">
        <f t="shared" si="79"/>
        <v>445.79571810883141</v>
      </c>
      <c r="AY219" s="439">
        <f t="shared" si="73"/>
        <v>5349.5486173059771</v>
      </c>
      <c r="AZ219" s="553"/>
      <c r="BA219" s="553"/>
      <c r="BB219" s="553"/>
      <c r="BC219" s="440"/>
      <c r="BD219" s="441">
        <f t="shared" si="80"/>
        <v>445.79571810883141</v>
      </c>
      <c r="BE219" s="439">
        <f t="shared" si="74"/>
        <v>5349.5486173059771</v>
      </c>
      <c r="BF219" s="553"/>
      <c r="BG219" s="553"/>
      <c r="BH219" s="553"/>
      <c r="BI219" s="440"/>
      <c r="BJ219" s="441">
        <f t="shared" si="81"/>
        <v>445.79571810883141</v>
      </c>
      <c r="BK219" s="439">
        <f t="shared" si="75"/>
        <v>5349.5486173059771</v>
      </c>
      <c r="BL219" s="553"/>
      <c r="BM219" s="553"/>
      <c r="BN219" s="553"/>
    </row>
    <row r="220" spans="1:66" ht="16.5" customHeight="1" x14ac:dyDescent="0.25">
      <c r="A220" s="171">
        <v>3</v>
      </c>
      <c r="B220" s="124" t="s">
        <v>573</v>
      </c>
      <c r="C220" s="506" t="s">
        <v>300</v>
      </c>
      <c r="D220" s="442" t="s">
        <v>673</v>
      </c>
      <c r="E220" s="442"/>
      <c r="F220" s="172" t="str">
        <f t="shared" si="82"/>
        <v>400001_Direction</v>
      </c>
      <c r="G220" s="443" t="str">
        <f t="shared" si="83"/>
        <v>400001_Direction_</v>
      </c>
      <c r="H220" s="120" t="s">
        <v>12</v>
      </c>
      <c r="I220" s="103"/>
      <c r="J220" s="124">
        <v>2</v>
      </c>
      <c r="K220" s="124" t="s">
        <v>596</v>
      </c>
      <c r="L220" s="103"/>
      <c r="M220" s="425" t="s">
        <v>10</v>
      </c>
      <c r="N220" s="426">
        <v>1</v>
      </c>
      <c r="O220" s="427">
        <v>592</v>
      </c>
      <c r="P220" s="124">
        <v>592</v>
      </c>
      <c r="Q220" s="124">
        <v>25</v>
      </c>
      <c r="R220" s="124" t="s">
        <v>571</v>
      </c>
      <c r="S220" s="124" t="s">
        <v>134</v>
      </c>
      <c r="T220" s="124" t="s">
        <v>136</v>
      </c>
      <c r="U220" s="429" t="s">
        <v>139</v>
      </c>
      <c r="V220" s="430" t="s">
        <v>160</v>
      </c>
      <c r="W220" s="431" t="s">
        <v>154</v>
      </c>
      <c r="X220" s="432"/>
      <c r="Y220" s="433"/>
      <c r="Z220" s="433"/>
      <c r="AA220" s="434">
        <v>200</v>
      </c>
      <c r="AB220" s="435">
        <v>0.5</v>
      </c>
      <c r="AC220" s="436">
        <f t="shared" si="68"/>
        <v>100</v>
      </c>
      <c r="AD220" s="437">
        <f t="shared" si="69"/>
        <v>200</v>
      </c>
      <c r="AE220" s="438">
        <v>0.05</v>
      </c>
      <c r="AF220" s="437">
        <f t="shared" si="70"/>
        <v>210</v>
      </c>
      <c r="AG220" s="439">
        <f t="shared" si="76"/>
        <v>2520</v>
      </c>
      <c r="AH220" s="553"/>
      <c r="AI220" s="553"/>
      <c r="AJ220" s="553"/>
      <c r="AK220" s="440"/>
      <c r="AL220" s="441">
        <f t="shared" si="77"/>
        <v>222.8978590544157</v>
      </c>
      <c r="AM220" s="439">
        <f t="shared" si="71"/>
        <v>2674.7743086529886</v>
      </c>
      <c r="AN220" s="553"/>
      <c r="AO220" s="553"/>
      <c r="AP220" s="553"/>
      <c r="AQ220" s="440"/>
      <c r="AR220" s="441">
        <f t="shared" si="78"/>
        <v>222.8978590544157</v>
      </c>
      <c r="AS220" s="439">
        <f t="shared" si="72"/>
        <v>2674.7743086529886</v>
      </c>
      <c r="AT220" s="553"/>
      <c r="AU220" s="553"/>
      <c r="AV220" s="553"/>
      <c r="AW220" s="440"/>
      <c r="AX220" s="441">
        <f t="shared" si="79"/>
        <v>222.8978590544157</v>
      </c>
      <c r="AY220" s="439">
        <f t="shared" si="73"/>
        <v>2674.7743086529886</v>
      </c>
      <c r="AZ220" s="553"/>
      <c r="BA220" s="553"/>
      <c r="BB220" s="553"/>
      <c r="BC220" s="440"/>
      <c r="BD220" s="441">
        <f t="shared" si="80"/>
        <v>222.8978590544157</v>
      </c>
      <c r="BE220" s="439">
        <f t="shared" si="74"/>
        <v>2674.7743086529886</v>
      </c>
      <c r="BF220" s="553"/>
      <c r="BG220" s="553"/>
      <c r="BH220" s="553"/>
      <c r="BI220" s="440"/>
      <c r="BJ220" s="441">
        <f t="shared" si="81"/>
        <v>222.8978590544157</v>
      </c>
      <c r="BK220" s="439">
        <f t="shared" si="75"/>
        <v>2674.7743086529886</v>
      </c>
      <c r="BL220" s="553"/>
      <c r="BM220" s="553"/>
      <c r="BN220" s="553"/>
    </row>
    <row r="221" spans="1:66" ht="16.5" customHeight="1" x14ac:dyDescent="0.25">
      <c r="A221" s="171">
        <v>3</v>
      </c>
      <c r="B221" s="124" t="s">
        <v>573</v>
      </c>
      <c r="C221" s="506" t="s">
        <v>300</v>
      </c>
      <c r="D221" s="442" t="s">
        <v>673</v>
      </c>
      <c r="E221" s="442"/>
      <c r="F221" s="172" t="str">
        <f t="shared" si="82"/>
        <v>400001_Direction</v>
      </c>
      <c r="G221" s="443" t="str">
        <f t="shared" si="83"/>
        <v>400001_Direction_</v>
      </c>
      <c r="H221" s="120" t="s">
        <v>12</v>
      </c>
      <c r="I221" s="103"/>
      <c r="J221" s="124">
        <v>2</v>
      </c>
      <c r="K221" s="124" t="s">
        <v>596</v>
      </c>
      <c r="L221" s="103"/>
      <c r="M221" s="425" t="s">
        <v>10</v>
      </c>
      <c r="N221" s="426">
        <v>2</v>
      </c>
      <c r="O221" s="427">
        <v>287</v>
      </c>
      <c r="P221" s="124">
        <v>592</v>
      </c>
      <c r="Q221" s="124">
        <v>25</v>
      </c>
      <c r="R221" s="124" t="s">
        <v>604</v>
      </c>
      <c r="S221" s="124" t="s">
        <v>134</v>
      </c>
      <c r="T221" s="124" t="s">
        <v>136</v>
      </c>
      <c r="U221" s="429" t="s">
        <v>138</v>
      </c>
      <c r="V221" s="430" t="s">
        <v>155</v>
      </c>
      <c r="W221" s="431" t="s">
        <v>154</v>
      </c>
      <c r="X221" s="432"/>
      <c r="Y221" s="433"/>
      <c r="Z221" s="433"/>
      <c r="AA221" s="434">
        <v>200</v>
      </c>
      <c r="AB221" s="435">
        <v>0.5</v>
      </c>
      <c r="AC221" s="436">
        <f t="shared" si="68"/>
        <v>100</v>
      </c>
      <c r="AD221" s="437">
        <f t="shared" si="69"/>
        <v>400</v>
      </c>
      <c r="AE221" s="438">
        <v>0.05</v>
      </c>
      <c r="AF221" s="437">
        <f t="shared" si="70"/>
        <v>420</v>
      </c>
      <c r="AG221" s="439">
        <f t="shared" si="76"/>
        <v>5040</v>
      </c>
      <c r="AH221" s="553"/>
      <c r="AI221" s="553"/>
      <c r="AJ221" s="553"/>
      <c r="AK221" s="440"/>
      <c r="AL221" s="441">
        <f t="shared" si="77"/>
        <v>445.79571810883141</v>
      </c>
      <c r="AM221" s="439">
        <f t="shared" si="71"/>
        <v>5349.5486173059771</v>
      </c>
      <c r="AN221" s="553"/>
      <c r="AO221" s="553"/>
      <c r="AP221" s="553"/>
      <c r="AQ221" s="440"/>
      <c r="AR221" s="441">
        <f t="shared" si="78"/>
        <v>445.79571810883141</v>
      </c>
      <c r="AS221" s="439">
        <f t="shared" si="72"/>
        <v>5349.5486173059771</v>
      </c>
      <c r="AT221" s="553"/>
      <c r="AU221" s="553"/>
      <c r="AV221" s="553"/>
      <c r="AW221" s="440"/>
      <c r="AX221" s="441">
        <f t="shared" si="79"/>
        <v>445.79571810883141</v>
      </c>
      <c r="AY221" s="439">
        <f t="shared" si="73"/>
        <v>5349.5486173059771</v>
      </c>
      <c r="AZ221" s="553"/>
      <c r="BA221" s="553"/>
      <c r="BB221" s="553"/>
      <c r="BC221" s="440"/>
      <c r="BD221" s="441">
        <f t="shared" si="80"/>
        <v>445.79571810883141</v>
      </c>
      <c r="BE221" s="439">
        <f t="shared" si="74"/>
        <v>5349.5486173059771</v>
      </c>
      <c r="BF221" s="553"/>
      <c r="BG221" s="553"/>
      <c r="BH221" s="553"/>
      <c r="BI221" s="440"/>
      <c r="BJ221" s="441">
        <f t="shared" si="81"/>
        <v>445.79571810883141</v>
      </c>
      <c r="BK221" s="439">
        <f t="shared" si="75"/>
        <v>5349.5486173059771</v>
      </c>
      <c r="BL221" s="553"/>
      <c r="BM221" s="553"/>
      <c r="BN221" s="553"/>
    </row>
    <row r="222" spans="1:66" ht="16.5" customHeight="1" x14ac:dyDescent="0.25">
      <c r="A222" s="171">
        <v>3</v>
      </c>
      <c r="B222" s="124" t="s">
        <v>573</v>
      </c>
      <c r="C222" s="506" t="s">
        <v>300</v>
      </c>
      <c r="D222" s="442" t="s">
        <v>673</v>
      </c>
      <c r="E222" s="442"/>
      <c r="F222" s="172" t="str">
        <f t="shared" si="82"/>
        <v>400001_Direction</v>
      </c>
      <c r="G222" s="443" t="str">
        <f t="shared" si="83"/>
        <v>400001_Direction_</v>
      </c>
      <c r="H222" s="120" t="s">
        <v>12</v>
      </c>
      <c r="I222" s="103"/>
      <c r="J222" s="124">
        <v>2</v>
      </c>
      <c r="K222" s="124" t="s">
        <v>596</v>
      </c>
      <c r="L222" s="103"/>
      <c r="M222" s="425" t="s">
        <v>10</v>
      </c>
      <c r="N222" s="426">
        <v>1</v>
      </c>
      <c r="O222" s="427">
        <v>592</v>
      </c>
      <c r="P222" s="124">
        <v>592</v>
      </c>
      <c r="Q222" s="124">
        <v>25</v>
      </c>
      <c r="R222" s="124" t="s">
        <v>605</v>
      </c>
      <c r="S222" s="124" t="s">
        <v>134</v>
      </c>
      <c r="T222" s="124" t="s">
        <v>136</v>
      </c>
      <c r="U222" s="429" t="s">
        <v>138</v>
      </c>
      <c r="V222" s="430" t="s">
        <v>155</v>
      </c>
      <c r="W222" s="431" t="s">
        <v>154</v>
      </c>
      <c r="X222" s="432"/>
      <c r="Y222" s="433"/>
      <c r="Z222" s="433"/>
      <c r="AA222" s="434">
        <v>200</v>
      </c>
      <c r="AB222" s="435">
        <v>0.5</v>
      </c>
      <c r="AC222" s="436">
        <f t="shared" si="68"/>
        <v>100</v>
      </c>
      <c r="AD222" s="437">
        <f t="shared" si="69"/>
        <v>200</v>
      </c>
      <c r="AE222" s="438">
        <v>0.05</v>
      </c>
      <c r="AF222" s="437">
        <f t="shared" si="70"/>
        <v>210</v>
      </c>
      <c r="AG222" s="439">
        <f t="shared" si="76"/>
        <v>2520</v>
      </c>
      <c r="AH222" s="553"/>
      <c r="AI222" s="553"/>
      <c r="AJ222" s="553"/>
      <c r="AK222" s="440"/>
      <c r="AL222" s="441">
        <f t="shared" si="77"/>
        <v>222.8978590544157</v>
      </c>
      <c r="AM222" s="439">
        <f t="shared" si="71"/>
        <v>2674.7743086529886</v>
      </c>
      <c r="AN222" s="553"/>
      <c r="AO222" s="553"/>
      <c r="AP222" s="553"/>
      <c r="AQ222" s="440"/>
      <c r="AR222" s="441">
        <f t="shared" si="78"/>
        <v>222.8978590544157</v>
      </c>
      <c r="AS222" s="439">
        <f t="shared" si="72"/>
        <v>2674.7743086529886</v>
      </c>
      <c r="AT222" s="553"/>
      <c r="AU222" s="553"/>
      <c r="AV222" s="553"/>
      <c r="AW222" s="440"/>
      <c r="AX222" s="441">
        <f t="shared" si="79"/>
        <v>222.8978590544157</v>
      </c>
      <c r="AY222" s="439">
        <f t="shared" si="73"/>
        <v>2674.7743086529886</v>
      </c>
      <c r="AZ222" s="553"/>
      <c r="BA222" s="553"/>
      <c r="BB222" s="553"/>
      <c r="BC222" s="440"/>
      <c r="BD222" s="441">
        <f t="shared" si="80"/>
        <v>222.8978590544157</v>
      </c>
      <c r="BE222" s="439">
        <f t="shared" si="74"/>
        <v>2674.7743086529886</v>
      </c>
      <c r="BF222" s="553"/>
      <c r="BG222" s="553"/>
      <c r="BH222" s="553"/>
      <c r="BI222" s="440"/>
      <c r="BJ222" s="441">
        <f t="shared" si="81"/>
        <v>222.8978590544157</v>
      </c>
      <c r="BK222" s="439">
        <f t="shared" si="75"/>
        <v>2674.7743086529886</v>
      </c>
      <c r="BL222" s="553"/>
      <c r="BM222" s="553"/>
      <c r="BN222" s="553"/>
    </row>
    <row r="223" spans="1:66" ht="16.5" customHeight="1" x14ac:dyDescent="0.25">
      <c r="A223" s="171">
        <v>3</v>
      </c>
      <c r="B223" s="124" t="s">
        <v>573</v>
      </c>
      <c r="C223" s="506" t="s">
        <v>300</v>
      </c>
      <c r="D223" s="442" t="s">
        <v>673</v>
      </c>
      <c r="E223" s="442"/>
      <c r="F223" s="172" t="str">
        <f t="shared" si="82"/>
        <v>400001_</v>
      </c>
      <c r="G223" s="443" t="str">
        <f t="shared" si="83"/>
        <v>400001__</v>
      </c>
      <c r="H223" s="120" t="s">
        <v>12</v>
      </c>
      <c r="I223" s="103"/>
      <c r="J223" s="124">
        <v>2</v>
      </c>
      <c r="K223" s="124"/>
      <c r="L223" s="103"/>
      <c r="M223" s="425" t="s">
        <v>10</v>
      </c>
      <c r="N223" s="426">
        <v>1</v>
      </c>
      <c r="O223" s="427">
        <v>592</v>
      </c>
      <c r="P223" s="124">
        <v>592</v>
      </c>
      <c r="Q223" s="124">
        <v>25</v>
      </c>
      <c r="R223" s="124" t="s">
        <v>571</v>
      </c>
      <c r="S223" s="124" t="s">
        <v>134</v>
      </c>
      <c r="T223" s="124" t="s">
        <v>136</v>
      </c>
      <c r="U223" s="429" t="s">
        <v>139</v>
      </c>
      <c r="V223" s="430" t="s">
        <v>160</v>
      </c>
      <c r="W223" s="431" t="s">
        <v>154</v>
      </c>
      <c r="X223" s="432"/>
      <c r="Y223" s="433"/>
      <c r="Z223" s="433"/>
      <c r="AA223" s="434">
        <v>200</v>
      </c>
      <c r="AB223" s="435">
        <v>0.5</v>
      </c>
      <c r="AC223" s="436">
        <f t="shared" si="68"/>
        <v>100</v>
      </c>
      <c r="AD223" s="437">
        <f t="shared" si="69"/>
        <v>200</v>
      </c>
      <c r="AE223" s="438">
        <v>0.05</v>
      </c>
      <c r="AF223" s="437">
        <f t="shared" si="70"/>
        <v>210</v>
      </c>
      <c r="AG223" s="439">
        <f t="shared" si="76"/>
        <v>2520</v>
      </c>
      <c r="AH223" s="553"/>
      <c r="AI223" s="553"/>
      <c r="AJ223" s="553"/>
      <c r="AK223" s="440"/>
      <c r="AL223" s="441">
        <f t="shared" si="77"/>
        <v>222.8978590544157</v>
      </c>
      <c r="AM223" s="439">
        <f t="shared" si="71"/>
        <v>2674.7743086529886</v>
      </c>
      <c r="AN223" s="553"/>
      <c r="AO223" s="553"/>
      <c r="AP223" s="553"/>
      <c r="AQ223" s="440"/>
      <c r="AR223" s="441">
        <f t="shared" si="78"/>
        <v>222.8978590544157</v>
      </c>
      <c r="AS223" s="439">
        <f t="shared" si="72"/>
        <v>2674.7743086529886</v>
      </c>
      <c r="AT223" s="553"/>
      <c r="AU223" s="553"/>
      <c r="AV223" s="553"/>
      <c r="AW223" s="440"/>
      <c r="AX223" s="441">
        <f t="shared" si="79"/>
        <v>222.8978590544157</v>
      </c>
      <c r="AY223" s="439">
        <f t="shared" si="73"/>
        <v>2674.7743086529886</v>
      </c>
      <c r="AZ223" s="553"/>
      <c r="BA223" s="553"/>
      <c r="BB223" s="553"/>
      <c r="BC223" s="440"/>
      <c r="BD223" s="441">
        <f t="shared" si="80"/>
        <v>222.8978590544157</v>
      </c>
      <c r="BE223" s="439">
        <f t="shared" si="74"/>
        <v>2674.7743086529886</v>
      </c>
      <c r="BF223" s="553"/>
      <c r="BG223" s="553"/>
      <c r="BH223" s="553"/>
      <c r="BI223" s="440"/>
      <c r="BJ223" s="441">
        <f t="shared" si="81"/>
        <v>222.8978590544157</v>
      </c>
      <c r="BK223" s="439">
        <f t="shared" si="75"/>
        <v>2674.7743086529886</v>
      </c>
      <c r="BL223" s="553"/>
      <c r="BM223" s="553"/>
      <c r="BN223" s="553"/>
    </row>
    <row r="224" spans="1:66" ht="16.5" customHeight="1" x14ac:dyDescent="0.25">
      <c r="A224" s="171">
        <v>3</v>
      </c>
      <c r="B224" s="124" t="s">
        <v>573</v>
      </c>
      <c r="C224" s="506" t="s">
        <v>300</v>
      </c>
      <c r="D224" s="442" t="s">
        <v>673</v>
      </c>
      <c r="E224" s="442"/>
      <c r="F224" s="172" t="str">
        <f t="shared" si="82"/>
        <v>400001_Cassette 60 x 60</v>
      </c>
      <c r="G224" s="443" t="str">
        <f t="shared" si="83"/>
        <v>400001_Cassette 60 x 60_</v>
      </c>
      <c r="H224" s="120" t="s">
        <v>12</v>
      </c>
      <c r="I224" s="103"/>
      <c r="J224" s="124">
        <v>1</v>
      </c>
      <c r="K224" s="124" t="s">
        <v>642</v>
      </c>
      <c r="L224" s="103"/>
      <c r="M224" s="425" t="s">
        <v>10</v>
      </c>
      <c r="N224" s="426">
        <v>6</v>
      </c>
      <c r="O224" s="427">
        <v>60</v>
      </c>
      <c r="P224" s="124">
        <v>60</v>
      </c>
      <c r="Q224" s="124">
        <v>5</v>
      </c>
      <c r="R224" s="124"/>
      <c r="S224" s="124" t="s">
        <v>134</v>
      </c>
      <c r="T224" s="124" t="s">
        <v>136</v>
      </c>
      <c r="U224" s="429" t="s">
        <v>138</v>
      </c>
      <c r="V224" s="430"/>
      <c r="W224" s="431" t="s">
        <v>149</v>
      </c>
      <c r="X224" s="432"/>
      <c r="Y224" s="433"/>
      <c r="Z224" s="433"/>
      <c r="AA224" s="434">
        <v>200</v>
      </c>
      <c r="AB224" s="435">
        <v>0.5</v>
      </c>
      <c r="AC224" s="436">
        <f t="shared" ref="AC224:AC255" si="84">AA224-(AA224*AB224)</f>
        <v>100</v>
      </c>
      <c r="AD224" s="437">
        <f t="shared" ref="AD224:AD255" si="85">(AC224*N224)*J224</f>
        <v>600</v>
      </c>
      <c r="AE224" s="438">
        <v>0.05</v>
      </c>
      <c r="AF224" s="437">
        <f t="shared" ref="AF224:AF255" si="86">AD224*(AE224+1)</f>
        <v>630</v>
      </c>
      <c r="AG224" s="439">
        <f t="shared" si="76"/>
        <v>7560</v>
      </c>
      <c r="AH224" s="553"/>
      <c r="AI224" s="553"/>
      <c r="AJ224" s="553"/>
      <c r="AK224" s="440"/>
      <c r="AL224" s="441">
        <f t="shared" si="77"/>
        <v>668.69357716324714</v>
      </c>
      <c r="AM224" s="439">
        <f t="shared" ref="AM224:AM255" si="87">AL224*12</f>
        <v>8024.3229259589662</v>
      </c>
      <c r="AN224" s="553"/>
      <c r="AO224" s="553"/>
      <c r="AP224" s="553"/>
      <c r="AQ224" s="440"/>
      <c r="AR224" s="441">
        <f t="shared" si="78"/>
        <v>668.69357716324714</v>
      </c>
      <c r="AS224" s="439">
        <f t="shared" ref="AS224:AS255" si="88">AR224*12</f>
        <v>8024.3229259589662</v>
      </c>
      <c r="AT224" s="553"/>
      <c r="AU224" s="553"/>
      <c r="AV224" s="553"/>
      <c r="AW224" s="440"/>
      <c r="AX224" s="441">
        <f t="shared" si="79"/>
        <v>668.69357716324714</v>
      </c>
      <c r="AY224" s="439">
        <f t="shared" ref="AY224:AY255" si="89">AX224*12</f>
        <v>8024.3229259589662</v>
      </c>
      <c r="AZ224" s="553"/>
      <c r="BA224" s="553"/>
      <c r="BB224" s="553"/>
      <c r="BC224" s="440"/>
      <c r="BD224" s="441">
        <f t="shared" si="80"/>
        <v>668.69357716324714</v>
      </c>
      <c r="BE224" s="439">
        <f t="shared" ref="BE224:BE255" si="90">BD224*12</f>
        <v>8024.3229259589662</v>
      </c>
      <c r="BF224" s="553"/>
      <c r="BG224" s="553"/>
      <c r="BH224" s="553"/>
      <c r="BI224" s="440"/>
      <c r="BJ224" s="441">
        <f t="shared" si="81"/>
        <v>668.69357716324714</v>
      </c>
      <c r="BK224" s="439">
        <f t="shared" ref="BK224:BK255" si="91">BJ224*12</f>
        <v>8024.3229259589662</v>
      </c>
      <c r="BL224" s="553"/>
      <c r="BM224" s="553"/>
      <c r="BN224" s="553"/>
    </row>
    <row r="225" spans="1:66" ht="16.5" customHeight="1" x14ac:dyDescent="0.25">
      <c r="A225" s="171">
        <v>3</v>
      </c>
      <c r="B225" s="124" t="s">
        <v>573</v>
      </c>
      <c r="C225" s="506" t="s">
        <v>300</v>
      </c>
      <c r="D225" s="442" t="s">
        <v>673</v>
      </c>
      <c r="E225" s="442"/>
      <c r="F225" s="172" t="str">
        <f t="shared" si="82"/>
        <v>400001_Cassette 120 x 60</v>
      </c>
      <c r="G225" s="443" t="str">
        <f t="shared" si="83"/>
        <v>400001_Cassette 120 x 60_</v>
      </c>
      <c r="H225" s="120" t="s">
        <v>12</v>
      </c>
      <c r="I225" s="103"/>
      <c r="J225" s="124">
        <v>1</v>
      </c>
      <c r="K225" s="124" t="s">
        <v>643</v>
      </c>
      <c r="L225" s="103"/>
      <c r="M225" s="425" t="s">
        <v>10</v>
      </c>
      <c r="N225" s="426">
        <v>1</v>
      </c>
      <c r="O225" s="427">
        <v>120</v>
      </c>
      <c r="P225" s="124">
        <v>60</v>
      </c>
      <c r="Q225" s="124">
        <v>5</v>
      </c>
      <c r="R225" s="124"/>
      <c r="S225" s="124" t="s">
        <v>134</v>
      </c>
      <c r="T225" s="124" t="s">
        <v>136</v>
      </c>
      <c r="U225" s="429" t="s">
        <v>138</v>
      </c>
      <c r="V225" s="430"/>
      <c r="W225" s="431" t="s">
        <v>149</v>
      </c>
      <c r="X225" s="432"/>
      <c r="Y225" s="433"/>
      <c r="Z225" s="433"/>
      <c r="AA225" s="434">
        <v>200</v>
      </c>
      <c r="AB225" s="435">
        <v>0.5</v>
      </c>
      <c r="AC225" s="436">
        <f t="shared" si="84"/>
        <v>100</v>
      </c>
      <c r="AD225" s="437">
        <f t="shared" si="85"/>
        <v>100</v>
      </c>
      <c r="AE225" s="438">
        <v>0.05</v>
      </c>
      <c r="AF225" s="437">
        <f t="shared" si="86"/>
        <v>105</v>
      </c>
      <c r="AG225" s="439">
        <f t="shared" si="76"/>
        <v>1260</v>
      </c>
      <c r="AH225" s="553"/>
      <c r="AI225" s="553"/>
      <c r="AJ225" s="553"/>
      <c r="AK225" s="440"/>
      <c r="AL225" s="441">
        <f t="shared" si="77"/>
        <v>111.44892952720785</v>
      </c>
      <c r="AM225" s="439">
        <f t="shared" si="87"/>
        <v>1337.3871543264943</v>
      </c>
      <c r="AN225" s="553"/>
      <c r="AO225" s="553"/>
      <c r="AP225" s="553"/>
      <c r="AQ225" s="440"/>
      <c r="AR225" s="441">
        <f t="shared" si="78"/>
        <v>111.44892952720785</v>
      </c>
      <c r="AS225" s="439">
        <f t="shared" si="88"/>
        <v>1337.3871543264943</v>
      </c>
      <c r="AT225" s="553"/>
      <c r="AU225" s="553"/>
      <c r="AV225" s="553"/>
      <c r="AW225" s="440"/>
      <c r="AX225" s="441">
        <f t="shared" si="79"/>
        <v>111.44892952720785</v>
      </c>
      <c r="AY225" s="439">
        <f t="shared" si="89"/>
        <v>1337.3871543264943</v>
      </c>
      <c r="AZ225" s="553"/>
      <c r="BA225" s="553"/>
      <c r="BB225" s="553"/>
      <c r="BC225" s="440"/>
      <c r="BD225" s="441">
        <f t="shared" si="80"/>
        <v>111.44892952720785</v>
      </c>
      <c r="BE225" s="439">
        <f t="shared" si="90"/>
        <v>1337.3871543264943</v>
      </c>
      <c r="BF225" s="553"/>
      <c r="BG225" s="553"/>
      <c r="BH225" s="553"/>
      <c r="BI225" s="440"/>
      <c r="BJ225" s="441">
        <f t="shared" si="81"/>
        <v>111.44892952720785</v>
      </c>
      <c r="BK225" s="439">
        <f t="shared" si="91"/>
        <v>1337.3871543264943</v>
      </c>
      <c r="BL225" s="553"/>
      <c r="BM225" s="553"/>
      <c r="BN225" s="553"/>
    </row>
    <row r="226" spans="1:66" ht="16.5" customHeight="1" x14ac:dyDescent="0.25">
      <c r="A226" s="171">
        <v>3</v>
      </c>
      <c r="B226" s="124" t="s">
        <v>573</v>
      </c>
      <c r="C226" s="506" t="s">
        <v>300</v>
      </c>
      <c r="D226" s="442" t="s">
        <v>673</v>
      </c>
      <c r="E226" s="442"/>
      <c r="F226" s="172" t="str">
        <f t="shared" si="82"/>
        <v>400001_Cassette 60 x 60</v>
      </c>
      <c r="G226" s="443" t="str">
        <f t="shared" si="83"/>
        <v>400001_Cassette 60 x 60_</v>
      </c>
      <c r="H226" s="120" t="s">
        <v>12</v>
      </c>
      <c r="I226" s="103"/>
      <c r="J226" s="124">
        <v>1</v>
      </c>
      <c r="K226" s="124" t="s">
        <v>642</v>
      </c>
      <c r="L226" s="103"/>
      <c r="M226" s="425" t="s">
        <v>10</v>
      </c>
      <c r="N226" s="426">
        <v>4</v>
      </c>
      <c r="O226" s="427">
        <v>60</v>
      </c>
      <c r="P226" s="124">
        <v>60</v>
      </c>
      <c r="Q226" s="124">
        <v>5</v>
      </c>
      <c r="R226" s="124"/>
      <c r="S226" s="124" t="s">
        <v>134</v>
      </c>
      <c r="T226" s="124" t="s">
        <v>136</v>
      </c>
      <c r="U226" s="429" t="s">
        <v>138</v>
      </c>
      <c r="V226" s="430"/>
      <c r="W226" s="431" t="s">
        <v>149</v>
      </c>
      <c r="X226" s="432"/>
      <c r="Y226" s="433"/>
      <c r="Z226" s="433"/>
      <c r="AA226" s="434">
        <v>200</v>
      </c>
      <c r="AB226" s="435">
        <v>0.5</v>
      </c>
      <c r="AC226" s="436">
        <f t="shared" si="84"/>
        <v>100</v>
      </c>
      <c r="AD226" s="437">
        <f t="shared" si="85"/>
        <v>400</v>
      </c>
      <c r="AE226" s="438">
        <v>0.05</v>
      </c>
      <c r="AF226" s="437">
        <f t="shared" si="86"/>
        <v>420</v>
      </c>
      <c r="AG226" s="439">
        <f t="shared" si="76"/>
        <v>5040</v>
      </c>
      <c r="AH226" s="553"/>
      <c r="AI226" s="553"/>
      <c r="AJ226" s="553"/>
      <c r="AK226" s="440"/>
      <c r="AL226" s="441">
        <f t="shared" si="77"/>
        <v>445.79571810883141</v>
      </c>
      <c r="AM226" s="439">
        <f t="shared" si="87"/>
        <v>5349.5486173059771</v>
      </c>
      <c r="AN226" s="553"/>
      <c r="AO226" s="553"/>
      <c r="AP226" s="553"/>
      <c r="AQ226" s="440"/>
      <c r="AR226" s="441">
        <f t="shared" si="78"/>
        <v>445.79571810883141</v>
      </c>
      <c r="AS226" s="439">
        <f t="shared" si="88"/>
        <v>5349.5486173059771</v>
      </c>
      <c r="AT226" s="553"/>
      <c r="AU226" s="553"/>
      <c r="AV226" s="553"/>
      <c r="AW226" s="440"/>
      <c r="AX226" s="441">
        <f t="shared" si="79"/>
        <v>445.79571810883141</v>
      </c>
      <c r="AY226" s="439">
        <f t="shared" si="89"/>
        <v>5349.5486173059771</v>
      </c>
      <c r="AZ226" s="553"/>
      <c r="BA226" s="553"/>
      <c r="BB226" s="553"/>
      <c r="BC226" s="440"/>
      <c r="BD226" s="441">
        <f t="shared" si="80"/>
        <v>445.79571810883141</v>
      </c>
      <c r="BE226" s="439">
        <f t="shared" si="90"/>
        <v>5349.5486173059771</v>
      </c>
      <c r="BF226" s="553"/>
      <c r="BG226" s="553"/>
      <c r="BH226" s="553"/>
      <c r="BI226" s="440"/>
      <c r="BJ226" s="441">
        <f t="shared" si="81"/>
        <v>445.79571810883141</v>
      </c>
      <c r="BK226" s="439">
        <f t="shared" si="91"/>
        <v>5349.5486173059771</v>
      </c>
      <c r="BL226" s="553"/>
      <c r="BM226" s="553"/>
      <c r="BN226" s="553"/>
    </row>
    <row r="227" spans="1:66" ht="16.5" customHeight="1" x14ac:dyDescent="0.25">
      <c r="A227" s="171">
        <v>3</v>
      </c>
      <c r="B227" s="124" t="s">
        <v>573</v>
      </c>
      <c r="C227" s="506" t="s">
        <v>300</v>
      </c>
      <c r="D227" s="442" t="s">
        <v>673</v>
      </c>
      <c r="E227" s="442"/>
      <c r="F227" s="172" t="str">
        <f t="shared" si="82"/>
        <v>400001_Cassette 120 x 60</v>
      </c>
      <c r="G227" s="443" t="str">
        <f t="shared" si="83"/>
        <v>400001_Cassette 120 x 60_</v>
      </c>
      <c r="H227" s="120" t="s">
        <v>12</v>
      </c>
      <c r="I227" s="103"/>
      <c r="J227" s="124">
        <v>1</v>
      </c>
      <c r="K227" s="124" t="s">
        <v>643</v>
      </c>
      <c r="L227" s="103"/>
      <c r="M227" s="425" t="s">
        <v>10</v>
      </c>
      <c r="N227" s="426">
        <v>2</v>
      </c>
      <c r="O227" s="427">
        <v>120</v>
      </c>
      <c r="P227" s="124">
        <v>60</v>
      </c>
      <c r="Q227" s="124">
        <v>5</v>
      </c>
      <c r="R227" s="124"/>
      <c r="S227" s="124" t="s">
        <v>134</v>
      </c>
      <c r="T227" s="124" t="s">
        <v>136</v>
      </c>
      <c r="U227" s="429" t="s">
        <v>138</v>
      </c>
      <c r="V227" s="430"/>
      <c r="W227" s="431" t="s">
        <v>149</v>
      </c>
      <c r="X227" s="432"/>
      <c r="Y227" s="433"/>
      <c r="Z227" s="433"/>
      <c r="AA227" s="434">
        <v>200</v>
      </c>
      <c r="AB227" s="435">
        <v>0.5</v>
      </c>
      <c r="AC227" s="436">
        <f t="shared" si="84"/>
        <v>100</v>
      </c>
      <c r="AD227" s="437">
        <f t="shared" si="85"/>
        <v>200</v>
      </c>
      <c r="AE227" s="438">
        <v>0.05</v>
      </c>
      <c r="AF227" s="437">
        <f t="shared" si="86"/>
        <v>210</v>
      </c>
      <c r="AG227" s="439">
        <f t="shared" si="76"/>
        <v>2520</v>
      </c>
      <c r="AH227" s="553"/>
      <c r="AI227" s="553"/>
      <c r="AJ227" s="553"/>
      <c r="AK227" s="440"/>
      <c r="AL227" s="441">
        <f t="shared" si="77"/>
        <v>222.8978590544157</v>
      </c>
      <c r="AM227" s="439">
        <f t="shared" si="87"/>
        <v>2674.7743086529886</v>
      </c>
      <c r="AN227" s="553"/>
      <c r="AO227" s="553"/>
      <c r="AP227" s="553"/>
      <c r="AQ227" s="440"/>
      <c r="AR227" s="441">
        <f t="shared" si="78"/>
        <v>222.8978590544157</v>
      </c>
      <c r="AS227" s="439">
        <f t="shared" si="88"/>
        <v>2674.7743086529886</v>
      </c>
      <c r="AT227" s="553"/>
      <c r="AU227" s="553"/>
      <c r="AV227" s="553"/>
      <c r="AW227" s="440"/>
      <c r="AX227" s="441">
        <f t="shared" si="79"/>
        <v>222.8978590544157</v>
      </c>
      <c r="AY227" s="439">
        <f t="shared" si="89"/>
        <v>2674.7743086529886</v>
      </c>
      <c r="AZ227" s="553"/>
      <c r="BA227" s="553"/>
      <c r="BB227" s="553"/>
      <c r="BC227" s="440"/>
      <c r="BD227" s="441">
        <f t="shared" si="80"/>
        <v>222.8978590544157</v>
      </c>
      <c r="BE227" s="439">
        <f t="shared" si="90"/>
        <v>2674.7743086529886</v>
      </c>
      <c r="BF227" s="553"/>
      <c r="BG227" s="553"/>
      <c r="BH227" s="553"/>
      <c r="BI227" s="440"/>
      <c r="BJ227" s="441">
        <f t="shared" si="81"/>
        <v>222.8978590544157</v>
      </c>
      <c r="BK227" s="439">
        <f t="shared" si="91"/>
        <v>2674.7743086529886</v>
      </c>
      <c r="BL227" s="553"/>
      <c r="BM227" s="553"/>
      <c r="BN227" s="553"/>
    </row>
    <row r="228" spans="1:66" ht="16.5" customHeight="1" x14ac:dyDescent="0.25">
      <c r="A228" s="171">
        <v>3</v>
      </c>
      <c r="B228" s="124" t="s">
        <v>573</v>
      </c>
      <c r="C228" s="506" t="s">
        <v>300</v>
      </c>
      <c r="D228" s="442" t="s">
        <v>673</v>
      </c>
      <c r="E228" s="442"/>
      <c r="F228" s="172" t="str">
        <f t="shared" si="82"/>
        <v>400001_Cassette 60 x 60</v>
      </c>
      <c r="G228" s="443" t="str">
        <f t="shared" si="83"/>
        <v>400001_Cassette 60 x 60_</v>
      </c>
      <c r="H228" s="120" t="s">
        <v>12</v>
      </c>
      <c r="I228" s="103"/>
      <c r="J228" s="124">
        <v>1</v>
      </c>
      <c r="K228" s="124" t="s">
        <v>642</v>
      </c>
      <c r="L228" s="103"/>
      <c r="M228" s="425" t="s">
        <v>10</v>
      </c>
      <c r="N228" s="426">
        <v>5</v>
      </c>
      <c r="O228" s="427">
        <v>60</v>
      </c>
      <c r="P228" s="124">
        <v>60</v>
      </c>
      <c r="Q228" s="124">
        <v>5</v>
      </c>
      <c r="R228" s="124"/>
      <c r="S228" s="124" t="s">
        <v>134</v>
      </c>
      <c r="T228" s="124" t="s">
        <v>136</v>
      </c>
      <c r="U228" s="429" t="s">
        <v>138</v>
      </c>
      <c r="V228" s="430"/>
      <c r="W228" s="431" t="s">
        <v>149</v>
      </c>
      <c r="X228" s="432"/>
      <c r="Y228" s="433"/>
      <c r="Z228" s="433"/>
      <c r="AA228" s="434">
        <v>200</v>
      </c>
      <c r="AB228" s="435">
        <v>0.5</v>
      </c>
      <c r="AC228" s="436">
        <f t="shared" si="84"/>
        <v>100</v>
      </c>
      <c r="AD228" s="437">
        <f t="shared" si="85"/>
        <v>500</v>
      </c>
      <c r="AE228" s="438">
        <v>0.05</v>
      </c>
      <c r="AF228" s="437">
        <f t="shared" si="86"/>
        <v>525</v>
      </c>
      <c r="AG228" s="439">
        <f t="shared" si="76"/>
        <v>6300</v>
      </c>
      <c r="AH228" s="553"/>
      <c r="AI228" s="553"/>
      <c r="AJ228" s="553"/>
      <c r="AK228" s="440"/>
      <c r="AL228" s="441">
        <f t="shared" si="77"/>
        <v>557.2446476360393</v>
      </c>
      <c r="AM228" s="439">
        <f t="shared" si="87"/>
        <v>6686.9357716324721</v>
      </c>
      <c r="AN228" s="553"/>
      <c r="AO228" s="553"/>
      <c r="AP228" s="553"/>
      <c r="AQ228" s="440"/>
      <c r="AR228" s="441">
        <f t="shared" si="78"/>
        <v>557.2446476360393</v>
      </c>
      <c r="AS228" s="439">
        <f t="shared" si="88"/>
        <v>6686.9357716324721</v>
      </c>
      <c r="AT228" s="553"/>
      <c r="AU228" s="553"/>
      <c r="AV228" s="553"/>
      <c r="AW228" s="440"/>
      <c r="AX228" s="441">
        <f t="shared" si="79"/>
        <v>557.2446476360393</v>
      </c>
      <c r="AY228" s="439">
        <f t="shared" si="89"/>
        <v>6686.9357716324721</v>
      </c>
      <c r="AZ228" s="553"/>
      <c r="BA228" s="553"/>
      <c r="BB228" s="553"/>
      <c r="BC228" s="440"/>
      <c r="BD228" s="441">
        <f t="shared" si="80"/>
        <v>557.2446476360393</v>
      </c>
      <c r="BE228" s="439">
        <f t="shared" si="90"/>
        <v>6686.9357716324721</v>
      </c>
      <c r="BF228" s="553"/>
      <c r="BG228" s="553"/>
      <c r="BH228" s="553"/>
      <c r="BI228" s="440"/>
      <c r="BJ228" s="441">
        <f t="shared" si="81"/>
        <v>557.2446476360393</v>
      </c>
      <c r="BK228" s="439">
        <f t="shared" si="91"/>
        <v>6686.9357716324721</v>
      </c>
      <c r="BL228" s="553"/>
      <c r="BM228" s="553"/>
      <c r="BN228" s="553"/>
    </row>
    <row r="229" spans="1:66" ht="16.5" customHeight="1" x14ac:dyDescent="0.25">
      <c r="A229" s="171">
        <v>3</v>
      </c>
      <c r="B229" s="124" t="s">
        <v>573</v>
      </c>
      <c r="C229" s="506" t="s">
        <v>300</v>
      </c>
      <c r="D229" s="442" t="s">
        <v>673</v>
      </c>
      <c r="E229" s="442"/>
      <c r="F229" s="172" t="str">
        <f t="shared" si="82"/>
        <v>400001_Cassette 120 x 60</v>
      </c>
      <c r="G229" s="443" t="str">
        <f t="shared" si="83"/>
        <v>400001_Cassette 120 x 60_</v>
      </c>
      <c r="H229" s="120" t="s">
        <v>12</v>
      </c>
      <c r="I229" s="103"/>
      <c r="J229" s="124">
        <v>1</v>
      </c>
      <c r="K229" s="124" t="s">
        <v>643</v>
      </c>
      <c r="L229" s="103"/>
      <c r="M229" s="425" t="s">
        <v>10</v>
      </c>
      <c r="N229" s="426">
        <v>3</v>
      </c>
      <c r="O229" s="427">
        <v>120</v>
      </c>
      <c r="P229" s="124">
        <v>60</v>
      </c>
      <c r="Q229" s="124">
        <v>5</v>
      </c>
      <c r="R229" s="124"/>
      <c r="S229" s="124" t="s">
        <v>134</v>
      </c>
      <c r="T229" s="124" t="s">
        <v>136</v>
      </c>
      <c r="U229" s="429" t="s">
        <v>138</v>
      </c>
      <c r="V229" s="430"/>
      <c r="W229" s="431" t="s">
        <v>149</v>
      </c>
      <c r="X229" s="432"/>
      <c r="Y229" s="433"/>
      <c r="Z229" s="433"/>
      <c r="AA229" s="434">
        <v>200</v>
      </c>
      <c r="AB229" s="435">
        <v>0.5</v>
      </c>
      <c r="AC229" s="436">
        <f t="shared" si="84"/>
        <v>100</v>
      </c>
      <c r="AD229" s="437">
        <f t="shared" si="85"/>
        <v>300</v>
      </c>
      <c r="AE229" s="438">
        <v>0.05</v>
      </c>
      <c r="AF229" s="437">
        <f t="shared" si="86"/>
        <v>315</v>
      </c>
      <c r="AG229" s="439">
        <f t="shared" si="76"/>
        <v>3780</v>
      </c>
      <c r="AH229" s="553"/>
      <c r="AI229" s="553"/>
      <c r="AJ229" s="553"/>
      <c r="AK229" s="440"/>
      <c r="AL229" s="441">
        <f t="shared" si="77"/>
        <v>334.34678858162357</v>
      </c>
      <c r="AM229" s="439">
        <f t="shared" si="87"/>
        <v>4012.1614629794831</v>
      </c>
      <c r="AN229" s="553"/>
      <c r="AO229" s="553"/>
      <c r="AP229" s="553"/>
      <c r="AQ229" s="440"/>
      <c r="AR229" s="441">
        <f t="shared" si="78"/>
        <v>334.34678858162357</v>
      </c>
      <c r="AS229" s="439">
        <f t="shared" si="88"/>
        <v>4012.1614629794831</v>
      </c>
      <c r="AT229" s="553"/>
      <c r="AU229" s="553"/>
      <c r="AV229" s="553"/>
      <c r="AW229" s="440"/>
      <c r="AX229" s="441">
        <f t="shared" si="79"/>
        <v>334.34678858162357</v>
      </c>
      <c r="AY229" s="439">
        <f t="shared" si="89"/>
        <v>4012.1614629794831</v>
      </c>
      <c r="AZ229" s="553"/>
      <c r="BA229" s="553"/>
      <c r="BB229" s="553"/>
      <c r="BC229" s="440"/>
      <c r="BD229" s="441">
        <f t="shared" si="80"/>
        <v>334.34678858162357</v>
      </c>
      <c r="BE229" s="439">
        <f t="shared" si="90"/>
        <v>4012.1614629794831</v>
      </c>
      <c r="BF229" s="553"/>
      <c r="BG229" s="553"/>
      <c r="BH229" s="553"/>
      <c r="BI229" s="440"/>
      <c r="BJ229" s="441">
        <f t="shared" si="81"/>
        <v>334.34678858162357</v>
      </c>
      <c r="BK229" s="439">
        <f t="shared" si="91"/>
        <v>4012.1614629794831</v>
      </c>
      <c r="BL229" s="553"/>
      <c r="BM229" s="553"/>
      <c r="BN229" s="553"/>
    </row>
    <row r="230" spans="1:66" ht="16.5" customHeight="1" x14ac:dyDescent="0.25">
      <c r="A230" s="171">
        <v>3</v>
      </c>
      <c r="B230" s="124" t="s">
        <v>573</v>
      </c>
      <c r="C230" s="506" t="s">
        <v>300</v>
      </c>
      <c r="D230" s="442" t="s">
        <v>673</v>
      </c>
      <c r="E230" s="442"/>
      <c r="F230" s="172" t="str">
        <f t="shared" si="82"/>
        <v>400001_Cassette 60 x 60</v>
      </c>
      <c r="G230" s="443" t="str">
        <f t="shared" si="83"/>
        <v>400001_Cassette 60 x 60_</v>
      </c>
      <c r="H230" s="120" t="s">
        <v>12</v>
      </c>
      <c r="I230" s="103"/>
      <c r="J230" s="124">
        <v>1</v>
      </c>
      <c r="K230" s="124" t="s">
        <v>642</v>
      </c>
      <c r="L230" s="103"/>
      <c r="M230" s="425" t="s">
        <v>10</v>
      </c>
      <c r="N230" s="426">
        <v>3</v>
      </c>
      <c r="O230" s="427">
        <v>60</v>
      </c>
      <c r="P230" s="124">
        <v>60</v>
      </c>
      <c r="Q230" s="124">
        <v>5</v>
      </c>
      <c r="R230" s="124"/>
      <c r="S230" s="124" t="s">
        <v>134</v>
      </c>
      <c r="T230" s="124" t="s">
        <v>136</v>
      </c>
      <c r="U230" s="429" t="s">
        <v>138</v>
      </c>
      <c r="V230" s="430"/>
      <c r="W230" s="431" t="s">
        <v>149</v>
      </c>
      <c r="X230" s="432"/>
      <c r="Y230" s="433"/>
      <c r="Z230" s="433"/>
      <c r="AA230" s="434">
        <v>200</v>
      </c>
      <c r="AB230" s="435">
        <v>0.5</v>
      </c>
      <c r="AC230" s="436">
        <f t="shared" si="84"/>
        <v>100</v>
      </c>
      <c r="AD230" s="437">
        <f t="shared" si="85"/>
        <v>300</v>
      </c>
      <c r="AE230" s="438">
        <v>0.05</v>
      </c>
      <c r="AF230" s="437">
        <f t="shared" si="86"/>
        <v>315</v>
      </c>
      <c r="AG230" s="439">
        <f t="shared" si="76"/>
        <v>3780</v>
      </c>
      <c r="AH230" s="553"/>
      <c r="AI230" s="553"/>
      <c r="AJ230" s="553"/>
      <c r="AK230" s="440"/>
      <c r="AL230" s="441">
        <f t="shared" si="77"/>
        <v>334.34678858162357</v>
      </c>
      <c r="AM230" s="439">
        <f t="shared" si="87"/>
        <v>4012.1614629794831</v>
      </c>
      <c r="AN230" s="553"/>
      <c r="AO230" s="553"/>
      <c r="AP230" s="553"/>
      <c r="AQ230" s="440"/>
      <c r="AR230" s="441">
        <f t="shared" si="78"/>
        <v>334.34678858162357</v>
      </c>
      <c r="AS230" s="439">
        <f t="shared" si="88"/>
        <v>4012.1614629794831</v>
      </c>
      <c r="AT230" s="553"/>
      <c r="AU230" s="553"/>
      <c r="AV230" s="553"/>
      <c r="AW230" s="440"/>
      <c r="AX230" s="441">
        <f t="shared" si="79"/>
        <v>334.34678858162357</v>
      </c>
      <c r="AY230" s="439">
        <f t="shared" si="89"/>
        <v>4012.1614629794831</v>
      </c>
      <c r="AZ230" s="553"/>
      <c r="BA230" s="553"/>
      <c r="BB230" s="553"/>
      <c r="BC230" s="440"/>
      <c r="BD230" s="441">
        <f t="shared" si="80"/>
        <v>334.34678858162357</v>
      </c>
      <c r="BE230" s="439">
        <f t="shared" si="90"/>
        <v>4012.1614629794831</v>
      </c>
      <c r="BF230" s="553"/>
      <c r="BG230" s="553"/>
      <c r="BH230" s="553"/>
      <c r="BI230" s="440"/>
      <c r="BJ230" s="441">
        <f t="shared" si="81"/>
        <v>334.34678858162357</v>
      </c>
      <c r="BK230" s="439">
        <f t="shared" si="91"/>
        <v>4012.1614629794831</v>
      </c>
      <c r="BL230" s="553"/>
      <c r="BM230" s="553"/>
      <c r="BN230" s="553"/>
    </row>
    <row r="231" spans="1:66" ht="16.5" customHeight="1" x14ac:dyDescent="0.25">
      <c r="A231" s="171">
        <v>3</v>
      </c>
      <c r="B231" s="124" t="s">
        <v>573</v>
      </c>
      <c r="C231" s="506" t="s">
        <v>300</v>
      </c>
      <c r="D231" s="442" t="s">
        <v>673</v>
      </c>
      <c r="E231" s="442"/>
      <c r="F231" s="172" t="str">
        <f t="shared" si="82"/>
        <v>400001_Cassette 120 x 60</v>
      </c>
      <c r="G231" s="443" t="str">
        <f t="shared" si="83"/>
        <v>400001_Cassette 120 x 60_</v>
      </c>
      <c r="H231" s="120" t="s">
        <v>12</v>
      </c>
      <c r="I231" s="103"/>
      <c r="J231" s="124">
        <v>1</v>
      </c>
      <c r="K231" s="124" t="s">
        <v>643</v>
      </c>
      <c r="L231" s="103"/>
      <c r="M231" s="425" t="s">
        <v>10</v>
      </c>
      <c r="N231" s="426">
        <v>3</v>
      </c>
      <c r="O231" s="427">
        <v>120</v>
      </c>
      <c r="P231" s="124">
        <v>60</v>
      </c>
      <c r="Q231" s="124">
        <v>5</v>
      </c>
      <c r="R231" s="124"/>
      <c r="S231" s="124" t="s">
        <v>134</v>
      </c>
      <c r="T231" s="124" t="s">
        <v>136</v>
      </c>
      <c r="U231" s="429" t="s">
        <v>138</v>
      </c>
      <c r="V231" s="430"/>
      <c r="W231" s="431" t="s">
        <v>149</v>
      </c>
      <c r="X231" s="432"/>
      <c r="Y231" s="433"/>
      <c r="Z231" s="433"/>
      <c r="AA231" s="434">
        <v>200</v>
      </c>
      <c r="AB231" s="435">
        <v>0.5</v>
      </c>
      <c r="AC231" s="436">
        <f t="shared" si="84"/>
        <v>100</v>
      </c>
      <c r="AD231" s="437">
        <f t="shared" si="85"/>
        <v>300</v>
      </c>
      <c r="AE231" s="438">
        <v>0.05</v>
      </c>
      <c r="AF231" s="437">
        <f t="shared" si="86"/>
        <v>315</v>
      </c>
      <c r="AG231" s="439">
        <f t="shared" si="76"/>
        <v>3780</v>
      </c>
      <c r="AH231" s="553"/>
      <c r="AI231" s="553"/>
      <c r="AJ231" s="553"/>
      <c r="AK231" s="440"/>
      <c r="AL231" s="441">
        <f t="shared" si="77"/>
        <v>334.34678858162357</v>
      </c>
      <c r="AM231" s="439">
        <f t="shared" si="87"/>
        <v>4012.1614629794831</v>
      </c>
      <c r="AN231" s="553"/>
      <c r="AO231" s="553"/>
      <c r="AP231" s="553"/>
      <c r="AQ231" s="440"/>
      <c r="AR231" s="441">
        <f t="shared" si="78"/>
        <v>334.34678858162357</v>
      </c>
      <c r="AS231" s="439">
        <f t="shared" si="88"/>
        <v>4012.1614629794831</v>
      </c>
      <c r="AT231" s="553"/>
      <c r="AU231" s="553"/>
      <c r="AV231" s="553"/>
      <c r="AW231" s="440"/>
      <c r="AX231" s="441">
        <f t="shared" si="79"/>
        <v>334.34678858162357</v>
      </c>
      <c r="AY231" s="439">
        <f t="shared" si="89"/>
        <v>4012.1614629794831</v>
      </c>
      <c r="AZ231" s="553"/>
      <c r="BA231" s="553"/>
      <c r="BB231" s="553"/>
      <c r="BC231" s="440"/>
      <c r="BD231" s="441">
        <f t="shared" si="80"/>
        <v>334.34678858162357</v>
      </c>
      <c r="BE231" s="439">
        <f t="shared" si="90"/>
        <v>4012.1614629794831</v>
      </c>
      <c r="BF231" s="553"/>
      <c r="BG231" s="553"/>
      <c r="BH231" s="553"/>
      <c r="BI231" s="440"/>
      <c r="BJ231" s="441">
        <f t="shared" si="81"/>
        <v>334.34678858162357</v>
      </c>
      <c r="BK231" s="439">
        <f t="shared" si="91"/>
        <v>4012.1614629794831</v>
      </c>
      <c r="BL231" s="553"/>
      <c r="BM231" s="553"/>
      <c r="BN231" s="553"/>
    </row>
    <row r="232" spans="1:66" ht="16.5" customHeight="1" x14ac:dyDescent="0.25">
      <c r="A232" s="171">
        <v>3</v>
      </c>
      <c r="B232" s="124" t="s">
        <v>573</v>
      </c>
      <c r="C232" s="506" t="s">
        <v>300</v>
      </c>
      <c r="D232" s="442" t="s">
        <v>673</v>
      </c>
      <c r="E232" s="442"/>
      <c r="F232" s="172" t="str">
        <f t="shared" si="82"/>
        <v>400001_Cassette 60 x 60</v>
      </c>
      <c r="G232" s="443" t="str">
        <f t="shared" si="83"/>
        <v>400001_Cassette 60 x 60_</v>
      </c>
      <c r="H232" s="120" t="s">
        <v>12</v>
      </c>
      <c r="I232" s="103"/>
      <c r="J232" s="124">
        <v>1</v>
      </c>
      <c r="K232" s="124" t="s">
        <v>642</v>
      </c>
      <c r="L232" s="103"/>
      <c r="M232" s="425" t="s">
        <v>10</v>
      </c>
      <c r="N232" s="426">
        <v>5</v>
      </c>
      <c r="O232" s="427">
        <v>60</v>
      </c>
      <c r="P232" s="124">
        <v>60</v>
      </c>
      <c r="Q232" s="124">
        <v>5</v>
      </c>
      <c r="R232" s="124"/>
      <c r="S232" s="124" t="s">
        <v>134</v>
      </c>
      <c r="T232" s="124" t="s">
        <v>136</v>
      </c>
      <c r="U232" s="429" t="s">
        <v>138</v>
      </c>
      <c r="V232" s="430"/>
      <c r="W232" s="431" t="s">
        <v>149</v>
      </c>
      <c r="X232" s="432"/>
      <c r="Y232" s="433"/>
      <c r="Z232" s="433"/>
      <c r="AA232" s="434">
        <v>200</v>
      </c>
      <c r="AB232" s="435">
        <v>0.5</v>
      </c>
      <c r="AC232" s="436">
        <f t="shared" si="84"/>
        <v>100</v>
      </c>
      <c r="AD232" s="437">
        <f t="shared" si="85"/>
        <v>500</v>
      </c>
      <c r="AE232" s="438">
        <v>0.05</v>
      </c>
      <c r="AF232" s="437">
        <f t="shared" si="86"/>
        <v>525</v>
      </c>
      <c r="AG232" s="439">
        <f t="shared" si="76"/>
        <v>6300</v>
      </c>
      <c r="AH232" s="553"/>
      <c r="AI232" s="553"/>
      <c r="AJ232" s="553"/>
      <c r="AK232" s="440"/>
      <c r="AL232" s="441">
        <f t="shared" si="77"/>
        <v>557.2446476360393</v>
      </c>
      <c r="AM232" s="439">
        <f t="shared" si="87"/>
        <v>6686.9357716324721</v>
      </c>
      <c r="AN232" s="553"/>
      <c r="AO232" s="553"/>
      <c r="AP232" s="553"/>
      <c r="AQ232" s="440"/>
      <c r="AR232" s="441">
        <f t="shared" si="78"/>
        <v>557.2446476360393</v>
      </c>
      <c r="AS232" s="439">
        <f t="shared" si="88"/>
        <v>6686.9357716324721</v>
      </c>
      <c r="AT232" s="553"/>
      <c r="AU232" s="553"/>
      <c r="AV232" s="553"/>
      <c r="AW232" s="440"/>
      <c r="AX232" s="441">
        <f t="shared" si="79"/>
        <v>557.2446476360393</v>
      </c>
      <c r="AY232" s="439">
        <f t="shared" si="89"/>
        <v>6686.9357716324721</v>
      </c>
      <c r="AZ232" s="553"/>
      <c r="BA232" s="553"/>
      <c r="BB232" s="553"/>
      <c r="BC232" s="440"/>
      <c r="BD232" s="441">
        <f t="shared" si="80"/>
        <v>557.2446476360393</v>
      </c>
      <c r="BE232" s="439">
        <f t="shared" si="90"/>
        <v>6686.9357716324721</v>
      </c>
      <c r="BF232" s="553"/>
      <c r="BG232" s="553"/>
      <c r="BH232" s="553"/>
      <c r="BI232" s="440"/>
      <c r="BJ232" s="441">
        <f t="shared" si="81"/>
        <v>557.2446476360393</v>
      </c>
      <c r="BK232" s="439">
        <f t="shared" si="91"/>
        <v>6686.9357716324721</v>
      </c>
      <c r="BL232" s="553"/>
      <c r="BM232" s="553"/>
      <c r="BN232" s="553"/>
    </row>
    <row r="233" spans="1:66" ht="16.5" customHeight="1" x14ac:dyDescent="0.25">
      <c r="A233" s="171">
        <v>3</v>
      </c>
      <c r="B233" s="124" t="s">
        <v>573</v>
      </c>
      <c r="C233" s="506" t="s">
        <v>300</v>
      </c>
      <c r="D233" s="442" t="s">
        <v>673</v>
      </c>
      <c r="E233" s="442"/>
      <c r="F233" s="172" t="str">
        <f t="shared" si="82"/>
        <v>400001_Cassette 120 x 60</v>
      </c>
      <c r="G233" s="443" t="str">
        <f t="shared" si="83"/>
        <v>400001_Cassette 120 x 60_</v>
      </c>
      <c r="H233" s="120" t="s">
        <v>12</v>
      </c>
      <c r="I233" s="103"/>
      <c r="J233" s="124">
        <v>1</v>
      </c>
      <c r="K233" s="124" t="s">
        <v>643</v>
      </c>
      <c r="L233" s="103"/>
      <c r="M233" s="425" t="s">
        <v>10</v>
      </c>
      <c r="N233" s="426">
        <v>3</v>
      </c>
      <c r="O233" s="427">
        <v>120</v>
      </c>
      <c r="P233" s="124">
        <v>60</v>
      </c>
      <c r="Q233" s="124">
        <v>5</v>
      </c>
      <c r="R233" s="124"/>
      <c r="S233" s="124" t="s">
        <v>134</v>
      </c>
      <c r="T233" s="124" t="s">
        <v>136</v>
      </c>
      <c r="U233" s="429" t="s">
        <v>138</v>
      </c>
      <c r="V233" s="430"/>
      <c r="W233" s="431" t="s">
        <v>149</v>
      </c>
      <c r="X233" s="432"/>
      <c r="Y233" s="433"/>
      <c r="Z233" s="433"/>
      <c r="AA233" s="434">
        <v>200</v>
      </c>
      <c r="AB233" s="435">
        <v>0.5</v>
      </c>
      <c r="AC233" s="436">
        <f t="shared" si="84"/>
        <v>100</v>
      </c>
      <c r="AD233" s="437">
        <f t="shared" si="85"/>
        <v>300</v>
      </c>
      <c r="AE233" s="438">
        <v>0.05</v>
      </c>
      <c r="AF233" s="437">
        <f t="shared" si="86"/>
        <v>315</v>
      </c>
      <c r="AG233" s="439">
        <f t="shared" si="76"/>
        <v>3780</v>
      </c>
      <c r="AH233" s="553"/>
      <c r="AI233" s="553"/>
      <c r="AJ233" s="553"/>
      <c r="AK233" s="440"/>
      <c r="AL233" s="441">
        <f t="shared" si="77"/>
        <v>334.34678858162357</v>
      </c>
      <c r="AM233" s="439">
        <f t="shared" si="87"/>
        <v>4012.1614629794831</v>
      </c>
      <c r="AN233" s="553"/>
      <c r="AO233" s="553"/>
      <c r="AP233" s="553"/>
      <c r="AQ233" s="440"/>
      <c r="AR233" s="441">
        <f t="shared" si="78"/>
        <v>334.34678858162357</v>
      </c>
      <c r="AS233" s="439">
        <f t="shared" si="88"/>
        <v>4012.1614629794831</v>
      </c>
      <c r="AT233" s="553"/>
      <c r="AU233" s="553"/>
      <c r="AV233" s="553"/>
      <c r="AW233" s="440"/>
      <c r="AX233" s="441">
        <f t="shared" si="79"/>
        <v>334.34678858162357</v>
      </c>
      <c r="AY233" s="439">
        <f t="shared" si="89"/>
        <v>4012.1614629794831</v>
      </c>
      <c r="AZ233" s="553"/>
      <c r="BA233" s="553"/>
      <c r="BB233" s="553"/>
      <c r="BC233" s="440"/>
      <c r="BD233" s="441">
        <f t="shared" si="80"/>
        <v>334.34678858162357</v>
      </c>
      <c r="BE233" s="439">
        <f t="shared" si="90"/>
        <v>4012.1614629794831</v>
      </c>
      <c r="BF233" s="553"/>
      <c r="BG233" s="553"/>
      <c r="BH233" s="553"/>
      <c r="BI233" s="440"/>
      <c r="BJ233" s="441">
        <f t="shared" si="81"/>
        <v>334.34678858162357</v>
      </c>
      <c r="BK233" s="439">
        <f t="shared" si="91"/>
        <v>4012.1614629794831</v>
      </c>
      <c r="BL233" s="553"/>
      <c r="BM233" s="553"/>
      <c r="BN233" s="553"/>
    </row>
    <row r="234" spans="1:66" ht="16.5" customHeight="1" x14ac:dyDescent="0.25">
      <c r="A234" s="171">
        <v>3</v>
      </c>
      <c r="B234" s="124" t="s">
        <v>573</v>
      </c>
      <c r="C234" s="506" t="s">
        <v>300</v>
      </c>
      <c r="D234" s="442" t="s">
        <v>673</v>
      </c>
      <c r="E234" s="442"/>
      <c r="F234" s="172" t="str">
        <f t="shared" si="82"/>
        <v>400001_Cassette 60 x 60</v>
      </c>
      <c r="G234" s="443" t="str">
        <f t="shared" si="83"/>
        <v>400001_Cassette 60 x 60_</v>
      </c>
      <c r="H234" s="120" t="s">
        <v>12</v>
      </c>
      <c r="I234" s="103"/>
      <c r="J234" s="124">
        <v>1</v>
      </c>
      <c r="K234" s="124" t="s">
        <v>642</v>
      </c>
      <c r="L234" s="103"/>
      <c r="M234" s="425" t="s">
        <v>10</v>
      </c>
      <c r="N234" s="426">
        <v>5</v>
      </c>
      <c r="O234" s="427">
        <v>60</v>
      </c>
      <c r="P234" s="124">
        <v>60</v>
      </c>
      <c r="Q234" s="124">
        <v>5</v>
      </c>
      <c r="R234" s="124"/>
      <c r="S234" s="124" t="s">
        <v>134</v>
      </c>
      <c r="T234" s="124" t="s">
        <v>136</v>
      </c>
      <c r="U234" s="429" t="s">
        <v>138</v>
      </c>
      <c r="V234" s="430"/>
      <c r="W234" s="431" t="s">
        <v>149</v>
      </c>
      <c r="X234" s="432"/>
      <c r="Y234" s="433"/>
      <c r="Z234" s="433"/>
      <c r="AA234" s="434">
        <v>200</v>
      </c>
      <c r="AB234" s="435">
        <v>0.5</v>
      </c>
      <c r="AC234" s="436">
        <f t="shared" si="84"/>
        <v>100</v>
      </c>
      <c r="AD234" s="437">
        <f t="shared" si="85"/>
        <v>500</v>
      </c>
      <c r="AE234" s="438">
        <v>0.05</v>
      </c>
      <c r="AF234" s="437">
        <f t="shared" si="86"/>
        <v>525</v>
      </c>
      <c r="AG234" s="439">
        <f t="shared" si="76"/>
        <v>6300</v>
      </c>
      <c r="AH234" s="553"/>
      <c r="AI234" s="553"/>
      <c r="AJ234" s="553"/>
      <c r="AK234" s="440"/>
      <c r="AL234" s="441">
        <f t="shared" si="77"/>
        <v>557.2446476360393</v>
      </c>
      <c r="AM234" s="439">
        <f t="shared" si="87"/>
        <v>6686.9357716324721</v>
      </c>
      <c r="AN234" s="553"/>
      <c r="AO234" s="553"/>
      <c r="AP234" s="553"/>
      <c r="AQ234" s="440"/>
      <c r="AR234" s="441">
        <f t="shared" si="78"/>
        <v>557.2446476360393</v>
      </c>
      <c r="AS234" s="439">
        <f t="shared" si="88"/>
        <v>6686.9357716324721</v>
      </c>
      <c r="AT234" s="553"/>
      <c r="AU234" s="553"/>
      <c r="AV234" s="553"/>
      <c r="AW234" s="440"/>
      <c r="AX234" s="441">
        <f t="shared" si="79"/>
        <v>557.2446476360393</v>
      </c>
      <c r="AY234" s="439">
        <f t="shared" si="89"/>
        <v>6686.9357716324721</v>
      </c>
      <c r="AZ234" s="553"/>
      <c r="BA234" s="553"/>
      <c r="BB234" s="553"/>
      <c r="BC234" s="440"/>
      <c r="BD234" s="441">
        <f t="shared" si="80"/>
        <v>557.2446476360393</v>
      </c>
      <c r="BE234" s="439">
        <f t="shared" si="90"/>
        <v>6686.9357716324721</v>
      </c>
      <c r="BF234" s="553"/>
      <c r="BG234" s="553"/>
      <c r="BH234" s="553"/>
      <c r="BI234" s="440"/>
      <c r="BJ234" s="441">
        <f t="shared" si="81"/>
        <v>557.2446476360393</v>
      </c>
      <c r="BK234" s="439">
        <f t="shared" si="91"/>
        <v>6686.9357716324721</v>
      </c>
      <c r="BL234" s="553"/>
      <c r="BM234" s="553"/>
      <c r="BN234" s="553"/>
    </row>
    <row r="235" spans="1:66" ht="16.5" customHeight="1" x14ac:dyDescent="0.25">
      <c r="A235" s="171">
        <v>3</v>
      </c>
      <c r="B235" s="124" t="s">
        <v>573</v>
      </c>
      <c r="C235" s="506" t="s">
        <v>300</v>
      </c>
      <c r="D235" s="442" t="s">
        <v>673</v>
      </c>
      <c r="E235" s="442"/>
      <c r="F235" s="172" t="str">
        <f t="shared" si="82"/>
        <v>400001_Cassette 60 x 60</v>
      </c>
      <c r="G235" s="443" t="str">
        <f t="shared" si="83"/>
        <v>400001_Cassette 60 x 60_</v>
      </c>
      <c r="H235" s="120" t="s">
        <v>12</v>
      </c>
      <c r="I235" s="103"/>
      <c r="J235" s="124">
        <v>1</v>
      </c>
      <c r="K235" s="124" t="s">
        <v>642</v>
      </c>
      <c r="L235" s="103"/>
      <c r="M235" s="425" t="s">
        <v>10</v>
      </c>
      <c r="N235" s="426">
        <v>1</v>
      </c>
      <c r="O235" s="427">
        <v>60</v>
      </c>
      <c r="P235" s="124">
        <v>60</v>
      </c>
      <c r="Q235" s="124">
        <v>5</v>
      </c>
      <c r="R235" s="124"/>
      <c r="S235" s="124" t="s">
        <v>134</v>
      </c>
      <c r="T235" s="124" t="s">
        <v>136</v>
      </c>
      <c r="U235" s="429" t="s">
        <v>138</v>
      </c>
      <c r="V235" s="430"/>
      <c r="W235" s="431" t="s">
        <v>149</v>
      </c>
      <c r="X235" s="432"/>
      <c r="Y235" s="433"/>
      <c r="Z235" s="433"/>
      <c r="AA235" s="434">
        <v>200</v>
      </c>
      <c r="AB235" s="435">
        <v>0.5</v>
      </c>
      <c r="AC235" s="436">
        <f t="shared" si="84"/>
        <v>100</v>
      </c>
      <c r="AD235" s="437">
        <f t="shared" si="85"/>
        <v>100</v>
      </c>
      <c r="AE235" s="438">
        <v>0.05</v>
      </c>
      <c r="AF235" s="437">
        <f t="shared" si="86"/>
        <v>105</v>
      </c>
      <c r="AG235" s="439">
        <f t="shared" si="76"/>
        <v>1260</v>
      </c>
      <c r="AH235" s="553"/>
      <c r="AI235" s="553"/>
      <c r="AJ235" s="553"/>
      <c r="AK235" s="440"/>
      <c r="AL235" s="441">
        <f t="shared" si="77"/>
        <v>111.44892952720785</v>
      </c>
      <c r="AM235" s="439">
        <f t="shared" si="87"/>
        <v>1337.3871543264943</v>
      </c>
      <c r="AN235" s="553"/>
      <c r="AO235" s="553"/>
      <c r="AP235" s="553"/>
      <c r="AQ235" s="440"/>
      <c r="AR235" s="441">
        <f t="shared" si="78"/>
        <v>111.44892952720785</v>
      </c>
      <c r="AS235" s="439">
        <f t="shared" si="88"/>
        <v>1337.3871543264943</v>
      </c>
      <c r="AT235" s="553"/>
      <c r="AU235" s="553"/>
      <c r="AV235" s="553"/>
      <c r="AW235" s="440"/>
      <c r="AX235" s="441">
        <f t="shared" si="79"/>
        <v>111.44892952720785</v>
      </c>
      <c r="AY235" s="439">
        <f t="shared" si="89"/>
        <v>1337.3871543264943</v>
      </c>
      <c r="AZ235" s="553"/>
      <c r="BA235" s="553"/>
      <c r="BB235" s="553"/>
      <c r="BC235" s="440"/>
      <c r="BD235" s="441">
        <f t="shared" si="80"/>
        <v>111.44892952720785</v>
      </c>
      <c r="BE235" s="439">
        <f t="shared" si="90"/>
        <v>1337.3871543264943</v>
      </c>
      <c r="BF235" s="553"/>
      <c r="BG235" s="553"/>
      <c r="BH235" s="553"/>
      <c r="BI235" s="440"/>
      <c r="BJ235" s="441">
        <f t="shared" si="81"/>
        <v>111.44892952720785</v>
      </c>
      <c r="BK235" s="439">
        <f t="shared" si="91"/>
        <v>1337.3871543264943</v>
      </c>
      <c r="BL235" s="553"/>
      <c r="BM235" s="553"/>
      <c r="BN235" s="553"/>
    </row>
    <row r="236" spans="1:66" ht="16.5" customHeight="1" x14ac:dyDescent="0.25">
      <c r="A236" s="171">
        <v>3</v>
      </c>
      <c r="B236" s="124" t="s">
        <v>573</v>
      </c>
      <c r="C236" s="506" t="s">
        <v>300</v>
      </c>
      <c r="D236" s="442" t="s">
        <v>673</v>
      </c>
      <c r="E236" s="442"/>
      <c r="F236" s="172" t="str">
        <f t="shared" si="82"/>
        <v>400001_Cassette 120 x 60</v>
      </c>
      <c r="G236" s="443" t="str">
        <f t="shared" si="83"/>
        <v>400001_Cassette 120 x 60_</v>
      </c>
      <c r="H236" s="120" t="s">
        <v>12</v>
      </c>
      <c r="I236" s="103"/>
      <c r="J236" s="124">
        <v>1</v>
      </c>
      <c r="K236" s="124" t="s">
        <v>643</v>
      </c>
      <c r="L236" s="103"/>
      <c r="M236" s="425" t="s">
        <v>10</v>
      </c>
      <c r="N236" s="426">
        <v>6</v>
      </c>
      <c r="O236" s="427">
        <v>120</v>
      </c>
      <c r="P236" s="124">
        <v>60</v>
      </c>
      <c r="Q236" s="124">
        <v>5</v>
      </c>
      <c r="R236" s="124"/>
      <c r="S236" s="124" t="s">
        <v>134</v>
      </c>
      <c r="T236" s="124" t="s">
        <v>136</v>
      </c>
      <c r="U236" s="429" t="s">
        <v>138</v>
      </c>
      <c r="V236" s="430"/>
      <c r="W236" s="431" t="s">
        <v>149</v>
      </c>
      <c r="X236" s="432"/>
      <c r="Y236" s="433"/>
      <c r="Z236" s="433"/>
      <c r="AA236" s="434">
        <v>200</v>
      </c>
      <c r="AB236" s="435">
        <v>0.5</v>
      </c>
      <c r="AC236" s="436">
        <f t="shared" si="84"/>
        <v>100</v>
      </c>
      <c r="AD236" s="437">
        <f t="shared" si="85"/>
        <v>600</v>
      </c>
      <c r="AE236" s="438">
        <v>0.05</v>
      </c>
      <c r="AF236" s="437">
        <f t="shared" si="86"/>
        <v>630</v>
      </c>
      <c r="AG236" s="439">
        <f t="shared" si="76"/>
        <v>7560</v>
      </c>
      <c r="AH236" s="553"/>
      <c r="AI236" s="553"/>
      <c r="AJ236" s="553"/>
      <c r="AK236" s="440"/>
      <c r="AL236" s="441">
        <f t="shared" si="77"/>
        <v>668.69357716324714</v>
      </c>
      <c r="AM236" s="439">
        <f t="shared" si="87"/>
        <v>8024.3229259589662</v>
      </c>
      <c r="AN236" s="553"/>
      <c r="AO236" s="553"/>
      <c r="AP236" s="553"/>
      <c r="AQ236" s="440"/>
      <c r="AR236" s="441">
        <f t="shared" si="78"/>
        <v>668.69357716324714</v>
      </c>
      <c r="AS236" s="439">
        <f t="shared" si="88"/>
        <v>8024.3229259589662</v>
      </c>
      <c r="AT236" s="553"/>
      <c r="AU236" s="553"/>
      <c r="AV236" s="553"/>
      <c r="AW236" s="440"/>
      <c r="AX236" s="441">
        <f t="shared" si="79"/>
        <v>668.69357716324714</v>
      </c>
      <c r="AY236" s="439">
        <f t="shared" si="89"/>
        <v>8024.3229259589662</v>
      </c>
      <c r="AZ236" s="553"/>
      <c r="BA236" s="553"/>
      <c r="BB236" s="553"/>
      <c r="BC236" s="440"/>
      <c r="BD236" s="441">
        <f t="shared" si="80"/>
        <v>668.69357716324714</v>
      </c>
      <c r="BE236" s="439">
        <f t="shared" si="90"/>
        <v>8024.3229259589662</v>
      </c>
      <c r="BF236" s="553"/>
      <c r="BG236" s="553"/>
      <c r="BH236" s="553"/>
      <c r="BI236" s="440"/>
      <c r="BJ236" s="441">
        <f t="shared" si="81"/>
        <v>668.69357716324714</v>
      </c>
      <c r="BK236" s="439">
        <f t="shared" si="91"/>
        <v>8024.3229259589662</v>
      </c>
      <c r="BL236" s="553"/>
      <c r="BM236" s="553"/>
      <c r="BN236" s="553"/>
    </row>
    <row r="237" spans="1:66" ht="16.5" customHeight="1" x14ac:dyDescent="0.25">
      <c r="A237" s="171">
        <v>3</v>
      </c>
      <c r="B237" s="124" t="s">
        <v>573</v>
      </c>
      <c r="C237" s="506" t="s">
        <v>300</v>
      </c>
      <c r="D237" s="442" t="s">
        <v>673</v>
      </c>
      <c r="E237" s="442"/>
      <c r="F237" s="172" t="str">
        <f t="shared" si="82"/>
        <v>400001_Cassette 60 x 60</v>
      </c>
      <c r="G237" s="443" t="str">
        <f t="shared" si="83"/>
        <v>400001_Cassette 60 x 60_</v>
      </c>
      <c r="H237" s="120" t="s">
        <v>12</v>
      </c>
      <c r="I237" s="103"/>
      <c r="J237" s="124">
        <v>1</v>
      </c>
      <c r="K237" s="124" t="s">
        <v>642</v>
      </c>
      <c r="L237" s="103"/>
      <c r="M237" s="425" t="s">
        <v>10</v>
      </c>
      <c r="N237" s="426">
        <v>8</v>
      </c>
      <c r="O237" s="427">
        <v>60</v>
      </c>
      <c r="P237" s="124">
        <v>60</v>
      </c>
      <c r="Q237" s="124">
        <v>5</v>
      </c>
      <c r="R237" s="124"/>
      <c r="S237" s="124" t="s">
        <v>134</v>
      </c>
      <c r="T237" s="124" t="s">
        <v>136</v>
      </c>
      <c r="U237" s="429" t="s">
        <v>138</v>
      </c>
      <c r="V237" s="430"/>
      <c r="W237" s="431" t="s">
        <v>149</v>
      </c>
      <c r="X237" s="432"/>
      <c r="Y237" s="433"/>
      <c r="Z237" s="433"/>
      <c r="AA237" s="434">
        <v>200</v>
      </c>
      <c r="AB237" s="435">
        <v>0.5</v>
      </c>
      <c r="AC237" s="436">
        <f t="shared" si="84"/>
        <v>100</v>
      </c>
      <c r="AD237" s="437">
        <f t="shared" si="85"/>
        <v>800</v>
      </c>
      <c r="AE237" s="438">
        <v>0.05</v>
      </c>
      <c r="AF237" s="437">
        <f t="shared" si="86"/>
        <v>840</v>
      </c>
      <c r="AG237" s="439">
        <f t="shared" si="76"/>
        <v>10080</v>
      </c>
      <c r="AH237" s="553"/>
      <c r="AI237" s="553"/>
      <c r="AJ237" s="553"/>
      <c r="AK237" s="440"/>
      <c r="AL237" s="441">
        <f t="shared" si="77"/>
        <v>891.59143621766282</v>
      </c>
      <c r="AM237" s="439">
        <f t="shared" si="87"/>
        <v>10699.097234611954</v>
      </c>
      <c r="AN237" s="553"/>
      <c r="AO237" s="553"/>
      <c r="AP237" s="553"/>
      <c r="AQ237" s="440"/>
      <c r="AR237" s="441">
        <f t="shared" si="78"/>
        <v>891.59143621766282</v>
      </c>
      <c r="AS237" s="439">
        <f t="shared" si="88"/>
        <v>10699.097234611954</v>
      </c>
      <c r="AT237" s="553"/>
      <c r="AU237" s="553"/>
      <c r="AV237" s="553"/>
      <c r="AW237" s="440"/>
      <c r="AX237" s="441">
        <f t="shared" si="79"/>
        <v>891.59143621766282</v>
      </c>
      <c r="AY237" s="439">
        <f t="shared" si="89"/>
        <v>10699.097234611954</v>
      </c>
      <c r="AZ237" s="553"/>
      <c r="BA237" s="553"/>
      <c r="BB237" s="553"/>
      <c r="BC237" s="440"/>
      <c r="BD237" s="441">
        <f t="shared" si="80"/>
        <v>891.59143621766282</v>
      </c>
      <c r="BE237" s="439">
        <f t="shared" si="90"/>
        <v>10699.097234611954</v>
      </c>
      <c r="BF237" s="553"/>
      <c r="BG237" s="553"/>
      <c r="BH237" s="553"/>
      <c r="BI237" s="440"/>
      <c r="BJ237" s="441">
        <f t="shared" si="81"/>
        <v>891.59143621766282</v>
      </c>
      <c r="BK237" s="439">
        <f t="shared" si="91"/>
        <v>10699.097234611954</v>
      </c>
      <c r="BL237" s="553"/>
      <c r="BM237" s="553"/>
      <c r="BN237" s="553"/>
    </row>
    <row r="238" spans="1:66" ht="16.5" customHeight="1" x14ac:dyDescent="0.25">
      <c r="A238" s="171">
        <v>3</v>
      </c>
      <c r="B238" s="124" t="s">
        <v>573</v>
      </c>
      <c r="C238" s="506" t="s">
        <v>300</v>
      </c>
      <c r="D238" s="442" t="s">
        <v>673</v>
      </c>
      <c r="E238" s="442"/>
      <c r="F238" s="172" t="str">
        <f t="shared" si="82"/>
        <v>400001_Cassette 120 x 60</v>
      </c>
      <c r="G238" s="443" t="str">
        <f t="shared" si="83"/>
        <v>400001_Cassette 120 x 60_</v>
      </c>
      <c r="H238" s="120" t="s">
        <v>12</v>
      </c>
      <c r="I238" s="103"/>
      <c r="J238" s="124">
        <v>1</v>
      </c>
      <c r="K238" s="124" t="s">
        <v>643</v>
      </c>
      <c r="L238" s="103"/>
      <c r="M238" s="425" t="s">
        <v>10</v>
      </c>
      <c r="N238" s="426">
        <v>1</v>
      </c>
      <c r="O238" s="427">
        <v>120</v>
      </c>
      <c r="P238" s="124">
        <v>60</v>
      </c>
      <c r="Q238" s="124">
        <v>5</v>
      </c>
      <c r="R238" s="124"/>
      <c r="S238" s="124" t="s">
        <v>134</v>
      </c>
      <c r="T238" s="124" t="s">
        <v>136</v>
      </c>
      <c r="U238" s="429" t="s">
        <v>138</v>
      </c>
      <c r="V238" s="430"/>
      <c r="W238" s="431" t="s">
        <v>149</v>
      </c>
      <c r="X238" s="432"/>
      <c r="Y238" s="433"/>
      <c r="Z238" s="433"/>
      <c r="AA238" s="434">
        <v>200</v>
      </c>
      <c r="AB238" s="435">
        <v>0.5</v>
      </c>
      <c r="AC238" s="436">
        <f t="shared" si="84"/>
        <v>100</v>
      </c>
      <c r="AD238" s="437">
        <f t="shared" si="85"/>
        <v>100</v>
      </c>
      <c r="AE238" s="438">
        <v>0.05</v>
      </c>
      <c r="AF238" s="437">
        <f t="shared" si="86"/>
        <v>105</v>
      </c>
      <c r="AG238" s="439">
        <f t="shared" si="76"/>
        <v>1260</v>
      </c>
      <c r="AH238" s="553"/>
      <c r="AI238" s="553"/>
      <c r="AJ238" s="553"/>
      <c r="AK238" s="440"/>
      <c r="AL238" s="441">
        <f t="shared" si="77"/>
        <v>111.44892952720785</v>
      </c>
      <c r="AM238" s="439">
        <f t="shared" si="87"/>
        <v>1337.3871543264943</v>
      </c>
      <c r="AN238" s="553"/>
      <c r="AO238" s="553"/>
      <c r="AP238" s="553"/>
      <c r="AQ238" s="440"/>
      <c r="AR238" s="441">
        <f t="shared" si="78"/>
        <v>111.44892952720785</v>
      </c>
      <c r="AS238" s="439">
        <f t="shared" si="88"/>
        <v>1337.3871543264943</v>
      </c>
      <c r="AT238" s="553"/>
      <c r="AU238" s="553"/>
      <c r="AV238" s="553"/>
      <c r="AW238" s="440"/>
      <c r="AX238" s="441">
        <f t="shared" si="79"/>
        <v>111.44892952720785</v>
      </c>
      <c r="AY238" s="439">
        <f t="shared" si="89"/>
        <v>1337.3871543264943</v>
      </c>
      <c r="AZ238" s="553"/>
      <c r="BA238" s="553"/>
      <c r="BB238" s="553"/>
      <c r="BC238" s="440"/>
      <c r="BD238" s="441">
        <f t="shared" si="80"/>
        <v>111.44892952720785</v>
      </c>
      <c r="BE238" s="439">
        <f t="shared" si="90"/>
        <v>1337.3871543264943</v>
      </c>
      <c r="BF238" s="553"/>
      <c r="BG238" s="553"/>
      <c r="BH238" s="553"/>
      <c r="BI238" s="440"/>
      <c r="BJ238" s="441">
        <f t="shared" si="81"/>
        <v>111.44892952720785</v>
      </c>
      <c r="BK238" s="439">
        <f t="shared" si="91"/>
        <v>1337.3871543264943</v>
      </c>
      <c r="BL238" s="553"/>
      <c r="BM238" s="553"/>
      <c r="BN238" s="553"/>
    </row>
    <row r="239" spans="1:66" ht="16.5" customHeight="1" x14ac:dyDescent="0.25">
      <c r="A239" s="171">
        <v>3</v>
      </c>
      <c r="B239" s="124" t="s">
        <v>573</v>
      </c>
      <c r="C239" s="506" t="s">
        <v>300</v>
      </c>
      <c r="D239" s="442" t="s">
        <v>673</v>
      </c>
      <c r="E239" s="442"/>
      <c r="F239" s="172" t="str">
        <f t="shared" si="82"/>
        <v>400001_Cassette 60 x 60</v>
      </c>
      <c r="G239" s="443" t="str">
        <f t="shared" si="83"/>
        <v>400001_Cassette 60 x 60_</v>
      </c>
      <c r="H239" s="120" t="s">
        <v>12</v>
      </c>
      <c r="I239" s="103"/>
      <c r="J239" s="124">
        <v>1</v>
      </c>
      <c r="K239" s="124" t="s">
        <v>642</v>
      </c>
      <c r="L239" s="103"/>
      <c r="M239" s="425" t="s">
        <v>10</v>
      </c>
      <c r="N239" s="426">
        <v>3</v>
      </c>
      <c r="O239" s="427">
        <v>60</v>
      </c>
      <c r="P239" s="124">
        <v>60</v>
      </c>
      <c r="Q239" s="124">
        <v>5</v>
      </c>
      <c r="R239" s="124"/>
      <c r="S239" s="124" t="s">
        <v>134</v>
      </c>
      <c r="T239" s="124" t="s">
        <v>136</v>
      </c>
      <c r="U239" s="429" t="s">
        <v>138</v>
      </c>
      <c r="V239" s="430"/>
      <c r="W239" s="431" t="s">
        <v>149</v>
      </c>
      <c r="X239" s="432"/>
      <c r="Y239" s="433"/>
      <c r="Z239" s="433"/>
      <c r="AA239" s="434">
        <v>200</v>
      </c>
      <c r="AB239" s="435">
        <v>0.5</v>
      </c>
      <c r="AC239" s="436">
        <f t="shared" si="84"/>
        <v>100</v>
      </c>
      <c r="AD239" s="437">
        <f t="shared" si="85"/>
        <v>300</v>
      </c>
      <c r="AE239" s="438">
        <v>0.05</v>
      </c>
      <c r="AF239" s="437">
        <f t="shared" si="86"/>
        <v>315</v>
      </c>
      <c r="AG239" s="439">
        <f t="shared" si="76"/>
        <v>3780</v>
      </c>
      <c r="AH239" s="553"/>
      <c r="AI239" s="553"/>
      <c r="AJ239" s="553"/>
      <c r="AK239" s="440"/>
      <c r="AL239" s="441">
        <f t="shared" si="77"/>
        <v>334.34678858162357</v>
      </c>
      <c r="AM239" s="439">
        <f t="shared" si="87"/>
        <v>4012.1614629794831</v>
      </c>
      <c r="AN239" s="553"/>
      <c r="AO239" s="553"/>
      <c r="AP239" s="553"/>
      <c r="AQ239" s="440"/>
      <c r="AR239" s="441">
        <f t="shared" si="78"/>
        <v>334.34678858162357</v>
      </c>
      <c r="AS239" s="439">
        <f t="shared" si="88"/>
        <v>4012.1614629794831</v>
      </c>
      <c r="AT239" s="553"/>
      <c r="AU239" s="553"/>
      <c r="AV239" s="553"/>
      <c r="AW239" s="440"/>
      <c r="AX239" s="441">
        <f t="shared" si="79"/>
        <v>334.34678858162357</v>
      </c>
      <c r="AY239" s="439">
        <f t="shared" si="89"/>
        <v>4012.1614629794831</v>
      </c>
      <c r="AZ239" s="553"/>
      <c r="BA239" s="553"/>
      <c r="BB239" s="553"/>
      <c r="BC239" s="440"/>
      <c r="BD239" s="441">
        <f t="shared" si="80"/>
        <v>334.34678858162357</v>
      </c>
      <c r="BE239" s="439">
        <f t="shared" si="90"/>
        <v>4012.1614629794831</v>
      </c>
      <c r="BF239" s="553"/>
      <c r="BG239" s="553"/>
      <c r="BH239" s="553"/>
      <c r="BI239" s="440"/>
      <c r="BJ239" s="441">
        <f t="shared" si="81"/>
        <v>334.34678858162357</v>
      </c>
      <c r="BK239" s="439">
        <f t="shared" si="91"/>
        <v>4012.1614629794831</v>
      </c>
      <c r="BL239" s="553"/>
      <c r="BM239" s="553"/>
      <c r="BN239" s="553"/>
    </row>
    <row r="240" spans="1:66" ht="16.5" customHeight="1" x14ac:dyDescent="0.25">
      <c r="A240" s="171">
        <v>3</v>
      </c>
      <c r="B240" s="124" t="s">
        <v>573</v>
      </c>
      <c r="C240" s="506" t="s">
        <v>300</v>
      </c>
      <c r="D240" s="442" t="s">
        <v>673</v>
      </c>
      <c r="E240" s="442"/>
      <c r="F240" s="172" t="str">
        <f t="shared" si="82"/>
        <v>400001_Cassette 120 x 60</v>
      </c>
      <c r="G240" s="443" t="str">
        <f t="shared" si="83"/>
        <v>400001_Cassette 120 x 60_</v>
      </c>
      <c r="H240" s="120" t="s">
        <v>12</v>
      </c>
      <c r="I240" s="103"/>
      <c r="J240" s="124">
        <v>1</v>
      </c>
      <c r="K240" s="124" t="s">
        <v>643</v>
      </c>
      <c r="L240" s="103"/>
      <c r="M240" s="425" t="s">
        <v>10</v>
      </c>
      <c r="N240" s="426">
        <v>3</v>
      </c>
      <c r="O240" s="427">
        <v>120</v>
      </c>
      <c r="P240" s="124">
        <v>60</v>
      </c>
      <c r="Q240" s="124">
        <v>5</v>
      </c>
      <c r="R240" s="124"/>
      <c r="S240" s="124" t="s">
        <v>134</v>
      </c>
      <c r="T240" s="124" t="s">
        <v>136</v>
      </c>
      <c r="U240" s="429" t="s">
        <v>138</v>
      </c>
      <c r="V240" s="430"/>
      <c r="W240" s="431" t="s">
        <v>149</v>
      </c>
      <c r="X240" s="432"/>
      <c r="Y240" s="433"/>
      <c r="Z240" s="433"/>
      <c r="AA240" s="434">
        <v>200</v>
      </c>
      <c r="AB240" s="435">
        <v>0.5</v>
      </c>
      <c r="AC240" s="436">
        <f t="shared" si="84"/>
        <v>100</v>
      </c>
      <c r="AD240" s="437">
        <f t="shared" si="85"/>
        <v>300</v>
      </c>
      <c r="AE240" s="438">
        <v>0.05</v>
      </c>
      <c r="AF240" s="437">
        <f t="shared" si="86"/>
        <v>315</v>
      </c>
      <c r="AG240" s="439">
        <f t="shared" si="76"/>
        <v>3780</v>
      </c>
      <c r="AH240" s="553"/>
      <c r="AI240" s="553"/>
      <c r="AJ240" s="553"/>
      <c r="AK240" s="440"/>
      <c r="AL240" s="441">
        <f t="shared" si="77"/>
        <v>334.34678858162357</v>
      </c>
      <c r="AM240" s="439">
        <f t="shared" si="87"/>
        <v>4012.1614629794831</v>
      </c>
      <c r="AN240" s="553"/>
      <c r="AO240" s="553"/>
      <c r="AP240" s="553"/>
      <c r="AQ240" s="440"/>
      <c r="AR240" s="441">
        <f t="shared" si="78"/>
        <v>334.34678858162357</v>
      </c>
      <c r="AS240" s="439">
        <f t="shared" si="88"/>
        <v>4012.1614629794831</v>
      </c>
      <c r="AT240" s="553"/>
      <c r="AU240" s="553"/>
      <c r="AV240" s="553"/>
      <c r="AW240" s="440"/>
      <c r="AX240" s="441">
        <f t="shared" si="79"/>
        <v>334.34678858162357</v>
      </c>
      <c r="AY240" s="439">
        <f t="shared" si="89"/>
        <v>4012.1614629794831</v>
      </c>
      <c r="AZ240" s="553"/>
      <c r="BA240" s="553"/>
      <c r="BB240" s="553"/>
      <c r="BC240" s="440"/>
      <c r="BD240" s="441">
        <f t="shared" si="80"/>
        <v>334.34678858162357</v>
      </c>
      <c r="BE240" s="439">
        <f t="shared" si="90"/>
        <v>4012.1614629794831</v>
      </c>
      <c r="BF240" s="553"/>
      <c r="BG240" s="553"/>
      <c r="BH240" s="553"/>
      <c r="BI240" s="440"/>
      <c r="BJ240" s="441">
        <f t="shared" si="81"/>
        <v>334.34678858162357</v>
      </c>
      <c r="BK240" s="439">
        <f t="shared" si="91"/>
        <v>4012.1614629794831</v>
      </c>
      <c r="BL240" s="553"/>
      <c r="BM240" s="553"/>
      <c r="BN240" s="553"/>
    </row>
    <row r="241" spans="1:66" ht="16.5" customHeight="1" x14ac:dyDescent="0.25">
      <c r="A241" s="171">
        <v>3</v>
      </c>
      <c r="B241" s="124" t="s">
        <v>573</v>
      </c>
      <c r="C241" s="506" t="s">
        <v>300</v>
      </c>
      <c r="D241" s="442" t="s">
        <v>673</v>
      </c>
      <c r="E241" s="442"/>
      <c r="F241" s="172" t="str">
        <f t="shared" si="82"/>
        <v>400001_Cassette 60 x 60</v>
      </c>
      <c r="G241" s="443" t="str">
        <f t="shared" si="83"/>
        <v>400001_Cassette 60 x 60_</v>
      </c>
      <c r="H241" s="120" t="s">
        <v>12</v>
      </c>
      <c r="I241" s="103"/>
      <c r="J241" s="124">
        <v>1</v>
      </c>
      <c r="K241" s="124" t="s">
        <v>642</v>
      </c>
      <c r="L241" s="103"/>
      <c r="M241" s="425" t="s">
        <v>10</v>
      </c>
      <c r="N241" s="426">
        <v>6</v>
      </c>
      <c r="O241" s="427">
        <v>60</v>
      </c>
      <c r="P241" s="124">
        <v>60</v>
      </c>
      <c r="Q241" s="124">
        <v>5</v>
      </c>
      <c r="R241" s="124"/>
      <c r="S241" s="124" t="s">
        <v>134</v>
      </c>
      <c r="T241" s="124" t="s">
        <v>136</v>
      </c>
      <c r="U241" s="429" t="s">
        <v>138</v>
      </c>
      <c r="V241" s="430"/>
      <c r="W241" s="431" t="s">
        <v>149</v>
      </c>
      <c r="X241" s="432"/>
      <c r="Y241" s="433"/>
      <c r="Z241" s="433"/>
      <c r="AA241" s="434">
        <v>200</v>
      </c>
      <c r="AB241" s="435">
        <v>0.5</v>
      </c>
      <c r="AC241" s="436">
        <f t="shared" si="84"/>
        <v>100</v>
      </c>
      <c r="AD241" s="437">
        <f t="shared" si="85"/>
        <v>600</v>
      </c>
      <c r="AE241" s="438">
        <v>0.05</v>
      </c>
      <c r="AF241" s="437">
        <f t="shared" si="86"/>
        <v>630</v>
      </c>
      <c r="AG241" s="439">
        <f t="shared" si="76"/>
        <v>7560</v>
      </c>
      <c r="AH241" s="553"/>
      <c r="AI241" s="553"/>
      <c r="AJ241" s="553"/>
      <c r="AK241" s="440"/>
      <c r="AL241" s="441">
        <f t="shared" si="77"/>
        <v>668.69357716324714</v>
      </c>
      <c r="AM241" s="439">
        <f t="shared" si="87"/>
        <v>8024.3229259589662</v>
      </c>
      <c r="AN241" s="553"/>
      <c r="AO241" s="553"/>
      <c r="AP241" s="553"/>
      <c r="AQ241" s="440"/>
      <c r="AR241" s="441">
        <f t="shared" si="78"/>
        <v>668.69357716324714</v>
      </c>
      <c r="AS241" s="439">
        <f t="shared" si="88"/>
        <v>8024.3229259589662</v>
      </c>
      <c r="AT241" s="553"/>
      <c r="AU241" s="553"/>
      <c r="AV241" s="553"/>
      <c r="AW241" s="440"/>
      <c r="AX241" s="441">
        <f t="shared" si="79"/>
        <v>668.69357716324714</v>
      </c>
      <c r="AY241" s="439">
        <f t="shared" si="89"/>
        <v>8024.3229259589662</v>
      </c>
      <c r="AZ241" s="553"/>
      <c r="BA241" s="553"/>
      <c r="BB241" s="553"/>
      <c r="BC241" s="440"/>
      <c r="BD241" s="441">
        <f t="shared" si="80"/>
        <v>668.69357716324714</v>
      </c>
      <c r="BE241" s="439">
        <f t="shared" si="90"/>
        <v>8024.3229259589662</v>
      </c>
      <c r="BF241" s="553"/>
      <c r="BG241" s="553"/>
      <c r="BH241" s="553"/>
      <c r="BI241" s="440"/>
      <c r="BJ241" s="441">
        <f t="shared" si="81"/>
        <v>668.69357716324714</v>
      </c>
      <c r="BK241" s="439">
        <f t="shared" si="91"/>
        <v>8024.3229259589662</v>
      </c>
      <c r="BL241" s="553"/>
      <c r="BM241" s="553"/>
      <c r="BN241" s="553"/>
    </row>
    <row r="242" spans="1:66" ht="16.5" customHeight="1" x14ac:dyDescent="0.25">
      <c r="A242" s="171">
        <v>3</v>
      </c>
      <c r="B242" s="124" t="s">
        <v>573</v>
      </c>
      <c r="C242" s="506" t="s">
        <v>300</v>
      </c>
      <c r="D242" s="442" t="s">
        <v>673</v>
      </c>
      <c r="E242" s="442"/>
      <c r="F242" s="172" t="str">
        <f t="shared" si="82"/>
        <v>400001_Cassette 120 x 60</v>
      </c>
      <c r="G242" s="443" t="str">
        <f t="shared" si="83"/>
        <v>400001_Cassette 120 x 60_</v>
      </c>
      <c r="H242" s="120" t="s">
        <v>12</v>
      </c>
      <c r="I242" s="103"/>
      <c r="J242" s="124">
        <v>1</v>
      </c>
      <c r="K242" s="124" t="s">
        <v>643</v>
      </c>
      <c r="L242" s="103"/>
      <c r="M242" s="425" t="s">
        <v>10</v>
      </c>
      <c r="N242" s="426">
        <v>2</v>
      </c>
      <c r="O242" s="427">
        <v>120</v>
      </c>
      <c r="P242" s="124">
        <v>60</v>
      </c>
      <c r="Q242" s="124">
        <v>5</v>
      </c>
      <c r="R242" s="124"/>
      <c r="S242" s="124" t="s">
        <v>134</v>
      </c>
      <c r="T242" s="124" t="s">
        <v>136</v>
      </c>
      <c r="U242" s="429" t="s">
        <v>138</v>
      </c>
      <c r="V242" s="430"/>
      <c r="W242" s="431" t="s">
        <v>149</v>
      </c>
      <c r="X242" s="432"/>
      <c r="Y242" s="433"/>
      <c r="Z242" s="433"/>
      <c r="AA242" s="434">
        <v>200</v>
      </c>
      <c r="AB242" s="435">
        <v>0.5</v>
      </c>
      <c r="AC242" s="436">
        <f t="shared" si="84"/>
        <v>100</v>
      </c>
      <c r="AD242" s="437">
        <f t="shared" si="85"/>
        <v>200</v>
      </c>
      <c r="AE242" s="438">
        <v>0.05</v>
      </c>
      <c r="AF242" s="437">
        <f t="shared" si="86"/>
        <v>210</v>
      </c>
      <c r="AG242" s="439">
        <f t="shared" si="76"/>
        <v>2520</v>
      </c>
      <c r="AH242" s="553"/>
      <c r="AI242" s="553"/>
      <c r="AJ242" s="553"/>
      <c r="AK242" s="440"/>
      <c r="AL242" s="441">
        <f t="shared" si="77"/>
        <v>222.8978590544157</v>
      </c>
      <c r="AM242" s="439">
        <f t="shared" si="87"/>
        <v>2674.7743086529886</v>
      </c>
      <c r="AN242" s="553"/>
      <c r="AO242" s="553"/>
      <c r="AP242" s="553"/>
      <c r="AQ242" s="440"/>
      <c r="AR242" s="441">
        <f t="shared" si="78"/>
        <v>222.8978590544157</v>
      </c>
      <c r="AS242" s="439">
        <f t="shared" si="88"/>
        <v>2674.7743086529886</v>
      </c>
      <c r="AT242" s="553"/>
      <c r="AU242" s="553"/>
      <c r="AV242" s="553"/>
      <c r="AW242" s="440"/>
      <c r="AX242" s="441">
        <f t="shared" si="79"/>
        <v>222.8978590544157</v>
      </c>
      <c r="AY242" s="439">
        <f t="shared" si="89"/>
        <v>2674.7743086529886</v>
      </c>
      <c r="AZ242" s="553"/>
      <c r="BA242" s="553"/>
      <c r="BB242" s="553"/>
      <c r="BC242" s="440"/>
      <c r="BD242" s="441">
        <f t="shared" si="80"/>
        <v>222.8978590544157</v>
      </c>
      <c r="BE242" s="439">
        <f t="shared" si="90"/>
        <v>2674.7743086529886</v>
      </c>
      <c r="BF242" s="553"/>
      <c r="BG242" s="553"/>
      <c r="BH242" s="553"/>
      <c r="BI242" s="440"/>
      <c r="BJ242" s="441">
        <f t="shared" si="81"/>
        <v>222.8978590544157</v>
      </c>
      <c r="BK242" s="439">
        <f t="shared" si="91"/>
        <v>2674.7743086529886</v>
      </c>
      <c r="BL242" s="553"/>
      <c r="BM242" s="553"/>
      <c r="BN242" s="553"/>
    </row>
    <row r="243" spans="1:66" ht="16.5" customHeight="1" x14ac:dyDescent="0.25">
      <c r="A243" s="171">
        <v>3</v>
      </c>
      <c r="B243" s="124" t="s">
        <v>573</v>
      </c>
      <c r="C243" s="506" t="s">
        <v>300</v>
      </c>
      <c r="D243" s="442" t="s">
        <v>673</v>
      </c>
      <c r="E243" s="442"/>
      <c r="F243" s="172" t="str">
        <f t="shared" si="82"/>
        <v>400001_Cassette 60 x 60</v>
      </c>
      <c r="G243" s="443" t="str">
        <f t="shared" si="83"/>
        <v>400001_Cassette 60 x 60_</v>
      </c>
      <c r="H243" s="120" t="s">
        <v>12</v>
      </c>
      <c r="I243" s="103"/>
      <c r="J243" s="124">
        <v>1</v>
      </c>
      <c r="K243" s="124" t="s">
        <v>642</v>
      </c>
      <c r="L243" s="103"/>
      <c r="M243" s="425" t="s">
        <v>10</v>
      </c>
      <c r="N243" s="426">
        <v>6</v>
      </c>
      <c r="O243" s="427">
        <v>60</v>
      </c>
      <c r="P243" s="124">
        <v>60</v>
      </c>
      <c r="Q243" s="124">
        <v>5</v>
      </c>
      <c r="R243" s="124"/>
      <c r="S243" s="124" t="s">
        <v>134</v>
      </c>
      <c r="T243" s="124" t="s">
        <v>136</v>
      </c>
      <c r="U243" s="429" t="s">
        <v>138</v>
      </c>
      <c r="V243" s="430"/>
      <c r="W243" s="431" t="s">
        <v>149</v>
      </c>
      <c r="X243" s="432"/>
      <c r="Y243" s="433"/>
      <c r="Z243" s="433"/>
      <c r="AA243" s="434">
        <v>200</v>
      </c>
      <c r="AB243" s="435">
        <v>0.5</v>
      </c>
      <c r="AC243" s="436">
        <f t="shared" si="84"/>
        <v>100</v>
      </c>
      <c r="AD243" s="437">
        <f t="shared" si="85"/>
        <v>600</v>
      </c>
      <c r="AE243" s="438">
        <v>0.05</v>
      </c>
      <c r="AF243" s="437">
        <f t="shared" si="86"/>
        <v>630</v>
      </c>
      <c r="AG243" s="439">
        <f t="shared" si="76"/>
        <v>7560</v>
      </c>
      <c r="AH243" s="553"/>
      <c r="AI243" s="553"/>
      <c r="AJ243" s="553"/>
      <c r="AK243" s="440"/>
      <c r="AL243" s="441">
        <f t="shared" si="77"/>
        <v>668.69357716324714</v>
      </c>
      <c r="AM243" s="439">
        <f t="shared" si="87"/>
        <v>8024.3229259589662</v>
      </c>
      <c r="AN243" s="553"/>
      <c r="AO243" s="553"/>
      <c r="AP243" s="553"/>
      <c r="AQ243" s="440"/>
      <c r="AR243" s="441">
        <f t="shared" si="78"/>
        <v>668.69357716324714</v>
      </c>
      <c r="AS243" s="439">
        <f t="shared" si="88"/>
        <v>8024.3229259589662</v>
      </c>
      <c r="AT243" s="553"/>
      <c r="AU243" s="553"/>
      <c r="AV243" s="553"/>
      <c r="AW243" s="440"/>
      <c r="AX243" s="441">
        <f t="shared" si="79"/>
        <v>668.69357716324714</v>
      </c>
      <c r="AY243" s="439">
        <f t="shared" si="89"/>
        <v>8024.3229259589662</v>
      </c>
      <c r="AZ243" s="553"/>
      <c r="BA243" s="553"/>
      <c r="BB243" s="553"/>
      <c r="BC243" s="440"/>
      <c r="BD243" s="441">
        <f t="shared" si="80"/>
        <v>668.69357716324714</v>
      </c>
      <c r="BE243" s="439">
        <f t="shared" si="90"/>
        <v>8024.3229259589662</v>
      </c>
      <c r="BF243" s="553"/>
      <c r="BG243" s="553"/>
      <c r="BH243" s="553"/>
      <c r="BI243" s="440"/>
      <c r="BJ243" s="441">
        <f t="shared" si="81"/>
        <v>668.69357716324714</v>
      </c>
      <c r="BK243" s="439">
        <f t="shared" si="91"/>
        <v>8024.3229259589662</v>
      </c>
      <c r="BL243" s="553"/>
      <c r="BM243" s="553"/>
      <c r="BN243" s="553"/>
    </row>
    <row r="244" spans="1:66" ht="16.5" customHeight="1" x14ac:dyDescent="0.25">
      <c r="A244" s="171">
        <v>3</v>
      </c>
      <c r="B244" s="124" t="s">
        <v>573</v>
      </c>
      <c r="C244" s="506" t="s">
        <v>300</v>
      </c>
      <c r="D244" s="442" t="s">
        <v>673</v>
      </c>
      <c r="E244" s="442"/>
      <c r="F244" s="172" t="str">
        <f t="shared" si="82"/>
        <v>400001_Cassette 120 x 60</v>
      </c>
      <c r="G244" s="443" t="str">
        <f t="shared" si="83"/>
        <v>400001_Cassette 120 x 60_</v>
      </c>
      <c r="H244" s="120" t="s">
        <v>12</v>
      </c>
      <c r="I244" s="103"/>
      <c r="J244" s="124">
        <v>1</v>
      </c>
      <c r="K244" s="124" t="s">
        <v>643</v>
      </c>
      <c r="L244" s="103"/>
      <c r="M244" s="425" t="s">
        <v>10</v>
      </c>
      <c r="N244" s="490">
        <v>2</v>
      </c>
      <c r="O244" s="510">
        <v>120</v>
      </c>
      <c r="P244" s="299">
        <v>60</v>
      </c>
      <c r="Q244" s="124">
        <v>5</v>
      </c>
      <c r="R244" s="299"/>
      <c r="S244" s="124" t="s">
        <v>134</v>
      </c>
      <c r="T244" s="124" t="s">
        <v>136</v>
      </c>
      <c r="U244" s="429" t="s">
        <v>138</v>
      </c>
      <c r="V244" s="430"/>
      <c r="W244" s="431" t="s">
        <v>149</v>
      </c>
      <c r="X244" s="432"/>
      <c r="Y244" s="433"/>
      <c r="Z244" s="433"/>
      <c r="AA244" s="434">
        <v>200</v>
      </c>
      <c r="AB244" s="435">
        <v>0.5</v>
      </c>
      <c r="AC244" s="436">
        <f t="shared" si="84"/>
        <v>100</v>
      </c>
      <c r="AD244" s="437">
        <f t="shared" si="85"/>
        <v>200</v>
      </c>
      <c r="AE244" s="438">
        <v>0.05</v>
      </c>
      <c r="AF244" s="437">
        <f t="shared" si="86"/>
        <v>210</v>
      </c>
      <c r="AG244" s="439">
        <f t="shared" si="76"/>
        <v>2520</v>
      </c>
      <c r="AH244" s="553"/>
      <c r="AI244" s="553"/>
      <c r="AJ244" s="553"/>
      <c r="AK244" s="440"/>
      <c r="AL244" s="441">
        <f t="shared" si="77"/>
        <v>222.8978590544157</v>
      </c>
      <c r="AM244" s="439">
        <f t="shared" si="87"/>
        <v>2674.7743086529886</v>
      </c>
      <c r="AN244" s="553"/>
      <c r="AO244" s="553"/>
      <c r="AP244" s="553"/>
      <c r="AQ244" s="440"/>
      <c r="AR244" s="441">
        <f t="shared" si="78"/>
        <v>222.8978590544157</v>
      </c>
      <c r="AS244" s="439">
        <f t="shared" si="88"/>
        <v>2674.7743086529886</v>
      </c>
      <c r="AT244" s="553"/>
      <c r="AU244" s="553"/>
      <c r="AV244" s="553"/>
      <c r="AW244" s="440"/>
      <c r="AX244" s="441">
        <f t="shared" si="79"/>
        <v>222.8978590544157</v>
      </c>
      <c r="AY244" s="439">
        <f t="shared" si="89"/>
        <v>2674.7743086529886</v>
      </c>
      <c r="AZ244" s="553"/>
      <c r="BA244" s="553"/>
      <c r="BB244" s="553"/>
      <c r="BC244" s="440"/>
      <c r="BD244" s="441">
        <f t="shared" si="80"/>
        <v>222.8978590544157</v>
      </c>
      <c r="BE244" s="439">
        <f t="shared" si="90"/>
        <v>2674.7743086529886</v>
      </c>
      <c r="BF244" s="553"/>
      <c r="BG244" s="553"/>
      <c r="BH244" s="553"/>
      <c r="BI244" s="440"/>
      <c r="BJ244" s="441">
        <f t="shared" si="81"/>
        <v>222.8978590544157</v>
      </c>
      <c r="BK244" s="439">
        <f t="shared" si="91"/>
        <v>2674.7743086529886</v>
      </c>
      <c r="BL244" s="553"/>
      <c r="BM244" s="553"/>
      <c r="BN244" s="553"/>
    </row>
    <row r="245" spans="1:66" ht="16.5" customHeight="1" x14ac:dyDescent="0.25">
      <c r="A245" s="171">
        <v>3</v>
      </c>
      <c r="B245" s="299" t="s">
        <v>573</v>
      </c>
      <c r="C245" s="511" t="s">
        <v>300</v>
      </c>
      <c r="D245" s="442" t="s">
        <v>673</v>
      </c>
      <c r="E245" s="442"/>
      <c r="F245" s="172" t="str">
        <f t="shared" si="82"/>
        <v>400001_Cassette 60 x 60</v>
      </c>
      <c r="G245" s="443" t="str">
        <f t="shared" si="83"/>
        <v>400001_Cassette 60 x 60_</v>
      </c>
      <c r="H245" s="120" t="s">
        <v>12</v>
      </c>
      <c r="I245" s="103"/>
      <c r="J245" s="124">
        <v>1</v>
      </c>
      <c r="K245" s="124" t="s">
        <v>642</v>
      </c>
      <c r="L245" s="103"/>
      <c r="M245" s="425" t="s">
        <v>10</v>
      </c>
      <c r="N245" s="490">
        <v>3</v>
      </c>
      <c r="O245" s="510">
        <v>60</v>
      </c>
      <c r="P245" s="299">
        <v>60</v>
      </c>
      <c r="Q245" s="124">
        <v>5</v>
      </c>
      <c r="R245" s="299"/>
      <c r="S245" s="124" t="s">
        <v>134</v>
      </c>
      <c r="T245" s="124" t="s">
        <v>136</v>
      </c>
      <c r="U245" s="429" t="s">
        <v>138</v>
      </c>
      <c r="V245" s="430"/>
      <c r="W245" s="431" t="s">
        <v>149</v>
      </c>
      <c r="X245" s="432"/>
      <c r="Y245" s="433"/>
      <c r="Z245" s="433"/>
      <c r="AA245" s="434">
        <v>200</v>
      </c>
      <c r="AB245" s="435">
        <v>0.5</v>
      </c>
      <c r="AC245" s="436">
        <f t="shared" si="84"/>
        <v>100</v>
      </c>
      <c r="AD245" s="437">
        <f t="shared" si="85"/>
        <v>300</v>
      </c>
      <c r="AE245" s="438">
        <v>0.05</v>
      </c>
      <c r="AF245" s="437">
        <f t="shared" si="86"/>
        <v>315</v>
      </c>
      <c r="AG245" s="439">
        <f t="shared" si="76"/>
        <v>3780</v>
      </c>
      <c r="AH245" s="553"/>
      <c r="AI245" s="553"/>
      <c r="AJ245" s="553"/>
      <c r="AK245" s="440"/>
      <c r="AL245" s="441">
        <f t="shared" si="77"/>
        <v>334.34678858162357</v>
      </c>
      <c r="AM245" s="439">
        <f t="shared" si="87"/>
        <v>4012.1614629794831</v>
      </c>
      <c r="AN245" s="553"/>
      <c r="AO245" s="553"/>
      <c r="AP245" s="553"/>
      <c r="AQ245" s="440"/>
      <c r="AR245" s="441">
        <f t="shared" si="78"/>
        <v>334.34678858162357</v>
      </c>
      <c r="AS245" s="439">
        <f t="shared" si="88"/>
        <v>4012.1614629794831</v>
      </c>
      <c r="AT245" s="553"/>
      <c r="AU245" s="553"/>
      <c r="AV245" s="553"/>
      <c r="AW245" s="440"/>
      <c r="AX245" s="441">
        <f t="shared" si="79"/>
        <v>334.34678858162357</v>
      </c>
      <c r="AY245" s="439">
        <f t="shared" si="89"/>
        <v>4012.1614629794831</v>
      </c>
      <c r="AZ245" s="553"/>
      <c r="BA245" s="553"/>
      <c r="BB245" s="553"/>
      <c r="BC245" s="440"/>
      <c r="BD245" s="441">
        <f t="shared" si="80"/>
        <v>334.34678858162357</v>
      </c>
      <c r="BE245" s="439">
        <f t="shared" si="90"/>
        <v>4012.1614629794831</v>
      </c>
      <c r="BF245" s="553"/>
      <c r="BG245" s="553"/>
      <c r="BH245" s="553"/>
      <c r="BI245" s="440"/>
      <c r="BJ245" s="441">
        <f t="shared" si="81"/>
        <v>334.34678858162357</v>
      </c>
      <c r="BK245" s="439">
        <f t="shared" si="91"/>
        <v>4012.1614629794831</v>
      </c>
      <c r="BL245" s="553"/>
      <c r="BM245" s="553"/>
      <c r="BN245" s="553"/>
    </row>
    <row r="246" spans="1:66" ht="16.5" customHeight="1" x14ac:dyDescent="0.25">
      <c r="A246" s="171">
        <v>3</v>
      </c>
      <c r="B246" s="299" t="s">
        <v>573</v>
      </c>
      <c r="C246" s="511" t="s">
        <v>300</v>
      </c>
      <c r="D246" s="442" t="s">
        <v>673</v>
      </c>
      <c r="E246" s="442"/>
      <c r="F246" s="172" t="str">
        <f t="shared" si="82"/>
        <v>400001_Cassette 120 x 60</v>
      </c>
      <c r="G246" s="443" t="str">
        <f t="shared" si="83"/>
        <v>400001_Cassette 120 x 60_</v>
      </c>
      <c r="H246" s="120" t="s">
        <v>12</v>
      </c>
      <c r="I246" s="103"/>
      <c r="J246" s="124">
        <v>1</v>
      </c>
      <c r="K246" s="124" t="s">
        <v>643</v>
      </c>
      <c r="L246" s="103"/>
      <c r="M246" s="425" t="s">
        <v>10</v>
      </c>
      <c r="N246" s="490">
        <v>5</v>
      </c>
      <c r="O246" s="510">
        <v>120</v>
      </c>
      <c r="P246" s="299">
        <v>60</v>
      </c>
      <c r="Q246" s="124">
        <v>5</v>
      </c>
      <c r="R246" s="299"/>
      <c r="S246" s="124" t="s">
        <v>134</v>
      </c>
      <c r="T246" s="124" t="s">
        <v>136</v>
      </c>
      <c r="U246" s="429" t="s">
        <v>138</v>
      </c>
      <c r="V246" s="430"/>
      <c r="W246" s="431" t="s">
        <v>149</v>
      </c>
      <c r="X246" s="432"/>
      <c r="Y246" s="433"/>
      <c r="Z246" s="433"/>
      <c r="AA246" s="434">
        <v>200</v>
      </c>
      <c r="AB246" s="435">
        <v>0.5</v>
      </c>
      <c r="AC246" s="436">
        <f t="shared" si="84"/>
        <v>100</v>
      </c>
      <c r="AD246" s="437">
        <f t="shared" si="85"/>
        <v>500</v>
      </c>
      <c r="AE246" s="438">
        <v>0.05</v>
      </c>
      <c r="AF246" s="437">
        <f t="shared" si="86"/>
        <v>525</v>
      </c>
      <c r="AG246" s="439">
        <f t="shared" si="76"/>
        <v>6300</v>
      </c>
      <c r="AH246" s="553"/>
      <c r="AI246" s="553"/>
      <c r="AJ246" s="553"/>
      <c r="AK246" s="440"/>
      <c r="AL246" s="441">
        <f t="shared" si="77"/>
        <v>557.2446476360393</v>
      </c>
      <c r="AM246" s="439">
        <f t="shared" si="87"/>
        <v>6686.9357716324721</v>
      </c>
      <c r="AN246" s="553"/>
      <c r="AO246" s="553"/>
      <c r="AP246" s="553"/>
      <c r="AQ246" s="440"/>
      <c r="AR246" s="441">
        <f t="shared" si="78"/>
        <v>557.2446476360393</v>
      </c>
      <c r="AS246" s="439">
        <f t="shared" si="88"/>
        <v>6686.9357716324721</v>
      </c>
      <c r="AT246" s="553"/>
      <c r="AU246" s="553"/>
      <c r="AV246" s="553"/>
      <c r="AW246" s="440"/>
      <c r="AX246" s="441">
        <f t="shared" si="79"/>
        <v>557.2446476360393</v>
      </c>
      <c r="AY246" s="439">
        <f t="shared" si="89"/>
        <v>6686.9357716324721</v>
      </c>
      <c r="AZ246" s="553"/>
      <c r="BA246" s="553"/>
      <c r="BB246" s="553"/>
      <c r="BC246" s="440"/>
      <c r="BD246" s="441">
        <f t="shared" si="80"/>
        <v>557.2446476360393</v>
      </c>
      <c r="BE246" s="439">
        <f t="shared" si="90"/>
        <v>6686.9357716324721</v>
      </c>
      <c r="BF246" s="553"/>
      <c r="BG246" s="553"/>
      <c r="BH246" s="553"/>
      <c r="BI246" s="440"/>
      <c r="BJ246" s="441">
        <f t="shared" si="81"/>
        <v>557.2446476360393</v>
      </c>
      <c r="BK246" s="439">
        <f t="shared" si="91"/>
        <v>6686.9357716324721</v>
      </c>
      <c r="BL246" s="553"/>
      <c r="BM246" s="553"/>
      <c r="BN246" s="553"/>
    </row>
    <row r="247" spans="1:66" ht="16.5" customHeight="1" thickBot="1" x14ac:dyDescent="0.3">
      <c r="A247" s="171">
        <v>3</v>
      </c>
      <c r="B247" s="124" t="s">
        <v>573</v>
      </c>
      <c r="C247" s="506" t="s">
        <v>300</v>
      </c>
      <c r="D247" s="442" t="s">
        <v>673</v>
      </c>
      <c r="E247" s="442"/>
      <c r="F247" s="172" t="str">
        <f t="shared" si="82"/>
        <v>400001_Cassette 60 x 60 (Local 146)</v>
      </c>
      <c r="G247" s="443" t="str">
        <f t="shared" si="83"/>
        <v>400001_Cassette 60 x 60 (Local 146)_</v>
      </c>
      <c r="H247" s="103" t="s">
        <v>12</v>
      </c>
      <c r="I247" s="103"/>
      <c r="J247" s="458">
        <v>1</v>
      </c>
      <c r="K247" s="124" t="s">
        <v>644</v>
      </c>
      <c r="L247" s="103"/>
      <c r="M247" s="425" t="s">
        <v>10</v>
      </c>
      <c r="N247" s="426">
        <v>1</v>
      </c>
      <c r="O247" s="427">
        <v>60</v>
      </c>
      <c r="P247" s="124">
        <v>60</v>
      </c>
      <c r="Q247" s="124">
        <v>5</v>
      </c>
      <c r="R247" s="124"/>
      <c r="S247" s="124" t="s">
        <v>134</v>
      </c>
      <c r="T247" s="124" t="s">
        <v>136</v>
      </c>
      <c r="U247" s="429" t="s">
        <v>138</v>
      </c>
      <c r="V247" s="430"/>
      <c r="W247" s="431" t="s">
        <v>149</v>
      </c>
      <c r="X247" s="432"/>
      <c r="Y247" s="433"/>
      <c r="Z247" s="433"/>
      <c r="AA247" s="434">
        <v>200</v>
      </c>
      <c r="AB247" s="435">
        <v>0.5</v>
      </c>
      <c r="AC247" s="436">
        <f t="shared" si="84"/>
        <v>100</v>
      </c>
      <c r="AD247" s="437">
        <f t="shared" si="85"/>
        <v>100</v>
      </c>
      <c r="AE247" s="438">
        <v>0.05</v>
      </c>
      <c r="AF247" s="437">
        <f t="shared" si="86"/>
        <v>105</v>
      </c>
      <c r="AG247" s="439">
        <f t="shared" si="76"/>
        <v>1260</v>
      </c>
      <c r="AH247" s="553"/>
      <c r="AI247" s="553"/>
      <c r="AJ247" s="553"/>
      <c r="AK247" s="440"/>
      <c r="AL247" s="441">
        <f t="shared" si="77"/>
        <v>111.44892952720785</v>
      </c>
      <c r="AM247" s="439">
        <f t="shared" si="87"/>
        <v>1337.3871543264943</v>
      </c>
      <c r="AN247" s="553"/>
      <c r="AO247" s="553"/>
      <c r="AP247" s="553"/>
      <c r="AQ247" s="440"/>
      <c r="AR247" s="441">
        <f t="shared" si="78"/>
        <v>111.44892952720785</v>
      </c>
      <c r="AS247" s="439">
        <f t="shared" si="88"/>
        <v>1337.3871543264943</v>
      </c>
      <c r="AT247" s="553"/>
      <c r="AU247" s="553"/>
      <c r="AV247" s="553"/>
      <c r="AW247" s="440"/>
      <c r="AX247" s="441">
        <f t="shared" si="79"/>
        <v>111.44892952720785</v>
      </c>
      <c r="AY247" s="439">
        <f t="shared" si="89"/>
        <v>1337.3871543264943</v>
      </c>
      <c r="AZ247" s="553"/>
      <c r="BA247" s="553"/>
      <c r="BB247" s="553"/>
      <c r="BC247" s="440"/>
      <c r="BD247" s="441">
        <f t="shared" si="80"/>
        <v>111.44892952720785</v>
      </c>
      <c r="BE247" s="439">
        <f t="shared" si="90"/>
        <v>1337.3871543264943</v>
      </c>
      <c r="BF247" s="553"/>
      <c r="BG247" s="553"/>
      <c r="BH247" s="553"/>
      <c r="BI247" s="440"/>
      <c r="BJ247" s="441">
        <f t="shared" si="81"/>
        <v>111.44892952720785</v>
      </c>
      <c r="BK247" s="439">
        <f t="shared" si="91"/>
        <v>1337.3871543264943</v>
      </c>
      <c r="BL247" s="553"/>
      <c r="BM247" s="553"/>
      <c r="BN247" s="553"/>
    </row>
    <row r="248" spans="1:66" ht="16.5" customHeight="1" x14ac:dyDescent="0.25">
      <c r="A248" s="171">
        <v>3</v>
      </c>
      <c r="B248" s="512" t="s">
        <v>474</v>
      </c>
      <c r="C248" s="512">
        <v>400001</v>
      </c>
      <c r="D248" s="442" t="s">
        <v>673</v>
      </c>
      <c r="E248" s="423"/>
      <c r="F248" s="165" t="str">
        <f t="shared" si="82"/>
        <v>400001_CTA AMPHI</v>
      </c>
      <c r="G248" s="424" t="str">
        <f t="shared" si="83"/>
        <v>400001_CTA AMPHI_</v>
      </c>
      <c r="H248" s="120" t="s">
        <v>12</v>
      </c>
      <c r="I248" s="120"/>
      <c r="J248" s="513">
        <v>2</v>
      </c>
      <c r="K248" s="514" t="s">
        <v>645</v>
      </c>
      <c r="L248" s="120"/>
      <c r="M248" s="431" t="s">
        <v>10</v>
      </c>
      <c r="N248" s="483">
        <v>2</v>
      </c>
      <c r="O248" s="515">
        <v>592</v>
      </c>
      <c r="P248" s="514">
        <v>592</v>
      </c>
      <c r="Q248" s="514"/>
      <c r="R248" s="514"/>
      <c r="S248" s="514"/>
      <c r="T248" s="513"/>
      <c r="U248" s="515" t="s">
        <v>139</v>
      </c>
      <c r="V248" s="483"/>
      <c r="W248" s="484"/>
      <c r="X248" s="432"/>
      <c r="Y248" s="433"/>
      <c r="Z248" s="433"/>
      <c r="AA248" s="434">
        <v>200</v>
      </c>
      <c r="AB248" s="435">
        <v>0.5</v>
      </c>
      <c r="AC248" s="436">
        <f t="shared" si="84"/>
        <v>100</v>
      </c>
      <c r="AD248" s="437">
        <f t="shared" si="85"/>
        <v>400</v>
      </c>
      <c r="AE248" s="438">
        <v>0.05</v>
      </c>
      <c r="AF248" s="437">
        <f t="shared" si="86"/>
        <v>420</v>
      </c>
      <c r="AG248" s="439">
        <f t="shared" si="76"/>
        <v>5040</v>
      </c>
      <c r="AH248" s="553"/>
      <c r="AI248" s="553"/>
      <c r="AJ248" s="553"/>
      <c r="AK248" s="440"/>
      <c r="AL248" s="441">
        <f t="shared" si="77"/>
        <v>445.79571810883141</v>
      </c>
      <c r="AM248" s="439">
        <f t="shared" si="87"/>
        <v>5349.5486173059771</v>
      </c>
      <c r="AN248" s="553"/>
      <c r="AO248" s="553"/>
      <c r="AP248" s="553"/>
      <c r="AQ248" s="440"/>
      <c r="AR248" s="441">
        <f t="shared" si="78"/>
        <v>445.79571810883141</v>
      </c>
      <c r="AS248" s="439">
        <f t="shared" si="88"/>
        <v>5349.5486173059771</v>
      </c>
      <c r="AT248" s="553"/>
      <c r="AU248" s="553"/>
      <c r="AV248" s="553"/>
      <c r="AW248" s="440"/>
      <c r="AX248" s="441">
        <f t="shared" si="79"/>
        <v>445.79571810883141</v>
      </c>
      <c r="AY248" s="439">
        <f t="shared" si="89"/>
        <v>5349.5486173059771</v>
      </c>
      <c r="AZ248" s="553"/>
      <c r="BA248" s="553"/>
      <c r="BB248" s="553"/>
      <c r="BC248" s="440"/>
      <c r="BD248" s="441">
        <f t="shared" si="80"/>
        <v>445.79571810883141</v>
      </c>
      <c r="BE248" s="439">
        <f t="shared" si="90"/>
        <v>5349.5486173059771</v>
      </c>
      <c r="BF248" s="553"/>
      <c r="BG248" s="553"/>
      <c r="BH248" s="553"/>
      <c r="BI248" s="440"/>
      <c r="BJ248" s="441">
        <f t="shared" si="81"/>
        <v>445.79571810883141</v>
      </c>
      <c r="BK248" s="439">
        <f t="shared" si="91"/>
        <v>5349.5486173059771</v>
      </c>
      <c r="BL248" s="553"/>
      <c r="BM248" s="553"/>
      <c r="BN248" s="553"/>
    </row>
    <row r="249" spans="1:66" ht="16.5" customHeight="1" x14ac:dyDescent="0.25">
      <c r="A249" s="171">
        <v>3</v>
      </c>
      <c r="B249" s="369" t="s">
        <v>474</v>
      </c>
      <c r="C249" s="369">
        <v>400001</v>
      </c>
      <c r="D249" s="442" t="s">
        <v>673</v>
      </c>
      <c r="E249" s="442"/>
      <c r="F249" s="172" t="str">
        <f t="shared" si="82"/>
        <v>400001_CTA AMPHI</v>
      </c>
      <c r="G249" s="443" t="str">
        <f t="shared" si="83"/>
        <v>400001_CTA AMPHI_</v>
      </c>
      <c r="H249" s="120" t="s">
        <v>12</v>
      </c>
      <c r="I249" s="103"/>
      <c r="J249" s="513">
        <v>2</v>
      </c>
      <c r="K249" s="513" t="s">
        <v>645</v>
      </c>
      <c r="L249" s="103"/>
      <c r="M249" s="425" t="s">
        <v>10</v>
      </c>
      <c r="N249" s="516">
        <v>2</v>
      </c>
      <c r="O249" s="517">
        <v>592</v>
      </c>
      <c r="P249" s="513">
        <v>592</v>
      </c>
      <c r="Q249" s="513"/>
      <c r="R249" s="513"/>
      <c r="S249" s="513"/>
      <c r="T249" s="513"/>
      <c r="U249" s="515" t="s">
        <v>146</v>
      </c>
      <c r="V249" s="483"/>
      <c r="W249" s="484"/>
      <c r="X249" s="432"/>
      <c r="Y249" s="433"/>
      <c r="Z249" s="433"/>
      <c r="AA249" s="434">
        <v>200</v>
      </c>
      <c r="AB249" s="435">
        <v>0.5</v>
      </c>
      <c r="AC249" s="436">
        <f t="shared" si="84"/>
        <v>100</v>
      </c>
      <c r="AD249" s="437">
        <f t="shared" si="85"/>
        <v>400</v>
      </c>
      <c r="AE249" s="438">
        <v>0.05</v>
      </c>
      <c r="AF249" s="437">
        <f t="shared" si="86"/>
        <v>420</v>
      </c>
      <c r="AG249" s="439">
        <f t="shared" si="76"/>
        <v>5040</v>
      </c>
      <c r="AH249" s="553"/>
      <c r="AI249" s="553"/>
      <c r="AJ249" s="553"/>
      <c r="AK249" s="440"/>
      <c r="AL249" s="441">
        <f t="shared" si="77"/>
        <v>445.79571810883141</v>
      </c>
      <c r="AM249" s="439">
        <f t="shared" si="87"/>
        <v>5349.5486173059771</v>
      </c>
      <c r="AN249" s="553"/>
      <c r="AO249" s="553"/>
      <c r="AP249" s="553"/>
      <c r="AQ249" s="440"/>
      <c r="AR249" s="441">
        <f t="shared" si="78"/>
        <v>445.79571810883141</v>
      </c>
      <c r="AS249" s="439">
        <f t="shared" si="88"/>
        <v>5349.5486173059771</v>
      </c>
      <c r="AT249" s="553"/>
      <c r="AU249" s="553"/>
      <c r="AV249" s="553"/>
      <c r="AW249" s="440"/>
      <c r="AX249" s="441">
        <f t="shared" si="79"/>
        <v>445.79571810883141</v>
      </c>
      <c r="AY249" s="439">
        <f t="shared" si="89"/>
        <v>5349.5486173059771</v>
      </c>
      <c r="AZ249" s="553"/>
      <c r="BA249" s="553"/>
      <c r="BB249" s="553"/>
      <c r="BC249" s="440"/>
      <c r="BD249" s="441">
        <f t="shared" si="80"/>
        <v>445.79571810883141</v>
      </c>
      <c r="BE249" s="439">
        <f t="shared" si="90"/>
        <v>5349.5486173059771</v>
      </c>
      <c r="BF249" s="553"/>
      <c r="BG249" s="553"/>
      <c r="BH249" s="553"/>
      <c r="BI249" s="440"/>
      <c r="BJ249" s="441">
        <f t="shared" si="81"/>
        <v>445.79571810883141</v>
      </c>
      <c r="BK249" s="439">
        <f t="shared" si="91"/>
        <v>5349.5486173059771</v>
      </c>
      <c r="BL249" s="553"/>
      <c r="BM249" s="553"/>
      <c r="BN249" s="553"/>
    </row>
    <row r="250" spans="1:66" ht="16.5" customHeight="1" x14ac:dyDescent="0.25">
      <c r="A250" s="171">
        <v>3</v>
      </c>
      <c r="B250" s="369" t="s">
        <v>474</v>
      </c>
      <c r="C250" s="369">
        <v>400001</v>
      </c>
      <c r="D250" s="442" t="s">
        <v>673</v>
      </c>
      <c r="E250" s="442"/>
      <c r="F250" s="172" t="str">
        <f t="shared" si="82"/>
        <v>400001_CTA Foyer</v>
      </c>
      <c r="G250" s="443" t="str">
        <f t="shared" si="83"/>
        <v>400001_CTA Foyer_</v>
      </c>
      <c r="H250" s="120" t="s">
        <v>12</v>
      </c>
      <c r="I250" s="103"/>
      <c r="J250" s="513">
        <v>2</v>
      </c>
      <c r="K250" s="513" t="s">
        <v>646</v>
      </c>
      <c r="L250" s="103"/>
      <c r="M250" s="425" t="s">
        <v>10</v>
      </c>
      <c r="N250" s="516">
        <v>2</v>
      </c>
      <c r="O250" s="517">
        <v>592</v>
      </c>
      <c r="P250" s="513">
        <v>592</v>
      </c>
      <c r="Q250" s="513"/>
      <c r="R250" s="513"/>
      <c r="S250" s="513"/>
      <c r="T250" s="513"/>
      <c r="U250" s="515" t="s">
        <v>139</v>
      </c>
      <c r="V250" s="483"/>
      <c r="W250" s="484"/>
      <c r="X250" s="432"/>
      <c r="Y250" s="433"/>
      <c r="Z250" s="433"/>
      <c r="AA250" s="434">
        <v>200</v>
      </c>
      <c r="AB250" s="435">
        <v>0.5</v>
      </c>
      <c r="AC250" s="436">
        <f t="shared" si="84"/>
        <v>100</v>
      </c>
      <c r="AD250" s="437">
        <f t="shared" si="85"/>
        <v>400</v>
      </c>
      <c r="AE250" s="438">
        <v>0.05</v>
      </c>
      <c r="AF250" s="437">
        <f t="shared" si="86"/>
        <v>420</v>
      </c>
      <c r="AG250" s="439">
        <f t="shared" si="76"/>
        <v>5040</v>
      </c>
      <c r="AH250" s="553"/>
      <c r="AI250" s="553"/>
      <c r="AJ250" s="553"/>
      <c r="AK250" s="440"/>
      <c r="AL250" s="441">
        <f t="shared" si="77"/>
        <v>445.79571810883141</v>
      </c>
      <c r="AM250" s="439">
        <f t="shared" si="87"/>
        <v>5349.5486173059771</v>
      </c>
      <c r="AN250" s="553"/>
      <c r="AO250" s="553"/>
      <c r="AP250" s="553"/>
      <c r="AQ250" s="440"/>
      <c r="AR250" s="441">
        <f t="shared" si="78"/>
        <v>445.79571810883141</v>
      </c>
      <c r="AS250" s="439">
        <f t="shared" si="88"/>
        <v>5349.5486173059771</v>
      </c>
      <c r="AT250" s="553"/>
      <c r="AU250" s="553"/>
      <c r="AV250" s="553"/>
      <c r="AW250" s="440"/>
      <c r="AX250" s="441">
        <f t="shared" si="79"/>
        <v>445.79571810883141</v>
      </c>
      <c r="AY250" s="439">
        <f t="shared" si="89"/>
        <v>5349.5486173059771</v>
      </c>
      <c r="AZ250" s="553"/>
      <c r="BA250" s="553"/>
      <c r="BB250" s="553"/>
      <c r="BC250" s="440"/>
      <c r="BD250" s="441">
        <f t="shared" si="80"/>
        <v>445.79571810883141</v>
      </c>
      <c r="BE250" s="439">
        <f t="shared" si="90"/>
        <v>5349.5486173059771</v>
      </c>
      <c r="BF250" s="553"/>
      <c r="BG250" s="553"/>
      <c r="BH250" s="553"/>
      <c r="BI250" s="440"/>
      <c r="BJ250" s="441">
        <f t="shared" si="81"/>
        <v>445.79571810883141</v>
      </c>
      <c r="BK250" s="439">
        <f t="shared" si="91"/>
        <v>5349.5486173059771</v>
      </c>
      <c r="BL250" s="553"/>
      <c r="BM250" s="553"/>
      <c r="BN250" s="553"/>
    </row>
    <row r="251" spans="1:66" ht="16.5" customHeight="1" x14ac:dyDescent="0.25">
      <c r="A251" s="171">
        <v>3</v>
      </c>
      <c r="B251" s="369" t="s">
        <v>474</v>
      </c>
      <c r="C251" s="369">
        <v>400001</v>
      </c>
      <c r="D251" s="442" t="s">
        <v>673</v>
      </c>
      <c r="E251" s="442"/>
      <c r="F251" s="172" t="str">
        <f t="shared" si="82"/>
        <v>400001_CTA Foyer</v>
      </c>
      <c r="G251" s="443" t="str">
        <f t="shared" si="83"/>
        <v>400001_CTA Foyer_</v>
      </c>
      <c r="H251" s="120" t="s">
        <v>12</v>
      </c>
      <c r="I251" s="103"/>
      <c r="J251" s="513">
        <v>2</v>
      </c>
      <c r="K251" s="513" t="s">
        <v>646</v>
      </c>
      <c r="L251" s="103"/>
      <c r="M251" s="425" t="s">
        <v>10</v>
      </c>
      <c r="N251" s="516">
        <v>2</v>
      </c>
      <c r="O251" s="517">
        <v>592</v>
      </c>
      <c r="P251" s="513">
        <v>592</v>
      </c>
      <c r="Q251" s="513"/>
      <c r="R251" s="513"/>
      <c r="S251" s="513"/>
      <c r="T251" s="513"/>
      <c r="U251" s="515" t="s">
        <v>146</v>
      </c>
      <c r="V251" s="483"/>
      <c r="W251" s="484"/>
      <c r="X251" s="432"/>
      <c r="Y251" s="433"/>
      <c r="Z251" s="433"/>
      <c r="AA251" s="434">
        <v>200</v>
      </c>
      <c r="AB251" s="435">
        <v>0.5</v>
      </c>
      <c r="AC251" s="436">
        <f t="shared" si="84"/>
        <v>100</v>
      </c>
      <c r="AD251" s="437">
        <f t="shared" si="85"/>
        <v>400</v>
      </c>
      <c r="AE251" s="438">
        <v>0.05</v>
      </c>
      <c r="AF251" s="437">
        <f t="shared" si="86"/>
        <v>420</v>
      </c>
      <c r="AG251" s="439">
        <f t="shared" si="76"/>
        <v>5040</v>
      </c>
      <c r="AH251" s="553"/>
      <c r="AI251" s="553"/>
      <c r="AJ251" s="553"/>
      <c r="AK251" s="440"/>
      <c r="AL251" s="441">
        <f t="shared" si="77"/>
        <v>445.79571810883141</v>
      </c>
      <c r="AM251" s="439">
        <f t="shared" si="87"/>
        <v>5349.5486173059771</v>
      </c>
      <c r="AN251" s="553"/>
      <c r="AO251" s="553"/>
      <c r="AP251" s="553"/>
      <c r="AQ251" s="440"/>
      <c r="AR251" s="441">
        <f t="shared" si="78"/>
        <v>445.79571810883141</v>
      </c>
      <c r="AS251" s="439">
        <f t="shared" si="88"/>
        <v>5349.5486173059771</v>
      </c>
      <c r="AT251" s="553"/>
      <c r="AU251" s="553"/>
      <c r="AV251" s="553"/>
      <c r="AW251" s="440"/>
      <c r="AX251" s="441">
        <f t="shared" si="79"/>
        <v>445.79571810883141</v>
      </c>
      <c r="AY251" s="439">
        <f t="shared" si="89"/>
        <v>5349.5486173059771</v>
      </c>
      <c r="AZ251" s="553"/>
      <c r="BA251" s="553"/>
      <c r="BB251" s="553"/>
      <c r="BC251" s="440"/>
      <c r="BD251" s="441">
        <f t="shared" si="80"/>
        <v>445.79571810883141</v>
      </c>
      <c r="BE251" s="439">
        <f t="shared" si="90"/>
        <v>5349.5486173059771</v>
      </c>
      <c r="BF251" s="553"/>
      <c r="BG251" s="553"/>
      <c r="BH251" s="553"/>
      <c r="BI251" s="440"/>
      <c r="BJ251" s="441">
        <f t="shared" si="81"/>
        <v>445.79571810883141</v>
      </c>
      <c r="BK251" s="439">
        <f t="shared" si="91"/>
        <v>5349.5486173059771</v>
      </c>
      <c r="BL251" s="553"/>
      <c r="BM251" s="553"/>
      <c r="BN251" s="553"/>
    </row>
    <row r="252" spans="1:66" ht="16.5" customHeight="1" x14ac:dyDescent="0.25">
      <c r="A252" s="171">
        <v>3</v>
      </c>
      <c r="B252" s="369" t="s">
        <v>474</v>
      </c>
      <c r="C252" s="369">
        <v>400001</v>
      </c>
      <c r="D252" s="442" t="s">
        <v>673</v>
      </c>
      <c r="E252" s="442"/>
      <c r="F252" s="172" t="str">
        <f t="shared" si="82"/>
        <v>400001_CTA Enseignement</v>
      </c>
      <c r="G252" s="443" t="str">
        <f t="shared" si="83"/>
        <v>400001_CTA Enseignement_</v>
      </c>
      <c r="H252" s="120" t="s">
        <v>12</v>
      </c>
      <c r="I252" s="103"/>
      <c r="J252" s="513">
        <v>2</v>
      </c>
      <c r="K252" s="513" t="s">
        <v>647</v>
      </c>
      <c r="L252" s="103"/>
      <c r="M252" s="425" t="s">
        <v>10</v>
      </c>
      <c r="N252" s="516">
        <v>2</v>
      </c>
      <c r="O252" s="517">
        <v>592</v>
      </c>
      <c r="P252" s="513">
        <v>592</v>
      </c>
      <c r="Q252" s="513"/>
      <c r="R252" s="513"/>
      <c r="S252" s="513"/>
      <c r="T252" s="513"/>
      <c r="U252" s="515" t="s">
        <v>139</v>
      </c>
      <c r="V252" s="483"/>
      <c r="W252" s="484"/>
      <c r="X252" s="432"/>
      <c r="Y252" s="433"/>
      <c r="Z252" s="433"/>
      <c r="AA252" s="434">
        <v>200</v>
      </c>
      <c r="AB252" s="435">
        <v>0.5</v>
      </c>
      <c r="AC252" s="436">
        <f t="shared" si="84"/>
        <v>100</v>
      </c>
      <c r="AD252" s="437">
        <f t="shared" si="85"/>
        <v>400</v>
      </c>
      <c r="AE252" s="438">
        <v>0.05</v>
      </c>
      <c r="AF252" s="437">
        <f t="shared" si="86"/>
        <v>420</v>
      </c>
      <c r="AG252" s="439">
        <f t="shared" si="76"/>
        <v>5040</v>
      </c>
      <c r="AH252" s="553"/>
      <c r="AI252" s="553"/>
      <c r="AJ252" s="553"/>
      <c r="AK252" s="440"/>
      <c r="AL252" s="441">
        <f t="shared" si="77"/>
        <v>445.79571810883141</v>
      </c>
      <c r="AM252" s="439">
        <f t="shared" si="87"/>
        <v>5349.5486173059771</v>
      </c>
      <c r="AN252" s="553"/>
      <c r="AO252" s="553"/>
      <c r="AP252" s="553"/>
      <c r="AQ252" s="440"/>
      <c r="AR252" s="441">
        <f t="shared" si="78"/>
        <v>445.79571810883141</v>
      </c>
      <c r="AS252" s="439">
        <f t="shared" si="88"/>
        <v>5349.5486173059771</v>
      </c>
      <c r="AT252" s="553"/>
      <c r="AU252" s="553"/>
      <c r="AV252" s="553"/>
      <c r="AW252" s="440"/>
      <c r="AX252" s="441">
        <f t="shared" si="79"/>
        <v>445.79571810883141</v>
      </c>
      <c r="AY252" s="439">
        <f t="shared" si="89"/>
        <v>5349.5486173059771</v>
      </c>
      <c r="AZ252" s="553"/>
      <c r="BA252" s="553"/>
      <c r="BB252" s="553"/>
      <c r="BC252" s="440"/>
      <c r="BD252" s="441">
        <f t="shared" si="80"/>
        <v>445.79571810883141</v>
      </c>
      <c r="BE252" s="439">
        <f t="shared" si="90"/>
        <v>5349.5486173059771</v>
      </c>
      <c r="BF252" s="553"/>
      <c r="BG252" s="553"/>
      <c r="BH252" s="553"/>
      <c r="BI252" s="440"/>
      <c r="BJ252" s="441">
        <f t="shared" si="81"/>
        <v>445.79571810883141</v>
      </c>
      <c r="BK252" s="439">
        <f t="shared" si="91"/>
        <v>5349.5486173059771</v>
      </c>
      <c r="BL252" s="553"/>
      <c r="BM252" s="553"/>
      <c r="BN252" s="553"/>
    </row>
    <row r="253" spans="1:66" ht="16.5" customHeight="1" x14ac:dyDescent="0.25">
      <c r="A253" s="171">
        <v>3</v>
      </c>
      <c r="B253" s="369" t="s">
        <v>474</v>
      </c>
      <c r="C253" s="369">
        <v>400001</v>
      </c>
      <c r="D253" s="442" t="s">
        <v>673</v>
      </c>
      <c r="E253" s="442"/>
      <c r="F253" s="172" t="str">
        <f t="shared" si="82"/>
        <v>400001_CTA Enseignement</v>
      </c>
      <c r="G253" s="443" t="str">
        <f t="shared" si="83"/>
        <v>400001_CTA Enseignement_</v>
      </c>
      <c r="H253" s="120" t="s">
        <v>12</v>
      </c>
      <c r="I253" s="103"/>
      <c r="J253" s="513">
        <v>2</v>
      </c>
      <c r="K253" s="513" t="s">
        <v>647</v>
      </c>
      <c r="L253" s="103"/>
      <c r="M253" s="425" t="s">
        <v>10</v>
      </c>
      <c r="N253" s="516">
        <v>2</v>
      </c>
      <c r="O253" s="517">
        <v>592</v>
      </c>
      <c r="P253" s="513">
        <v>592</v>
      </c>
      <c r="Q253" s="513"/>
      <c r="R253" s="513"/>
      <c r="S253" s="513"/>
      <c r="T253" s="513"/>
      <c r="U253" s="515" t="s">
        <v>146</v>
      </c>
      <c r="V253" s="483"/>
      <c r="W253" s="484"/>
      <c r="X253" s="432"/>
      <c r="Y253" s="433"/>
      <c r="Z253" s="433"/>
      <c r="AA253" s="434">
        <v>200</v>
      </c>
      <c r="AB253" s="435">
        <v>0.5</v>
      </c>
      <c r="AC253" s="436">
        <f t="shared" si="84"/>
        <v>100</v>
      </c>
      <c r="AD253" s="437">
        <f t="shared" si="85"/>
        <v>400</v>
      </c>
      <c r="AE253" s="438">
        <v>0.05</v>
      </c>
      <c r="AF253" s="437">
        <f t="shared" si="86"/>
        <v>420</v>
      </c>
      <c r="AG253" s="439">
        <f t="shared" si="76"/>
        <v>5040</v>
      </c>
      <c r="AH253" s="553"/>
      <c r="AI253" s="553"/>
      <c r="AJ253" s="553"/>
      <c r="AK253" s="440"/>
      <c r="AL253" s="441">
        <f t="shared" si="77"/>
        <v>445.79571810883141</v>
      </c>
      <c r="AM253" s="439">
        <f t="shared" si="87"/>
        <v>5349.5486173059771</v>
      </c>
      <c r="AN253" s="553"/>
      <c r="AO253" s="553"/>
      <c r="AP253" s="553"/>
      <c r="AQ253" s="440"/>
      <c r="AR253" s="441">
        <f t="shared" si="78"/>
        <v>445.79571810883141</v>
      </c>
      <c r="AS253" s="439">
        <f t="shared" si="88"/>
        <v>5349.5486173059771</v>
      </c>
      <c r="AT253" s="553"/>
      <c r="AU253" s="553"/>
      <c r="AV253" s="553"/>
      <c r="AW253" s="440"/>
      <c r="AX253" s="441">
        <f t="shared" si="79"/>
        <v>445.79571810883141</v>
      </c>
      <c r="AY253" s="439">
        <f t="shared" si="89"/>
        <v>5349.5486173059771</v>
      </c>
      <c r="AZ253" s="553"/>
      <c r="BA253" s="553"/>
      <c r="BB253" s="553"/>
      <c r="BC253" s="440"/>
      <c r="BD253" s="441">
        <f t="shared" si="80"/>
        <v>445.79571810883141</v>
      </c>
      <c r="BE253" s="439">
        <f t="shared" si="90"/>
        <v>5349.5486173059771</v>
      </c>
      <c r="BF253" s="553"/>
      <c r="BG253" s="553"/>
      <c r="BH253" s="553"/>
      <c r="BI253" s="440"/>
      <c r="BJ253" s="441">
        <f t="shared" si="81"/>
        <v>445.79571810883141</v>
      </c>
      <c r="BK253" s="439">
        <f t="shared" si="91"/>
        <v>5349.5486173059771</v>
      </c>
      <c r="BL253" s="553"/>
      <c r="BM253" s="553"/>
      <c r="BN253" s="553"/>
    </row>
    <row r="254" spans="1:66" ht="16.5" customHeight="1" x14ac:dyDescent="0.25">
      <c r="A254" s="171">
        <v>3</v>
      </c>
      <c r="B254" s="369" t="s">
        <v>474</v>
      </c>
      <c r="C254" s="369">
        <v>400001</v>
      </c>
      <c r="D254" s="442" t="s">
        <v>673</v>
      </c>
      <c r="E254" s="442"/>
      <c r="F254" s="172" t="str">
        <f t="shared" si="82"/>
        <v>400001_CTA RDC</v>
      </c>
      <c r="G254" s="443" t="str">
        <f t="shared" si="83"/>
        <v>400001_CTA RDC_</v>
      </c>
      <c r="H254" s="120" t="s">
        <v>12</v>
      </c>
      <c r="I254" s="103"/>
      <c r="J254" s="513">
        <v>2</v>
      </c>
      <c r="K254" s="513" t="s">
        <v>648</v>
      </c>
      <c r="L254" s="103"/>
      <c r="M254" s="425" t="s">
        <v>10</v>
      </c>
      <c r="N254" s="516">
        <v>2</v>
      </c>
      <c r="O254" s="517">
        <v>592</v>
      </c>
      <c r="P254" s="513">
        <v>592</v>
      </c>
      <c r="Q254" s="513"/>
      <c r="R254" s="513"/>
      <c r="S254" s="513"/>
      <c r="T254" s="513"/>
      <c r="U254" s="515" t="s">
        <v>139</v>
      </c>
      <c r="V254" s="483"/>
      <c r="W254" s="484"/>
      <c r="X254" s="432"/>
      <c r="Y254" s="433"/>
      <c r="Z254" s="433"/>
      <c r="AA254" s="434">
        <v>200</v>
      </c>
      <c r="AB254" s="435">
        <v>0.5</v>
      </c>
      <c r="AC254" s="436">
        <f t="shared" si="84"/>
        <v>100</v>
      </c>
      <c r="AD254" s="437">
        <f t="shared" si="85"/>
        <v>400</v>
      </c>
      <c r="AE254" s="438">
        <v>0.05</v>
      </c>
      <c r="AF254" s="437">
        <f t="shared" si="86"/>
        <v>420</v>
      </c>
      <c r="AG254" s="439">
        <f t="shared" si="76"/>
        <v>5040</v>
      </c>
      <c r="AH254" s="553"/>
      <c r="AI254" s="553"/>
      <c r="AJ254" s="553"/>
      <c r="AK254" s="440"/>
      <c r="AL254" s="441">
        <f t="shared" si="77"/>
        <v>445.79571810883141</v>
      </c>
      <c r="AM254" s="439">
        <f t="shared" si="87"/>
        <v>5349.5486173059771</v>
      </c>
      <c r="AN254" s="553"/>
      <c r="AO254" s="553"/>
      <c r="AP254" s="553"/>
      <c r="AQ254" s="440"/>
      <c r="AR254" s="441">
        <f t="shared" si="78"/>
        <v>445.79571810883141</v>
      </c>
      <c r="AS254" s="439">
        <f t="shared" si="88"/>
        <v>5349.5486173059771</v>
      </c>
      <c r="AT254" s="553"/>
      <c r="AU254" s="553"/>
      <c r="AV254" s="553"/>
      <c r="AW254" s="440"/>
      <c r="AX254" s="441">
        <f t="shared" si="79"/>
        <v>445.79571810883141</v>
      </c>
      <c r="AY254" s="439">
        <f t="shared" si="89"/>
        <v>5349.5486173059771</v>
      </c>
      <c r="AZ254" s="553"/>
      <c r="BA254" s="553"/>
      <c r="BB254" s="553"/>
      <c r="BC254" s="440"/>
      <c r="BD254" s="441">
        <f t="shared" si="80"/>
        <v>445.79571810883141</v>
      </c>
      <c r="BE254" s="439">
        <f t="shared" si="90"/>
        <v>5349.5486173059771</v>
      </c>
      <c r="BF254" s="553"/>
      <c r="BG254" s="553"/>
      <c r="BH254" s="553"/>
      <c r="BI254" s="440"/>
      <c r="BJ254" s="441">
        <f t="shared" si="81"/>
        <v>445.79571810883141</v>
      </c>
      <c r="BK254" s="439">
        <f t="shared" si="91"/>
        <v>5349.5486173059771</v>
      </c>
      <c r="BL254" s="553"/>
      <c r="BM254" s="553"/>
      <c r="BN254" s="553"/>
    </row>
    <row r="255" spans="1:66" ht="16.5" customHeight="1" thickBot="1" x14ac:dyDescent="0.3">
      <c r="A255" s="181">
        <v>3</v>
      </c>
      <c r="B255" s="370" t="s">
        <v>474</v>
      </c>
      <c r="C255" s="370">
        <v>400001</v>
      </c>
      <c r="D255" s="442" t="s">
        <v>673</v>
      </c>
      <c r="E255" s="460"/>
      <c r="F255" s="182" t="str">
        <f t="shared" si="82"/>
        <v>400001_CTA RDC</v>
      </c>
      <c r="G255" s="461" t="str">
        <f t="shared" si="83"/>
        <v>400001_CTA RDC_</v>
      </c>
      <c r="H255" s="277" t="s">
        <v>12</v>
      </c>
      <c r="I255" s="112"/>
      <c r="J255" s="513">
        <v>2</v>
      </c>
      <c r="K255" s="518" t="s">
        <v>648</v>
      </c>
      <c r="L255" s="112"/>
      <c r="M255" s="462" t="s">
        <v>10</v>
      </c>
      <c r="N255" s="519">
        <v>2</v>
      </c>
      <c r="O255" s="517">
        <v>592</v>
      </c>
      <c r="P255" s="513">
        <v>592</v>
      </c>
      <c r="Q255" s="513"/>
      <c r="R255" s="513"/>
      <c r="S255" s="513"/>
      <c r="T255" s="513"/>
      <c r="U255" s="515" t="s">
        <v>146</v>
      </c>
      <c r="V255" s="483"/>
      <c r="W255" s="484"/>
      <c r="X255" s="432"/>
      <c r="Y255" s="433"/>
      <c r="Z255" s="433"/>
      <c r="AA255" s="434">
        <v>200</v>
      </c>
      <c r="AB255" s="435">
        <v>0.5</v>
      </c>
      <c r="AC255" s="436">
        <f t="shared" si="84"/>
        <v>100</v>
      </c>
      <c r="AD255" s="437">
        <f t="shared" si="85"/>
        <v>400</v>
      </c>
      <c r="AE255" s="438">
        <v>0.05</v>
      </c>
      <c r="AF255" s="437">
        <f t="shared" si="86"/>
        <v>420</v>
      </c>
      <c r="AG255" s="439">
        <f t="shared" si="76"/>
        <v>5040</v>
      </c>
      <c r="AH255" s="554"/>
      <c r="AI255" s="554"/>
      <c r="AJ255" s="554"/>
      <c r="AK255" s="440"/>
      <c r="AL255" s="441">
        <f t="shared" si="77"/>
        <v>445.79571810883141</v>
      </c>
      <c r="AM255" s="439">
        <f t="shared" si="87"/>
        <v>5349.5486173059771</v>
      </c>
      <c r="AN255" s="554"/>
      <c r="AO255" s="554"/>
      <c r="AP255" s="554"/>
      <c r="AQ255" s="440"/>
      <c r="AR255" s="441">
        <f t="shared" si="78"/>
        <v>445.79571810883141</v>
      </c>
      <c r="AS255" s="439">
        <f t="shared" si="88"/>
        <v>5349.5486173059771</v>
      </c>
      <c r="AT255" s="554"/>
      <c r="AU255" s="554"/>
      <c r="AV255" s="554"/>
      <c r="AW255" s="440"/>
      <c r="AX255" s="441">
        <f t="shared" si="79"/>
        <v>445.79571810883141</v>
      </c>
      <c r="AY255" s="439">
        <f t="shared" si="89"/>
        <v>5349.5486173059771</v>
      </c>
      <c r="AZ255" s="554"/>
      <c r="BA255" s="554"/>
      <c r="BB255" s="554"/>
      <c r="BC255" s="440"/>
      <c r="BD255" s="441">
        <f t="shared" si="80"/>
        <v>445.79571810883141</v>
      </c>
      <c r="BE255" s="439">
        <f t="shared" si="90"/>
        <v>5349.5486173059771</v>
      </c>
      <c r="BF255" s="554"/>
      <c r="BG255" s="554"/>
      <c r="BH255" s="554"/>
      <c r="BI255" s="440"/>
      <c r="BJ255" s="441">
        <f t="shared" si="81"/>
        <v>445.79571810883141</v>
      </c>
      <c r="BK255" s="439">
        <f t="shared" si="91"/>
        <v>5349.5486173059771</v>
      </c>
      <c r="BL255" s="554"/>
      <c r="BM255" s="554"/>
      <c r="BN255" s="554"/>
    </row>
    <row r="256" spans="1:66" x14ac:dyDescent="0.25">
      <c r="AF256" s="520">
        <f>SUM(AF19:AF255)</f>
        <v>100668.75</v>
      </c>
      <c r="AG256" s="520">
        <f t="shared" ref="AG256:BM256" si="92">SUM(AG19:AG255)</f>
        <v>1208025</v>
      </c>
      <c r="AH256" s="520">
        <f t="shared" si="92"/>
        <v>100668.75</v>
      </c>
      <c r="AI256" s="520">
        <f t="shared" si="92"/>
        <v>1208025</v>
      </c>
      <c r="AJ256" s="520"/>
      <c r="AK256" s="520"/>
      <c r="AL256" s="520">
        <f t="shared" si="92"/>
        <v>106851.66118421045</v>
      </c>
      <c r="AM256" s="520">
        <f t="shared" si="92"/>
        <v>1282219.9342105261</v>
      </c>
      <c r="AN256" s="520">
        <f t="shared" si="92"/>
        <v>106851.66118421053</v>
      </c>
      <c r="AO256" s="520">
        <f t="shared" si="92"/>
        <v>1282219.9342105268</v>
      </c>
      <c r="AP256" s="520"/>
      <c r="AQ256" s="520"/>
      <c r="AR256" s="520">
        <f t="shared" si="92"/>
        <v>106851.66118421045</v>
      </c>
      <c r="AS256" s="520">
        <f t="shared" si="92"/>
        <v>1282219.9342105261</v>
      </c>
      <c r="AT256" s="520">
        <f t="shared" si="92"/>
        <v>106851.66118421053</v>
      </c>
      <c r="AU256" s="520">
        <f t="shared" si="92"/>
        <v>1282219.9342105268</v>
      </c>
      <c r="AV256" s="520"/>
      <c r="AW256" s="520"/>
      <c r="AX256" s="520">
        <f t="shared" si="92"/>
        <v>106851.66118421045</v>
      </c>
      <c r="AY256" s="520">
        <f t="shared" si="92"/>
        <v>1282219.9342105261</v>
      </c>
      <c r="AZ256" s="520">
        <f t="shared" si="92"/>
        <v>106851.66118421053</v>
      </c>
      <c r="BA256" s="520">
        <f t="shared" si="92"/>
        <v>1282219.9342105268</v>
      </c>
      <c r="BB256" s="520"/>
      <c r="BC256" s="520"/>
      <c r="BD256" s="520">
        <f t="shared" si="92"/>
        <v>106851.66118421045</v>
      </c>
      <c r="BE256" s="520">
        <f t="shared" si="92"/>
        <v>1282219.9342105261</v>
      </c>
      <c r="BF256" s="520">
        <f t="shared" si="92"/>
        <v>106851.66118421053</v>
      </c>
      <c r="BG256" s="520">
        <f t="shared" si="92"/>
        <v>1282219.9342105268</v>
      </c>
      <c r="BH256" s="520"/>
      <c r="BI256" s="520"/>
      <c r="BJ256" s="520">
        <f t="shared" si="92"/>
        <v>106851.66118421045</v>
      </c>
      <c r="BK256" s="520">
        <f t="shared" si="92"/>
        <v>1282219.9342105261</v>
      </c>
      <c r="BL256" s="520">
        <f t="shared" si="92"/>
        <v>106851.66118421053</v>
      </c>
      <c r="BM256" s="520">
        <f t="shared" si="92"/>
        <v>1282219.9342105268</v>
      </c>
      <c r="BN256" s="520"/>
    </row>
  </sheetData>
  <autoFilter ref="A18:BN255"/>
  <mergeCells count="109">
    <mergeCell ref="AJ19:AJ95"/>
    <mergeCell ref="E19:E22"/>
    <mergeCell ref="E23:E26"/>
    <mergeCell ref="E27:E30"/>
    <mergeCell ref="E31:E34"/>
    <mergeCell ref="E35:E40"/>
    <mergeCell ref="AA17:AB17"/>
    <mergeCell ref="A1:C1"/>
    <mergeCell ref="A3:C3"/>
    <mergeCell ref="A5:B5"/>
    <mergeCell ref="A6:C6"/>
    <mergeCell ref="F8:G8"/>
    <mergeCell ref="N17:W17"/>
    <mergeCell ref="AH19:AH95"/>
    <mergeCell ref="AI19:AI95"/>
    <mergeCell ref="E70:E81"/>
    <mergeCell ref="E90:E95"/>
    <mergeCell ref="E83:E89"/>
    <mergeCell ref="E41:E42"/>
    <mergeCell ref="E43:E51"/>
    <mergeCell ref="E52:E57"/>
    <mergeCell ref="E58:E69"/>
    <mergeCell ref="AH100:AH204"/>
    <mergeCell ref="AI100:AI204"/>
    <mergeCell ref="AJ100:AJ204"/>
    <mergeCell ref="AH96:AH99"/>
    <mergeCell ref="AI96:AI99"/>
    <mergeCell ref="AJ96:AJ99"/>
    <mergeCell ref="AN205:AN212"/>
    <mergeCell ref="AO205:AO212"/>
    <mergeCell ref="AH213:AH255"/>
    <mergeCell ref="AI213:AI255"/>
    <mergeCell ref="AJ213:AJ255"/>
    <mergeCell ref="AH205:AH212"/>
    <mergeCell ref="AI205:AI212"/>
    <mergeCell ref="AJ205:AJ212"/>
    <mergeCell ref="AP205:AP212"/>
    <mergeCell ref="AN213:AN255"/>
    <mergeCell ref="AO213:AO255"/>
    <mergeCell ref="AP213:AP255"/>
    <mergeCell ref="AP19:AP95"/>
    <mergeCell ref="AN96:AN99"/>
    <mergeCell ref="AO96:AO99"/>
    <mergeCell ref="AP96:AP99"/>
    <mergeCell ref="AN100:AN204"/>
    <mergeCell ref="AO100:AO204"/>
    <mergeCell ref="AP100:AP204"/>
    <mergeCell ref="AN19:AN95"/>
    <mergeCell ref="AO19:AO95"/>
    <mergeCell ref="AZ19:AZ95"/>
    <mergeCell ref="BA19:BA95"/>
    <mergeCell ref="AZ205:AZ212"/>
    <mergeCell ref="BA205:BA212"/>
    <mergeCell ref="AT100:AT204"/>
    <mergeCell ref="AU100:AU204"/>
    <mergeCell ref="AV100:AV204"/>
    <mergeCell ref="AT205:AT212"/>
    <mergeCell ref="AU205:AU212"/>
    <mergeCell ref="AV205:AV212"/>
    <mergeCell ref="AT19:AT95"/>
    <mergeCell ref="AU19:AU95"/>
    <mergeCell ref="AV19:AV95"/>
    <mergeCell ref="AT96:AT99"/>
    <mergeCell ref="AU96:AU99"/>
    <mergeCell ref="AV96:AV99"/>
    <mergeCell ref="BA96:BA99"/>
    <mergeCell ref="AZ100:AZ204"/>
    <mergeCell ref="BA100:BA204"/>
    <mergeCell ref="AZ96:AZ99"/>
    <mergeCell ref="AT213:AT255"/>
    <mergeCell ref="AU213:AU255"/>
    <mergeCell ref="AV213:AV255"/>
    <mergeCell ref="AZ213:AZ255"/>
    <mergeCell ref="BA213:BA255"/>
    <mergeCell ref="BM213:BM255"/>
    <mergeCell ref="BG100:BG204"/>
    <mergeCell ref="BH100:BH204"/>
    <mergeCell ref="BG205:BG212"/>
    <mergeCell ref="BH205:BH212"/>
    <mergeCell ref="BB96:BB99"/>
    <mergeCell ref="BF96:BF99"/>
    <mergeCell ref="BH96:BH99"/>
    <mergeCell ref="BB205:BB212"/>
    <mergeCell ref="BB213:BB255"/>
    <mergeCell ref="BF19:BF95"/>
    <mergeCell ref="BF100:BF204"/>
    <mergeCell ref="BF213:BF255"/>
    <mergeCell ref="BB19:BB95"/>
    <mergeCell ref="BB100:BB204"/>
    <mergeCell ref="BF205:BF212"/>
    <mergeCell ref="BN213:BN255"/>
    <mergeCell ref="BG213:BG255"/>
    <mergeCell ref="BH213:BH255"/>
    <mergeCell ref="BL19:BL95"/>
    <mergeCell ref="BM19:BM95"/>
    <mergeCell ref="BN19:BN95"/>
    <mergeCell ref="BL96:BL99"/>
    <mergeCell ref="BM96:BM99"/>
    <mergeCell ref="BN96:BN99"/>
    <mergeCell ref="BL100:BL204"/>
    <mergeCell ref="BM100:BM204"/>
    <mergeCell ref="BN100:BN204"/>
    <mergeCell ref="BL205:BL212"/>
    <mergeCell ref="BM205:BM212"/>
    <mergeCell ref="BN205:BN212"/>
    <mergeCell ref="BL213:BL255"/>
    <mergeCell ref="BG19:BG95"/>
    <mergeCell ref="BH19:BH95"/>
    <mergeCell ref="BG96:BG99"/>
  </mergeCells>
  <conditionalFormatting sqref="F19:F255">
    <cfRule type="expression" dxfId="66" priority="11">
      <formula>ISBLANK(#REF!)</formula>
    </cfRule>
  </conditionalFormatting>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count="7">
        <x14:dataValidation type="list" allowBlank="1" showInputMessage="1" showErrorMessage="1">
          <x14:formula1>
            <xm:f>Liste_D!$B$2:$B$61</xm:f>
          </x14:formula1>
          <xm:sqref>I19:I255</xm:sqref>
        </x14:dataValidation>
        <x14:dataValidation type="list" allowBlank="1" showInputMessage="1" showErrorMessage="1">
          <x14:formula1>
            <xm:f>Liste_D!$E$2:$E$7</xm:f>
          </x14:formula1>
          <xm:sqref>S19:S255</xm:sqref>
        </x14:dataValidation>
        <x14:dataValidation type="list" allowBlank="1" showInputMessage="1" showErrorMessage="1">
          <x14:formula1>
            <xm:f>Liste_D!$F$2:$F$5</xm:f>
          </x14:formula1>
          <xm:sqref>T19:T255</xm:sqref>
        </x14:dataValidation>
        <x14:dataValidation type="list" allowBlank="1" showInputMessage="1" showErrorMessage="1">
          <x14:formula1>
            <xm:f>Liste_D!$H$2:$H$17</xm:f>
          </x14:formula1>
          <xm:sqref>U19:U255</xm:sqref>
        </x14:dataValidation>
        <x14:dataValidation type="list" allowBlank="1" showInputMessage="1" showErrorMessage="1">
          <x14:formula1>
            <xm:f>Liste_D!$I$2:$I$17</xm:f>
          </x14:formula1>
          <xm:sqref>V19:V255</xm:sqref>
        </x14:dataValidation>
        <x14:dataValidation type="list" allowBlank="1" showInputMessage="1" showErrorMessage="1">
          <x14:formula1>
            <xm:f>Liste_D!$G$2:$G$12</xm:f>
          </x14:formula1>
          <xm:sqref>W19:X255</xm:sqref>
        </x14:dataValidation>
        <x14:dataValidation type="list" allowBlank="1" showInputMessage="1" showErrorMessage="1">
          <x14:formula1>
            <xm:f>Liste_D!$A$2:$A$16</xm:f>
          </x14:formula1>
          <xm:sqref>H19:H255</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W41"/>
  <sheetViews>
    <sheetView topLeftCell="A25" zoomScale="115" zoomScaleNormal="115" workbookViewId="0">
      <selection activeCell="D20" sqref="D20"/>
    </sheetView>
  </sheetViews>
  <sheetFormatPr baseColWidth="10" defaultColWidth="10.85546875" defaultRowHeight="15.75" outlineLevelRow="1" outlineLevelCol="1" x14ac:dyDescent="0.3"/>
  <cols>
    <col min="1" max="1" width="6.85546875" style="31" customWidth="1"/>
    <col min="2" max="2" width="21.42578125" style="31" customWidth="1"/>
    <col min="3" max="4" width="10.85546875" style="31"/>
    <col min="5" max="5" width="15.85546875" style="36" customWidth="1"/>
    <col min="6" max="6" width="38.42578125" style="31" customWidth="1" outlineLevel="1"/>
    <col min="7" max="10" width="10.85546875" style="31" customWidth="1" outlineLevel="1"/>
    <col min="11" max="11" width="10.85546875" style="31" hidden="1" customWidth="1" outlineLevel="1"/>
    <col min="12" max="12" width="12.85546875" style="32" customWidth="1" outlineLevel="1"/>
    <col min="13" max="13" width="11" style="33" bestFit="1" customWidth="1"/>
    <col min="14" max="14" width="11" style="34" bestFit="1" customWidth="1"/>
    <col min="15" max="15" width="11" style="33" customWidth="1" outlineLevel="1"/>
    <col min="16" max="16" width="11.140625" style="33" customWidth="1" outlineLevel="1"/>
    <col min="17" max="17" width="12.5703125" style="33" customWidth="1"/>
    <col min="18" max="18" width="12.7109375" style="33" customWidth="1"/>
    <col min="19" max="19" width="10.85546875" style="33"/>
    <col min="20" max="20" width="2.7109375" style="33" customWidth="1"/>
    <col min="21" max="21" width="11" style="33" customWidth="1" outlineLevel="1"/>
    <col min="22" max="25" width="13.140625" style="33" customWidth="1" outlineLevel="1"/>
    <col min="26" max="26" width="2.42578125" style="33" customWidth="1"/>
    <col min="27" max="27" width="11" style="33" customWidth="1" outlineLevel="1"/>
    <col min="28" max="28" width="12.140625" style="33" customWidth="1" outlineLevel="1"/>
    <col min="29" max="31" width="10.85546875" style="33" customWidth="1" outlineLevel="1"/>
    <col min="32" max="32" width="2.5703125" style="33" customWidth="1"/>
    <col min="33" max="33" width="11" style="33" customWidth="1" outlineLevel="1"/>
    <col min="34" max="34" width="12.140625" style="33" customWidth="1" outlineLevel="1"/>
    <col min="35" max="36" width="12.85546875" style="33" customWidth="1" outlineLevel="1"/>
    <col min="37" max="37" width="10.85546875" style="33" customWidth="1" outlineLevel="1"/>
    <col min="38" max="38" width="3.140625" style="33" customWidth="1"/>
    <col min="39" max="39" width="11" style="33" customWidth="1" outlineLevel="1"/>
    <col min="40" max="40" width="12.140625" style="33" customWidth="1" outlineLevel="1"/>
    <col min="41" max="43" width="10.85546875" style="33" customWidth="1" outlineLevel="1"/>
    <col min="44" max="44" width="3.42578125" style="33" customWidth="1"/>
    <col min="45" max="45" width="11" style="33" customWidth="1" outlineLevel="1" collapsed="1"/>
    <col min="46" max="46" width="12.140625" style="33" customWidth="1" outlineLevel="1"/>
    <col min="47" max="48" width="10.85546875" style="31" customWidth="1" outlineLevel="1"/>
    <col min="49" max="49" width="7.140625" style="31" customWidth="1" outlineLevel="1"/>
    <col min="50" max="16384" width="10.85546875" style="31"/>
  </cols>
  <sheetData>
    <row r="1" spans="1:5" outlineLevel="1" x14ac:dyDescent="0.3">
      <c r="A1" s="561" t="s">
        <v>21</v>
      </c>
      <c r="B1" s="561"/>
      <c r="C1" s="561"/>
      <c r="D1" s="29"/>
      <c r="E1" s="30"/>
    </row>
    <row r="2" spans="1:5" outlineLevel="1" x14ac:dyDescent="0.3">
      <c r="A2" s="29"/>
      <c r="B2" s="29"/>
      <c r="C2" s="29"/>
      <c r="D2" s="29"/>
      <c r="E2" s="30"/>
    </row>
    <row r="3" spans="1:5" outlineLevel="1" x14ac:dyDescent="0.3">
      <c r="A3" s="535" t="s">
        <v>22</v>
      </c>
      <c r="B3" s="536"/>
      <c r="C3" s="536"/>
      <c r="D3" s="29"/>
      <c r="E3" s="30"/>
    </row>
    <row r="4" spans="1:5" outlineLevel="1" x14ac:dyDescent="0.3">
      <c r="A4" s="35"/>
      <c r="B4" s="29"/>
      <c r="C4" s="29"/>
      <c r="D4" s="29"/>
      <c r="E4" s="30"/>
    </row>
    <row r="5" spans="1:5" outlineLevel="1" x14ac:dyDescent="0.3">
      <c r="A5" s="537" t="s">
        <v>23</v>
      </c>
      <c r="B5" s="538"/>
      <c r="C5" s="29"/>
      <c r="D5" s="29"/>
      <c r="E5" s="30"/>
    </row>
    <row r="6" spans="1:5" outlineLevel="1" x14ac:dyDescent="0.3">
      <c r="A6" s="539" t="s">
        <v>24</v>
      </c>
      <c r="B6" s="540"/>
      <c r="C6" s="540"/>
      <c r="D6" s="29"/>
      <c r="E6" s="30"/>
    </row>
    <row r="7" spans="1:5" ht="16.5" outlineLevel="1" thickBot="1" x14ac:dyDescent="0.35">
      <c r="A7" s="29"/>
      <c r="B7" s="29"/>
      <c r="C7" s="29"/>
      <c r="D7" s="29"/>
      <c r="E7" s="30"/>
    </row>
    <row r="8" spans="1:5" ht="16.5" outlineLevel="1" thickBot="1" x14ac:dyDescent="0.35">
      <c r="A8" s="29"/>
      <c r="B8" s="29"/>
      <c r="C8" s="29"/>
      <c r="D8" s="37" t="s">
        <v>25</v>
      </c>
      <c r="E8" s="38" t="s">
        <v>26</v>
      </c>
    </row>
    <row r="9" spans="1:5" outlineLevel="1" x14ac:dyDescent="0.3">
      <c r="A9" s="39" t="s">
        <v>27</v>
      </c>
      <c r="B9" s="40" t="s">
        <v>28</v>
      </c>
      <c r="C9" s="41" t="s">
        <v>29</v>
      </c>
      <c r="D9" s="42">
        <v>112.1</v>
      </c>
      <c r="E9" s="43"/>
    </row>
    <row r="10" spans="1:5" outlineLevel="1" x14ac:dyDescent="0.3">
      <c r="A10" s="45" t="s">
        <v>30</v>
      </c>
      <c r="B10" s="46" t="s">
        <v>31</v>
      </c>
      <c r="C10" s="47" t="s">
        <v>32</v>
      </c>
      <c r="D10" s="48">
        <v>120.2</v>
      </c>
      <c r="E10" s="49">
        <f>0.15+0.85*$D$10/$D$9</f>
        <v>1.0614183764495986</v>
      </c>
    </row>
    <row r="11" spans="1:5" outlineLevel="1" x14ac:dyDescent="0.3">
      <c r="A11" s="50"/>
      <c r="B11" s="46" t="s">
        <v>33</v>
      </c>
      <c r="C11" s="47" t="s">
        <v>32</v>
      </c>
      <c r="D11" s="51">
        <v>120.2</v>
      </c>
      <c r="E11" s="52">
        <f>0.15+0.85*$D$11/$D$9</f>
        <v>1.0614183764495986</v>
      </c>
    </row>
    <row r="12" spans="1:5" outlineLevel="1" x14ac:dyDescent="0.3">
      <c r="A12" s="50"/>
      <c r="B12" s="46" t="s">
        <v>34</v>
      </c>
      <c r="C12" s="47" t="s">
        <v>32</v>
      </c>
      <c r="D12" s="53">
        <v>120.2</v>
      </c>
      <c r="E12" s="54">
        <f>0.15+0.85*$D$12/$D$9</f>
        <v>1.0614183764495986</v>
      </c>
    </row>
    <row r="13" spans="1:5" outlineLevel="1" x14ac:dyDescent="0.3">
      <c r="A13" s="50"/>
      <c r="B13" s="46" t="s">
        <v>35</v>
      </c>
      <c r="C13" s="47" t="s">
        <v>32</v>
      </c>
      <c r="D13" s="55">
        <v>120.2</v>
      </c>
      <c r="E13" s="56">
        <f>0.15+0.85*$D$13/$D$9</f>
        <v>1.0614183764495986</v>
      </c>
    </row>
    <row r="14" spans="1:5" ht="16.5" outlineLevel="1" thickBot="1" x14ac:dyDescent="0.35">
      <c r="A14" s="57"/>
      <c r="B14" s="58" t="s">
        <v>36</v>
      </c>
      <c r="C14" s="59" t="s">
        <v>32</v>
      </c>
      <c r="D14" s="60">
        <v>120.2</v>
      </c>
      <c r="E14" s="61">
        <f>0.15+0.85*$D$14/$D$9</f>
        <v>1.0614183764495986</v>
      </c>
    </row>
    <row r="15" spans="1:5" outlineLevel="1" x14ac:dyDescent="0.3"/>
    <row r="16" spans="1:5" outlineLevel="1" x14ac:dyDescent="0.3"/>
    <row r="17" spans="1:49" ht="16.5" thickBot="1" x14ac:dyDescent="0.35">
      <c r="M17" s="562" t="s">
        <v>50</v>
      </c>
      <c r="N17" s="562"/>
    </row>
    <row r="18" spans="1:49" ht="48.75" thickBot="1" x14ac:dyDescent="0.35">
      <c r="A18" s="62" t="s">
        <v>0</v>
      </c>
      <c r="B18" s="63" t="s">
        <v>1</v>
      </c>
      <c r="C18" s="63" t="s">
        <v>2</v>
      </c>
      <c r="D18" s="63" t="s">
        <v>676</v>
      </c>
      <c r="E18" s="63" t="s">
        <v>213</v>
      </c>
      <c r="F18" s="66" t="s">
        <v>4</v>
      </c>
      <c r="G18" s="63" t="s">
        <v>5</v>
      </c>
      <c r="H18" s="63" t="s">
        <v>6</v>
      </c>
      <c r="I18" s="63" t="s">
        <v>8</v>
      </c>
      <c r="J18" s="63" t="s">
        <v>9</v>
      </c>
      <c r="K18" s="64" t="s">
        <v>10</v>
      </c>
      <c r="L18" s="67" t="s">
        <v>7</v>
      </c>
      <c r="M18" s="200" t="s">
        <v>218</v>
      </c>
      <c r="N18" s="201" t="s">
        <v>37</v>
      </c>
      <c r="O18" s="69" t="s">
        <v>39</v>
      </c>
      <c r="P18" s="70" t="s">
        <v>38</v>
      </c>
      <c r="Q18" s="70" t="s">
        <v>52</v>
      </c>
      <c r="R18" s="70" t="s">
        <v>51</v>
      </c>
      <c r="S18" s="71" t="s">
        <v>53</v>
      </c>
      <c r="T18" s="72"/>
      <c r="U18" s="73" t="s">
        <v>41</v>
      </c>
      <c r="V18" s="74" t="s">
        <v>40</v>
      </c>
      <c r="W18" s="74" t="s">
        <v>222</v>
      </c>
      <c r="X18" s="74" t="s">
        <v>55</v>
      </c>
      <c r="Y18" s="75" t="s">
        <v>54</v>
      </c>
      <c r="Z18" s="76"/>
      <c r="AA18" s="77" t="s">
        <v>43</v>
      </c>
      <c r="AB18" s="78" t="s">
        <v>42</v>
      </c>
      <c r="AC18" s="78" t="s">
        <v>224</v>
      </c>
      <c r="AD18" s="78" t="s">
        <v>223</v>
      </c>
      <c r="AE18" s="79" t="s">
        <v>56</v>
      </c>
      <c r="AF18" s="80"/>
      <c r="AG18" s="81" t="s">
        <v>45</v>
      </c>
      <c r="AH18" s="82" t="s">
        <v>44</v>
      </c>
      <c r="AI18" s="82" t="s">
        <v>61</v>
      </c>
      <c r="AJ18" s="82" t="s">
        <v>60</v>
      </c>
      <c r="AK18" s="83" t="s">
        <v>57</v>
      </c>
      <c r="AL18" s="84"/>
      <c r="AM18" s="85" t="s">
        <v>47</v>
      </c>
      <c r="AN18" s="86" t="s">
        <v>46</v>
      </c>
      <c r="AO18" s="86" t="s">
        <v>63</v>
      </c>
      <c r="AP18" s="86" t="s">
        <v>62</v>
      </c>
      <c r="AQ18" s="87" t="s">
        <v>58</v>
      </c>
      <c r="AR18" s="88"/>
      <c r="AS18" s="89" t="s">
        <v>49</v>
      </c>
      <c r="AT18" s="90" t="s">
        <v>48</v>
      </c>
      <c r="AU18" s="91" t="s">
        <v>65</v>
      </c>
      <c r="AV18" s="91" t="s">
        <v>64</v>
      </c>
      <c r="AW18" s="92" t="s">
        <v>59</v>
      </c>
    </row>
    <row r="19" spans="1:49" s="100" customFormat="1" ht="24.75" x14ac:dyDescent="0.15">
      <c r="A19" s="202">
        <v>3</v>
      </c>
      <c r="B19" s="203" t="s">
        <v>247</v>
      </c>
      <c r="C19" s="203" t="s">
        <v>248</v>
      </c>
      <c r="D19" s="203" t="s">
        <v>673</v>
      </c>
      <c r="E19" s="93" t="str">
        <f t="shared" ref="E19:E40" si="0">CONCATENATE(C19,H19,K19,I19)</f>
        <v>024001POST_HT_TGBT</v>
      </c>
      <c r="F19" s="203" t="s">
        <v>376</v>
      </c>
      <c r="G19" s="94" t="s">
        <v>69</v>
      </c>
      <c r="H19" s="93" t="s">
        <v>90</v>
      </c>
      <c r="I19" s="94" t="s">
        <v>251</v>
      </c>
      <c r="J19" s="94"/>
      <c r="K19" s="204" t="s">
        <v>10</v>
      </c>
      <c r="L19" s="203">
        <v>0.33</v>
      </c>
      <c r="M19" s="205">
        <v>1000</v>
      </c>
      <c r="N19" s="97">
        <v>0.05</v>
      </c>
      <c r="O19" s="98">
        <f t="shared" ref="O19:O40" si="1">M19*(N19+1)*L19</f>
        <v>346.5</v>
      </c>
      <c r="P19" s="99">
        <f>O19/12</f>
        <v>28.875</v>
      </c>
      <c r="Q19" s="565">
        <f>SUM(O19:O20)</f>
        <v>1396.5</v>
      </c>
      <c r="R19" s="565">
        <f>SUM(P19:P20)</f>
        <v>116.375</v>
      </c>
      <c r="S19" s="567"/>
      <c r="T19" s="563"/>
      <c r="U19" s="98">
        <f>O19*$E$10</f>
        <v>367.7814674397859</v>
      </c>
      <c r="V19" s="99">
        <f>U19/12</f>
        <v>30.648455619982158</v>
      </c>
      <c r="W19" s="570">
        <f>SUM(U19:U20)</f>
        <v>1482.2707627118646</v>
      </c>
      <c r="X19" s="565">
        <f>SUM(V19:V20)</f>
        <v>123.52256355932204</v>
      </c>
      <c r="Y19" s="567"/>
      <c r="Z19" s="563"/>
      <c r="AA19" s="98">
        <f>O19*$E$11</f>
        <v>367.7814674397859</v>
      </c>
      <c r="AB19" s="99">
        <f>AA19/12</f>
        <v>30.648455619982158</v>
      </c>
      <c r="AC19" s="570">
        <f>SUM(AA19:AA20)</f>
        <v>1482.2707627118646</v>
      </c>
      <c r="AD19" s="565">
        <f>SUM(AB19:AB20)</f>
        <v>123.52256355932204</v>
      </c>
      <c r="AE19" s="567"/>
      <c r="AF19" s="563"/>
      <c r="AG19" s="98">
        <f t="shared" ref="AG19:AG41" si="2">O19*$E$12</f>
        <v>367.7814674397859</v>
      </c>
      <c r="AH19" s="99">
        <f>AG19/12</f>
        <v>30.648455619982158</v>
      </c>
      <c r="AI19" s="570">
        <f>SUM(AG19:AG20)</f>
        <v>1482.2707627118646</v>
      </c>
      <c r="AJ19" s="565">
        <f>SUM(AH19:AH20)</f>
        <v>123.52256355932204</v>
      </c>
      <c r="AK19" s="567"/>
      <c r="AL19" s="563"/>
      <c r="AM19" s="98">
        <f t="shared" ref="AM19:AM41" si="3">O19*$E$13</f>
        <v>367.7814674397859</v>
      </c>
      <c r="AN19" s="99">
        <f>AM19/12</f>
        <v>30.648455619982158</v>
      </c>
      <c r="AO19" s="570">
        <f>SUM(AM19:AM20)</f>
        <v>1482.2707627118646</v>
      </c>
      <c r="AP19" s="565">
        <f>SUM(AN19:AN20)</f>
        <v>123.52256355932204</v>
      </c>
      <c r="AQ19" s="567"/>
      <c r="AR19" s="563"/>
      <c r="AS19" s="98">
        <f t="shared" ref="AS19:AS41" si="4">O19*$E$14</f>
        <v>367.7814674397859</v>
      </c>
      <c r="AT19" s="99">
        <f>AS19/12</f>
        <v>30.648455619982158</v>
      </c>
      <c r="AU19" s="570">
        <f>SUM(AS19:AS20)</f>
        <v>1482.2707627118646</v>
      </c>
      <c r="AV19" s="565">
        <f>SUM(AT19:AT20)</f>
        <v>123.52256355932204</v>
      </c>
      <c r="AW19" s="567"/>
    </row>
    <row r="20" spans="1:49" s="100" customFormat="1" ht="388.5" thickBot="1" x14ac:dyDescent="0.2">
      <c r="A20" s="206">
        <v>3</v>
      </c>
      <c r="B20" s="207" t="s">
        <v>247</v>
      </c>
      <c r="C20" s="207" t="s">
        <v>248</v>
      </c>
      <c r="D20" s="207" t="s">
        <v>673</v>
      </c>
      <c r="E20" s="110" t="str">
        <f t="shared" si="0"/>
        <v>024001ECLS_Batiment</v>
      </c>
      <c r="F20" s="207" t="s">
        <v>377</v>
      </c>
      <c r="G20" s="111" t="s">
        <v>69</v>
      </c>
      <c r="H20" s="110" t="s">
        <v>79</v>
      </c>
      <c r="I20" s="208" t="s">
        <v>253</v>
      </c>
      <c r="J20" s="111"/>
      <c r="K20" s="209" t="s">
        <v>10</v>
      </c>
      <c r="L20" s="207">
        <v>1</v>
      </c>
      <c r="M20" s="210">
        <v>1000</v>
      </c>
      <c r="N20" s="211">
        <v>0.05</v>
      </c>
      <c r="O20" s="114">
        <f t="shared" si="1"/>
        <v>1050</v>
      </c>
      <c r="P20" s="115">
        <f t="shared" ref="P20:P41" si="5">O20/12</f>
        <v>87.5</v>
      </c>
      <c r="Q20" s="566"/>
      <c r="R20" s="566"/>
      <c r="S20" s="568"/>
      <c r="T20" s="564"/>
      <c r="U20" s="108">
        <f t="shared" ref="U20:U41" si="6">O20*$E$10</f>
        <v>1114.4892952720786</v>
      </c>
      <c r="V20" s="127">
        <f t="shared" ref="V20:V41" si="7">U20/12</f>
        <v>92.874107939339879</v>
      </c>
      <c r="W20" s="571"/>
      <c r="X20" s="566"/>
      <c r="Y20" s="568"/>
      <c r="Z20" s="564"/>
      <c r="AA20" s="108">
        <f t="shared" ref="AA20:AA41" si="8">O20*$E$11</f>
        <v>1114.4892952720786</v>
      </c>
      <c r="AB20" s="127">
        <f t="shared" ref="AB20:AB41" si="9">AA20/12</f>
        <v>92.874107939339879</v>
      </c>
      <c r="AC20" s="571"/>
      <c r="AD20" s="566"/>
      <c r="AE20" s="568"/>
      <c r="AF20" s="564"/>
      <c r="AG20" s="114">
        <f t="shared" si="2"/>
        <v>1114.4892952720786</v>
      </c>
      <c r="AH20" s="116">
        <f t="shared" ref="AH20:AH41" si="10">AG20/12</f>
        <v>92.874107939339879</v>
      </c>
      <c r="AI20" s="571"/>
      <c r="AJ20" s="566"/>
      <c r="AK20" s="568"/>
      <c r="AL20" s="564"/>
      <c r="AM20" s="114">
        <f t="shared" si="3"/>
        <v>1114.4892952720786</v>
      </c>
      <c r="AN20" s="116">
        <f t="shared" ref="AN20:AN41" si="11">AM20/12</f>
        <v>92.874107939339879</v>
      </c>
      <c r="AO20" s="571"/>
      <c r="AP20" s="566"/>
      <c r="AQ20" s="568"/>
      <c r="AR20" s="564"/>
      <c r="AS20" s="114">
        <f t="shared" si="4"/>
        <v>1114.4892952720786</v>
      </c>
      <c r="AT20" s="116">
        <f t="shared" ref="AT20:AT41" si="12">AS20/12</f>
        <v>92.874107939339879</v>
      </c>
      <c r="AU20" s="571"/>
      <c r="AV20" s="566"/>
      <c r="AW20" s="568"/>
    </row>
    <row r="21" spans="1:49" s="100" customFormat="1" ht="17.25" thickBot="1" x14ac:dyDescent="0.2">
      <c r="A21" s="212">
        <v>3</v>
      </c>
      <c r="B21" s="213" t="s">
        <v>249</v>
      </c>
      <c r="C21" s="213" t="s">
        <v>250</v>
      </c>
      <c r="D21" s="213" t="s">
        <v>673</v>
      </c>
      <c r="E21" s="214" t="str">
        <f t="shared" si="0"/>
        <v>024101ECLS_Batiment</v>
      </c>
      <c r="F21" s="213" t="s">
        <v>479</v>
      </c>
      <c r="G21" s="215" t="s">
        <v>69</v>
      </c>
      <c r="H21" s="214" t="s">
        <v>79</v>
      </c>
      <c r="I21" s="215" t="s">
        <v>253</v>
      </c>
      <c r="J21" s="215"/>
      <c r="K21" s="216" t="s">
        <v>10</v>
      </c>
      <c r="L21" s="213">
        <v>1</v>
      </c>
      <c r="M21" s="217">
        <v>1000</v>
      </c>
      <c r="N21" s="218">
        <v>0.05</v>
      </c>
      <c r="O21" s="219">
        <f t="shared" si="1"/>
        <v>1050</v>
      </c>
      <c r="P21" s="220">
        <f t="shared" si="5"/>
        <v>87.5</v>
      </c>
      <c r="Q21" s="221">
        <f>O21</f>
        <v>1050</v>
      </c>
      <c r="R21" s="221">
        <f>P21</f>
        <v>87.5</v>
      </c>
      <c r="S21" s="222"/>
      <c r="T21" s="564"/>
      <c r="U21" s="219">
        <f t="shared" si="6"/>
        <v>1114.4892952720786</v>
      </c>
      <c r="V21" s="220">
        <f t="shared" si="7"/>
        <v>92.874107939339879</v>
      </c>
      <c r="W21" s="223">
        <f>U21</f>
        <v>1114.4892952720786</v>
      </c>
      <c r="X21" s="221">
        <f>V21</f>
        <v>92.874107939339879</v>
      </c>
      <c r="Y21" s="222"/>
      <c r="Z21" s="564"/>
      <c r="AA21" s="219">
        <f t="shared" si="8"/>
        <v>1114.4892952720786</v>
      </c>
      <c r="AB21" s="220">
        <f t="shared" si="9"/>
        <v>92.874107939339879</v>
      </c>
      <c r="AC21" s="223">
        <f>AA21</f>
        <v>1114.4892952720786</v>
      </c>
      <c r="AD21" s="221">
        <f>AB21</f>
        <v>92.874107939339879</v>
      </c>
      <c r="AE21" s="222"/>
      <c r="AF21" s="564"/>
      <c r="AG21" s="128">
        <f t="shared" si="2"/>
        <v>1114.4892952720786</v>
      </c>
      <c r="AH21" s="127">
        <f t="shared" si="10"/>
        <v>92.874107939339879</v>
      </c>
      <c r="AI21" s="223">
        <f>AG21</f>
        <v>1114.4892952720786</v>
      </c>
      <c r="AJ21" s="221">
        <f>AH21</f>
        <v>92.874107939339879</v>
      </c>
      <c r="AK21" s="222"/>
      <c r="AL21" s="564"/>
      <c r="AM21" s="219">
        <f t="shared" si="3"/>
        <v>1114.4892952720786</v>
      </c>
      <c r="AN21" s="220">
        <f t="shared" si="11"/>
        <v>92.874107939339879</v>
      </c>
      <c r="AO21" s="223">
        <f>AM21</f>
        <v>1114.4892952720786</v>
      </c>
      <c r="AP21" s="221">
        <f>AN21</f>
        <v>92.874107939339879</v>
      </c>
      <c r="AQ21" s="222"/>
      <c r="AR21" s="564"/>
      <c r="AS21" s="219">
        <f t="shared" si="4"/>
        <v>1114.4892952720786</v>
      </c>
      <c r="AT21" s="220">
        <f t="shared" si="12"/>
        <v>92.874107939339879</v>
      </c>
      <c r="AU21" s="223">
        <f>AS21</f>
        <v>1114.4892952720786</v>
      </c>
      <c r="AV21" s="221">
        <f>AT21</f>
        <v>92.874107939339879</v>
      </c>
      <c r="AW21" s="222"/>
    </row>
    <row r="22" spans="1:49" s="100" customFormat="1" ht="49.5" x14ac:dyDescent="0.15">
      <c r="A22" s="202">
        <v>3</v>
      </c>
      <c r="B22" s="203" t="s">
        <v>264</v>
      </c>
      <c r="C22" s="203" t="s">
        <v>265</v>
      </c>
      <c r="D22" s="203" t="s">
        <v>673</v>
      </c>
      <c r="E22" s="93" t="str">
        <f t="shared" si="0"/>
        <v>033001ECLS_Batiment</v>
      </c>
      <c r="F22" s="203" t="s">
        <v>378</v>
      </c>
      <c r="G22" s="94" t="s">
        <v>69</v>
      </c>
      <c r="H22" s="93" t="s">
        <v>79</v>
      </c>
      <c r="I22" s="94" t="s">
        <v>253</v>
      </c>
      <c r="J22" s="94"/>
      <c r="K22" s="204" t="s">
        <v>10</v>
      </c>
      <c r="L22" s="203">
        <v>1</v>
      </c>
      <c r="M22" s="205">
        <v>1000</v>
      </c>
      <c r="N22" s="97">
        <v>0.05</v>
      </c>
      <c r="O22" s="98">
        <f t="shared" si="1"/>
        <v>1050</v>
      </c>
      <c r="P22" s="99">
        <f t="shared" si="5"/>
        <v>87.5</v>
      </c>
      <c r="Q22" s="565">
        <f>SUM(O22:O33)</f>
        <v>11193</v>
      </c>
      <c r="R22" s="565">
        <f>SUM(P22:P33)</f>
        <v>932.75</v>
      </c>
      <c r="S22" s="565"/>
      <c r="T22" s="564"/>
      <c r="U22" s="98">
        <f t="shared" si="6"/>
        <v>1114.4892952720786</v>
      </c>
      <c r="V22" s="99">
        <f t="shared" si="7"/>
        <v>92.874107939339879</v>
      </c>
      <c r="W22" s="570">
        <f>SUM(U22:U33)</f>
        <v>11880.455887600358</v>
      </c>
      <c r="X22" s="565">
        <f>SUM(V22:V33)</f>
        <v>990.03799063336305</v>
      </c>
      <c r="Y22" s="565"/>
      <c r="Z22" s="564"/>
      <c r="AA22" s="98">
        <f t="shared" si="8"/>
        <v>1114.4892952720786</v>
      </c>
      <c r="AB22" s="99">
        <f t="shared" si="9"/>
        <v>92.874107939339879</v>
      </c>
      <c r="AC22" s="570">
        <f>SUM(AA22:AA33)</f>
        <v>11880.455887600358</v>
      </c>
      <c r="AD22" s="565">
        <f>SUM(AB22:AB33)</f>
        <v>990.03799063336305</v>
      </c>
      <c r="AE22" s="565"/>
      <c r="AF22" s="564"/>
      <c r="AG22" s="98">
        <f t="shared" si="2"/>
        <v>1114.4892952720786</v>
      </c>
      <c r="AH22" s="99">
        <f t="shared" si="10"/>
        <v>92.874107939339879</v>
      </c>
      <c r="AI22" s="570">
        <f>SUM(AG22:AG33)</f>
        <v>11880.455887600358</v>
      </c>
      <c r="AJ22" s="565">
        <f>SUM(AH22:AH33)</f>
        <v>990.03799063336305</v>
      </c>
      <c r="AK22" s="565"/>
      <c r="AL22" s="564"/>
      <c r="AM22" s="98">
        <f t="shared" si="3"/>
        <v>1114.4892952720786</v>
      </c>
      <c r="AN22" s="99">
        <f t="shared" si="11"/>
        <v>92.874107939339879</v>
      </c>
      <c r="AO22" s="570">
        <f>SUM(AM22:AM33)</f>
        <v>11880.455887600358</v>
      </c>
      <c r="AP22" s="565">
        <f>SUM(AN22:AN33)</f>
        <v>990.03799063336305</v>
      </c>
      <c r="AQ22" s="565"/>
      <c r="AR22" s="564"/>
      <c r="AS22" s="98">
        <f t="shared" si="4"/>
        <v>1114.4892952720786</v>
      </c>
      <c r="AT22" s="99">
        <f t="shared" si="12"/>
        <v>92.874107939339879</v>
      </c>
      <c r="AU22" s="570">
        <f>SUM(AS22:AS33)</f>
        <v>11880.455887600358</v>
      </c>
      <c r="AV22" s="565">
        <f>SUM(AT22:AT33)</f>
        <v>990.03799063336305</v>
      </c>
      <c r="AW22" s="567"/>
    </row>
    <row r="23" spans="1:49" s="100" customFormat="1" ht="24.75" x14ac:dyDescent="0.15">
      <c r="A23" s="224">
        <v>3</v>
      </c>
      <c r="B23" s="225" t="s">
        <v>279</v>
      </c>
      <c r="C23" s="225" t="s">
        <v>280</v>
      </c>
      <c r="D23" s="225" t="s">
        <v>673</v>
      </c>
      <c r="E23" s="101" t="str">
        <f t="shared" si="0"/>
        <v>033002ECLS_Batiment</v>
      </c>
      <c r="F23" s="225" t="s">
        <v>379</v>
      </c>
      <c r="G23" s="102" t="s">
        <v>69</v>
      </c>
      <c r="H23" s="101" t="s">
        <v>79</v>
      </c>
      <c r="I23" s="117" t="s">
        <v>253</v>
      </c>
      <c r="J23" s="102"/>
      <c r="K23" s="226" t="s">
        <v>10</v>
      </c>
      <c r="L23" s="225">
        <v>1</v>
      </c>
      <c r="M23" s="227">
        <v>1000</v>
      </c>
      <c r="N23" s="122">
        <v>0.05</v>
      </c>
      <c r="O23" s="105">
        <f t="shared" si="1"/>
        <v>1050</v>
      </c>
      <c r="P23" s="106">
        <f t="shared" si="5"/>
        <v>87.5</v>
      </c>
      <c r="Q23" s="569"/>
      <c r="R23" s="569"/>
      <c r="S23" s="569"/>
      <c r="T23" s="564"/>
      <c r="U23" s="105">
        <f t="shared" si="6"/>
        <v>1114.4892952720786</v>
      </c>
      <c r="V23" s="107">
        <f t="shared" si="7"/>
        <v>92.874107939339879</v>
      </c>
      <c r="W23" s="572"/>
      <c r="X23" s="569"/>
      <c r="Y23" s="569"/>
      <c r="Z23" s="564"/>
      <c r="AA23" s="105">
        <f t="shared" si="8"/>
        <v>1114.4892952720786</v>
      </c>
      <c r="AB23" s="107">
        <f t="shared" si="9"/>
        <v>92.874107939339879</v>
      </c>
      <c r="AC23" s="572"/>
      <c r="AD23" s="569"/>
      <c r="AE23" s="569"/>
      <c r="AF23" s="564"/>
      <c r="AG23" s="105">
        <f t="shared" si="2"/>
        <v>1114.4892952720786</v>
      </c>
      <c r="AH23" s="107">
        <f t="shared" si="10"/>
        <v>92.874107939339879</v>
      </c>
      <c r="AI23" s="572"/>
      <c r="AJ23" s="569"/>
      <c r="AK23" s="569"/>
      <c r="AL23" s="564"/>
      <c r="AM23" s="105">
        <f t="shared" si="3"/>
        <v>1114.4892952720786</v>
      </c>
      <c r="AN23" s="107">
        <f t="shared" si="11"/>
        <v>92.874107939339879</v>
      </c>
      <c r="AO23" s="572"/>
      <c r="AP23" s="569"/>
      <c r="AQ23" s="569"/>
      <c r="AR23" s="564"/>
      <c r="AS23" s="105">
        <f t="shared" si="4"/>
        <v>1114.4892952720786</v>
      </c>
      <c r="AT23" s="107">
        <f t="shared" si="12"/>
        <v>92.874107939339879</v>
      </c>
      <c r="AU23" s="572"/>
      <c r="AV23" s="569"/>
      <c r="AW23" s="573"/>
    </row>
    <row r="24" spans="1:49" s="100" customFormat="1" ht="16.5" x14ac:dyDescent="0.15">
      <c r="A24" s="224">
        <v>3</v>
      </c>
      <c r="B24" s="225" t="s">
        <v>281</v>
      </c>
      <c r="C24" s="225" t="s">
        <v>282</v>
      </c>
      <c r="D24" s="225" t="s">
        <v>673</v>
      </c>
      <c r="E24" s="101" t="str">
        <f t="shared" si="0"/>
        <v>033003POST_HT_TGBT</v>
      </c>
      <c r="F24" s="225" t="s">
        <v>380</v>
      </c>
      <c r="G24" s="102" t="s">
        <v>69</v>
      </c>
      <c r="H24" s="101" t="s">
        <v>90</v>
      </c>
      <c r="I24" s="102" t="s">
        <v>251</v>
      </c>
      <c r="J24" s="102"/>
      <c r="K24" s="226" t="s">
        <v>10</v>
      </c>
      <c r="L24" s="225">
        <v>0.33</v>
      </c>
      <c r="M24" s="227">
        <v>1000</v>
      </c>
      <c r="N24" s="122">
        <v>0.05</v>
      </c>
      <c r="O24" s="105">
        <f t="shared" si="1"/>
        <v>346.5</v>
      </c>
      <c r="P24" s="106">
        <f t="shared" si="5"/>
        <v>28.875</v>
      </c>
      <c r="Q24" s="569"/>
      <c r="R24" s="569"/>
      <c r="S24" s="569"/>
      <c r="T24" s="564"/>
      <c r="U24" s="105">
        <f t="shared" si="6"/>
        <v>367.7814674397859</v>
      </c>
      <c r="V24" s="107">
        <f t="shared" si="7"/>
        <v>30.648455619982158</v>
      </c>
      <c r="W24" s="572"/>
      <c r="X24" s="569"/>
      <c r="Y24" s="569"/>
      <c r="Z24" s="564"/>
      <c r="AA24" s="105">
        <f t="shared" si="8"/>
        <v>367.7814674397859</v>
      </c>
      <c r="AB24" s="107">
        <f t="shared" si="9"/>
        <v>30.648455619982158</v>
      </c>
      <c r="AC24" s="572"/>
      <c r="AD24" s="569"/>
      <c r="AE24" s="569"/>
      <c r="AF24" s="564"/>
      <c r="AG24" s="105">
        <f t="shared" si="2"/>
        <v>367.7814674397859</v>
      </c>
      <c r="AH24" s="107">
        <f t="shared" si="10"/>
        <v>30.648455619982158</v>
      </c>
      <c r="AI24" s="572"/>
      <c r="AJ24" s="569"/>
      <c r="AK24" s="569"/>
      <c r="AL24" s="564"/>
      <c r="AM24" s="105">
        <f t="shared" si="3"/>
        <v>367.7814674397859</v>
      </c>
      <c r="AN24" s="107">
        <f t="shared" si="11"/>
        <v>30.648455619982158</v>
      </c>
      <c r="AO24" s="572"/>
      <c r="AP24" s="569"/>
      <c r="AQ24" s="569"/>
      <c r="AR24" s="564"/>
      <c r="AS24" s="105">
        <f t="shared" si="4"/>
        <v>367.7814674397859</v>
      </c>
      <c r="AT24" s="107">
        <f t="shared" si="12"/>
        <v>30.648455619982158</v>
      </c>
      <c r="AU24" s="572"/>
      <c r="AV24" s="569"/>
      <c r="AW24" s="573"/>
    </row>
    <row r="25" spans="1:49" s="100" customFormat="1" ht="41.25" x14ac:dyDescent="0.15">
      <c r="A25" s="224">
        <v>3</v>
      </c>
      <c r="B25" s="225" t="s">
        <v>281</v>
      </c>
      <c r="C25" s="225" t="s">
        <v>282</v>
      </c>
      <c r="D25" s="225" t="s">
        <v>673</v>
      </c>
      <c r="E25" s="101" t="str">
        <f t="shared" si="0"/>
        <v>033003ECLS_Batiment</v>
      </c>
      <c r="F25" s="225" t="s">
        <v>381</v>
      </c>
      <c r="G25" s="102" t="s">
        <v>69</v>
      </c>
      <c r="H25" s="101" t="s">
        <v>79</v>
      </c>
      <c r="I25" s="117" t="s">
        <v>253</v>
      </c>
      <c r="J25" s="102"/>
      <c r="K25" s="226" t="s">
        <v>10</v>
      </c>
      <c r="L25" s="225">
        <v>1</v>
      </c>
      <c r="M25" s="227">
        <v>1000</v>
      </c>
      <c r="N25" s="122">
        <v>0.05</v>
      </c>
      <c r="O25" s="105">
        <f t="shared" si="1"/>
        <v>1050</v>
      </c>
      <c r="P25" s="106">
        <f t="shared" si="5"/>
        <v>87.5</v>
      </c>
      <c r="Q25" s="569"/>
      <c r="R25" s="569"/>
      <c r="S25" s="569"/>
      <c r="T25" s="564"/>
      <c r="U25" s="105">
        <f t="shared" si="6"/>
        <v>1114.4892952720786</v>
      </c>
      <c r="V25" s="107">
        <f t="shared" si="7"/>
        <v>92.874107939339879</v>
      </c>
      <c r="W25" s="572"/>
      <c r="X25" s="569"/>
      <c r="Y25" s="569"/>
      <c r="Z25" s="564"/>
      <c r="AA25" s="105">
        <f t="shared" si="8"/>
        <v>1114.4892952720786</v>
      </c>
      <c r="AB25" s="107">
        <f t="shared" si="9"/>
        <v>92.874107939339879</v>
      </c>
      <c r="AC25" s="572"/>
      <c r="AD25" s="569"/>
      <c r="AE25" s="569"/>
      <c r="AF25" s="564"/>
      <c r="AG25" s="105">
        <f t="shared" si="2"/>
        <v>1114.4892952720786</v>
      </c>
      <c r="AH25" s="107">
        <f t="shared" si="10"/>
        <v>92.874107939339879</v>
      </c>
      <c r="AI25" s="572"/>
      <c r="AJ25" s="569"/>
      <c r="AK25" s="569"/>
      <c r="AL25" s="564"/>
      <c r="AM25" s="105">
        <f t="shared" si="3"/>
        <v>1114.4892952720786</v>
      </c>
      <c r="AN25" s="107">
        <f t="shared" si="11"/>
        <v>92.874107939339879</v>
      </c>
      <c r="AO25" s="572"/>
      <c r="AP25" s="569"/>
      <c r="AQ25" s="569"/>
      <c r="AR25" s="564"/>
      <c r="AS25" s="105">
        <f t="shared" si="4"/>
        <v>1114.4892952720786</v>
      </c>
      <c r="AT25" s="107">
        <f t="shared" si="12"/>
        <v>92.874107939339879</v>
      </c>
      <c r="AU25" s="572"/>
      <c r="AV25" s="569"/>
      <c r="AW25" s="573"/>
    </row>
    <row r="26" spans="1:49" s="100" customFormat="1" ht="41.25" x14ac:dyDescent="0.15">
      <c r="A26" s="224">
        <v>3</v>
      </c>
      <c r="B26" s="225" t="s">
        <v>283</v>
      </c>
      <c r="C26" s="225" t="s">
        <v>284</v>
      </c>
      <c r="D26" s="225" t="s">
        <v>673</v>
      </c>
      <c r="E26" s="101" t="str">
        <f t="shared" si="0"/>
        <v>033004ECLS_Batiment</v>
      </c>
      <c r="F26" s="225" t="s">
        <v>382</v>
      </c>
      <c r="G26" s="102" t="s">
        <v>69</v>
      </c>
      <c r="H26" s="101" t="s">
        <v>79</v>
      </c>
      <c r="I26" s="117" t="s">
        <v>253</v>
      </c>
      <c r="J26" s="102"/>
      <c r="K26" s="226" t="s">
        <v>10</v>
      </c>
      <c r="L26" s="225">
        <v>1</v>
      </c>
      <c r="M26" s="227">
        <v>1000</v>
      </c>
      <c r="N26" s="122">
        <v>0.05</v>
      </c>
      <c r="O26" s="105">
        <f t="shared" si="1"/>
        <v>1050</v>
      </c>
      <c r="P26" s="106">
        <f t="shared" si="5"/>
        <v>87.5</v>
      </c>
      <c r="Q26" s="569"/>
      <c r="R26" s="569"/>
      <c r="S26" s="569"/>
      <c r="T26" s="564"/>
      <c r="U26" s="105">
        <f t="shared" si="6"/>
        <v>1114.4892952720786</v>
      </c>
      <c r="V26" s="107">
        <f t="shared" si="7"/>
        <v>92.874107939339879</v>
      </c>
      <c r="W26" s="572"/>
      <c r="X26" s="569"/>
      <c r="Y26" s="569"/>
      <c r="Z26" s="564"/>
      <c r="AA26" s="105">
        <f t="shared" si="8"/>
        <v>1114.4892952720786</v>
      </c>
      <c r="AB26" s="107">
        <f t="shared" si="9"/>
        <v>92.874107939339879</v>
      </c>
      <c r="AC26" s="572"/>
      <c r="AD26" s="569"/>
      <c r="AE26" s="569"/>
      <c r="AF26" s="564"/>
      <c r="AG26" s="105">
        <f t="shared" si="2"/>
        <v>1114.4892952720786</v>
      </c>
      <c r="AH26" s="107">
        <f t="shared" si="10"/>
        <v>92.874107939339879</v>
      </c>
      <c r="AI26" s="572"/>
      <c r="AJ26" s="569"/>
      <c r="AK26" s="569"/>
      <c r="AL26" s="564"/>
      <c r="AM26" s="105">
        <f t="shared" si="3"/>
        <v>1114.4892952720786</v>
      </c>
      <c r="AN26" s="107">
        <f t="shared" si="11"/>
        <v>92.874107939339879</v>
      </c>
      <c r="AO26" s="572"/>
      <c r="AP26" s="569"/>
      <c r="AQ26" s="569"/>
      <c r="AR26" s="564"/>
      <c r="AS26" s="105">
        <f t="shared" si="4"/>
        <v>1114.4892952720786</v>
      </c>
      <c r="AT26" s="107">
        <f t="shared" si="12"/>
        <v>92.874107939339879</v>
      </c>
      <c r="AU26" s="572"/>
      <c r="AV26" s="569"/>
      <c r="AW26" s="573"/>
    </row>
    <row r="27" spans="1:49" s="100" customFormat="1" ht="16.5" x14ac:dyDescent="0.15">
      <c r="A27" s="224">
        <v>3</v>
      </c>
      <c r="B27" s="225" t="s">
        <v>285</v>
      </c>
      <c r="C27" s="225" t="s">
        <v>286</v>
      </c>
      <c r="D27" s="225" t="s">
        <v>673</v>
      </c>
      <c r="E27" s="101" t="str">
        <f t="shared" si="0"/>
        <v>033005POST_HT_TGBT</v>
      </c>
      <c r="F27" s="225" t="s">
        <v>383</v>
      </c>
      <c r="G27" s="102" t="s">
        <v>69</v>
      </c>
      <c r="H27" s="101" t="s">
        <v>90</v>
      </c>
      <c r="I27" s="102" t="s">
        <v>251</v>
      </c>
      <c r="J27" s="102" t="s">
        <v>252</v>
      </c>
      <c r="K27" s="226" t="s">
        <v>10</v>
      </c>
      <c r="L27" s="225">
        <v>0.33</v>
      </c>
      <c r="M27" s="227">
        <v>1000</v>
      </c>
      <c r="N27" s="122">
        <v>0.05</v>
      </c>
      <c r="O27" s="105">
        <f t="shared" si="1"/>
        <v>346.5</v>
      </c>
      <c r="P27" s="106">
        <f t="shared" si="5"/>
        <v>28.875</v>
      </c>
      <c r="Q27" s="569"/>
      <c r="R27" s="569"/>
      <c r="S27" s="569"/>
      <c r="T27" s="564"/>
      <c r="U27" s="105">
        <f t="shared" si="6"/>
        <v>367.7814674397859</v>
      </c>
      <c r="V27" s="107">
        <f t="shared" si="7"/>
        <v>30.648455619982158</v>
      </c>
      <c r="W27" s="572"/>
      <c r="X27" s="569"/>
      <c r="Y27" s="569"/>
      <c r="Z27" s="564"/>
      <c r="AA27" s="105">
        <f t="shared" si="8"/>
        <v>367.7814674397859</v>
      </c>
      <c r="AB27" s="107">
        <f t="shared" si="9"/>
        <v>30.648455619982158</v>
      </c>
      <c r="AC27" s="572"/>
      <c r="AD27" s="569"/>
      <c r="AE27" s="569"/>
      <c r="AF27" s="564"/>
      <c r="AG27" s="105">
        <f t="shared" si="2"/>
        <v>367.7814674397859</v>
      </c>
      <c r="AH27" s="107">
        <f t="shared" si="10"/>
        <v>30.648455619982158</v>
      </c>
      <c r="AI27" s="572"/>
      <c r="AJ27" s="569"/>
      <c r="AK27" s="569"/>
      <c r="AL27" s="564"/>
      <c r="AM27" s="105">
        <f t="shared" si="3"/>
        <v>367.7814674397859</v>
      </c>
      <c r="AN27" s="107">
        <f t="shared" si="11"/>
        <v>30.648455619982158</v>
      </c>
      <c r="AO27" s="572"/>
      <c r="AP27" s="569"/>
      <c r="AQ27" s="569"/>
      <c r="AR27" s="564"/>
      <c r="AS27" s="105">
        <f t="shared" si="4"/>
        <v>367.7814674397859</v>
      </c>
      <c r="AT27" s="107">
        <f t="shared" si="12"/>
        <v>30.648455619982158</v>
      </c>
      <c r="AU27" s="572"/>
      <c r="AV27" s="569"/>
      <c r="AW27" s="573"/>
    </row>
    <row r="28" spans="1:49" s="100" customFormat="1" ht="16.5" x14ac:dyDescent="0.15">
      <c r="A28" s="224">
        <v>3</v>
      </c>
      <c r="B28" s="225" t="s">
        <v>285</v>
      </c>
      <c r="C28" s="225" t="s">
        <v>286</v>
      </c>
      <c r="D28" s="225" t="s">
        <v>673</v>
      </c>
      <c r="E28" s="101" t="str">
        <f t="shared" si="0"/>
        <v>033005PROE_Ge</v>
      </c>
      <c r="F28" s="225" t="s">
        <v>384</v>
      </c>
      <c r="G28" s="102" t="s">
        <v>69</v>
      </c>
      <c r="H28" s="101" t="s">
        <v>92</v>
      </c>
      <c r="I28" s="102" t="s">
        <v>395</v>
      </c>
      <c r="J28" s="102"/>
      <c r="K28" s="226" t="s">
        <v>10</v>
      </c>
      <c r="L28" s="225">
        <v>1</v>
      </c>
      <c r="M28" s="227">
        <v>1000</v>
      </c>
      <c r="N28" s="122">
        <v>0.05</v>
      </c>
      <c r="O28" s="105">
        <f t="shared" si="1"/>
        <v>1050</v>
      </c>
      <c r="P28" s="106">
        <f t="shared" si="5"/>
        <v>87.5</v>
      </c>
      <c r="Q28" s="569"/>
      <c r="R28" s="569"/>
      <c r="S28" s="569"/>
      <c r="T28" s="564"/>
      <c r="U28" s="105">
        <f t="shared" si="6"/>
        <v>1114.4892952720786</v>
      </c>
      <c r="V28" s="107">
        <f t="shared" si="7"/>
        <v>92.874107939339879</v>
      </c>
      <c r="W28" s="572"/>
      <c r="X28" s="569"/>
      <c r="Y28" s="569"/>
      <c r="Z28" s="564"/>
      <c r="AA28" s="105">
        <f t="shared" si="8"/>
        <v>1114.4892952720786</v>
      </c>
      <c r="AB28" s="107">
        <f t="shared" si="9"/>
        <v>92.874107939339879</v>
      </c>
      <c r="AC28" s="572"/>
      <c r="AD28" s="569"/>
      <c r="AE28" s="569"/>
      <c r="AF28" s="564"/>
      <c r="AG28" s="105">
        <f t="shared" si="2"/>
        <v>1114.4892952720786</v>
      </c>
      <c r="AH28" s="107">
        <f t="shared" si="10"/>
        <v>92.874107939339879</v>
      </c>
      <c r="AI28" s="572"/>
      <c r="AJ28" s="569"/>
      <c r="AK28" s="569"/>
      <c r="AL28" s="564"/>
      <c r="AM28" s="105">
        <f t="shared" si="3"/>
        <v>1114.4892952720786</v>
      </c>
      <c r="AN28" s="107">
        <f t="shared" si="11"/>
        <v>92.874107939339879</v>
      </c>
      <c r="AO28" s="572"/>
      <c r="AP28" s="569"/>
      <c r="AQ28" s="569"/>
      <c r="AR28" s="564"/>
      <c r="AS28" s="105">
        <f t="shared" si="4"/>
        <v>1114.4892952720786</v>
      </c>
      <c r="AT28" s="107">
        <f t="shared" si="12"/>
        <v>92.874107939339879</v>
      </c>
      <c r="AU28" s="572"/>
      <c r="AV28" s="569"/>
      <c r="AW28" s="573"/>
    </row>
    <row r="29" spans="1:49" s="100" customFormat="1" ht="24.75" x14ac:dyDescent="0.15">
      <c r="A29" s="224">
        <v>3</v>
      </c>
      <c r="B29" s="225" t="s">
        <v>285</v>
      </c>
      <c r="C29" s="225" t="s">
        <v>286</v>
      </c>
      <c r="D29" s="225" t="s">
        <v>673</v>
      </c>
      <c r="E29" s="101" t="str">
        <f t="shared" si="0"/>
        <v>033005ECLS_Batiment</v>
      </c>
      <c r="F29" s="225" t="s">
        <v>385</v>
      </c>
      <c r="G29" s="102" t="s">
        <v>69</v>
      </c>
      <c r="H29" s="101" t="s">
        <v>79</v>
      </c>
      <c r="I29" s="117" t="s">
        <v>253</v>
      </c>
      <c r="J29" s="102"/>
      <c r="K29" s="226" t="s">
        <v>10</v>
      </c>
      <c r="L29" s="225">
        <v>1</v>
      </c>
      <c r="M29" s="228">
        <v>1000</v>
      </c>
      <c r="N29" s="229">
        <v>0.05</v>
      </c>
      <c r="O29" s="108">
        <f t="shared" si="1"/>
        <v>1050</v>
      </c>
      <c r="P29" s="109">
        <f t="shared" si="5"/>
        <v>87.5</v>
      </c>
      <c r="Q29" s="569"/>
      <c r="R29" s="569"/>
      <c r="S29" s="569"/>
      <c r="T29" s="564"/>
      <c r="U29" s="105">
        <f t="shared" si="6"/>
        <v>1114.4892952720786</v>
      </c>
      <c r="V29" s="107">
        <f t="shared" si="7"/>
        <v>92.874107939339879</v>
      </c>
      <c r="W29" s="572"/>
      <c r="X29" s="569"/>
      <c r="Y29" s="569"/>
      <c r="Z29" s="564"/>
      <c r="AA29" s="105">
        <f t="shared" si="8"/>
        <v>1114.4892952720786</v>
      </c>
      <c r="AB29" s="107">
        <f t="shared" si="9"/>
        <v>92.874107939339879</v>
      </c>
      <c r="AC29" s="572"/>
      <c r="AD29" s="569"/>
      <c r="AE29" s="569"/>
      <c r="AF29" s="564"/>
      <c r="AG29" s="105">
        <f t="shared" si="2"/>
        <v>1114.4892952720786</v>
      </c>
      <c r="AH29" s="107">
        <f t="shared" si="10"/>
        <v>92.874107939339879</v>
      </c>
      <c r="AI29" s="572"/>
      <c r="AJ29" s="569"/>
      <c r="AK29" s="569"/>
      <c r="AL29" s="564"/>
      <c r="AM29" s="105">
        <f t="shared" si="3"/>
        <v>1114.4892952720786</v>
      </c>
      <c r="AN29" s="107">
        <f t="shared" si="11"/>
        <v>92.874107939339879</v>
      </c>
      <c r="AO29" s="572"/>
      <c r="AP29" s="569"/>
      <c r="AQ29" s="569"/>
      <c r="AR29" s="564"/>
      <c r="AS29" s="105">
        <f t="shared" si="4"/>
        <v>1114.4892952720786</v>
      </c>
      <c r="AT29" s="107">
        <f t="shared" si="12"/>
        <v>92.874107939339879</v>
      </c>
      <c r="AU29" s="572"/>
      <c r="AV29" s="569"/>
      <c r="AW29" s="573"/>
    </row>
    <row r="30" spans="1:49" s="100" customFormat="1" ht="16.5" x14ac:dyDescent="0.15">
      <c r="A30" s="224">
        <v>3</v>
      </c>
      <c r="B30" s="225" t="s">
        <v>287</v>
      </c>
      <c r="C30" s="225" t="s">
        <v>346</v>
      </c>
      <c r="D30" s="225" t="s">
        <v>673</v>
      </c>
      <c r="E30" s="101" t="str">
        <f t="shared" si="0"/>
        <v>033007ECLS_Batiment</v>
      </c>
      <c r="F30" s="225" t="s">
        <v>386</v>
      </c>
      <c r="G30" s="102" t="s">
        <v>69</v>
      </c>
      <c r="H30" s="101" t="s">
        <v>79</v>
      </c>
      <c r="I30" s="117" t="s">
        <v>253</v>
      </c>
      <c r="J30" s="102"/>
      <c r="K30" s="226" t="s">
        <v>10</v>
      </c>
      <c r="L30" s="225">
        <v>1</v>
      </c>
      <c r="M30" s="230">
        <v>1000</v>
      </c>
      <c r="N30" s="231">
        <v>0.05</v>
      </c>
      <c r="O30" s="105">
        <f t="shared" si="1"/>
        <v>1050</v>
      </c>
      <c r="P30" s="106">
        <f t="shared" si="5"/>
        <v>87.5</v>
      </c>
      <c r="Q30" s="569"/>
      <c r="R30" s="569"/>
      <c r="S30" s="569"/>
      <c r="T30" s="564"/>
      <c r="U30" s="105">
        <f t="shared" si="6"/>
        <v>1114.4892952720786</v>
      </c>
      <c r="V30" s="107">
        <f t="shared" si="7"/>
        <v>92.874107939339879</v>
      </c>
      <c r="W30" s="572"/>
      <c r="X30" s="569"/>
      <c r="Y30" s="569"/>
      <c r="Z30" s="564"/>
      <c r="AA30" s="105">
        <f t="shared" si="8"/>
        <v>1114.4892952720786</v>
      </c>
      <c r="AB30" s="107">
        <f t="shared" si="9"/>
        <v>92.874107939339879</v>
      </c>
      <c r="AC30" s="572"/>
      <c r="AD30" s="569"/>
      <c r="AE30" s="569"/>
      <c r="AF30" s="564"/>
      <c r="AG30" s="105">
        <f t="shared" si="2"/>
        <v>1114.4892952720786</v>
      </c>
      <c r="AH30" s="107">
        <f t="shared" si="10"/>
        <v>92.874107939339879</v>
      </c>
      <c r="AI30" s="572"/>
      <c r="AJ30" s="569"/>
      <c r="AK30" s="569"/>
      <c r="AL30" s="564"/>
      <c r="AM30" s="105">
        <f t="shared" si="3"/>
        <v>1114.4892952720786</v>
      </c>
      <c r="AN30" s="107">
        <f t="shared" si="11"/>
        <v>92.874107939339879</v>
      </c>
      <c r="AO30" s="572"/>
      <c r="AP30" s="569"/>
      <c r="AQ30" s="569"/>
      <c r="AR30" s="564"/>
      <c r="AS30" s="105">
        <f t="shared" si="4"/>
        <v>1114.4892952720786</v>
      </c>
      <c r="AT30" s="107">
        <f t="shared" si="12"/>
        <v>92.874107939339879</v>
      </c>
      <c r="AU30" s="572"/>
      <c r="AV30" s="569"/>
      <c r="AW30" s="573"/>
    </row>
    <row r="31" spans="1:49" s="100" customFormat="1" ht="16.5" x14ac:dyDescent="0.15">
      <c r="A31" s="224">
        <v>3</v>
      </c>
      <c r="B31" s="225" t="s">
        <v>288</v>
      </c>
      <c r="C31" s="225" t="s">
        <v>289</v>
      </c>
      <c r="D31" s="225" t="s">
        <v>673</v>
      </c>
      <c r="E31" s="101" t="str">
        <f t="shared" si="0"/>
        <v>033008ECLS_Batiment</v>
      </c>
      <c r="F31" s="225" t="s">
        <v>387</v>
      </c>
      <c r="G31" s="102" t="s">
        <v>69</v>
      </c>
      <c r="H31" s="101" t="s">
        <v>79</v>
      </c>
      <c r="I31" s="117" t="s">
        <v>253</v>
      </c>
      <c r="J31" s="102"/>
      <c r="K31" s="226" t="s">
        <v>10</v>
      </c>
      <c r="L31" s="225">
        <v>1</v>
      </c>
      <c r="M31" s="227">
        <v>1000</v>
      </c>
      <c r="N31" s="232">
        <v>0.05</v>
      </c>
      <c r="O31" s="105">
        <f t="shared" si="1"/>
        <v>1050</v>
      </c>
      <c r="P31" s="106">
        <f t="shared" si="5"/>
        <v>87.5</v>
      </c>
      <c r="Q31" s="569"/>
      <c r="R31" s="569"/>
      <c r="S31" s="569"/>
      <c r="T31" s="564"/>
      <c r="U31" s="105">
        <f t="shared" si="6"/>
        <v>1114.4892952720786</v>
      </c>
      <c r="V31" s="107">
        <f t="shared" si="7"/>
        <v>92.874107939339879</v>
      </c>
      <c r="W31" s="572"/>
      <c r="X31" s="569"/>
      <c r="Y31" s="569"/>
      <c r="Z31" s="564"/>
      <c r="AA31" s="105">
        <f t="shared" si="8"/>
        <v>1114.4892952720786</v>
      </c>
      <c r="AB31" s="107">
        <f t="shared" si="9"/>
        <v>92.874107939339879</v>
      </c>
      <c r="AC31" s="572"/>
      <c r="AD31" s="569"/>
      <c r="AE31" s="569"/>
      <c r="AF31" s="564"/>
      <c r="AG31" s="105">
        <f t="shared" si="2"/>
        <v>1114.4892952720786</v>
      </c>
      <c r="AH31" s="107">
        <f t="shared" si="10"/>
        <v>92.874107939339879</v>
      </c>
      <c r="AI31" s="572"/>
      <c r="AJ31" s="569"/>
      <c r="AK31" s="569"/>
      <c r="AL31" s="564"/>
      <c r="AM31" s="105">
        <f t="shared" si="3"/>
        <v>1114.4892952720786</v>
      </c>
      <c r="AN31" s="107">
        <f t="shared" si="11"/>
        <v>92.874107939339879</v>
      </c>
      <c r="AO31" s="572"/>
      <c r="AP31" s="569"/>
      <c r="AQ31" s="569"/>
      <c r="AR31" s="564"/>
      <c r="AS31" s="105">
        <f t="shared" si="4"/>
        <v>1114.4892952720786</v>
      </c>
      <c r="AT31" s="107">
        <f t="shared" si="12"/>
        <v>92.874107939339879</v>
      </c>
      <c r="AU31" s="572"/>
      <c r="AV31" s="569"/>
      <c r="AW31" s="573"/>
    </row>
    <row r="32" spans="1:49" s="100" customFormat="1" ht="24.75" x14ac:dyDescent="0.15">
      <c r="A32" s="224">
        <v>3</v>
      </c>
      <c r="B32" s="225" t="s">
        <v>347</v>
      </c>
      <c r="C32" s="225" t="s">
        <v>291</v>
      </c>
      <c r="D32" s="225" t="s">
        <v>673</v>
      </c>
      <c r="E32" s="101" t="str">
        <f t="shared" si="0"/>
        <v>033009ECLS_Batiment</v>
      </c>
      <c r="F32" s="225" t="s">
        <v>388</v>
      </c>
      <c r="G32" s="102" t="s">
        <v>69</v>
      </c>
      <c r="H32" s="101" t="s">
        <v>79</v>
      </c>
      <c r="I32" s="117" t="s">
        <v>253</v>
      </c>
      <c r="J32" s="102"/>
      <c r="K32" s="226" t="s">
        <v>10</v>
      </c>
      <c r="L32" s="225">
        <v>1</v>
      </c>
      <c r="M32" s="227">
        <v>1000</v>
      </c>
      <c r="N32" s="232">
        <v>0.05</v>
      </c>
      <c r="O32" s="105">
        <f t="shared" si="1"/>
        <v>1050</v>
      </c>
      <c r="P32" s="106">
        <f t="shared" si="5"/>
        <v>87.5</v>
      </c>
      <c r="Q32" s="569"/>
      <c r="R32" s="569"/>
      <c r="S32" s="569"/>
      <c r="T32" s="564"/>
      <c r="U32" s="105">
        <f t="shared" si="6"/>
        <v>1114.4892952720786</v>
      </c>
      <c r="V32" s="107">
        <f t="shared" si="7"/>
        <v>92.874107939339879</v>
      </c>
      <c r="W32" s="572"/>
      <c r="X32" s="569"/>
      <c r="Y32" s="569"/>
      <c r="Z32" s="564"/>
      <c r="AA32" s="105">
        <f t="shared" si="8"/>
        <v>1114.4892952720786</v>
      </c>
      <c r="AB32" s="107">
        <f t="shared" si="9"/>
        <v>92.874107939339879</v>
      </c>
      <c r="AC32" s="572"/>
      <c r="AD32" s="569"/>
      <c r="AE32" s="569"/>
      <c r="AF32" s="564"/>
      <c r="AG32" s="105">
        <f t="shared" si="2"/>
        <v>1114.4892952720786</v>
      </c>
      <c r="AH32" s="107">
        <f t="shared" si="10"/>
        <v>92.874107939339879</v>
      </c>
      <c r="AI32" s="572"/>
      <c r="AJ32" s="569"/>
      <c r="AK32" s="569"/>
      <c r="AL32" s="564"/>
      <c r="AM32" s="105">
        <f t="shared" si="3"/>
        <v>1114.4892952720786</v>
      </c>
      <c r="AN32" s="107">
        <f t="shared" si="11"/>
        <v>92.874107939339879</v>
      </c>
      <c r="AO32" s="572"/>
      <c r="AP32" s="569"/>
      <c r="AQ32" s="569"/>
      <c r="AR32" s="564"/>
      <c r="AS32" s="105">
        <f t="shared" si="4"/>
        <v>1114.4892952720786</v>
      </c>
      <c r="AT32" s="107">
        <f t="shared" si="12"/>
        <v>92.874107939339879</v>
      </c>
      <c r="AU32" s="572"/>
      <c r="AV32" s="569"/>
      <c r="AW32" s="573"/>
    </row>
    <row r="33" spans="1:49" s="100" customFormat="1" ht="17.25" thickBot="1" x14ac:dyDescent="0.2">
      <c r="A33" s="206">
        <v>3</v>
      </c>
      <c r="B33" s="207" t="s">
        <v>266</v>
      </c>
      <c r="C33" s="207" t="s">
        <v>267</v>
      </c>
      <c r="D33" s="207" t="s">
        <v>673</v>
      </c>
      <c r="E33" s="110" t="str">
        <f t="shared" si="0"/>
        <v>033101ECLS_Batiment</v>
      </c>
      <c r="F33" s="207" t="s">
        <v>389</v>
      </c>
      <c r="G33" s="111" t="s">
        <v>69</v>
      </c>
      <c r="H33" s="110" t="s">
        <v>79</v>
      </c>
      <c r="I33" s="208" t="s">
        <v>253</v>
      </c>
      <c r="J33" s="111"/>
      <c r="K33" s="209" t="s">
        <v>10</v>
      </c>
      <c r="L33" s="207">
        <v>1</v>
      </c>
      <c r="M33" s="210">
        <v>1000</v>
      </c>
      <c r="N33" s="233">
        <v>0.05</v>
      </c>
      <c r="O33" s="114">
        <f t="shared" si="1"/>
        <v>1050</v>
      </c>
      <c r="P33" s="115">
        <f t="shared" si="5"/>
        <v>87.5</v>
      </c>
      <c r="Q33" s="566"/>
      <c r="R33" s="566"/>
      <c r="S33" s="566"/>
      <c r="T33" s="564"/>
      <c r="U33" s="114">
        <f t="shared" si="6"/>
        <v>1114.4892952720786</v>
      </c>
      <c r="V33" s="116">
        <f t="shared" si="7"/>
        <v>92.874107939339879</v>
      </c>
      <c r="W33" s="571"/>
      <c r="X33" s="566"/>
      <c r="Y33" s="566"/>
      <c r="Z33" s="564"/>
      <c r="AA33" s="114">
        <f t="shared" si="8"/>
        <v>1114.4892952720786</v>
      </c>
      <c r="AB33" s="116">
        <f t="shared" si="9"/>
        <v>92.874107939339879</v>
      </c>
      <c r="AC33" s="571"/>
      <c r="AD33" s="566"/>
      <c r="AE33" s="566"/>
      <c r="AF33" s="564"/>
      <c r="AG33" s="114">
        <f t="shared" si="2"/>
        <v>1114.4892952720786</v>
      </c>
      <c r="AH33" s="116">
        <f t="shared" si="10"/>
        <v>92.874107939339879</v>
      </c>
      <c r="AI33" s="571"/>
      <c r="AJ33" s="566"/>
      <c r="AK33" s="566"/>
      <c r="AL33" s="564"/>
      <c r="AM33" s="114">
        <f t="shared" si="3"/>
        <v>1114.4892952720786</v>
      </c>
      <c r="AN33" s="116">
        <f t="shared" si="11"/>
        <v>92.874107939339879</v>
      </c>
      <c r="AO33" s="571"/>
      <c r="AP33" s="566"/>
      <c r="AQ33" s="566"/>
      <c r="AR33" s="564"/>
      <c r="AS33" s="114">
        <f t="shared" si="4"/>
        <v>1114.4892952720786</v>
      </c>
      <c r="AT33" s="116">
        <f t="shared" si="12"/>
        <v>92.874107939339879</v>
      </c>
      <c r="AU33" s="571"/>
      <c r="AV33" s="566"/>
      <c r="AW33" s="568"/>
    </row>
    <row r="34" spans="1:49" s="100" customFormat="1" ht="99.75" thickBot="1" x14ac:dyDescent="0.2">
      <c r="A34" s="212">
        <v>3</v>
      </c>
      <c r="B34" s="213" t="s">
        <v>294</v>
      </c>
      <c r="C34" s="213" t="s">
        <v>295</v>
      </c>
      <c r="D34" s="213" t="s">
        <v>674</v>
      </c>
      <c r="E34" s="214" t="str">
        <f t="shared" si="0"/>
        <v>035001ECLS_Batiment</v>
      </c>
      <c r="F34" s="213" t="s">
        <v>390</v>
      </c>
      <c r="G34" s="215" t="s">
        <v>69</v>
      </c>
      <c r="H34" s="214" t="s">
        <v>79</v>
      </c>
      <c r="I34" s="215" t="s">
        <v>253</v>
      </c>
      <c r="J34" s="215"/>
      <c r="K34" s="216" t="s">
        <v>10</v>
      </c>
      <c r="L34" s="213">
        <v>1</v>
      </c>
      <c r="M34" s="217">
        <v>1000</v>
      </c>
      <c r="N34" s="234">
        <v>0.05</v>
      </c>
      <c r="O34" s="219">
        <f t="shared" si="1"/>
        <v>1050</v>
      </c>
      <c r="P34" s="220">
        <f t="shared" si="5"/>
        <v>87.5</v>
      </c>
      <c r="Q34" s="221">
        <f t="shared" ref="Q34:R35" si="13">O34</f>
        <v>1050</v>
      </c>
      <c r="R34" s="221">
        <f t="shared" si="13"/>
        <v>87.5</v>
      </c>
      <c r="S34" s="222"/>
      <c r="T34" s="564"/>
      <c r="U34" s="219">
        <f t="shared" si="6"/>
        <v>1114.4892952720786</v>
      </c>
      <c r="V34" s="220">
        <f t="shared" si="7"/>
        <v>92.874107939339879</v>
      </c>
      <c r="W34" s="223">
        <f t="shared" ref="W34:X35" si="14">U34</f>
        <v>1114.4892952720786</v>
      </c>
      <c r="X34" s="221">
        <f t="shared" si="14"/>
        <v>92.874107939339879</v>
      </c>
      <c r="Y34" s="222"/>
      <c r="Z34" s="564"/>
      <c r="AA34" s="219">
        <f t="shared" si="8"/>
        <v>1114.4892952720786</v>
      </c>
      <c r="AB34" s="220">
        <f t="shared" si="9"/>
        <v>92.874107939339879</v>
      </c>
      <c r="AC34" s="223">
        <f t="shared" ref="AC34:AD35" si="15">AA34</f>
        <v>1114.4892952720786</v>
      </c>
      <c r="AD34" s="221">
        <f t="shared" si="15"/>
        <v>92.874107939339879</v>
      </c>
      <c r="AE34" s="222"/>
      <c r="AF34" s="564"/>
      <c r="AG34" s="219">
        <f t="shared" si="2"/>
        <v>1114.4892952720786</v>
      </c>
      <c r="AH34" s="220">
        <f t="shared" si="10"/>
        <v>92.874107939339879</v>
      </c>
      <c r="AI34" s="223">
        <f t="shared" ref="AI34:AJ35" si="16">AG34</f>
        <v>1114.4892952720786</v>
      </c>
      <c r="AJ34" s="221">
        <f t="shared" si="16"/>
        <v>92.874107939339879</v>
      </c>
      <c r="AK34" s="222"/>
      <c r="AL34" s="564"/>
      <c r="AM34" s="219">
        <f t="shared" si="3"/>
        <v>1114.4892952720786</v>
      </c>
      <c r="AN34" s="220">
        <f t="shared" si="11"/>
        <v>92.874107939339879</v>
      </c>
      <c r="AO34" s="223">
        <f t="shared" ref="AO34:AP35" si="17">AM34</f>
        <v>1114.4892952720786</v>
      </c>
      <c r="AP34" s="221">
        <f t="shared" si="17"/>
        <v>92.874107939339879</v>
      </c>
      <c r="AQ34" s="222"/>
      <c r="AR34" s="564"/>
      <c r="AS34" s="219">
        <f t="shared" si="4"/>
        <v>1114.4892952720786</v>
      </c>
      <c r="AT34" s="220">
        <f t="shared" si="12"/>
        <v>92.874107939339879</v>
      </c>
      <c r="AU34" s="223">
        <f t="shared" ref="AU34:AV35" si="18">AS34</f>
        <v>1114.4892952720786</v>
      </c>
      <c r="AV34" s="221">
        <f t="shared" si="18"/>
        <v>92.874107939339879</v>
      </c>
      <c r="AW34" s="222"/>
    </row>
    <row r="35" spans="1:49" s="100" customFormat="1" ht="17.25" thickBot="1" x14ac:dyDescent="0.2">
      <c r="A35" s="212">
        <v>3</v>
      </c>
      <c r="B35" s="213" t="s">
        <v>296</v>
      </c>
      <c r="C35" s="213" t="s">
        <v>297</v>
      </c>
      <c r="D35" s="213" t="s">
        <v>673</v>
      </c>
      <c r="E35" s="214" t="str">
        <f t="shared" si="0"/>
        <v>071001ECLS_Batiment</v>
      </c>
      <c r="F35" s="213" t="s">
        <v>391</v>
      </c>
      <c r="G35" s="215" t="s">
        <v>69</v>
      </c>
      <c r="H35" s="214" t="s">
        <v>79</v>
      </c>
      <c r="I35" s="215" t="s">
        <v>253</v>
      </c>
      <c r="J35" s="215"/>
      <c r="K35" s="216" t="s">
        <v>10</v>
      </c>
      <c r="L35" s="213">
        <v>1</v>
      </c>
      <c r="M35" s="217">
        <v>1000</v>
      </c>
      <c r="N35" s="234">
        <v>0.05</v>
      </c>
      <c r="O35" s="219">
        <f t="shared" si="1"/>
        <v>1050</v>
      </c>
      <c r="P35" s="220">
        <f t="shared" si="5"/>
        <v>87.5</v>
      </c>
      <c r="Q35" s="221">
        <f t="shared" si="13"/>
        <v>1050</v>
      </c>
      <c r="R35" s="221">
        <f t="shared" si="13"/>
        <v>87.5</v>
      </c>
      <c r="S35" s="222"/>
      <c r="T35" s="564"/>
      <c r="U35" s="219">
        <f t="shared" si="6"/>
        <v>1114.4892952720786</v>
      </c>
      <c r="V35" s="220">
        <f t="shared" si="7"/>
        <v>92.874107939339879</v>
      </c>
      <c r="W35" s="223">
        <f t="shared" si="14"/>
        <v>1114.4892952720786</v>
      </c>
      <c r="X35" s="221">
        <f t="shared" si="14"/>
        <v>92.874107939339879</v>
      </c>
      <c r="Y35" s="222"/>
      <c r="Z35" s="564"/>
      <c r="AA35" s="219">
        <f t="shared" si="8"/>
        <v>1114.4892952720786</v>
      </c>
      <c r="AB35" s="220">
        <f t="shared" si="9"/>
        <v>92.874107939339879</v>
      </c>
      <c r="AC35" s="223">
        <f t="shared" si="15"/>
        <v>1114.4892952720786</v>
      </c>
      <c r="AD35" s="221">
        <f t="shared" si="15"/>
        <v>92.874107939339879</v>
      </c>
      <c r="AE35" s="222"/>
      <c r="AF35" s="564"/>
      <c r="AG35" s="219">
        <f t="shared" si="2"/>
        <v>1114.4892952720786</v>
      </c>
      <c r="AH35" s="220">
        <f t="shared" si="10"/>
        <v>92.874107939339879</v>
      </c>
      <c r="AI35" s="223">
        <f t="shared" si="16"/>
        <v>1114.4892952720786</v>
      </c>
      <c r="AJ35" s="221">
        <f t="shared" si="16"/>
        <v>92.874107939339879</v>
      </c>
      <c r="AK35" s="222"/>
      <c r="AL35" s="564"/>
      <c r="AM35" s="219">
        <f t="shared" si="3"/>
        <v>1114.4892952720786</v>
      </c>
      <c r="AN35" s="220">
        <f t="shared" si="11"/>
        <v>92.874107939339879</v>
      </c>
      <c r="AO35" s="223">
        <f t="shared" si="17"/>
        <v>1114.4892952720786</v>
      </c>
      <c r="AP35" s="221">
        <f t="shared" si="17"/>
        <v>92.874107939339879</v>
      </c>
      <c r="AQ35" s="222"/>
      <c r="AR35" s="564"/>
      <c r="AS35" s="219">
        <f t="shared" si="4"/>
        <v>1114.4892952720786</v>
      </c>
      <c r="AT35" s="220">
        <f t="shared" si="12"/>
        <v>92.874107939339879</v>
      </c>
      <c r="AU35" s="223">
        <f t="shared" si="18"/>
        <v>1114.4892952720786</v>
      </c>
      <c r="AV35" s="221">
        <f t="shared" si="18"/>
        <v>92.874107939339879</v>
      </c>
      <c r="AW35" s="222"/>
    </row>
    <row r="36" spans="1:49" s="100" customFormat="1" ht="16.5" x14ac:dyDescent="0.15">
      <c r="A36" s="202">
        <v>3</v>
      </c>
      <c r="B36" s="203" t="s">
        <v>330</v>
      </c>
      <c r="C36" s="203" t="s">
        <v>300</v>
      </c>
      <c r="D36" s="203" t="s">
        <v>674</v>
      </c>
      <c r="E36" s="93" t="str">
        <f t="shared" si="0"/>
        <v>400001POST_HT_TGBT</v>
      </c>
      <c r="F36" s="203" t="s">
        <v>392</v>
      </c>
      <c r="G36" s="94" t="s">
        <v>69</v>
      </c>
      <c r="H36" s="93" t="s">
        <v>90</v>
      </c>
      <c r="I36" s="94" t="s">
        <v>251</v>
      </c>
      <c r="J36" s="94" t="s">
        <v>252</v>
      </c>
      <c r="K36" s="204" t="s">
        <v>10</v>
      </c>
      <c r="L36" s="203">
        <v>0.33</v>
      </c>
      <c r="M36" s="205">
        <v>1000</v>
      </c>
      <c r="N36" s="235">
        <v>0.05</v>
      </c>
      <c r="O36" s="98">
        <f t="shared" si="1"/>
        <v>346.5</v>
      </c>
      <c r="P36" s="99">
        <f t="shared" si="5"/>
        <v>28.875</v>
      </c>
      <c r="Q36" s="565">
        <f>SUM(O36:O39)</f>
        <v>3496.5</v>
      </c>
      <c r="R36" s="565">
        <f>SUM(P36:P39)</f>
        <v>291.375</v>
      </c>
      <c r="S36" s="565"/>
      <c r="T36" s="564"/>
      <c r="U36" s="98">
        <f t="shared" si="6"/>
        <v>367.7814674397859</v>
      </c>
      <c r="V36" s="99">
        <f t="shared" si="7"/>
        <v>30.648455619982158</v>
      </c>
      <c r="W36" s="570">
        <f>SUM(U36:U39)</f>
        <v>3711.249353256022</v>
      </c>
      <c r="X36" s="565">
        <f>SUM(V36:V39)</f>
        <v>309.2707794380018</v>
      </c>
      <c r="Y36" s="565"/>
      <c r="Z36" s="564"/>
      <c r="AA36" s="98">
        <f t="shared" si="8"/>
        <v>367.7814674397859</v>
      </c>
      <c r="AB36" s="99">
        <f t="shared" si="9"/>
        <v>30.648455619982158</v>
      </c>
      <c r="AC36" s="570">
        <f>SUM(AA36:AA39)</f>
        <v>3711.249353256022</v>
      </c>
      <c r="AD36" s="565">
        <f>SUM(AB36:AB39)</f>
        <v>309.2707794380018</v>
      </c>
      <c r="AE36" s="565"/>
      <c r="AF36" s="564"/>
      <c r="AG36" s="98">
        <f t="shared" si="2"/>
        <v>367.7814674397859</v>
      </c>
      <c r="AH36" s="99">
        <f t="shared" si="10"/>
        <v>30.648455619982158</v>
      </c>
      <c r="AI36" s="570">
        <f>SUM(AG36:AG39)</f>
        <v>3711.249353256022</v>
      </c>
      <c r="AJ36" s="565">
        <f>SUM(AH36:AH39)</f>
        <v>309.2707794380018</v>
      </c>
      <c r="AK36" s="565"/>
      <c r="AL36" s="564"/>
      <c r="AM36" s="98">
        <f t="shared" si="3"/>
        <v>367.7814674397859</v>
      </c>
      <c r="AN36" s="99">
        <f t="shared" si="11"/>
        <v>30.648455619982158</v>
      </c>
      <c r="AO36" s="570">
        <f>SUM(AM36:AM39)</f>
        <v>3711.249353256022</v>
      </c>
      <c r="AP36" s="565">
        <f>SUM(AN36:AN39)</f>
        <v>309.2707794380018</v>
      </c>
      <c r="AQ36" s="565"/>
      <c r="AR36" s="564"/>
      <c r="AS36" s="98">
        <f t="shared" si="4"/>
        <v>367.7814674397859</v>
      </c>
      <c r="AT36" s="99">
        <f t="shared" si="12"/>
        <v>30.648455619982158</v>
      </c>
      <c r="AU36" s="570">
        <f>SUM(AS36:AS39)</f>
        <v>3711.249353256022</v>
      </c>
      <c r="AV36" s="565">
        <f>SUM(AT36:AT39)</f>
        <v>309.2707794380018</v>
      </c>
      <c r="AW36" s="567"/>
    </row>
    <row r="37" spans="1:49" s="100" customFormat="1" ht="24.75" x14ac:dyDescent="0.15">
      <c r="A37" s="224">
        <v>3</v>
      </c>
      <c r="B37" s="225" t="s">
        <v>330</v>
      </c>
      <c r="C37" s="225" t="s">
        <v>300</v>
      </c>
      <c r="D37" s="225" t="s">
        <v>674</v>
      </c>
      <c r="E37" s="101" t="str">
        <f t="shared" si="0"/>
        <v>400001ECLS_Batiment</v>
      </c>
      <c r="F37" s="225" t="s">
        <v>393</v>
      </c>
      <c r="G37" s="102" t="s">
        <v>69</v>
      </c>
      <c r="H37" s="101" t="s">
        <v>79</v>
      </c>
      <c r="I37" s="117" t="s">
        <v>253</v>
      </c>
      <c r="J37" s="102"/>
      <c r="K37" s="226" t="s">
        <v>10</v>
      </c>
      <c r="L37" s="225">
        <v>1</v>
      </c>
      <c r="M37" s="227">
        <v>1000</v>
      </c>
      <c r="N37" s="232">
        <v>0.05</v>
      </c>
      <c r="O37" s="105">
        <f t="shared" si="1"/>
        <v>1050</v>
      </c>
      <c r="P37" s="106">
        <f t="shared" si="5"/>
        <v>87.5</v>
      </c>
      <c r="Q37" s="569"/>
      <c r="R37" s="569"/>
      <c r="S37" s="569"/>
      <c r="T37" s="564"/>
      <c r="U37" s="105">
        <f t="shared" si="6"/>
        <v>1114.4892952720786</v>
      </c>
      <c r="V37" s="107">
        <f t="shared" si="7"/>
        <v>92.874107939339879</v>
      </c>
      <c r="W37" s="572"/>
      <c r="X37" s="569"/>
      <c r="Y37" s="569"/>
      <c r="Z37" s="564"/>
      <c r="AA37" s="105">
        <f t="shared" si="8"/>
        <v>1114.4892952720786</v>
      </c>
      <c r="AB37" s="107">
        <f t="shared" si="9"/>
        <v>92.874107939339879</v>
      </c>
      <c r="AC37" s="572"/>
      <c r="AD37" s="569"/>
      <c r="AE37" s="569"/>
      <c r="AF37" s="564"/>
      <c r="AG37" s="105">
        <f t="shared" si="2"/>
        <v>1114.4892952720786</v>
      </c>
      <c r="AH37" s="107">
        <f t="shared" si="10"/>
        <v>92.874107939339879</v>
      </c>
      <c r="AI37" s="572"/>
      <c r="AJ37" s="569"/>
      <c r="AK37" s="569"/>
      <c r="AL37" s="564"/>
      <c r="AM37" s="105">
        <f t="shared" si="3"/>
        <v>1114.4892952720786</v>
      </c>
      <c r="AN37" s="107">
        <f t="shared" si="11"/>
        <v>92.874107939339879</v>
      </c>
      <c r="AO37" s="572"/>
      <c r="AP37" s="569"/>
      <c r="AQ37" s="569"/>
      <c r="AR37" s="564"/>
      <c r="AS37" s="105">
        <f t="shared" si="4"/>
        <v>1114.4892952720786</v>
      </c>
      <c r="AT37" s="107">
        <f t="shared" si="12"/>
        <v>92.874107939339879</v>
      </c>
      <c r="AU37" s="572"/>
      <c r="AV37" s="569"/>
      <c r="AW37" s="573"/>
    </row>
    <row r="38" spans="1:49" s="100" customFormat="1" ht="16.5" x14ac:dyDescent="0.15">
      <c r="A38" s="224">
        <v>3</v>
      </c>
      <c r="B38" s="225" t="s">
        <v>474</v>
      </c>
      <c r="C38" s="225">
        <v>400001</v>
      </c>
      <c r="D38" s="225" t="s">
        <v>674</v>
      </c>
      <c r="E38" s="101" t="str">
        <f t="shared" si="0"/>
        <v>400001ECLS_Batiment</v>
      </c>
      <c r="F38" s="225" t="s">
        <v>477</v>
      </c>
      <c r="G38" s="102" t="s">
        <v>69</v>
      </c>
      <c r="H38" s="101" t="s">
        <v>79</v>
      </c>
      <c r="I38" s="117" t="s">
        <v>253</v>
      </c>
      <c r="J38" s="102"/>
      <c r="K38" s="226" t="s">
        <v>10</v>
      </c>
      <c r="L38" s="225">
        <v>1</v>
      </c>
      <c r="M38" s="227">
        <v>1000</v>
      </c>
      <c r="N38" s="232">
        <v>0.05</v>
      </c>
      <c r="O38" s="105">
        <f t="shared" si="1"/>
        <v>1050</v>
      </c>
      <c r="P38" s="106">
        <f t="shared" si="5"/>
        <v>87.5</v>
      </c>
      <c r="Q38" s="569"/>
      <c r="R38" s="569"/>
      <c r="S38" s="569"/>
      <c r="T38" s="564"/>
      <c r="U38" s="105">
        <f t="shared" si="6"/>
        <v>1114.4892952720786</v>
      </c>
      <c r="V38" s="107">
        <f t="shared" si="7"/>
        <v>92.874107939339879</v>
      </c>
      <c r="W38" s="572"/>
      <c r="X38" s="569"/>
      <c r="Y38" s="569"/>
      <c r="Z38" s="564"/>
      <c r="AA38" s="105">
        <f t="shared" si="8"/>
        <v>1114.4892952720786</v>
      </c>
      <c r="AB38" s="107">
        <f t="shared" si="9"/>
        <v>92.874107939339879</v>
      </c>
      <c r="AC38" s="572"/>
      <c r="AD38" s="569"/>
      <c r="AE38" s="569"/>
      <c r="AF38" s="564"/>
      <c r="AG38" s="105">
        <f t="shared" si="2"/>
        <v>1114.4892952720786</v>
      </c>
      <c r="AH38" s="107">
        <f t="shared" si="10"/>
        <v>92.874107939339879</v>
      </c>
      <c r="AI38" s="572"/>
      <c r="AJ38" s="569"/>
      <c r="AK38" s="569"/>
      <c r="AL38" s="564"/>
      <c r="AM38" s="105">
        <f t="shared" si="3"/>
        <v>1114.4892952720786</v>
      </c>
      <c r="AN38" s="107">
        <f t="shared" si="11"/>
        <v>92.874107939339879</v>
      </c>
      <c r="AO38" s="572"/>
      <c r="AP38" s="569"/>
      <c r="AQ38" s="569"/>
      <c r="AR38" s="564"/>
      <c r="AS38" s="105">
        <f t="shared" si="4"/>
        <v>1114.4892952720786</v>
      </c>
      <c r="AT38" s="107">
        <f t="shared" si="12"/>
        <v>92.874107939339879</v>
      </c>
      <c r="AU38" s="572"/>
      <c r="AV38" s="569"/>
      <c r="AW38" s="573"/>
    </row>
    <row r="39" spans="1:49" s="100" customFormat="1" ht="17.25" thickBot="1" x14ac:dyDescent="0.2">
      <c r="A39" s="206">
        <v>3</v>
      </c>
      <c r="B39" s="207" t="s">
        <v>474</v>
      </c>
      <c r="C39" s="207">
        <v>400001</v>
      </c>
      <c r="D39" s="207" t="s">
        <v>674</v>
      </c>
      <c r="E39" s="110" t="str">
        <f t="shared" si="0"/>
        <v>400001PROE_Batiment</v>
      </c>
      <c r="F39" s="207" t="s">
        <v>478</v>
      </c>
      <c r="G39" s="111" t="s">
        <v>69</v>
      </c>
      <c r="H39" s="110" t="s">
        <v>92</v>
      </c>
      <c r="I39" s="208" t="s">
        <v>253</v>
      </c>
      <c r="J39" s="111"/>
      <c r="K39" s="209" t="s">
        <v>10</v>
      </c>
      <c r="L39" s="207">
        <v>1</v>
      </c>
      <c r="M39" s="210">
        <v>1000</v>
      </c>
      <c r="N39" s="233">
        <v>0.05</v>
      </c>
      <c r="O39" s="114">
        <f t="shared" si="1"/>
        <v>1050</v>
      </c>
      <c r="P39" s="115">
        <f t="shared" si="5"/>
        <v>87.5</v>
      </c>
      <c r="Q39" s="566"/>
      <c r="R39" s="566"/>
      <c r="S39" s="566"/>
      <c r="T39" s="564"/>
      <c r="U39" s="114">
        <f t="shared" si="6"/>
        <v>1114.4892952720786</v>
      </c>
      <c r="V39" s="116">
        <f t="shared" si="7"/>
        <v>92.874107939339879</v>
      </c>
      <c r="W39" s="571"/>
      <c r="X39" s="566"/>
      <c r="Y39" s="566"/>
      <c r="Z39" s="564"/>
      <c r="AA39" s="114">
        <f t="shared" si="8"/>
        <v>1114.4892952720786</v>
      </c>
      <c r="AB39" s="116">
        <f t="shared" si="9"/>
        <v>92.874107939339879</v>
      </c>
      <c r="AC39" s="571"/>
      <c r="AD39" s="566"/>
      <c r="AE39" s="566"/>
      <c r="AF39" s="564"/>
      <c r="AG39" s="114">
        <f t="shared" si="2"/>
        <v>1114.4892952720786</v>
      </c>
      <c r="AH39" s="116">
        <f t="shared" si="10"/>
        <v>92.874107939339879</v>
      </c>
      <c r="AI39" s="571"/>
      <c r="AJ39" s="566"/>
      <c r="AK39" s="566"/>
      <c r="AL39" s="564"/>
      <c r="AM39" s="114">
        <f t="shared" si="3"/>
        <v>1114.4892952720786</v>
      </c>
      <c r="AN39" s="116">
        <f t="shared" si="11"/>
        <v>92.874107939339879</v>
      </c>
      <c r="AO39" s="571"/>
      <c r="AP39" s="566"/>
      <c r="AQ39" s="566"/>
      <c r="AR39" s="564"/>
      <c r="AS39" s="114">
        <f t="shared" si="4"/>
        <v>1114.4892952720786</v>
      </c>
      <c r="AT39" s="116">
        <f t="shared" si="12"/>
        <v>92.874107939339879</v>
      </c>
      <c r="AU39" s="571"/>
      <c r="AV39" s="566"/>
      <c r="AW39" s="568"/>
    </row>
    <row r="40" spans="1:49" s="100" customFormat="1" ht="50.25" thickBot="1" x14ac:dyDescent="0.2">
      <c r="A40" s="212">
        <v>3</v>
      </c>
      <c r="B40" s="213" t="s">
        <v>328</v>
      </c>
      <c r="C40" s="213" t="s">
        <v>329</v>
      </c>
      <c r="D40" s="213" t="s">
        <v>674</v>
      </c>
      <c r="E40" s="214" t="str">
        <f t="shared" si="0"/>
        <v>400501ECLS_GE</v>
      </c>
      <c r="F40" s="213" t="s">
        <v>394</v>
      </c>
      <c r="G40" s="215" t="s">
        <v>69</v>
      </c>
      <c r="H40" s="214" t="s">
        <v>79</v>
      </c>
      <c r="I40" s="215" t="s">
        <v>480</v>
      </c>
      <c r="J40" s="215"/>
      <c r="K40" s="216" t="s">
        <v>10</v>
      </c>
      <c r="L40" s="213">
        <v>1</v>
      </c>
      <c r="M40" s="217">
        <v>1000</v>
      </c>
      <c r="N40" s="234">
        <v>0.05</v>
      </c>
      <c r="O40" s="219">
        <f t="shared" si="1"/>
        <v>1050</v>
      </c>
      <c r="P40" s="220">
        <f t="shared" si="5"/>
        <v>87.5</v>
      </c>
      <c r="Q40" s="221">
        <f>O40</f>
        <v>1050</v>
      </c>
      <c r="R40" s="221">
        <f>P40</f>
        <v>87.5</v>
      </c>
      <c r="S40" s="222"/>
      <c r="T40" s="564"/>
      <c r="U40" s="219">
        <f t="shared" si="6"/>
        <v>1114.4892952720786</v>
      </c>
      <c r="V40" s="220">
        <f t="shared" si="7"/>
        <v>92.874107939339879</v>
      </c>
      <c r="W40" s="223">
        <f>U40</f>
        <v>1114.4892952720786</v>
      </c>
      <c r="X40" s="221">
        <f>V40</f>
        <v>92.874107939339879</v>
      </c>
      <c r="Y40" s="222"/>
      <c r="Z40" s="564"/>
      <c r="AA40" s="219">
        <f t="shared" si="8"/>
        <v>1114.4892952720786</v>
      </c>
      <c r="AB40" s="236">
        <f t="shared" si="9"/>
        <v>92.874107939339879</v>
      </c>
      <c r="AC40" s="223">
        <f>AA40</f>
        <v>1114.4892952720786</v>
      </c>
      <c r="AD40" s="221">
        <f>AB40</f>
        <v>92.874107939339879</v>
      </c>
      <c r="AE40" s="222"/>
      <c r="AF40" s="564"/>
      <c r="AG40" s="219">
        <f t="shared" si="2"/>
        <v>1114.4892952720786</v>
      </c>
      <c r="AH40" s="236">
        <f t="shared" si="10"/>
        <v>92.874107939339879</v>
      </c>
      <c r="AI40" s="223">
        <f>AG40</f>
        <v>1114.4892952720786</v>
      </c>
      <c r="AJ40" s="221">
        <f>AH40</f>
        <v>92.874107939339879</v>
      </c>
      <c r="AK40" s="222"/>
      <c r="AL40" s="564"/>
      <c r="AM40" s="219">
        <f t="shared" si="3"/>
        <v>1114.4892952720786</v>
      </c>
      <c r="AN40" s="236">
        <f t="shared" si="11"/>
        <v>92.874107939339879</v>
      </c>
      <c r="AO40" s="223">
        <f>AM40</f>
        <v>1114.4892952720786</v>
      </c>
      <c r="AP40" s="221">
        <f>AN40</f>
        <v>92.874107939339879</v>
      </c>
      <c r="AQ40" s="222"/>
      <c r="AR40" s="564"/>
      <c r="AS40" s="128">
        <f t="shared" si="4"/>
        <v>1114.4892952720786</v>
      </c>
      <c r="AT40" s="127">
        <f t="shared" si="12"/>
        <v>92.874107939339879</v>
      </c>
      <c r="AU40" s="223">
        <f>AS40</f>
        <v>1114.4892952720786</v>
      </c>
      <c r="AV40" s="221">
        <f>AT40</f>
        <v>92.874107939339879</v>
      </c>
      <c r="AW40" s="222"/>
    </row>
    <row r="41" spans="1:49" s="132" customFormat="1" ht="12" x14ac:dyDescent="0.25">
      <c r="E41" s="136"/>
      <c r="L41" s="133"/>
      <c r="M41" s="134"/>
      <c r="N41" s="135"/>
      <c r="O41" s="134">
        <f>SUM(O19:O40)</f>
        <v>20286</v>
      </c>
      <c r="P41" s="134">
        <f t="shared" si="5"/>
        <v>1690.5</v>
      </c>
      <c r="Q41" s="134">
        <f>SUM(Q19:Q40)</f>
        <v>20286</v>
      </c>
      <c r="R41" s="134">
        <f t="shared" ref="R41:AV41" si="19">SUM(R19:R40)</f>
        <v>1690.5</v>
      </c>
      <c r="S41" s="134"/>
      <c r="T41" s="134"/>
      <c r="U41" s="134">
        <f t="shared" si="6"/>
        <v>21531.933184656558</v>
      </c>
      <c r="V41" s="134">
        <f t="shared" si="7"/>
        <v>1794.3277653880466</v>
      </c>
      <c r="W41" s="134">
        <f t="shared" si="19"/>
        <v>21531.933184656562</v>
      </c>
      <c r="X41" s="134">
        <f t="shared" si="19"/>
        <v>1794.3277653880464</v>
      </c>
      <c r="Y41" s="134"/>
      <c r="Z41" s="134"/>
      <c r="AA41" s="134">
        <f t="shared" si="8"/>
        <v>21531.933184656558</v>
      </c>
      <c r="AB41" s="134">
        <f t="shared" si="9"/>
        <v>1794.3277653880466</v>
      </c>
      <c r="AC41" s="134">
        <f t="shared" si="19"/>
        <v>21531.933184656562</v>
      </c>
      <c r="AD41" s="134">
        <f t="shared" si="19"/>
        <v>1794.3277653880464</v>
      </c>
      <c r="AE41" s="134"/>
      <c r="AF41" s="134"/>
      <c r="AG41" s="134">
        <f t="shared" si="2"/>
        <v>21531.933184656558</v>
      </c>
      <c r="AH41" s="134">
        <f t="shared" si="10"/>
        <v>1794.3277653880466</v>
      </c>
      <c r="AI41" s="134">
        <f t="shared" si="19"/>
        <v>21531.933184656562</v>
      </c>
      <c r="AJ41" s="134">
        <f t="shared" si="19"/>
        <v>1794.3277653880464</v>
      </c>
      <c r="AK41" s="134"/>
      <c r="AL41" s="134"/>
      <c r="AM41" s="134">
        <f t="shared" si="3"/>
        <v>21531.933184656558</v>
      </c>
      <c r="AN41" s="134">
        <f t="shared" si="11"/>
        <v>1794.3277653880466</v>
      </c>
      <c r="AO41" s="134">
        <f t="shared" si="19"/>
        <v>21531.933184656562</v>
      </c>
      <c r="AP41" s="134">
        <f t="shared" si="19"/>
        <v>1794.3277653880464</v>
      </c>
      <c r="AQ41" s="134"/>
      <c r="AR41" s="134"/>
      <c r="AS41" s="134">
        <f t="shared" si="4"/>
        <v>21531.933184656558</v>
      </c>
      <c r="AT41" s="134">
        <f t="shared" si="12"/>
        <v>1794.3277653880466</v>
      </c>
      <c r="AU41" s="134">
        <f t="shared" si="19"/>
        <v>21531.933184656562</v>
      </c>
      <c r="AV41" s="134">
        <f t="shared" si="19"/>
        <v>1794.3277653880464</v>
      </c>
    </row>
  </sheetData>
  <autoFilter ref="A18:AW40"/>
  <dataConsolidate/>
  <mergeCells count="64">
    <mergeCell ref="AW19:AW20"/>
    <mergeCell ref="AU22:AU33"/>
    <mergeCell ref="AV22:AV33"/>
    <mergeCell ref="AW22:AW33"/>
    <mergeCell ref="AU36:AU39"/>
    <mergeCell ref="AV36:AV39"/>
    <mergeCell ref="AW36:AW39"/>
    <mergeCell ref="AO36:AO39"/>
    <mergeCell ref="AP36:AP39"/>
    <mergeCell ref="AQ36:AQ39"/>
    <mergeCell ref="AU19:AU20"/>
    <mergeCell ref="AV19:AV20"/>
    <mergeCell ref="AO19:AO20"/>
    <mergeCell ref="AP19:AP20"/>
    <mergeCell ref="AQ19:AQ20"/>
    <mergeCell ref="AO22:AO33"/>
    <mergeCell ref="AP22:AP33"/>
    <mergeCell ref="AQ22:AQ33"/>
    <mergeCell ref="AR19:AR40"/>
    <mergeCell ref="AJ36:AJ39"/>
    <mergeCell ref="AK36:AK39"/>
    <mergeCell ref="AD19:AD20"/>
    <mergeCell ref="AE19:AE20"/>
    <mergeCell ref="AI19:AI20"/>
    <mergeCell ref="AJ19:AJ20"/>
    <mergeCell ref="AK19:AK20"/>
    <mergeCell ref="AI22:AI33"/>
    <mergeCell ref="AJ22:AJ33"/>
    <mergeCell ref="AK22:AK33"/>
    <mergeCell ref="AD22:AD33"/>
    <mergeCell ref="AE22:AE33"/>
    <mergeCell ref="AF19:AF40"/>
    <mergeCell ref="AD36:AD39"/>
    <mergeCell ref="AE36:AE39"/>
    <mergeCell ref="Z19:Z40"/>
    <mergeCell ref="AC36:AC39"/>
    <mergeCell ref="AI36:AI39"/>
    <mergeCell ref="Q36:Q39"/>
    <mergeCell ref="R36:R39"/>
    <mergeCell ref="S36:S39"/>
    <mergeCell ref="Y36:Y39"/>
    <mergeCell ref="AC19:AC20"/>
    <mergeCell ref="Y19:Y20"/>
    <mergeCell ref="AL19:AL40"/>
    <mergeCell ref="T19:T40"/>
    <mergeCell ref="Q19:Q20"/>
    <mergeCell ref="R19:R20"/>
    <mergeCell ref="S19:S20"/>
    <mergeCell ref="Q22:Q33"/>
    <mergeCell ref="R22:R33"/>
    <mergeCell ref="S22:S33"/>
    <mergeCell ref="W19:W20"/>
    <mergeCell ref="W22:W33"/>
    <mergeCell ref="X22:X33"/>
    <mergeCell ref="Y22:Y33"/>
    <mergeCell ref="X19:X20"/>
    <mergeCell ref="W36:W39"/>
    <mergeCell ref="X36:X39"/>
    <mergeCell ref="AC22:AC33"/>
    <mergeCell ref="A1:C1"/>
    <mergeCell ref="A3:C3"/>
    <mergeCell ref="A5:B5"/>
    <mergeCell ref="A6:C6"/>
    <mergeCell ref="M17:N17"/>
  </mergeCells>
  <conditionalFormatting sqref="E34:E40">
    <cfRule type="expression" dxfId="65" priority="39">
      <formula>ISBLANK(#REF!)</formula>
    </cfRule>
  </conditionalFormatting>
  <conditionalFormatting sqref="E22:E33 E36:E40">
    <cfRule type="expression" dxfId="64" priority="22">
      <formula>ISBLANK(#REF!)</formula>
    </cfRule>
  </conditionalFormatting>
  <conditionalFormatting sqref="E19:E20 E35">
    <cfRule type="expression" dxfId="63" priority="38">
      <formula>ISBLANK(#REF!)</formula>
    </cfRule>
  </conditionalFormatting>
  <conditionalFormatting sqref="E21">
    <cfRule type="expression" dxfId="62" priority="17">
      <formula>ISBLANK(#REF!)</formula>
    </cfRule>
  </conditionalFormatting>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14:formula1>
            <xm:f>Liste_D!$A$2:$A$16</xm:f>
          </x14:formula1>
          <xm:sqref>G19:G40</xm:sqref>
        </x14:dataValidation>
        <x14:dataValidation type="list" allowBlank="1" showInputMessage="1" showErrorMessage="1">
          <x14:formula1>
            <xm:f>Liste_D!$B$2:$B$61</xm:f>
          </x14:formula1>
          <xm:sqref>H19:H40</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X31"/>
  <sheetViews>
    <sheetView topLeftCell="A17" zoomScale="115" zoomScaleNormal="115" workbookViewId="0">
      <selection activeCell="E48" sqref="E48"/>
    </sheetView>
  </sheetViews>
  <sheetFormatPr baseColWidth="10" defaultColWidth="10.85546875" defaultRowHeight="12" outlineLevelRow="1" outlineLevelCol="1" x14ac:dyDescent="0.25"/>
  <cols>
    <col min="1" max="1" width="6.85546875" style="132" customWidth="1"/>
    <col min="2" max="2" width="21.42578125" style="132" customWidth="1"/>
    <col min="3" max="4" width="10.85546875" style="132"/>
    <col min="5" max="5" width="17.140625" style="136" customWidth="1"/>
    <col min="6" max="6" width="17.42578125" style="136" customWidth="1" outlineLevel="1"/>
    <col min="7" max="7" width="21.28515625" style="132" customWidth="1" outlineLevel="1"/>
    <col min="8" max="12" width="10.85546875" style="132" customWidth="1" outlineLevel="1"/>
    <col min="13" max="13" width="12.85546875" style="133" customWidth="1" outlineLevel="1"/>
    <col min="14" max="14" width="11" style="134" bestFit="1" customWidth="1"/>
    <col min="15" max="15" width="11" style="135" bestFit="1" customWidth="1"/>
    <col min="16" max="16" width="11" style="134" customWidth="1" outlineLevel="1"/>
    <col min="17" max="17" width="11.140625" style="134" customWidth="1" outlineLevel="1"/>
    <col min="18" max="18" width="12.5703125" style="134" customWidth="1"/>
    <col min="19" max="19" width="12.7109375" style="134" customWidth="1"/>
    <col min="20" max="20" width="10.85546875" style="134"/>
    <col min="21" max="21" width="2.7109375" style="134" customWidth="1"/>
    <col min="22" max="22" width="11" style="134" customWidth="1" outlineLevel="1"/>
    <col min="23" max="26" width="13.140625" style="134" customWidth="1" outlineLevel="1"/>
    <col min="27" max="27" width="2.42578125" style="134" customWidth="1"/>
    <col min="28" max="28" width="11" style="134" customWidth="1" outlineLevel="1"/>
    <col min="29" max="29" width="12.140625" style="134" customWidth="1" outlineLevel="1"/>
    <col min="30" max="32" width="10.85546875" style="134" customWidth="1" outlineLevel="1"/>
    <col min="33" max="33" width="2.5703125" style="134" customWidth="1"/>
    <col min="34" max="34" width="11" style="134" customWidth="1" outlineLevel="1"/>
    <col min="35" max="35" width="12.140625" style="134" customWidth="1" outlineLevel="1"/>
    <col min="36" max="37" width="12.85546875" style="134" customWidth="1" outlineLevel="1"/>
    <col min="38" max="38" width="10.85546875" style="134" customWidth="1" outlineLevel="1"/>
    <col min="39" max="39" width="3.140625" style="134" customWidth="1"/>
    <col min="40" max="40" width="11" style="134" customWidth="1" outlineLevel="1"/>
    <col min="41" max="41" width="12.140625" style="134" customWidth="1" outlineLevel="1"/>
    <col min="42" max="44" width="10.85546875" style="134" customWidth="1" outlineLevel="1"/>
    <col min="45" max="45" width="3.42578125" style="134" customWidth="1"/>
    <col min="46" max="46" width="11" style="134" customWidth="1" outlineLevel="1" collapsed="1"/>
    <col min="47" max="47" width="12.140625" style="134" customWidth="1" outlineLevel="1"/>
    <col min="48" max="49" width="10.85546875" style="132" customWidth="1" outlineLevel="1"/>
    <col min="50" max="50" width="7.140625" style="132" customWidth="1" outlineLevel="1"/>
    <col min="51" max="16384" width="10.85546875" style="132"/>
  </cols>
  <sheetData>
    <row r="1" spans="1:6" outlineLevel="1" x14ac:dyDescent="0.25">
      <c r="A1" s="534" t="s">
        <v>21</v>
      </c>
      <c r="B1" s="534"/>
      <c r="C1" s="534"/>
      <c r="D1" s="129"/>
      <c r="E1" s="130"/>
      <c r="F1" s="131"/>
    </row>
    <row r="2" spans="1:6" outlineLevel="1" x14ac:dyDescent="0.25">
      <c r="A2" s="129"/>
      <c r="B2" s="129"/>
      <c r="C2" s="129"/>
      <c r="D2" s="129"/>
      <c r="E2" s="130"/>
      <c r="F2" s="131"/>
    </row>
    <row r="3" spans="1:6" outlineLevel="1" x14ac:dyDescent="0.25">
      <c r="A3" s="535" t="s">
        <v>22</v>
      </c>
      <c r="B3" s="536"/>
      <c r="C3" s="536"/>
      <c r="D3" s="129"/>
      <c r="E3" s="130"/>
      <c r="F3" s="131"/>
    </row>
    <row r="4" spans="1:6" outlineLevel="1" x14ac:dyDescent="0.25">
      <c r="A4" s="35"/>
      <c r="B4" s="129"/>
      <c r="C4" s="129"/>
      <c r="D4" s="129"/>
      <c r="E4" s="130"/>
      <c r="F4" s="131"/>
    </row>
    <row r="5" spans="1:6" outlineLevel="1" x14ac:dyDescent="0.25">
      <c r="A5" s="537" t="s">
        <v>23</v>
      </c>
      <c r="B5" s="538"/>
      <c r="C5" s="129"/>
      <c r="D5" s="129"/>
      <c r="E5" s="130"/>
      <c r="F5" s="131"/>
    </row>
    <row r="6" spans="1:6" outlineLevel="1" x14ac:dyDescent="0.25">
      <c r="A6" s="539" t="s">
        <v>24</v>
      </c>
      <c r="B6" s="540"/>
      <c r="C6" s="540"/>
      <c r="D6" s="129"/>
      <c r="E6" s="130"/>
    </row>
    <row r="7" spans="1:6" ht="12.75" outlineLevel="1" thickBot="1" x14ac:dyDescent="0.3">
      <c r="A7" s="129"/>
      <c r="B7" s="129"/>
      <c r="C7" s="129"/>
      <c r="D7" s="129"/>
      <c r="E7" s="130"/>
      <c r="F7" s="131"/>
    </row>
    <row r="8" spans="1:6" ht="12.75" outlineLevel="1" thickBot="1" x14ac:dyDescent="0.3">
      <c r="A8" s="129"/>
      <c r="B8" s="129"/>
      <c r="C8" s="129"/>
      <c r="D8" s="37" t="s">
        <v>25</v>
      </c>
      <c r="E8" s="38" t="s">
        <v>26</v>
      </c>
      <c r="F8" s="137"/>
    </row>
    <row r="9" spans="1:6" outlineLevel="1" x14ac:dyDescent="0.25">
      <c r="A9" s="39" t="s">
        <v>27</v>
      </c>
      <c r="B9" s="40" t="s">
        <v>28</v>
      </c>
      <c r="C9" s="41" t="s">
        <v>29</v>
      </c>
      <c r="D9" s="42">
        <v>112.1</v>
      </c>
      <c r="E9" s="43"/>
      <c r="F9" s="44"/>
    </row>
    <row r="10" spans="1:6" outlineLevel="1" x14ac:dyDescent="0.25">
      <c r="A10" s="45" t="s">
        <v>30</v>
      </c>
      <c r="B10" s="46" t="s">
        <v>31</v>
      </c>
      <c r="C10" s="47" t="s">
        <v>32</v>
      </c>
      <c r="D10" s="48">
        <v>120.2</v>
      </c>
      <c r="E10" s="49">
        <f>0.15+0.85*$D$10/$D$9</f>
        <v>1.0614183764495986</v>
      </c>
    </row>
    <row r="11" spans="1:6" outlineLevel="1" x14ac:dyDescent="0.25">
      <c r="A11" s="50"/>
      <c r="B11" s="46" t="s">
        <v>33</v>
      </c>
      <c r="C11" s="47" t="s">
        <v>32</v>
      </c>
      <c r="D11" s="51">
        <v>120.2</v>
      </c>
      <c r="E11" s="52">
        <f>0.15+0.85*$D$11/$D$9</f>
        <v>1.0614183764495986</v>
      </c>
    </row>
    <row r="12" spans="1:6" outlineLevel="1" x14ac:dyDescent="0.25">
      <c r="A12" s="50"/>
      <c r="B12" s="46" t="s">
        <v>34</v>
      </c>
      <c r="C12" s="47" t="s">
        <v>32</v>
      </c>
      <c r="D12" s="53">
        <v>120.2</v>
      </c>
      <c r="E12" s="54">
        <f>0.15+0.85*$D$12/$D$9</f>
        <v>1.0614183764495986</v>
      </c>
    </row>
    <row r="13" spans="1:6" outlineLevel="1" x14ac:dyDescent="0.25">
      <c r="A13" s="50"/>
      <c r="B13" s="46" t="s">
        <v>35</v>
      </c>
      <c r="C13" s="47" t="s">
        <v>32</v>
      </c>
      <c r="D13" s="55">
        <v>120.2</v>
      </c>
      <c r="E13" s="56">
        <f>0.15+0.85*$D$13/$D$9</f>
        <v>1.0614183764495986</v>
      </c>
    </row>
    <row r="14" spans="1:6" ht="12.75" outlineLevel="1" thickBot="1" x14ac:dyDescent="0.3">
      <c r="A14" s="57"/>
      <c r="B14" s="58" t="s">
        <v>36</v>
      </c>
      <c r="C14" s="59" t="s">
        <v>32</v>
      </c>
      <c r="D14" s="60">
        <v>120.2</v>
      </c>
      <c r="E14" s="61">
        <f>0.15+0.85*$D$14/$D$9</f>
        <v>1.0614183764495986</v>
      </c>
    </row>
    <row r="15" spans="1:6" outlineLevel="1" x14ac:dyDescent="0.25"/>
    <row r="16" spans="1:6" outlineLevel="1" x14ac:dyDescent="0.25"/>
    <row r="17" spans="1:50" ht="12.75" thickBot="1" x14ac:dyDescent="0.3">
      <c r="N17" s="541" t="s">
        <v>50</v>
      </c>
      <c r="O17" s="541"/>
    </row>
    <row r="18" spans="1:50" ht="60.75" thickBot="1" x14ac:dyDescent="0.3">
      <c r="A18" s="62" t="s">
        <v>0</v>
      </c>
      <c r="B18" s="63" t="s">
        <v>1</v>
      </c>
      <c r="C18" s="63" t="s">
        <v>2</v>
      </c>
      <c r="D18" s="63" t="s">
        <v>676</v>
      </c>
      <c r="E18" s="63" t="s">
        <v>213</v>
      </c>
      <c r="F18" s="63" t="s">
        <v>3</v>
      </c>
      <c r="G18" s="66" t="s">
        <v>4</v>
      </c>
      <c r="H18" s="63" t="s">
        <v>5</v>
      </c>
      <c r="I18" s="63" t="s">
        <v>6</v>
      </c>
      <c r="J18" s="63" t="s">
        <v>8</v>
      </c>
      <c r="K18" s="63" t="s">
        <v>9</v>
      </c>
      <c r="L18" s="64" t="s">
        <v>10</v>
      </c>
      <c r="M18" s="67" t="s">
        <v>7</v>
      </c>
      <c r="N18" s="239" t="s">
        <v>218</v>
      </c>
      <c r="O18" s="201" t="s">
        <v>37</v>
      </c>
      <c r="P18" s="139" t="s">
        <v>39</v>
      </c>
      <c r="Q18" s="140" t="s">
        <v>38</v>
      </c>
      <c r="R18" s="140" t="s">
        <v>52</v>
      </c>
      <c r="S18" s="140" t="s">
        <v>51</v>
      </c>
      <c r="T18" s="141" t="s">
        <v>53</v>
      </c>
      <c r="U18" s="142"/>
      <c r="V18" s="143" t="s">
        <v>41</v>
      </c>
      <c r="W18" s="144" t="s">
        <v>40</v>
      </c>
      <c r="X18" s="144" t="s">
        <v>222</v>
      </c>
      <c r="Y18" s="144" t="s">
        <v>55</v>
      </c>
      <c r="Z18" s="145" t="s">
        <v>54</v>
      </c>
      <c r="AA18" s="146"/>
      <c r="AB18" s="147" t="s">
        <v>43</v>
      </c>
      <c r="AC18" s="148" t="s">
        <v>42</v>
      </c>
      <c r="AD18" s="148" t="s">
        <v>224</v>
      </c>
      <c r="AE18" s="148" t="s">
        <v>223</v>
      </c>
      <c r="AF18" s="149" t="s">
        <v>56</v>
      </c>
      <c r="AG18" s="150"/>
      <c r="AH18" s="151" t="s">
        <v>45</v>
      </c>
      <c r="AI18" s="152" t="s">
        <v>44</v>
      </c>
      <c r="AJ18" s="152" t="s">
        <v>61</v>
      </c>
      <c r="AK18" s="152" t="s">
        <v>60</v>
      </c>
      <c r="AL18" s="153" t="s">
        <v>57</v>
      </c>
      <c r="AM18" s="154"/>
      <c r="AN18" s="155" t="s">
        <v>47</v>
      </c>
      <c r="AO18" s="156" t="s">
        <v>46</v>
      </c>
      <c r="AP18" s="156" t="s">
        <v>63</v>
      </c>
      <c r="AQ18" s="156" t="s">
        <v>62</v>
      </c>
      <c r="AR18" s="157" t="s">
        <v>58</v>
      </c>
      <c r="AS18" s="158"/>
      <c r="AT18" s="159" t="s">
        <v>49</v>
      </c>
      <c r="AU18" s="160" t="s">
        <v>48</v>
      </c>
      <c r="AV18" s="161" t="s">
        <v>65</v>
      </c>
      <c r="AW18" s="161" t="s">
        <v>64</v>
      </c>
      <c r="AX18" s="162" t="s">
        <v>59</v>
      </c>
    </row>
    <row r="19" spans="1:50" s="170" customFormat="1" ht="108.75" thickBot="1" x14ac:dyDescent="0.3">
      <c r="A19" s="240">
        <v>3</v>
      </c>
      <c r="B19" s="241" t="s">
        <v>247</v>
      </c>
      <c r="C19" s="241" t="s">
        <v>248</v>
      </c>
      <c r="D19" s="241" t="s">
        <v>673</v>
      </c>
      <c r="E19" s="242" t="str">
        <f t="shared" ref="E19:E30" si="0">CONCATENATE(C19,I19,L19,J19)</f>
        <v>024001ESSA_Batiment</v>
      </c>
      <c r="F19" s="242" t="str">
        <f t="shared" ref="F19:F30" si="1">CONCATENATE(C19,I19,L19,J19,L19,K19)</f>
        <v>024001ESSA_Batiment_DOSE</v>
      </c>
      <c r="G19" s="241" t="s">
        <v>675</v>
      </c>
      <c r="H19" s="237" t="s">
        <v>20</v>
      </c>
      <c r="I19" s="242" t="s">
        <v>81</v>
      </c>
      <c r="J19" s="237" t="s">
        <v>253</v>
      </c>
      <c r="K19" s="237" t="s">
        <v>77</v>
      </c>
      <c r="L19" s="243" t="s">
        <v>10</v>
      </c>
      <c r="M19" s="244">
        <v>2</v>
      </c>
      <c r="N19" s="245">
        <v>1000</v>
      </c>
      <c r="O19" s="246">
        <v>0.05</v>
      </c>
      <c r="P19" s="247">
        <f t="shared" ref="P19:P30" si="2">N19*(O19+1)*M19</f>
        <v>2100</v>
      </c>
      <c r="Q19" s="248">
        <f>P19/12</f>
        <v>175</v>
      </c>
      <c r="R19" s="249">
        <f t="shared" ref="R19:S21" si="3">P19</f>
        <v>2100</v>
      </c>
      <c r="S19" s="249">
        <f t="shared" si="3"/>
        <v>175</v>
      </c>
      <c r="T19" s="250"/>
      <c r="U19" s="574"/>
      <c r="V19" s="247">
        <f>P19*$E$10</f>
        <v>2228.9785905441572</v>
      </c>
      <c r="W19" s="248">
        <f>V19/12</f>
        <v>185.74821587867976</v>
      </c>
      <c r="X19" s="251">
        <f t="shared" ref="X19:Y21" si="4">V19</f>
        <v>2228.9785905441572</v>
      </c>
      <c r="Y19" s="249">
        <f t="shared" si="4"/>
        <v>185.74821587867976</v>
      </c>
      <c r="Z19" s="250"/>
      <c r="AA19" s="574"/>
      <c r="AB19" s="247">
        <f>P19*$E$11</f>
        <v>2228.9785905441572</v>
      </c>
      <c r="AC19" s="248">
        <f>AB19/12</f>
        <v>185.74821587867976</v>
      </c>
      <c r="AD19" s="251">
        <f t="shared" ref="AD19:AE21" si="5">AB19</f>
        <v>2228.9785905441572</v>
      </c>
      <c r="AE19" s="249">
        <f t="shared" si="5"/>
        <v>185.74821587867976</v>
      </c>
      <c r="AF19" s="250"/>
      <c r="AG19" s="574"/>
      <c r="AH19" s="247">
        <f t="shared" ref="AH19:AH31" si="6">P19*$E$12</f>
        <v>2228.9785905441572</v>
      </c>
      <c r="AI19" s="248">
        <f>AH19/12</f>
        <v>185.74821587867976</v>
      </c>
      <c r="AJ19" s="249">
        <f t="shared" ref="AJ19:AK21" si="7">AH19</f>
        <v>2228.9785905441572</v>
      </c>
      <c r="AK19" s="249">
        <f t="shared" si="7"/>
        <v>185.74821587867976</v>
      </c>
      <c r="AL19" s="250"/>
      <c r="AM19" s="574"/>
      <c r="AN19" s="247">
        <f t="shared" ref="AN19:AN31" si="8">P19*$E$13</f>
        <v>2228.9785905441572</v>
      </c>
      <c r="AO19" s="248">
        <f>AN19/12</f>
        <v>185.74821587867976</v>
      </c>
      <c r="AP19" s="251">
        <f t="shared" ref="AP19:AQ21" si="9">AN19</f>
        <v>2228.9785905441572</v>
      </c>
      <c r="AQ19" s="249">
        <f t="shared" si="9"/>
        <v>185.74821587867976</v>
      </c>
      <c r="AR19" s="250"/>
      <c r="AS19" s="574"/>
      <c r="AT19" s="247">
        <f t="shared" ref="AT19:AT31" si="10">P19*$E$14</f>
        <v>2228.9785905441572</v>
      </c>
      <c r="AU19" s="248">
        <f>AT19/12</f>
        <v>185.74821587867976</v>
      </c>
      <c r="AV19" s="249">
        <f t="shared" ref="AV19:AW21" si="11">AT19</f>
        <v>2228.9785905441572</v>
      </c>
      <c r="AW19" s="249">
        <f t="shared" si="11"/>
        <v>185.74821587867976</v>
      </c>
      <c r="AX19" s="250"/>
    </row>
    <row r="20" spans="1:50" s="170" customFormat="1" ht="24.75" thickBot="1" x14ac:dyDescent="0.3">
      <c r="A20" s="240">
        <v>3</v>
      </c>
      <c r="B20" s="241" t="s">
        <v>254</v>
      </c>
      <c r="C20" s="241" t="s">
        <v>255</v>
      </c>
      <c r="D20" s="241" t="s">
        <v>673</v>
      </c>
      <c r="E20" s="242" t="str">
        <f t="shared" si="0"/>
        <v>078001PUIC_Batiment</v>
      </c>
      <c r="F20" s="242" t="str">
        <f t="shared" si="1"/>
        <v>078001PUIC_Batiment_</v>
      </c>
      <c r="G20" s="241" t="s">
        <v>368</v>
      </c>
      <c r="H20" s="237" t="s">
        <v>20</v>
      </c>
      <c r="I20" s="242" t="s">
        <v>95</v>
      </c>
      <c r="J20" s="237" t="s">
        <v>253</v>
      </c>
      <c r="K20" s="237"/>
      <c r="L20" s="243" t="s">
        <v>10</v>
      </c>
      <c r="M20" s="244">
        <v>1</v>
      </c>
      <c r="N20" s="245">
        <v>1000</v>
      </c>
      <c r="O20" s="246">
        <v>0.05</v>
      </c>
      <c r="P20" s="247">
        <f t="shared" si="2"/>
        <v>1050</v>
      </c>
      <c r="Q20" s="248">
        <f t="shared" ref="Q20:Q31" si="12">P20/12</f>
        <v>87.5</v>
      </c>
      <c r="R20" s="249">
        <f t="shared" si="3"/>
        <v>1050</v>
      </c>
      <c r="S20" s="249">
        <f t="shared" si="3"/>
        <v>87.5</v>
      </c>
      <c r="T20" s="250"/>
      <c r="U20" s="575"/>
      <c r="V20" s="247">
        <f t="shared" ref="V20:V31" si="13">P20*$E$10</f>
        <v>1114.4892952720786</v>
      </c>
      <c r="W20" s="248">
        <f t="shared" ref="W20:W31" si="14">V20/12</f>
        <v>92.874107939339879</v>
      </c>
      <c r="X20" s="251">
        <f t="shared" si="4"/>
        <v>1114.4892952720786</v>
      </c>
      <c r="Y20" s="249">
        <f t="shared" si="4"/>
        <v>92.874107939339879</v>
      </c>
      <c r="Z20" s="250"/>
      <c r="AA20" s="575"/>
      <c r="AB20" s="247">
        <f t="shared" ref="AB20:AB31" si="15">P20*$E$11</f>
        <v>1114.4892952720786</v>
      </c>
      <c r="AC20" s="248">
        <f t="shared" ref="AC20:AC31" si="16">AB20/12</f>
        <v>92.874107939339879</v>
      </c>
      <c r="AD20" s="251">
        <f t="shared" si="5"/>
        <v>1114.4892952720786</v>
      </c>
      <c r="AE20" s="249">
        <f t="shared" si="5"/>
        <v>92.874107939339879</v>
      </c>
      <c r="AF20" s="250"/>
      <c r="AG20" s="575"/>
      <c r="AH20" s="247">
        <f t="shared" si="6"/>
        <v>1114.4892952720786</v>
      </c>
      <c r="AI20" s="248">
        <f t="shared" ref="AI20:AI31" si="17">AH20/12</f>
        <v>92.874107939339879</v>
      </c>
      <c r="AJ20" s="249">
        <f t="shared" si="7"/>
        <v>1114.4892952720786</v>
      </c>
      <c r="AK20" s="249">
        <f t="shared" si="7"/>
        <v>92.874107939339879</v>
      </c>
      <c r="AL20" s="250"/>
      <c r="AM20" s="575"/>
      <c r="AN20" s="247">
        <f t="shared" si="8"/>
        <v>1114.4892952720786</v>
      </c>
      <c r="AO20" s="248">
        <f t="shared" ref="AO20:AO31" si="18">AN20/12</f>
        <v>92.874107939339879</v>
      </c>
      <c r="AP20" s="251">
        <f t="shared" si="9"/>
        <v>1114.4892952720786</v>
      </c>
      <c r="AQ20" s="249">
        <f t="shared" si="9"/>
        <v>92.874107939339879</v>
      </c>
      <c r="AR20" s="250"/>
      <c r="AS20" s="575"/>
      <c r="AT20" s="247">
        <f t="shared" si="10"/>
        <v>1114.4892952720786</v>
      </c>
      <c r="AU20" s="248">
        <f t="shared" ref="AU20:AU31" si="19">AT20/12</f>
        <v>92.874107939339879</v>
      </c>
      <c r="AV20" s="249">
        <f t="shared" si="11"/>
        <v>1114.4892952720786</v>
      </c>
      <c r="AW20" s="249">
        <f t="shared" si="11"/>
        <v>92.874107939339879</v>
      </c>
      <c r="AX20" s="250"/>
    </row>
    <row r="21" spans="1:50" s="170" customFormat="1" ht="24.75" thickBot="1" x14ac:dyDescent="0.3">
      <c r="A21" s="240">
        <v>3</v>
      </c>
      <c r="B21" s="241" t="s">
        <v>256</v>
      </c>
      <c r="C21" s="241" t="s">
        <v>257</v>
      </c>
      <c r="D21" s="241" t="s">
        <v>673</v>
      </c>
      <c r="E21" s="242" t="str">
        <f t="shared" si="0"/>
        <v>088001STAP_Batiment</v>
      </c>
      <c r="F21" s="242" t="str">
        <f t="shared" si="1"/>
        <v>088001STAP_Batiment_</v>
      </c>
      <c r="G21" s="241" t="s">
        <v>369</v>
      </c>
      <c r="H21" s="237" t="s">
        <v>20</v>
      </c>
      <c r="I21" s="242" t="s">
        <v>113</v>
      </c>
      <c r="J21" s="237" t="s">
        <v>253</v>
      </c>
      <c r="K21" s="237"/>
      <c r="L21" s="243" t="s">
        <v>10</v>
      </c>
      <c r="M21" s="244">
        <v>1</v>
      </c>
      <c r="N21" s="245">
        <v>1000</v>
      </c>
      <c r="O21" s="246">
        <v>0.05</v>
      </c>
      <c r="P21" s="247">
        <f t="shared" si="2"/>
        <v>1050</v>
      </c>
      <c r="Q21" s="248">
        <f t="shared" si="12"/>
        <v>87.5</v>
      </c>
      <c r="R21" s="249">
        <f t="shared" si="3"/>
        <v>1050</v>
      </c>
      <c r="S21" s="249">
        <f t="shared" si="3"/>
        <v>87.5</v>
      </c>
      <c r="T21" s="250"/>
      <c r="U21" s="575"/>
      <c r="V21" s="247">
        <f t="shared" si="13"/>
        <v>1114.4892952720786</v>
      </c>
      <c r="W21" s="248">
        <f t="shared" si="14"/>
        <v>92.874107939339879</v>
      </c>
      <c r="X21" s="251">
        <f t="shared" si="4"/>
        <v>1114.4892952720786</v>
      </c>
      <c r="Y21" s="249">
        <f t="shared" si="4"/>
        <v>92.874107939339879</v>
      </c>
      <c r="Z21" s="250"/>
      <c r="AA21" s="575"/>
      <c r="AB21" s="247">
        <f t="shared" si="15"/>
        <v>1114.4892952720786</v>
      </c>
      <c r="AC21" s="248">
        <f t="shared" si="16"/>
        <v>92.874107939339879</v>
      </c>
      <c r="AD21" s="251">
        <f t="shared" si="5"/>
        <v>1114.4892952720786</v>
      </c>
      <c r="AE21" s="249">
        <f t="shared" si="5"/>
        <v>92.874107939339879</v>
      </c>
      <c r="AF21" s="250"/>
      <c r="AG21" s="575"/>
      <c r="AH21" s="247">
        <f t="shared" si="6"/>
        <v>1114.4892952720786</v>
      </c>
      <c r="AI21" s="248">
        <f t="shared" si="17"/>
        <v>92.874107939339879</v>
      </c>
      <c r="AJ21" s="249">
        <f t="shared" si="7"/>
        <v>1114.4892952720786</v>
      </c>
      <c r="AK21" s="249">
        <f t="shared" si="7"/>
        <v>92.874107939339879</v>
      </c>
      <c r="AL21" s="250"/>
      <c r="AM21" s="575"/>
      <c r="AN21" s="247">
        <f t="shared" si="8"/>
        <v>1114.4892952720786</v>
      </c>
      <c r="AO21" s="248">
        <f t="shared" si="18"/>
        <v>92.874107939339879</v>
      </c>
      <c r="AP21" s="251">
        <f t="shared" si="9"/>
        <v>1114.4892952720786</v>
      </c>
      <c r="AQ21" s="249">
        <f t="shared" si="9"/>
        <v>92.874107939339879</v>
      </c>
      <c r="AR21" s="250"/>
      <c r="AS21" s="575"/>
      <c r="AT21" s="247">
        <f t="shared" si="10"/>
        <v>1114.4892952720786</v>
      </c>
      <c r="AU21" s="248">
        <f t="shared" si="19"/>
        <v>92.874107939339879</v>
      </c>
      <c r="AV21" s="249">
        <f t="shared" si="11"/>
        <v>1114.4892952720786</v>
      </c>
      <c r="AW21" s="249">
        <f t="shared" si="11"/>
        <v>92.874107939339879</v>
      </c>
      <c r="AX21" s="250"/>
    </row>
    <row r="22" spans="1:50" s="170" customFormat="1" ht="24" x14ac:dyDescent="0.25">
      <c r="A22" s="252">
        <v>3</v>
      </c>
      <c r="B22" s="253" t="s">
        <v>264</v>
      </c>
      <c r="C22" s="253" t="s">
        <v>265</v>
      </c>
      <c r="D22" s="253" t="s">
        <v>673</v>
      </c>
      <c r="E22" s="164" t="str">
        <f t="shared" si="0"/>
        <v>033001ESSA_Batiment</v>
      </c>
      <c r="F22" s="164" t="str">
        <f t="shared" si="1"/>
        <v>033001ESSA_Batiment_DISC</v>
      </c>
      <c r="G22" s="253" t="s">
        <v>370</v>
      </c>
      <c r="H22" s="95" t="s">
        <v>20</v>
      </c>
      <c r="I22" s="164" t="s">
        <v>81</v>
      </c>
      <c r="J22" s="95" t="s">
        <v>253</v>
      </c>
      <c r="K22" s="95" t="s">
        <v>375</v>
      </c>
      <c r="L22" s="96" t="s">
        <v>10</v>
      </c>
      <c r="M22" s="254">
        <v>1</v>
      </c>
      <c r="N22" s="255">
        <v>1000</v>
      </c>
      <c r="O22" s="167">
        <v>0.05</v>
      </c>
      <c r="P22" s="168">
        <f t="shared" si="2"/>
        <v>1050</v>
      </c>
      <c r="Q22" s="169">
        <f t="shared" si="12"/>
        <v>87.5</v>
      </c>
      <c r="R22" s="547">
        <f>SUM(P22:P26)</f>
        <v>6300</v>
      </c>
      <c r="S22" s="547">
        <f>SUM(Q22:Q26)</f>
        <v>525</v>
      </c>
      <c r="T22" s="547"/>
      <c r="U22" s="575"/>
      <c r="V22" s="168">
        <f t="shared" si="13"/>
        <v>1114.4892952720786</v>
      </c>
      <c r="W22" s="169">
        <f t="shared" si="14"/>
        <v>92.874107939339879</v>
      </c>
      <c r="X22" s="576">
        <f>SUM(V22:V26)</f>
        <v>6686.9357716324712</v>
      </c>
      <c r="Y22" s="547">
        <f>SUM(W22:W26)</f>
        <v>557.2446476360393</v>
      </c>
      <c r="Z22" s="547"/>
      <c r="AA22" s="575"/>
      <c r="AB22" s="168">
        <f t="shared" si="15"/>
        <v>1114.4892952720786</v>
      </c>
      <c r="AC22" s="169">
        <f t="shared" si="16"/>
        <v>92.874107939339879</v>
      </c>
      <c r="AD22" s="576">
        <f>SUM(AB22:AB26)</f>
        <v>6686.9357716324712</v>
      </c>
      <c r="AE22" s="547">
        <f>SUM(AC22:AC26)</f>
        <v>557.2446476360393</v>
      </c>
      <c r="AF22" s="547"/>
      <c r="AG22" s="575"/>
      <c r="AH22" s="178">
        <f t="shared" si="6"/>
        <v>1114.4892952720786</v>
      </c>
      <c r="AI22" s="177">
        <f t="shared" si="17"/>
        <v>92.874107939339879</v>
      </c>
      <c r="AJ22" s="547">
        <f>SUM(AH22:AH26)</f>
        <v>6686.9357716324712</v>
      </c>
      <c r="AK22" s="547">
        <f>SUM(AI22:AI26)</f>
        <v>557.2446476360393</v>
      </c>
      <c r="AL22" s="547"/>
      <c r="AM22" s="575"/>
      <c r="AN22" s="178">
        <f t="shared" si="8"/>
        <v>1114.4892952720786</v>
      </c>
      <c r="AO22" s="177">
        <f t="shared" si="18"/>
        <v>92.874107939339879</v>
      </c>
      <c r="AP22" s="576">
        <f>SUM(AN22:AN26)</f>
        <v>6686.9357716324712</v>
      </c>
      <c r="AQ22" s="547">
        <f>SUM(AO22:AO26)</f>
        <v>557.2446476360393</v>
      </c>
      <c r="AR22" s="547"/>
      <c r="AS22" s="575"/>
      <c r="AT22" s="168">
        <f t="shared" si="10"/>
        <v>1114.4892952720786</v>
      </c>
      <c r="AU22" s="169">
        <f t="shared" si="19"/>
        <v>92.874107939339879</v>
      </c>
      <c r="AV22" s="547">
        <f>SUM(AT22:AT26)</f>
        <v>6686.9357716324712</v>
      </c>
      <c r="AW22" s="547">
        <f>SUM(AU22:AU26)</f>
        <v>557.2446476360393</v>
      </c>
      <c r="AX22" s="544"/>
    </row>
    <row r="23" spans="1:50" s="170" customFormat="1" ht="24" x14ac:dyDescent="0.25">
      <c r="A23" s="256">
        <v>3</v>
      </c>
      <c r="B23" s="257" t="s">
        <v>283</v>
      </c>
      <c r="C23" s="257" t="s">
        <v>284</v>
      </c>
      <c r="D23" s="257" t="s">
        <v>673</v>
      </c>
      <c r="E23" s="172" t="str">
        <f t="shared" si="0"/>
        <v>033004ESSA_Batiment</v>
      </c>
      <c r="F23" s="172" t="str">
        <f t="shared" si="1"/>
        <v>033004ESSA_Batiment_DOSE</v>
      </c>
      <c r="G23" s="257" t="s">
        <v>371</v>
      </c>
      <c r="H23" s="103" t="s">
        <v>20</v>
      </c>
      <c r="I23" s="172" t="s">
        <v>81</v>
      </c>
      <c r="J23" s="103" t="s">
        <v>253</v>
      </c>
      <c r="K23" s="103" t="s">
        <v>77</v>
      </c>
      <c r="L23" s="104" t="s">
        <v>10</v>
      </c>
      <c r="M23" s="258">
        <v>2</v>
      </c>
      <c r="N23" s="259">
        <v>1000</v>
      </c>
      <c r="O23" s="174">
        <v>0.05</v>
      </c>
      <c r="P23" s="175">
        <f t="shared" si="2"/>
        <v>2100</v>
      </c>
      <c r="Q23" s="176">
        <f t="shared" si="12"/>
        <v>175</v>
      </c>
      <c r="R23" s="548"/>
      <c r="S23" s="548"/>
      <c r="T23" s="548"/>
      <c r="U23" s="575"/>
      <c r="V23" s="175">
        <f t="shared" si="13"/>
        <v>2228.9785905441572</v>
      </c>
      <c r="W23" s="177">
        <f t="shared" si="14"/>
        <v>185.74821587867976</v>
      </c>
      <c r="X23" s="577"/>
      <c r="Y23" s="548"/>
      <c r="Z23" s="548"/>
      <c r="AA23" s="575"/>
      <c r="AB23" s="175">
        <f t="shared" si="15"/>
        <v>2228.9785905441572</v>
      </c>
      <c r="AC23" s="177">
        <f t="shared" si="16"/>
        <v>185.74821587867976</v>
      </c>
      <c r="AD23" s="577"/>
      <c r="AE23" s="548"/>
      <c r="AF23" s="548"/>
      <c r="AG23" s="575"/>
      <c r="AH23" s="175">
        <f t="shared" si="6"/>
        <v>2228.9785905441572</v>
      </c>
      <c r="AI23" s="177">
        <f t="shared" si="17"/>
        <v>185.74821587867976</v>
      </c>
      <c r="AJ23" s="548"/>
      <c r="AK23" s="548"/>
      <c r="AL23" s="548"/>
      <c r="AM23" s="575"/>
      <c r="AN23" s="175">
        <f t="shared" si="8"/>
        <v>2228.9785905441572</v>
      </c>
      <c r="AO23" s="177">
        <f t="shared" si="18"/>
        <v>185.74821587867976</v>
      </c>
      <c r="AP23" s="577"/>
      <c r="AQ23" s="548"/>
      <c r="AR23" s="548"/>
      <c r="AS23" s="575"/>
      <c r="AT23" s="175">
        <f t="shared" si="10"/>
        <v>2228.9785905441572</v>
      </c>
      <c r="AU23" s="176">
        <f t="shared" si="19"/>
        <v>185.74821587867976</v>
      </c>
      <c r="AV23" s="548"/>
      <c r="AW23" s="548"/>
      <c r="AX23" s="545"/>
    </row>
    <row r="24" spans="1:50" s="170" customFormat="1" ht="24" x14ac:dyDescent="0.25">
      <c r="A24" s="256">
        <v>3</v>
      </c>
      <c r="B24" s="257" t="s">
        <v>285</v>
      </c>
      <c r="C24" s="257" t="s">
        <v>286</v>
      </c>
      <c r="D24" s="257" t="s">
        <v>673</v>
      </c>
      <c r="E24" s="172" t="str">
        <f t="shared" si="0"/>
        <v>033005PUIC_Batiment</v>
      </c>
      <c r="F24" s="172" t="str">
        <f t="shared" si="1"/>
        <v>033005PUIC_Batiment_</v>
      </c>
      <c r="G24" s="257" t="s">
        <v>368</v>
      </c>
      <c r="H24" s="103" t="s">
        <v>20</v>
      </c>
      <c r="I24" s="172" t="s">
        <v>95</v>
      </c>
      <c r="J24" s="103" t="s">
        <v>253</v>
      </c>
      <c r="K24" s="103"/>
      <c r="L24" s="104" t="s">
        <v>10</v>
      </c>
      <c r="M24" s="258">
        <v>1</v>
      </c>
      <c r="N24" s="259">
        <v>1000</v>
      </c>
      <c r="O24" s="174">
        <v>0.05</v>
      </c>
      <c r="P24" s="175">
        <f t="shared" si="2"/>
        <v>1050</v>
      </c>
      <c r="Q24" s="176">
        <f t="shared" si="12"/>
        <v>87.5</v>
      </c>
      <c r="R24" s="548"/>
      <c r="S24" s="548"/>
      <c r="T24" s="548"/>
      <c r="U24" s="575"/>
      <c r="V24" s="175">
        <f t="shared" si="13"/>
        <v>1114.4892952720786</v>
      </c>
      <c r="W24" s="177">
        <f t="shared" si="14"/>
        <v>92.874107939339879</v>
      </c>
      <c r="X24" s="577"/>
      <c r="Y24" s="548"/>
      <c r="Z24" s="548"/>
      <c r="AA24" s="575"/>
      <c r="AB24" s="175">
        <f t="shared" si="15"/>
        <v>1114.4892952720786</v>
      </c>
      <c r="AC24" s="177">
        <f t="shared" si="16"/>
        <v>92.874107939339879</v>
      </c>
      <c r="AD24" s="577"/>
      <c r="AE24" s="548"/>
      <c r="AF24" s="548"/>
      <c r="AG24" s="575"/>
      <c r="AH24" s="175">
        <f t="shared" si="6"/>
        <v>1114.4892952720786</v>
      </c>
      <c r="AI24" s="177">
        <f t="shared" si="17"/>
        <v>92.874107939339879</v>
      </c>
      <c r="AJ24" s="548"/>
      <c r="AK24" s="548"/>
      <c r="AL24" s="548"/>
      <c r="AM24" s="575"/>
      <c r="AN24" s="175">
        <f t="shared" si="8"/>
        <v>1114.4892952720786</v>
      </c>
      <c r="AO24" s="177">
        <f t="shared" si="18"/>
        <v>92.874107939339879</v>
      </c>
      <c r="AP24" s="577"/>
      <c r="AQ24" s="548"/>
      <c r="AR24" s="548"/>
      <c r="AS24" s="575"/>
      <c r="AT24" s="175">
        <f t="shared" si="10"/>
        <v>1114.4892952720786</v>
      </c>
      <c r="AU24" s="176">
        <f t="shared" si="19"/>
        <v>92.874107939339879</v>
      </c>
      <c r="AV24" s="548"/>
      <c r="AW24" s="548"/>
      <c r="AX24" s="545"/>
    </row>
    <row r="25" spans="1:50" s="170" customFormat="1" ht="24" x14ac:dyDescent="0.25">
      <c r="A25" s="256">
        <v>3</v>
      </c>
      <c r="B25" s="257" t="s">
        <v>285</v>
      </c>
      <c r="C25" s="257" t="s">
        <v>286</v>
      </c>
      <c r="D25" s="257" t="s">
        <v>673</v>
      </c>
      <c r="E25" s="172" t="str">
        <f t="shared" si="0"/>
        <v>033005TRAE_Batiment</v>
      </c>
      <c r="F25" s="172" t="str">
        <f t="shared" si="1"/>
        <v>033005TRAE_Batiment_</v>
      </c>
      <c r="G25" s="257" t="s">
        <v>372</v>
      </c>
      <c r="H25" s="103" t="s">
        <v>20</v>
      </c>
      <c r="I25" s="172" t="s">
        <v>18</v>
      </c>
      <c r="J25" s="103" t="s">
        <v>253</v>
      </c>
      <c r="K25" s="103"/>
      <c r="L25" s="104" t="s">
        <v>10</v>
      </c>
      <c r="M25" s="258">
        <v>1</v>
      </c>
      <c r="N25" s="259">
        <v>1000</v>
      </c>
      <c r="O25" s="174">
        <v>0.05</v>
      </c>
      <c r="P25" s="175">
        <f t="shared" si="2"/>
        <v>1050</v>
      </c>
      <c r="Q25" s="176">
        <f t="shared" si="12"/>
        <v>87.5</v>
      </c>
      <c r="R25" s="548"/>
      <c r="S25" s="548"/>
      <c r="T25" s="548"/>
      <c r="U25" s="575"/>
      <c r="V25" s="175">
        <f t="shared" si="13"/>
        <v>1114.4892952720786</v>
      </c>
      <c r="W25" s="177">
        <f t="shared" si="14"/>
        <v>92.874107939339879</v>
      </c>
      <c r="X25" s="577"/>
      <c r="Y25" s="548"/>
      <c r="Z25" s="548"/>
      <c r="AA25" s="575"/>
      <c r="AB25" s="175">
        <f t="shared" si="15"/>
        <v>1114.4892952720786</v>
      </c>
      <c r="AC25" s="177">
        <f t="shared" si="16"/>
        <v>92.874107939339879</v>
      </c>
      <c r="AD25" s="577"/>
      <c r="AE25" s="548"/>
      <c r="AF25" s="548"/>
      <c r="AG25" s="575"/>
      <c r="AH25" s="175">
        <f t="shared" si="6"/>
        <v>1114.4892952720786</v>
      </c>
      <c r="AI25" s="177">
        <f t="shared" si="17"/>
        <v>92.874107939339879</v>
      </c>
      <c r="AJ25" s="548"/>
      <c r="AK25" s="548"/>
      <c r="AL25" s="548"/>
      <c r="AM25" s="575"/>
      <c r="AN25" s="175">
        <f t="shared" si="8"/>
        <v>1114.4892952720786</v>
      </c>
      <c r="AO25" s="177">
        <f t="shared" si="18"/>
        <v>92.874107939339879</v>
      </c>
      <c r="AP25" s="577"/>
      <c r="AQ25" s="548"/>
      <c r="AR25" s="548"/>
      <c r="AS25" s="575"/>
      <c r="AT25" s="175">
        <f t="shared" si="10"/>
        <v>1114.4892952720786</v>
      </c>
      <c r="AU25" s="176">
        <f t="shared" si="19"/>
        <v>92.874107939339879</v>
      </c>
      <c r="AV25" s="548"/>
      <c r="AW25" s="548"/>
      <c r="AX25" s="545"/>
    </row>
    <row r="26" spans="1:50" s="170" customFormat="1" ht="24.75" thickBot="1" x14ac:dyDescent="0.3">
      <c r="A26" s="260">
        <v>3</v>
      </c>
      <c r="B26" s="261" t="s">
        <v>285</v>
      </c>
      <c r="C26" s="261" t="s">
        <v>286</v>
      </c>
      <c r="D26" s="261" t="s">
        <v>673</v>
      </c>
      <c r="E26" s="182" t="str">
        <f t="shared" si="0"/>
        <v>033005ESSA_Batiment</v>
      </c>
      <c r="F26" s="182" t="str">
        <f t="shared" si="1"/>
        <v>033005ESSA_Batiment_DISC</v>
      </c>
      <c r="G26" s="261" t="s">
        <v>373</v>
      </c>
      <c r="H26" s="112" t="s">
        <v>20</v>
      </c>
      <c r="I26" s="182" t="s">
        <v>81</v>
      </c>
      <c r="J26" s="112" t="s">
        <v>253</v>
      </c>
      <c r="K26" s="112" t="s">
        <v>375</v>
      </c>
      <c r="L26" s="113" t="s">
        <v>10</v>
      </c>
      <c r="M26" s="262">
        <v>1</v>
      </c>
      <c r="N26" s="263">
        <v>1000</v>
      </c>
      <c r="O26" s="185">
        <v>0.05</v>
      </c>
      <c r="P26" s="186">
        <f t="shared" si="2"/>
        <v>1050</v>
      </c>
      <c r="Q26" s="187">
        <f t="shared" si="12"/>
        <v>87.5</v>
      </c>
      <c r="R26" s="549"/>
      <c r="S26" s="549"/>
      <c r="T26" s="549"/>
      <c r="U26" s="575"/>
      <c r="V26" s="186">
        <f t="shared" si="13"/>
        <v>1114.4892952720786</v>
      </c>
      <c r="W26" s="188">
        <f t="shared" si="14"/>
        <v>92.874107939339879</v>
      </c>
      <c r="X26" s="578"/>
      <c r="Y26" s="549"/>
      <c r="Z26" s="549"/>
      <c r="AA26" s="575"/>
      <c r="AB26" s="186">
        <f t="shared" si="15"/>
        <v>1114.4892952720786</v>
      </c>
      <c r="AC26" s="188">
        <f t="shared" si="16"/>
        <v>92.874107939339879</v>
      </c>
      <c r="AD26" s="578"/>
      <c r="AE26" s="549"/>
      <c r="AF26" s="549"/>
      <c r="AG26" s="575"/>
      <c r="AH26" s="179">
        <f t="shared" si="6"/>
        <v>1114.4892952720786</v>
      </c>
      <c r="AI26" s="198">
        <f t="shared" si="17"/>
        <v>92.874107939339879</v>
      </c>
      <c r="AJ26" s="549"/>
      <c r="AK26" s="549"/>
      <c r="AL26" s="549"/>
      <c r="AM26" s="575"/>
      <c r="AN26" s="179">
        <f t="shared" si="8"/>
        <v>1114.4892952720786</v>
      </c>
      <c r="AO26" s="198">
        <f t="shared" si="18"/>
        <v>92.874107939339879</v>
      </c>
      <c r="AP26" s="578"/>
      <c r="AQ26" s="549"/>
      <c r="AR26" s="549"/>
      <c r="AS26" s="575"/>
      <c r="AT26" s="186">
        <f t="shared" si="10"/>
        <v>1114.4892952720786</v>
      </c>
      <c r="AU26" s="187">
        <f t="shared" si="19"/>
        <v>92.874107939339879</v>
      </c>
      <c r="AV26" s="549"/>
      <c r="AW26" s="549"/>
      <c r="AX26" s="546"/>
    </row>
    <row r="27" spans="1:50" s="170" customFormat="1" ht="24.75" thickBot="1" x14ac:dyDescent="0.3">
      <c r="A27" s="240">
        <v>3</v>
      </c>
      <c r="B27" s="241" t="s">
        <v>294</v>
      </c>
      <c r="C27" s="241" t="s">
        <v>295</v>
      </c>
      <c r="D27" s="241" t="s">
        <v>674</v>
      </c>
      <c r="E27" s="242" t="str">
        <f t="shared" si="0"/>
        <v>035001ESSA_Batiment</v>
      </c>
      <c r="F27" s="242" t="str">
        <f t="shared" si="1"/>
        <v>035001ESSA_Batiment_DISC</v>
      </c>
      <c r="G27" s="241" t="s">
        <v>374</v>
      </c>
      <c r="H27" s="237" t="s">
        <v>20</v>
      </c>
      <c r="I27" s="242" t="s">
        <v>81</v>
      </c>
      <c r="J27" s="237" t="s">
        <v>253</v>
      </c>
      <c r="K27" s="237" t="s">
        <v>375</v>
      </c>
      <c r="L27" s="243" t="s">
        <v>10</v>
      </c>
      <c r="M27" s="244">
        <v>1</v>
      </c>
      <c r="N27" s="245">
        <v>1000</v>
      </c>
      <c r="O27" s="246">
        <v>0.05</v>
      </c>
      <c r="P27" s="247">
        <f t="shared" si="2"/>
        <v>1050</v>
      </c>
      <c r="Q27" s="248">
        <f t="shared" si="12"/>
        <v>87.5</v>
      </c>
      <c r="R27" s="249">
        <f t="shared" ref="R27:S30" si="20">P27</f>
        <v>1050</v>
      </c>
      <c r="S27" s="249">
        <f t="shared" si="20"/>
        <v>87.5</v>
      </c>
      <c r="T27" s="250"/>
      <c r="U27" s="575"/>
      <c r="V27" s="247">
        <f t="shared" si="13"/>
        <v>1114.4892952720786</v>
      </c>
      <c r="W27" s="248">
        <f t="shared" si="14"/>
        <v>92.874107939339879</v>
      </c>
      <c r="X27" s="251">
        <f t="shared" ref="X27:Y30" si="21">V27</f>
        <v>1114.4892952720786</v>
      </c>
      <c r="Y27" s="249">
        <f t="shared" si="21"/>
        <v>92.874107939339879</v>
      </c>
      <c r="Z27" s="250"/>
      <c r="AA27" s="575"/>
      <c r="AB27" s="247">
        <f t="shared" si="15"/>
        <v>1114.4892952720786</v>
      </c>
      <c r="AC27" s="248">
        <f t="shared" si="16"/>
        <v>92.874107939339879</v>
      </c>
      <c r="AD27" s="251">
        <f t="shared" ref="AD27:AE30" si="22">AB27</f>
        <v>1114.4892952720786</v>
      </c>
      <c r="AE27" s="249">
        <f t="shared" si="22"/>
        <v>92.874107939339879</v>
      </c>
      <c r="AF27" s="250"/>
      <c r="AG27" s="575"/>
      <c r="AH27" s="247">
        <f t="shared" si="6"/>
        <v>1114.4892952720786</v>
      </c>
      <c r="AI27" s="248">
        <f t="shared" si="17"/>
        <v>92.874107939339879</v>
      </c>
      <c r="AJ27" s="249">
        <f t="shared" ref="AJ27:AK30" si="23">AH27</f>
        <v>1114.4892952720786</v>
      </c>
      <c r="AK27" s="249">
        <f t="shared" si="23"/>
        <v>92.874107939339879</v>
      </c>
      <c r="AL27" s="250"/>
      <c r="AM27" s="575"/>
      <c r="AN27" s="247">
        <f t="shared" si="8"/>
        <v>1114.4892952720786</v>
      </c>
      <c r="AO27" s="248">
        <f t="shared" si="18"/>
        <v>92.874107939339879</v>
      </c>
      <c r="AP27" s="251">
        <f t="shared" ref="AP27:AQ30" si="24">AN27</f>
        <v>1114.4892952720786</v>
      </c>
      <c r="AQ27" s="249">
        <f t="shared" si="24"/>
        <v>92.874107939339879</v>
      </c>
      <c r="AR27" s="250"/>
      <c r="AS27" s="575"/>
      <c r="AT27" s="247">
        <f t="shared" si="10"/>
        <v>1114.4892952720786</v>
      </c>
      <c r="AU27" s="248">
        <f t="shared" si="19"/>
        <v>92.874107939339879</v>
      </c>
      <c r="AV27" s="249">
        <f t="shared" ref="AV27:AW30" si="25">AT27</f>
        <v>1114.4892952720786</v>
      </c>
      <c r="AW27" s="249">
        <f t="shared" si="25"/>
        <v>92.874107939339879</v>
      </c>
      <c r="AX27" s="250"/>
    </row>
    <row r="28" spans="1:50" s="170" customFormat="1" ht="24.75" thickBot="1" x14ac:dyDescent="0.3">
      <c r="A28" s="240">
        <v>3</v>
      </c>
      <c r="B28" s="241" t="s">
        <v>296</v>
      </c>
      <c r="C28" s="241" t="s">
        <v>297</v>
      </c>
      <c r="D28" s="241" t="s">
        <v>673</v>
      </c>
      <c r="E28" s="242" t="str">
        <f t="shared" si="0"/>
        <v>071001ESSA_Batiment</v>
      </c>
      <c r="F28" s="242" t="str">
        <f t="shared" si="1"/>
        <v>071001ESSA_Batiment_DISC</v>
      </c>
      <c r="G28" s="241" t="s">
        <v>374</v>
      </c>
      <c r="H28" s="237" t="s">
        <v>20</v>
      </c>
      <c r="I28" s="242" t="s">
        <v>81</v>
      </c>
      <c r="J28" s="237" t="s">
        <v>253</v>
      </c>
      <c r="K28" s="237" t="s">
        <v>375</v>
      </c>
      <c r="L28" s="243" t="s">
        <v>10</v>
      </c>
      <c r="M28" s="244">
        <v>1</v>
      </c>
      <c r="N28" s="245">
        <v>1000</v>
      </c>
      <c r="O28" s="246">
        <v>0.05</v>
      </c>
      <c r="P28" s="247">
        <f t="shared" si="2"/>
        <v>1050</v>
      </c>
      <c r="Q28" s="248">
        <f t="shared" si="12"/>
        <v>87.5</v>
      </c>
      <c r="R28" s="249">
        <f t="shared" si="20"/>
        <v>1050</v>
      </c>
      <c r="S28" s="249">
        <f t="shared" si="20"/>
        <v>87.5</v>
      </c>
      <c r="T28" s="250"/>
      <c r="U28" s="575"/>
      <c r="V28" s="247">
        <f t="shared" si="13"/>
        <v>1114.4892952720786</v>
      </c>
      <c r="W28" s="248">
        <f t="shared" si="14"/>
        <v>92.874107939339879</v>
      </c>
      <c r="X28" s="251">
        <f t="shared" si="21"/>
        <v>1114.4892952720786</v>
      </c>
      <c r="Y28" s="249">
        <f t="shared" si="21"/>
        <v>92.874107939339879</v>
      </c>
      <c r="Z28" s="250"/>
      <c r="AA28" s="575"/>
      <c r="AB28" s="247">
        <f t="shared" si="15"/>
        <v>1114.4892952720786</v>
      </c>
      <c r="AC28" s="248">
        <f t="shared" si="16"/>
        <v>92.874107939339879</v>
      </c>
      <c r="AD28" s="251">
        <f t="shared" si="22"/>
        <v>1114.4892952720786</v>
      </c>
      <c r="AE28" s="249">
        <f t="shared" si="22"/>
        <v>92.874107939339879</v>
      </c>
      <c r="AF28" s="250"/>
      <c r="AG28" s="575"/>
      <c r="AH28" s="247">
        <f t="shared" si="6"/>
        <v>1114.4892952720786</v>
      </c>
      <c r="AI28" s="248">
        <f t="shared" si="17"/>
        <v>92.874107939339879</v>
      </c>
      <c r="AJ28" s="249">
        <f t="shared" si="23"/>
        <v>1114.4892952720786</v>
      </c>
      <c r="AK28" s="249">
        <f t="shared" si="23"/>
        <v>92.874107939339879</v>
      </c>
      <c r="AL28" s="250"/>
      <c r="AM28" s="575"/>
      <c r="AN28" s="247">
        <f t="shared" si="8"/>
        <v>1114.4892952720786</v>
      </c>
      <c r="AO28" s="248">
        <f t="shared" si="18"/>
        <v>92.874107939339879</v>
      </c>
      <c r="AP28" s="251">
        <f t="shared" si="24"/>
        <v>1114.4892952720786</v>
      </c>
      <c r="AQ28" s="249">
        <f t="shared" si="24"/>
        <v>92.874107939339879</v>
      </c>
      <c r="AR28" s="250"/>
      <c r="AS28" s="575"/>
      <c r="AT28" s="247">
        <f t="shared" si="10"/>
        <v>1114.4892952720786</v>
      </c>
      <c r="AU28" s="248">
        <f t="shared" si="19"/>
        <v>92.874107939339879</v>
      </c>
      <c r="AV28" s="249">
        <f t="shared" si="25"/>
        <v>1114.4892952720786</v>
      </c>
      <c r="AW28" s="249">
        <f t="shared" si="25"/>
        <v>92.874107939339879</v>
      </c>
      <c r="AX28" s="250"/>
    </row>
    <row r="29" spans="1:50" s="170" customFormat="1" ht="36.75" thickBot="1" x14ac:dyDescent="0.3">
      <c r="A29" s="264">
        <v>3</v>
      </c>
      <c r="B29" s="265" t="s">
        <v>330</v>
      </c>
      <c r="C29" s="265" t="s">
        <v>300</v>
      </c>
      <c r="D29" s="265" t="s">
        <v>674</v>
      </c>
      <c r="E29" s="265" t="str">
        <f t="shared" si="0"/>
        <v>400001ESSA_Batiment</v>
      </c>
      <c r="F29" s="265" t="str">
        <f t="shared" si="1"/>
        <v>400001ESSA_Batiment_DISC</v>
      </c>
      <c r="G29" s="265" t="s">
        <v>476</v>
      </c>
      <c r="H29" s="238" t="s">
        <v>20</v>
      </c>
      <c r="I29" s="265" t="s">
        <v>81</v>
      </c>
      <c r="J29" s="238" t="s">
        <v>253</v>
      </c>
      <c r="K29" s="238" t="s">
        <v>375</v>
      </c>
      <c r="L29" s="266" t="s">
        <v>10</v>
      </c>
      <c r="M29" s="267">
        <v>1</v>
      </c>
      <c r="N29" s="268">
        <v>1000</v>
      </c>
      <c r="O29" s="269">
        <v>0.05</v>
      </c>
      <c r="P29" s="247">
        <f t="shared" si="2"/>
        <v>1050</v>
      </c>
      <c r="Q29" s="248">
        <f t="shared" si="12"/>
        <v>87.5</v>
      </c>
      <c r="R29" s="249">
        <f t="shared" si="20"/>
        <v>1050</v>
      </c>
      <c r="S29" s="249">
        <f t="shared" si="20"/>
        <v>87.5</v>
      </c>
      <c r="T29" s="250"/>
      <c r="U29" s="575"/>
      <c r="V29" s="247">
        <f t="shared" si="13"/>
        <v>1114.4892952720786</v>
      </c>
      <c r="W29" s="248">
        <f t="shared" si="14"/>
        <v>92.874107939339879</v>
      </c>
      <c r="X29" s="251">
        <f t="shared" si="21"/>
        <v>1114.4892952720786</v>
      </c>
      <c r="Y29" s="249">
        <f t="shared" si="21"/>
        <v>92.874107939339879</v>
      </c>
      <c r="Z29" s="250"/>
      <c r="AA29" s="575"/>
      <c r="AB29" s="247">
        <f t="shared" si="15"/>
        <v>1114.4892952720786</v>
      </c>
      <c r="AC29" s="248">
        <f t="shared" si="16"/>
        <v>92.874107939339879</v>
      </c>
      <c r="AD29" s="251">
        <f t="shared" si="22"/>
        <v>1114.4892952720786</v>
      </c>
      <c r="AE29" s="249">
        <f t="shared" si="22"/>
        <v>92.874107939339879</v>
      </c>
      <c r="AF29" s="250"/>
      <c r="AG29" s="575"/>
      <c r="AH29" s="247">
        <f t="shared" si="6"/>
        <v>1114.4892952720786</v>
      </c>
      <c r="AI29" s="248">
        <f t="shared" si="17"/>
        <v>92.874107939339879</v>
      </c>
      <c r="AJ29" s="249">
        <f t="shared" si="23"/>
        <v>1114.4892952720786</v>
      </c>
      <c r="AK29" s="249">
        <f t="shared" si="23"/>
        <v>92.874107939339879</v>
      </c>
      <c r="AL29" s="250"/>
      <c r="AM29" s="575"/>
      <c r="AN29" s="247">
        <f t="shared" si="8"/>
        <v>1114.4892952720786</v>
      </c>
      <c r="AO29" s="248">
        <f t="shared" si="18"/>
        <v>92.874107939339879</v>
      </c>
      <c r="AP29" s="251">
        <f t="shared" si="24"/>
        <v>1114.4892952720786</v>
      </c>
      <c r="AQ29" s="249">
        <f t="shared" si="24"/>
        <v>92.874107939339879</v>
      </c>
      <c r="AR29" s="250"/>
      <c r="AS29" s="575"/>
      <c r="AT29" s="247">
        <f t="shared" si="10"/>
        <v>1114.4892952720786</v>
      </c>
      <c r="AU29" s="248">
        <f t="shared" si="19"/>
        <v>92.874107939339879</v>
      </c>
      <c r="AV29" s="249">
        <f t="shared" si="25"/>
        <v>1114.4892952720786</v>
      </c>
      <c r="AW29" s="249">
        <f t="shared" si="25"/>
        <v>92.874107939339879</v>
      </c>
      <c r="AX29" s="250"/>
    </row>
    <row r="30" spans="1:50" s="170" customFormat="1" ht="24.75" thickBot="1" x14ac:dyDescent="0.3">
      <c r="A30" s="240">
        <v>3</v>
      </c>
      <c r="B30" s="241" t="s">
        <v>328</v>
      </c>
      <c r="C30" s="241" t="s">
        <v>329</v>
      </c>
      <c r="D30" s="241" t="s">
        <v>674</v>
      </c>
      <c r="E30" s="242" t="str">
        <f t="shared" si="0"/>
        <v>400501ESSA_Batiment</v>
      </c>
      <c r="F30" s="242" t="str">
        <f t="shared" si="1"/>
        <v>400501ESSA_Batiment_DISC</v>
      </c>
      <c r="G30" s="241" t="s">
        <v>370</v>
      </c>
      <c r="H30" s="237" t="s">
        <v>20</v>
      </c>
      <c r="I30" s="242" t="s">
        <v>81</v>
      </c>
      <c r="J30" s="237" t="s">
        <v>253</v>
      </c>
      <c r="K30" s="237" t="s">
        <v>375</v>
      </c>
      <c r="L30" s="243" t="s">
        <v>10</v>
      </c>
      <c r="M30" s="244">
        <v>1</v>
      </c>
      <c r="N30" s="245">
        <v>1000</v>
      </c>
      <c r="O30" s="246">
        <v>0.05</v>
      </c>
      <c r="P30" s="247">
        <f t="shared" si="2"/>
        <v>1050</v>
      </c>
      <c r="Q30" s="248">
        <f t="shared" si="12"/>
        <v>87.5</v>
      </c>
      <c r="R30" s="249">
        <f t="shared" si="20"/>
        <v>1050</v>
      </c>
      <c r="S30" s="249">
        <f t="shared" si="20"/>
        <v>87.5</v>
      </c>
      <c r="T30" s="250"/>
      <c r="U30" s="575"/>
      <c r="V30" s="247">
        <f t="shared" si="13"/>
        <v>1114.4892952720786</v>
      </c>
      <c r="W30" s="248">
        <f t="shared" si="14"/>
        <v>92.874107939339879</v>
      </c>
      <c r="X30" s="251">
        <f t="shared" si="21"/>
        <v>1114.4892952720786</v>
      </c>
      <c r="Y30" s="249">
        <f t="shared" si="21"/>
        <v>92.874107939339879</v>
      </c>
      <c r="Z30" s="250"/>
      <c r="AA30" s="575"/>
      <c r="AB30" s="247">
        <f t="shared" si="15"/>
        <v>1114.4892952720786</v>
      </c>
      <c r="AC30" s="248">
        <f t="shared" si="16"/>
        <v>92.874107939339879</v>
      </c>
      <c r="AD30" s="251">
        <f t="shared" si="22"/>
        <v>1114.4892952720786</v>
      </c>
      <c r="AE30" s="249">
        <f t="shared" si="22"/>
        <v>92.874107939339879</v>
      </c>
      <c r="AF30" s="250"/>
      <c r="AG30" s="575"/>
      <c r="AH30" s="247">
        <f t="shared" si="6"/>
        <v>1114.4892952720786</v>
      </c>
      <c r="AI30" s="248">
        <f t="shared" si="17"/>
        <v>92.874107939339879</v>
      </c>
      <c r="AJ30" s="249">
        <f t="shared" si="23"/>
        <v>1114.4892952720786</v>
      </c>
      <c r="AK30" s="249">
        <f t="shared" si="23"/>
        <v>92.874107939339879</v>
      </c>
      <c r="AL30" s="250"/>
      <c r="AM30" s="575"/>
      <c r="AN30" s="247">
        <f t="shared" si="8"/>
        <v>1114.4892952720786</v>
      </c>
      <c r="AO30" s="248">
        <f t="shared" si="18"/>
        <v>92.874107939339879</v>
      </c>
      <c r="AP30" s="251">
        <f t="shared" si="24"/>
        <v>1114.4892952720786</v>
      </c>
      <c r="AQ30" s="249">
        <f t="shared" si="24"/>
        <v>92.874107939339879</v>
      </c>
      <c r="AR30" s="250"/>
      <c r="AS30" s="575"/>
      <c r="AT30" s="247">
        <f t="shared" si="10"/>
        <v>1114.4892952720786</v>
      </c>
      <c r="AU30" s="248">
        <f t="shared" si="19"/>
        <v>92.874107939339879</v>
      </c>
      <c r="AV30" s="249">
        <f t="shared" si="25"/>
        <v>1114.4892952720786</v>
      </c>
      <c r="AW30" s="249">
        <f t="shared" si="25"/>
        <v>92.874107939339879</v>
      </c>
      <c r="AX30" s="250"/>
    </row>
    <row r="31" spans="1:50" x14ac:dyDescent="0.25">
      <c r="P31" s="134">
        <f>SUM(P19:P30)</f>
        <v>14700</v>
      </c>
      <c r="Q31" s="134">
        <f t="shared" si="12"/>
        <v>1225</v>
      </c>
      <c r="R31" s="134">
        <f>SUM(R19:R30)</f>
        <v>14700</v>
      </c>
      <c r="S31" s="134">
        <f t="shared" ref="S31:AW31" si="26">SUM(S19:S30)</f>
        <v>1225</v>
      </c>
      <c r="V31" s="134">
        <f t="shared" si="13"/>
        <v>15602.850133809099</v>
      </c>
      <c r="W31" s="134">
        <f t="shared" si="14"/>
        <v>1300.2375111507583</v>
      </c>
      <c r="X31" s="134">
        <f t="shared" si="26"/>
        <v>15602.850133809099</v>
      </c>
      <c r="Y31" s="134">
        <f t="shared" si="26"/>
        <v>1300.2375111507583</v>
      </c>
      <c r="AB31" s="134">
        <f t="shared" si="15"/>
        <v>15602.850133809099</v>
      </c>
      <c r="AC31" s="134">
        <f t="shared" si="16"/>
        <v>1300.2375111507583</v>
      </c>
      <c r="AD31" s="134">
        <f t="shared" si="26"/>
        <v>15602.850133809099</v>
      </c>
      <c r="AE31" s="134">
        <f t="shared" si="26"/>
        <v>1300.2375111507583</v>
      </c>
      <c r="AH31" s="134">
        <f t="shared" si="6"/>
        <v>15602.850133809099</v>
      </c>
      <c r="AI31" s="134">
        <f t="shared" si="17"/>
        <v>1300.2375111507583</v>
      </c>
      <c r="AJ31" s="134">
        <f t="shared" si="26"/>
        <v>15602.850133809099</v>
      </c>
      <c r="AK31" s="134">
        <f t="shared" si="26"/>
        <v>1300.2375111507583</v>
      </c>
      <c r="AN31" s="134">
        <f t="shared" si="8"/>
        <v>15602.850133809099</v>
      </c>
      <c r="AO31" s="134">
        <f t="shared" si="18"/>
        <v>1300.2375111507583</v>
      </c>
      <c r="AP31" s="134">
        <f t="shared" si="26"/>
        <v>15602.850133809099</v>
      </c>
      <c r="AQ31" s="134">
        <f t="shared" si="26"/>
        <v>1300.2375111507583</v>
      </c>
      <c r="AT31" s="134">
        <f t="shared" si="10"/>
        <v>15602.850133809099</v>
      </c>
      <c r="AU31" s="134">
        <f t="shared" si="19"/>
        <v>1300.2375111507583</v>
      </c>
      <c r="AV31" s="134">
        <f t="shared" si="26"/>
        <v>15602.850133809099</v>
      </c>
      <c r="AW31" s="134">
        <f t="shared" si="26"/>
        <v>1300.2375111507583</v>
      </c>
    </row>
  </sheetData>
  <autoFilter ref="A18:AX30"/>
  <dataConsolidate/>
  <mergeCells count="28">
    <mergeCell ref="AW22:AW26"/>
    <mergeCell ref="AX22:AX26"/>
    <mergeCell ref="AL22:AL26"/>
    <mergeCell ref="AP22:AP26"/>
    <mergeCell ref="AQ22:AQ26"/>
    <mergeCell ref="AR22:AR26"/>
    <mergeCell ref="AV22:AV26"/>
    <mergeCell ref="AD22:AD26"/>
    <mergeCell ref="AE22:AE26"/>
    <mergeCell ref="AF22:AF26"/>
    <mergeCell ref="AJ22:AJ26"/>
    <mergeCell ref="AK22:AK26"/>
    <mergeCell ref="AA19:AA30"/>
    <mergeCell ref="AG19:AG30"/>
    <mergeCell ref="AM19:AM30"/>
    <mergeCell ref="AS19:AS30"/>
    <mergeCell ref="A1:C1"/>
    <mergeCell ref="A3:C3"/>
    <mergeCell ref="A5:B5"/>
    <mergeCell ref="A6:C6"/>
    <mergeCell ref="N17:O17"/>
    <mergeCell ref="U19:U30"/>
    <mergeCell ref="R22:R26"/>
    <mergeCell ref="S22:S26"/>
    <mergeCell ref="T22:T26"/>
    <mergeCell ref="X22:X26"/>
    <mergeCell ref="Y22:Y26"/>
    <mergeCell ref="Z22:Z26"/>
  </mergeCells>
  <conditionalFormatting sqref="E22:E30">
    <cfRule type="expression" dxfId="61" priority="39">
      <formula>ISBLANK(#REF!)</formula>
    </cfRule>
  </conditionalFormatting>
  <conditionalFormatting sqref="E19:E20">
    <cfRule type="expression" dxfId="60" priority="38">
      <formula>ISBLANK(#REF!)</formula>
    </cfRule>
  </conditionalFormatting>
  <conditionalFormatting sqref="E21">
    <cfRule type="expression" dxfId="59" priority="17">
      <formula>ISBLANK(#REF!)</formula>
    </cfRule>
  </conditionalFormatting>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disablePrompts="1" count="2">
        <x14:dataValidation type="list" allowBlank="1" showInputMessage="1" showErrorMessage="1">
          <x14:formula1>
            <xm:f>Liste_D!$B$2:$B$61</xm:f>
          </x14:formula1>
          <xm:sqref>I19:I30</xm:sqref>
        </x14:dataValidation>
        <x14:dataValidation type="list" allowBlank="1" showInputMessage="1" showErrorMessage="1">
          <x14:formula1>
            <xm:f>Liste_D!$A$2:$A$16</xm:f>
          </x14:formula1>
          <xm:sqref>H19:H30</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W43"/>
  <sheetViews>
    <sheetView topLeftCell="A31" zoomScale="145" zoomScaleNormal="145" workbookViewId="0">
      <selection activeCell="D50" sqref="D50"/>
    </sheetView>
  </sheetViews>
  <sheetFormatPr baseColWidth="10" defaultColWidth="10.85546875" defaultRowHeight="12" outlineLevelRow="1" outlineLevelCol="1" x14ac:dyDescent="0.25"/>
  <cols>
    <col min="1" max="1" width="9.42578125" style="132" customWidth="1"/>
    <col min="2" max="2" width="21.42578125" style="132" customWidth="1"/>
    <col min="3" max="4" width="10.85546875" style="132"/>
    <col min="5" max="5" width="10.85546875" style="136"/>
    <col min="6" max="6" width="24.5703125" style="132" customWidth="1" outlineLevel="1"/>
    <col min="7" max="9" width="10.85546875" style="132" customWidth="1" outlineLevel="1"/>
    <col min="10" max="10" width="15.140625" style="132" bestFit="1" customWidth="1" outlineLevel="1"/>
    <col min="11" max="11" width="5.7109375" style="132" bestFit="1" customWidth="1" outlineLevel="1"/>
    <col min="12" max="12" width="12.85546875" style="133" customWidth="1" outlineLevel="1"/>
    <col min="13" max="13" width="11" style="134" bestFit="1" customWidth="1"/>
    <col min="14" max="14" width="11" style="135" bestFit="1" customWidth="1"/>
    <col min="15" max="15" width="11" style="134" customWidth="1" outlineLevel="1"/>
    <col min="16" max="16" width="11.140625" style="134" customWidth="1" outlineLevel="1"/>
    <col min="17" max="17" width="12.5703125" style="134" customWidth="1"/>
    <col min="18" max="18" width="12.7109375" style="134" customWidth="1"/>
    <col min="19" max="19" width="10.85546875" style="134"/>
    <col min="20" max="20" width="2.7109375" style="134" customWidth="1"/>
    <col min="21" max="21" width="11" style="134" customWidth="1" outlineLevel="1"/>
    <col min="22" max="25" width="13.140625" style="134" customWidth="1" outlineLevel="1"/>
    <col min="26" max="26" width="2.42578125" style="134" customWidth="1"/>
    <col min="27" max="27" width="11" style="134" customWidth="1" outlineLevel="1"/>
    <col min="28" max="28" width="12.140625" style="134" customWidth="1" outlineLevel="1"/>
    <col min="29" max="31" width="10.85546875" style="134" customWidth="1" outlineLevel="1"/>
    <col min="32" max="32" width="2.5703125" style="134" customWidth="1"/>
    <col min="33" max="33" width="11" style="134" customWidth="1" outlineLevel="1"/>
    <col min="34" max="34" width="12.140625" style="134" customWidth="1" outlineLevel="1"/>
    <col min="35" max="36" width="12.85546875" style="134" customWidth="1" outlineLevel="1"/>
    <col min="37" max="37" width="10.85546875" style="134" customWidth="1" outlineLevel="1"/>
    <col min="38" max="38" width="3.140625" style="134" customWidth="1"/>
    <col min="39" max="39" width="11" style="134" customWidth="1" outlineLevel="1"/>
    <col min="40" max="40" width="12.140625" style="134" customWidth="1" outlineLevel="1"/>
    <col min="41" max="43" width="10.85546875" style="134" customWidth="1" outlineLevel="1"/>
    <col min="44" max="44" width="3.42578125" style="134" customWidth="1"/>
    <col min="45" max="45" width="11" style="134" customWidth="1" outlineLevel="1" collapsed="1"/>
    <col min="46" max="46" width="12.140625" style="134" customWidth="1" outlineLevel="1"/>
    <col min="47" max="48" width="10.85546875" style="132" customWidth="1" outlineLevel="1"/>
    <col min="49" max="49" width="7.140625" style="132" customWidth="1" outlineLevel="1"/>
    <col min="50" max="16384" width="10.85546875" style="132"/>
  </cols>
  <sheetData>
    <row r="1" spans="1:5" outlineLevel="1" x14ac:dyDescent="0.25">
      <c r="A1" s="534" t="s">
        <v>21</v>
      </c>
      <c r="B1" s="534"/>
      <c r="C1" s="534"/>
      <c r="D1" s="129"/>
      <c r="E1" s="130"/>
    </row>
    <row r="2" spans="1:5" outlineLevel="1" x14ac:dyDescent="0.25">
      <c r="A2" s="129"/>
      <c r="B2" s="129"/>
      <c r="C2" s="129"/>
      <c r="D2" s="129"/>
      <c r="E2" s="130"/>
    </row>
    <row r="3" spans="1:5" outlineLevel="1" x14ac:dyDescent="0.25">
      <c r="A3" s="535" t="s">
        <v>22</v>
      </c>
      <c r="B3" s="536"/>
      <c r="C3" s="536"/>
      <c r="D3" s="129"/>
      <c r="E3" s="130"/>
    </row>
    <row r="4" spans="1:5" outlineLevel="1" x14ac:dyDescent="0.25">
      <c r="A4" s="35"/>
      <c r="B4" s="129"/>
      <c r="C4" s="129"/>
      <c r="D4" s="129"/>
      <c r="E4" s="130"/>
    </row>
    <row r="5" spans="1:5" outlineLevel="1" x14ac:dyDescent="0.25">
      <c r="A5" s="537" t="s">
        <v>23</v>
      </c>
      <c r="B5" s="538"/>
      <c r="C5" s="129"/>
      <c r="D5" s="129"/>
      <c r="E5" s="130"/>
    </row>
    <row r="6" spans="1:5" outlineLevel="1" x14ac:dyDescent="0.25">
      <c r="A6" s="539" t="s">
        <v>24</v>
      </c>
      <c r="B6" s="540"/>
      <c r="C6" s="540"/>
      <c r="D6" s="129"/>
      <c r="E6" s="130"/>
    </row>
    <row r="7" spans="1:5" ht="12.75" outlineLevel="1" thickBot="1" x14ac:dyDescent="0.3">
      <c r="A7" s="129"/>
      <c r="B7" s="129"/>
      <c r="C7" s="129"/>
      <c r="D7" s="129"/>
      <c r="E7" s="130"/>
    </row>
    <row r="8" spans="1:5" ht="24.75" outlineLevel="1" thickBot="1" x14ac:dyDescent="0.3">
      <c r="A8" s="129"/>
      <c r="B8" s="129"/>
      <c r="C8" s="129"/>
      <c r="D8" s="37" t="s">
        <v>25</v>
      </c>
      <c r="E8" s="38" t="s">
        <v>26</v>
      </c>
    </row>
    <row r="9" spans="1:5" outlineLevel="1" x14ac:dyDescent="0.25">
      <c r="A9" s="39" t="s">
        <v>27</v>
      </c>
      <c r="B9" s="40" t="s">
        <v>28</v>
      </c>
      <c r="C9" s="41" t="s">
        <v>29</v>
      </c>
      <c r="D9" s="42">
        <v>112.1</v>
      </c>
      <c r="E9" s="43"/>
    </row>
    <row r="10" spans="1:5" outlineLevel="1" x14ac:dyDescent="0.25">
      <c r="A10" s="45" t="s">
        <v>30</v>
      </c>
      <c r="B10" s="46" t="s">
        <v>31</v>
      </c>
      <c r="C10" s="47" t="s">
        <v>32</v>
      </c>
      <c r="D10" s="48">
        <v>120.2</v>
      </c>
      <c r="E10" s="49">
        <f>0.15+0.85*$D$10/$D$9</f>
        <v>1.0614183764495986</v>
      </c>
    </row>
    <row r="11" spans="1:5" outlineLevel="1" x14ac:dyDescent="0.25">
      <c r="A11" s="50"/>
      <c r="B11" s="46" t="s">
        <v>33</v>
      </c>
      <c r="C11" s="47" t="s">
        <v>32</v>
      </c>
      <c r="D11" s="51">
        <v>120.2</v>
      </c>
      <c r="E11" s="52">
        <f>0.15+0.85*$D$11/$D$9</f>
        <v>1.0614183764495986</v>
      </c>
    </row>
    <row r="12" spans="1:5" outlineLevel="1" x14ac:dyDescent="0.25">
      <c r="A12" s="50"/>
      <c r="B12" s="46" t="s">
        <v>34</v>
      </c>
      <c r="C12" s="47" t="s">
        <v>32</v>
      </c>
      <c r="D12" s="53">
        <v>120.2</v>
      </c>
      <c r="E12" s="54">
        <f>0.15+0.85*$D$12/$D$9</f>
        <v>1.0614183764495986</v>
      </c>
    </row>
    <row r="13" spans="1:5" outlineLevel="1" x14ac:dyDescent="0.25">
      <c r="A13" s="50"/>
      <c r="B13" s="46" t="s">
        <v>35</v>
      </c>
      <c r="C13" s="47" t="s">
        <v>32</v>
      </c>
      <c r="D13" s="55">
        <v>120.2</v>
      </c>
      <c r="E13" s="56">
        <f>0.15+0.85*$D$13/$D$9</f>
        <v>1.0614183764495986</v>
      </c>
    </row>
    <row r="14" spans="1:5" ht="12.75" outlineLevel="1" thickBot="1" x14ac:dyDescent="0.3">
      <c r="A14" s="57"/>
      <c r="B14" s="58" t="s">
        <v>36</v>
      </c>
      <c r="C14" s="59" t="s">
        <v>32</v>
      </c>
      <c r="D14" s="60">
        <v>120.2</v>
      </c>
      <c r="E14" s="61">
        <f>0.15+0.85*$D$14/$D$9</f>
        <v>1.0614183764495986</v>
      </c>
    </row>
    <row r="15" spans="1:5" outlineLevel="1" x14ac:dyDescent="0.25"/>
    <row r="16" spans="1:5" outlineLevel="1" x14ac:dyDescent="0.25"/>
    <row r="17" spans="1:49" ht="12.75" thickBot="1" x14ac:dyDescent="0.3">
      <c r="M17" s="541" t="s">
        <v>50</v>
      </c>
      <c r="N17" s="541"/>
    </row>
    <row r="18" spans="1:49" ht="60.75" thickBot="1" x14ac:dyDescent="0.3">
      <c r="A18" s="62" t="s">
        <v>0</v>
      </c>
      <c r="B18" s="63" t="s">
        <v>1</v>
      </c>
      <c r="C18" s="63" t="s">
        <v>2</v>
      </c>
      <c r="D18" s="63" t="s">
        <v>676</v>
      </c>
      <c r="E18" s="63" t="s">
        <v>213</v>
      </c>
      <c r="F18" s="66" t="s">
        <v>4</v>
      </c>
      <c r="G18" s="63" t="s">
        <v>5</v>
      </c>
      <c r="H18" s="63" t="s">
        <v>6</v>
      </c>
      <c r="I18" s="63" t="s">
        <v>8</v>
      </c>
      <c r="J18" s="63" t="s">
        <v>9</v>
      </c>
      <c r="K18" s="64" t="s">
        <v>10</v>
      </c>
      <c r="L18" s="67" t="s">
        <v>7</v>
      </c>
      <c r="M18" s="239" t="s">
        <v>218</v>
      </c>
      <c r="N18" s="201" t="s">
        <v>37</v>
      </c>
      <c r="O18" s="139" t="s">
        <v>39</v>
      </c>
      <c r="P18" s="140" t="s">
        <v>38</v>
      </c>
      <c r="Q18" s="140" t="s">
        <v>52</v>
      </c>
      <c r="R18" s="140" t="s">
        <v>51</v>
      </c>
      <c r="S18" s="141" t="s">
        <v>53</v>
      </c>
      <c r="T18" s="142"/>
      <c r="U18" s="143" t="s">
        <v>41</v>
      </c>
      <c r="V18" s="144" t="s">
        <v>40</v>
      </c>
      <c r="W18" s="144" t="s">
        <v>222</v>
      </c>
      <c r="X18" s="144" t="s">
        <v>55</v>
      </c>
      <c r="Y18" s="145" t="s">
        <v>54</v>
      </c>
      <c r="Z18" s="146"/>
      <c r="AA18" s="147" t="s">
        <v>43</v>
      </c>
      <c r="AB18" s="148" t="s">
        <v>42</v>
      </c>
      <c r="AC18" s="148" t="s">
        <v>224</v>
      </c>
      <c r="AD18" s="148" t="s">
        <v>223</v>
      </c>
      <c r="AE18" s="149" t="s">
        <v>56</v>
      </c>
      <c r="AF18" s="150"/>
      <c r="AG18" s="151" t="s">
        <v>45</v>
      </c>
      <c r="AH18" s="152" t="s">
        <v>44</v>
      </c>
      <c r="AI18" s="152" t="s">
        <v>61</v>
      </c>
      <c r="AJ18" s="152" t="s">
        <v>60</v>
      </c>
      <c r="AK18" s="153" t="s">
        <v>57</v>
      </c>
      <c r="AL18" s="154"/>
      <c r="AM18" s="155" t="s">
        <v>47</v>
      </c>
      <c r="AN18" s="156" t="s">
        <v>46</v>
      </c>
      <c r="AO18" s="156" t="s">
        <v>63</v>
      </c>
      <c r="AP18" s="156" t="s">
        <v>62</v>
      </c>
      <c r="AQ18" s="157" t="s">
        <v>58</v>
      </c>
      <c r="AR18" s="158"/>
      <c r="AS18" s="159" t="s">
        <v>49</v>
      </c>
      <c r="AT18" s="160" t="s">
        <v>48</v>
      </c>
      <c r="AU18" s="161" t="s">
        <v>65</v>
      </c>
      <c r="AV18" s="161" t="s">
        <v>64</v>
      </c>
      <c r="AW18" s="162" t="s">
        <v>59</v>
      </c>
    </row>
    <row r="19" spans="1:49" s="170" customFormat="1" ht="14.1" customHeight="1" x14ac:dyDescent="0.25">
      <c r="A19" s="163">
        <v>3</v>
      </c>
      <c r="B19" s="253" t="s">
        <v>247</v>
      </c>
      <c r="C19" s="253" t="s">
        <v>248</v>
      </c>
      <c r="D19" s="270" t="s">
        <v>673</v>
      </c>
      <c r="E19" s="164" t="str">
        <f t="shared" ref="E19:E39" si="0">CONCATENATE(C19,H19,K19,I19)</f>
        <v>024001SSID_Gene</v>
      </c>
      <c r="F19" s="271" t="s">
        <v>350</v>
      </c>
      <c r="G19" s="95" t="s">
        <v>72</v>
      </c>
      <c r="H19" s="164" t="s">
        <v>110</v>
      </c>
      <c r="I19" s="95" t="s">
        <v>260</v>
      </c>
      <c r="J19" s="164"/>
      <c r="K19" s="96" t="s">
        <v>10</v>
      </c>
      <c r="L19" s="95">
        <v>1</v>
      </c>
      <c r="M19" s="272">
        <v>1000</v>
      </c>
      <c r="N19" s="167">
        <v>0.05</v>
      </c>
      <c r="O19" s="168">
        <f t="shared" ref="O19:O42" si="1">M19*(N19+1)*L19</f>
        <v>1050</v>
      </c>
      <c r="P19" s="169">
        <f>O19/12</f>
        <v>87.5</v>
      </c>
      <c r="Q19" s="547">
        <f>SUM(O19:O20)</f>
        <v>3150</v>
      </c>
      <c r="R19" s="547">
        <f>SUM(P19:P20)</f>
        <v>262.5</v>
      </c>
      <c r="S19" s="547"/>
      <c r="T19" s="574"/>
      <c r="U19" s="168">
        <f>O19*$E$10</f>
        <v>1114.4892952720786</v>
      </c>
      <c r="V19" s="273">
        <f>U19/12</f>
        <v>92.874107939339879</v>
      </c>
      <c r="W19" s="576">
        <f>SUM(U19:U20)</f>
        <v>3343.467885816236</v>
      </c>
      <c r="X19" s="547">
        <f>SUM(V19:V20)</f>
        <v>278.62232381801965</v>
      </c>
      <c r="Y19" s="547"/>
      <c r="Z19" s="574"/>
      <c r="AA19" s="168">
        <f>O19*$E$11</f>
        <v>1114.4892952720786</v>
      </c>
      <c r="AB19" s="273">
        <f>AA19/12</f>
        <v>92.874107939339879</v>
      </c>
      <c r="AC19" s="576">
        <f>SUM(AA19:AA20)</f>
        <v>3343.467885816236</v>
      </c>
      <c r="AD19" s="547">
        <f>SUM(AB19:AB20)</f>
        <v>278.62232381801965</v>
      </c>
      <c r="AE19" s="547"/>
      <c r="AF19" s="574"/>
      <c r="AG19" s="168">
        <f t="shared" ref="AG19:AG43" si="2">O19*$E$12</f>
        <v>1114.4892952720786</v>
      </c>
      <c r="AH19" s="273">
        <f>AG19/12</f>
        <v>92.874107939339879</v>
      </c>
      <c r="AI19" s="576">
        <f>SUM(AG19:AG20)</f>
        <v>3343.467885816236</v>
      </c>
      <c r="AJ19" s="547">
        <f>SUM(AH19:AH20)</f>
        <v>278.62232381801965</v>
      </c>
      <c r="AK19" s="547"/>
      <c r="AL19" s="574"/>
      <c r="AM19" s="168">
        <f t="shared" ref="AM19:AM43" si="3">O19*$E$13</f>
        <v>1114.4892952720786</v>
      </c>
      <c r="AN19" s="273">
        <f>AM19/12</f>
        <v>92.874107939339879</v>
      </c>
      <c r="AO19" s="576">
        <f>SUM(AM19:AM20)</f>
        <v>3343.467885816236</v>
      </c>
      <c r="AP19" s="547">
        <f>SUM(AN19:AN20)</f>
        <v>278.62232381801965</v>
      </c>
      <c r="AQ19" s="547"/>
      <c r="AR19" s="574"/>
      <c r="AS19" s="168">
        <f t="shared" ref="AS19:AS43" si="4">O19*$E$14</f>
        <v>1114.4892952720786</v>
      </c>
      <c r="AT19" s="273">
        <f>AS19/12</f>
        <v>92.874107939339879</v>
      </c>
      <c r="AU19" s="579">
        <f>SUM(AS19:AS20)</f>
        <v>3343.467885816236</v>
      </c>
      <c r="AV19" s="547">
        <f>SUM(AT19:AT20)</f>
        <v>278.62232381801965</v>
      </c>
      <c r="AW19" s="544"/>
    </row>
    <row r="20" spans="1:49" s="170" customFormat="1" ht="14.1" customHeight="1" thickBot="1" x14ac:dyDescent="0.3">
      <c r="A20" s="274">
        <v>3</v>
      </c>
      <c r="B20" s="261" t="s">
        <v>247</v>
      </c>
      <c r="C20" s="261" t="s">
        <v>248</v>
      </c>
      <c r="D20" s="275" t="s">
        <v>673</v>
      </c>
      <c r="E20" s="182" t="str">
        <f t="shared" si="0"/>
        <v>024001SSIC_Cat_A</v>
      </c>
      <c r="F20" s="276" t="s">
        <v>351</v>
      </c>
      <c r="G20" s="112" t="s">
        <v>72</v>
      </c>
      <c r="H20" s="182" t="s">
        <v>109</v>
      </c>
      <c r="I20" s="277" t="s">
        <v>261</v>
      </c>
      <c r="J20" s="182"/>
      <c r="K20" s="113" t="s">
        <v>10</v>
      </c>
      <c r="L20" s="112">
        <v>2</v>
      </c>
      <c r="M20" s="278">
        <v>1000</v>
      </c>
      <c r="N20" s="279">
        <v>0.05</v>
      </c>
      <c r="O20" s="186">
        <f t="shared" si="1"/>
        <v>2100</v>
      </c>
      <c r="P20" s="187">
        <f t="shared" ref="P20:P43" si="5">O20/12</f>
        <v>175</v>
      </c>
      <c r="Q20" s="549"/>
      <c r="R20" s="549"/>
      <c r="S20" s="549"/>
      <c r="T20" s="575"/>
      <c r="U20" s="186">
        <f t="shared" ref="U20:U43" si="6">O20*$E$10</f>
        <v>2228.9785905441572</v>
      </c>
      <c r="V20" s="280">
        <f t="shared" ref="V20:V43" si="7">U20/12</f>
        <v>185.74821587867976</v>
      </c>
      <c r="W20" s="578"/>
      <c r="X20" s="549"/>
      <c r="Y20" s="549"/>
      <c r="Z20" s="575"/>
      <c r="AA20" s="186">
        <f t="shared" ref="AA20:AA43" si="8">O20*$E$11</f>
        <v>2228.9785905441572</v>
      </c>
      <c r="AB20" s="280">
        <f t="shared" ref="AB20:AB43" si="9">AA20/12</f>
        <v>185.74821587867976</v>
      </c>
      <c r="AC20" s="578"/>
      <c r="AD20" s="549"/>
      <c r="AE20" s="549"/>
      <c r="AF20" s="575"/>
      <c r="AG20" s="186">
        <f t="shared" si="2"/>
        <v>2228.9785905441572</v>
      </c>
      <c r="AH20" s="280">
        <f t="shared" ref="AH20:AH43" si="10">AG20/12</f>
        <v>185.74821587867976</v>
      </c>
      <c r="AI20" s="578"/>
      <c r="AJ20" s="549"/>
      <c r="AK20" s="549"/>
      <c r="AL20" s="575"/>
      <c r="AM20" s="186">
        <f t="shared" si="3"/>
        <v>2228.9785905441572</v>
      </c>
      <c r="AN20" s="280">
        <f t="shared" ref="AN20:AN43" si="11">AM20/12</f>
        <v>185.74821587867976</v>
      </c>
      <c r="AO20" s="578"/>
      <c r="AP20" s="549"/>
      <c r="AQ20" s="549"/>
      <c r="AR20" s="575"/>
      <c r="AS20" s="186">
        <f t="shared" si="4"/>
        <v>2228.9785905441572</v>
      </c>
      <c r="AT20" s="280">
        <f t="shared" ref="AT20:AT43" si="12">AS20/12</f>
        <v>185.74821587867976</v>
      </c>
      <c r="AU20" s="580"/>
      <c r="AV20" s="549"/>
      <c r="AW20" s="546"/>
    </row>
    <row r="21" spans="1:49" s="170" customFormat="1" ht="14.1" customHeight="1" x14ac:dyDescent="0.25">
      <c r="A21" s="163">
        <v>3</v>
      </c>
      <c r="B21" s="253" t="s">
        <v>264</v>
      </c>
      <c r="C21" s="253" t="s">
        <v>265</v>
      </c>
      <c r="D21" s="253" t="s">
        <v>673</v>
      </c>
      <c r="E21" s="164" t="str">
        <f t="shared" si="0"/>
        <v>033001SSID_Gene</v>
      </c>
      <c r="F21" s="271" t="s">
        <v>352</v>
      </c>
      <c r="G21" s="95" t="s">
        <v>72</v>
      </c>
      <c r="H21" s="164" t="s">
        <v>110</v>
      </c>
      <c r="I21" s="95" t="s">
        <v>260</v>
      </c>
      <c r="J21" s="164"/>
      <c r="K21" s="96" t="s">
        <v>10</v>
      </c>
      <c r="L21" s="95">
        <v>1</v>
      </c>
      <c r="M21" s="255">
        <v>1000</v>
      </c>
      <c r="N21" s="192">
        <v>0.05</v>
      </c>
      <c r="O21" s="168">
        <f t="shared" si="1"/>
        <v>1050</v>
      </c>
      <c r="P21" s="169">
        <f t="shared" si="5"/>
        <v>87.5</v>
      </c>
      <c r="Q21" s="547">
        <f>SUM(O21:O32)</f>
        <v>14700</v>
      </c>
      <c r="R21" s="547">
        <f>SUM(P21:P32)</f>
        <v>1225</v>
      </c>
      <c r="S21" s="547"/>
      <c r="T21" s="575"/>
      <c r="U21" s="168">
        <f t="shared" si="6"/>
        <v>1114.4892952720786</v>
      </c>
      <c r="V21" s="273">
        <f t="shared" si="7"/>
        <v>92.874107939339879</v>
      </c>
      <c r="W21" s="576">
        <f>SUM(U21:U32)</f>
        <v>15602.850133809099</v>
      </c>
      <c r="X21" s="547">
        <f>SUM(V21:V32)</f>
        <v>1300.2375111507583</v>
      </c>
      <c r="Y21" s="547"/>
      <c r="Z21" s="575"/>
      <c r="AA21" s="178">
        <f t="shared" si="8"/>
        <v>1114.4892952720786</v>
      </c>
      <c r="AB21" s="281">
        <f t="shared" si="9"/>
        <v>92.874107939339879</v>
      </c>
      <c r="AC21" s="576">
        <f>SUM(AA21:AA32)</f>
        <v>15602.850133809099</v>
      </c>
      <c r="AD21" s="547">
        <f>SUM(AB21:AB32)</f>
        <v>1300.2375111507583</v>
      </c>
      <c r="AE21" s="547"/>
      <c r="AF21" s="575"/>
      <c r="AG21" s="168">
        <f t="shared" si="2"/>
        <v>1114.4892952720786</v>
      </c>
      <c r="AH21" s="273">
        <f t="shared" si="10"/>
        <v>92.874107939339879</v>
      </c>
      <c r="AI21" s="576">
        <f>SUM(AG21:AG32)</f>
        <v>15602.850133809099</v>
      </c>
      <c r="AJ21" s="547">
        <f>SUM(AH21:AH32)</f>
        <v>1300.2375111507583</v>
      </c>
      <c r="AK21" s="547"/>
      <c r="AL21" s="575"/>
      <c r="AM21" s="168">
        <f t="shared" si="3"/>
        <v>1114.4892952720786</v>
      </c>
      <c r="AN21" s="273">
        <f t="shared" si="11"/>
        <v>92.874107939339879</v>
      </c>
      <c r="AO21" s="576">
        <f>SUM(AM21:AM32)</f>
        <v>15602.850133809099</v>
      </c>
      <c r="AP21" s="547">
        <f>SUM(AN21:AN32)</f>
        <v>1300.2375111507583</v>
      </c>
      <c r="AQ21" s="547"/>
      <c r="AR21" s="575"/>
      <c r="AS21" s="168">
        <f t="shared" si="4"/>
        <v>1114.4892952720786</v>
      </c>
      <c r="AT21" s="273">
        <f t="shared" si="12"/>
        <v>92.874107939339879</v>
      </c>
      <c r="AU21" s="579">
        <f>SUM(AS21:AS32)</f>
        <v>15602.850133809099</v>
      </c>
      <c r="AV21" s="547">
        <f>SUM(AT21:AT32)</f>
        <v>1300.2375111507583</v>
      </c>
      <c r="AW21" s="544"/>
    </row>
    <row r="22" spans="1:49" s="170" customFormat="1" ht="14.1" customHeight="1" x14ac:dyDescent="0.25">
      <c r="A22" s="190">
        <v>3</v>
      </c>
      <c r="B22" s="257" t="s">
        <v>473</v>
      </c>
      <c r="C22" s="257" t="s">
        <v>265</v>
      </c>
      <c r="D22" s="257" t="s">
        <v>673</v>
      </c>
      <c r="E22" s="172" t="str">
        <f t="shared" si="0"/>
        <v>033001SSID_Gene</v>
      </c>
      <c r="F22" s="282" t="s">
        <v>353</v>
      </c>
      <c r="G22" s="103" t="s">
        <v>72</v>
      </c>
      <c r="H22" s="172" t="s">
        <v>110</v>
      </c>
      <c r="I22" s="103" t="s">
        <v>260</v>
      </c>
      <c r="J22" s="172"/>
      <c r="K22" s="104" t="s">
        <v>10</v>
      </c>
      <c r="L22" s="103">
        <v>1</v>
      </c>
      <c r="M22" s="283">
        <v>1000</v>
      </c>
      <c r="N22" s="192">
        <v>0.05</v>
      </c>
      <c r="O22" s="175">
        <f t="shared" si="1"/>
        <v>1050</v>
      </c>
      <c r="P22" s="176">
        <f t="shared" si="5"/>
        <v>87.5</v>
      </c>
      <c r="Q22" s="548"/>
      <c r="R22" s="548"/>
      <c r="S22" s="548"/>
      <c r="T22" s="575"/>
      <c r="U22" s="175">
        <f t="shared" si="6"/>
        <v>1114.4892952720786</v>
      </c>
      <c r="V22" s="281">
        <f t="shared" si="7"/>
        <v>92.874107939339879</v>
      </c>
      <c r="W22" s="577"/>
      <c r="X22" s="548"/>
      <c r="Y22" s="548"/>
      <c r="Z22" s="575"/>
      <c r="AA22" s="175">
        <f t="shared" si="8"/>
        <v>1114.4892952720786</v>
      </c>
      <c r="AB22" s="281">
        <f t="shared" si="9"/>
        <v>92.874107939339879</v>
      </c>
      <c r="AC22" s="577"/>
      <c r="AD22" s="548"/>
      <c r="AE22" s="548"/>
      <c r="AF22" s="575"/>
      <c r="AG22" s="175">
        <f t="shared" si="2"/>
        <v>1114.4892952720786</v>
      </c>
      <c r="AH22" s="281">
        <f t="shared" si="10"/>
        <v>92.874107939339879</v>
      </c>
      <c r="AI22" s="577"/>
      <c r="AJ22" s="548"/>
      <c r="AK22" s="548"/>
      <c r="AL22" s="575"/>
      <c r="AM22" s="175">
        <f t="shared" si="3"/>
        <v>1114.4892952720786</v>
      </c>
      <c r="AN22" s="281">
        <f t="shared" si="11"/>
        <v>92.874107939339879</v>
      </c>
      <c r="AO22" s="577"/>
      <c r="AP22" s="548"/>
      <c r="AQ22" s="548"/>
      <c r="AR22" s="575"/>
      <c r="AS22" s="175">
        <f t="shared" si="4"/>
        <v>1114.4892952720786</v>
      </c>
      <c r="AT22" s="281">
        <f t="shared" si="12"/>
        <v>92.874107939339879</v>
      </c>
      <c r="AU22" s="581"/>
      <c r="AV22" s="548"/>
      <c r="AW22" s="545"/>
    </row>
    <row r="23" spans="1:49" s="170" customFormat="1" ht="14.1" customHeight="1" x14ac:dyDescent="0.25">
      <c r="A23" s="190">
        <v>3</v>
      </c>
      <c r="B23" s="257" t="s">
        <v>264</v>
      </c>
      <c r="C23" s="257" t="s">
        <v>265</v>
      </c>
      <c r="D23" s="257" t="s">
        <v>673</v>
      </c>
      <c r="E23" s="172" t="str">
        <f t="shared" si="0"/>
        <v>033001SSIC_Gene</v>
      </c>
      <c r="F23" s="282" t="s">
        <v>354</v>
      </c>
      <c r="G23" s="103" t="s">
        <v>72</v>
      </c>
      <c r="H23" s="172" t="s">
        <v>109</v>
      </c>
      <c r="I23" s="103" t="s">
        <v>260</v>
      </c>
      <c r="J23" s="172"/>
      <c r="K23" s="104" t="s">
        <v>10</v>
      </c>
      <c r="L23" s="103">
        <v>2</v>
      </c>
      <c r="M23" s="283">
        <v>1000</v>
      </c>
      <c r="N23" s="192">
        <v>0.05</v>
      </c>
      <c r="O23" s="175">
        <f t="shared" si="1"/>
        <v>2100</v>
      </c>
      <c r="P23" s="176">
        <f t="shared" si="5"/>
        <v>175</v>
      </c>
      <c r="Q23" s="548"/>
      <c r="R23" s="548"/>
      <c r="S23" s="548"/>
      <c r="T23" s="575"/>
      <c r="U23" s="175">
        <f t="shared" si="6"/>
        <v>2228.9785905441572</v>
      </c>
      <c r="V23" s="281">
        <f t="shared" si="7"/>
        <v>185.74821587867976</v>
      </c>
      <c r="W23" s="577"/>
      <c r="X23" s="548"/>
      <c r="Y23" s="548"/>
      <c r="Z23" s="575"/>
      <c r="AA23" s="175">
        <f t="shared" si="8"/>
        <v>2228.9785905441572</v>
      </c>
      <c r="AB23" s="281">
        <f t="shared" si="9"/>
        <v>185.74821587867976</v>
      </c>
      <c r="AC23" s="577"/>
      <c r="AD23" s="548"/>
      <c r="AE23" s="548"/>
      <c r="AF23" s="575"/>
      <c r="AG23" s="175">
        <f t="shared" si="2"/>
        <v>2228.9785905441572</v>
      </c>
      <c r="AH23" s="281">
        <f t="shared" si="10"/>
        <v>185.74821587867976</v>
      </c>
      <c r="AI23" s="577"/>
      <c r="AJ23" s="548"/>
      <c r="AK23" s="548"/>
      <c r="AL23" s="575"/>
      <c r="AM23" s="175">
        <f t="shared" si="3"/>
        <v>2228.9785905441572</v>
      </c>
      <c r="AN23" s="281">
        <f t="shared" si="11"/>
        <v>185.74821587867976</v>
      </c>
      <c r="AO23" s="577"/>
      <c r="AP23" s="548"/>
      <c r="AQ23" s="548"/>
      <c r="AR23" s="575"/>
      <c r="AS23" s="175">
        <f t="shared" si="4"/>
        <v>2228.9785905441572</v>
      </c>
      <c r="AT23" s="281">
        <f t="shared" si="12"/>
        <v>185.74821587867976</v>
      </c>
      <c r="AU23" s="581"/>
      <c r="AV23" s="548"/>
      <c r="AW23" s="545"/>
    </row>
    <row r="24" spans="1:49" s="170" customFormat="1" ht="14.1" customHeight="1" x14ac:dyDescent="0.25">
      <c r="A24" s="190">
        <v>3</v>
      </c>
      <c r="B24" s="257" t="s">
        <v>279</v>
      </c>
      <c r="C24" s="257" t="s">
        <v>280</v>
      </c>
      <c r="D24" s="257" t="s">
        <v>673</v>
      </c>
      <c r="E24" s="172" t="str">
        <f t="shared" si="0"/>
        <v>033002SSID_Gene</v>
      </c>
      <c r="F24" s="282" t="s">
        <v>355</v>
      </c>
      <c r="G24" s="103" t="s">
        <v>72</v>
      </c>
      <c r="H24" s="172" t="s">
        <v>110</v>
      </c>
      <c r="I24" s="103" t="s">
        <v>260</v>
      </c>
      <c r="J24" s="172"/>
      <c r="K24" s="104" t="s">
        <v>10</v>
      </c>
      <c r="L24" s="103">
        <v>1</v>
      </c>
      <c r="M24" s="283">
        <v>1000</v>
      </c>
      <c r="N24" s="192">
        <v>0.05</v>
      </c>
      <c r="O24" s="175">
        <f t="shared" si="1"/>
        <v>1050</v>
      </c>
      <c r="P24" s="176">
        <f t="shared" si="5"/>
        <v>87.5</v>
      </c>
      <c r="Q24" s="548"/>
      <c r="R24" s="548"/>
      <c r="S24" s="548"/>
      <c r="T24" s="575"/>
      <c r="U24" s="175">
        <f t="shared" si="6"/>
        <v>1114.4892952720786</v>
      </c>
      <c r="V24" s="281">
        <f t="shared" si="7"/>
        <v>92.874107939339879</v>
      </c>
      <c r="W24" s="577"/>
      <c r="X24" s="548"/>
      <c r="Y24" s="548"/>
      <c r="Z24" s="575"/>
      <c r="AA24" s="175">
        <f t="shared" si="8"/>
        <v>1114.4892952720786</v>
      </c>
      <c r="AB24" s="281">
        <f t="shared" si="9"/>
        <v>92.874107939339879</v>
      </c>
      <c r="AC24" s="577"/>
      <c r="AD24" s="548"/>
      <c r="AE24" s="548"/>
      <c r="AF24" s="575"/>
      <c r="AG24" s="175">
        <f t="shared" si="2"/>
        <v>1114.4892952720786</v>
      </c>
      <c r="AH24" s="281">
        <f t="shared" si="10"/>
        <v>92.874107939339879</v>
      </c>
      <c r="AI24" s="577"/>
      <c r="AJ24" s="548"/>
      <c r="AK24" s="548"/>
      <c r="AL24" s="575"/>
      <c r="AM24" s="175">
        <f t="shared" si="3"/>
        <v>1114.4892952720786</v>
      </c>
      <c r="AN24" s="281">
        <f t="shared" si="11"/>
        <v>92.874107939339879</v>
      </c>
      <c r="AO24" s="577"/>
      <c r="AP24" s="548"/>
      <c r="AQ24" s="548"/>
      <c r="AR24" s="575"/>
      <c r="AS24" s="175">
        <f t="shared" si="4"/>
        <v>1114.4892952720786</v>
      </c>
      <c r="AT24" s="281">
        <f t="shared" si="12"/>
        <v>92.874107939339879</v>
      </c>
      <c r="AU24" s="581"/>
      <c r="AV24" s="548"/>
      <c r="AW24" s="545"/>
    </row>
    <row r="25" spans="1:49" s="170" customFormat="1" ht="14.1" customHeight="1" x14ac:dyDescent="0.25">
      <c r="A25" s="190">
        <v>3</v>
      </c>
      <c r="B25" s="257" t="s">
        <v>281</v>
      </c>
      <c r="C25" s="257" t="s">
        <v>282</v>
      </c>
      <c r="D25" s="257" t="s">
        <v>673</v>
      </c>
      <c r="E25" s="172" t="str">
        <f t="shared" si="0"/>
        <v>033003SSID_Gene</v>
      </c>
      <c r="F25" s="282" t="s">
        <v>356</v>
      </c>
      <c r="G25" s="103" t="s">
        <v>72</v>
      </c>
      <c r="H25" s="172" t="s">
        <v>110</v>
      </c>
      <c r="I25" s="103" t="s">
        <v>260</v>
      </c>
      <c r="J25" s="172"/>
      <c r="K25" s="104" t="s">
        <v>10</v>
      </c>
      <c r="L25" s="103">
        <v>1</v>
      </c>
      <c r="M25" s="283">
        <v>1000</v>
      </c>
      <c r="N25" s="192">
        <v>0.05</v>
      </c>
      <c r="O25" s="175">
        <f t="shared" si="1"/>
        <v>1050</v>
      </c>
      <c r="P25" s="176">
        <f t="shared" si="5"/>
        <v>87.5</v>
      </c>
      <c r="Q25" s="548"/>
      <c r="R25" s="548"/>
      <c r="S25" s="548"/>
      <c r="T25" s="575"/>
      <c r="U25" s="175">
        <f t="shared" si="6"/>
        <v>1114.4892952720786</v>
      </c>
      <c r="V25" s="281">
        <f t="shared" si="7"/>
        <v>92.874107939339879</v>
      </c>
      <c r="W25" s="577"/>
      <c r="X25" s="548"/>
      <c r="Y25" s="548"/>
      <c r="Z25" s="575"/>
      <c r="AA25" s="175">
        <f t="shared" si="8"/>
        <v>1114.4892952720786</v>
      </c>
      <c r="AB25" s="281">
        <f t="shared" si="9"/>
        <v>92.874107939339879</v>
      </c>
      <c r="AC25" s="577"/>
      <c r="AD25" s="548"/>
      <c r="AE25" s="548"/>
      <c r="AF25" s="575"/>
      <c r="AG25" s="175">
        <f t="shared" si="2"/>
        <v>1114.4892952720786</v>
      </c>
      <c r="AH25" s="281">
        <f t="shared" si="10"/>
        <v>92.874107939339879</v>
      </c>
      <c r="AI25" s="577"/>
      <c r="AJ25" s="548"/>
      <c r="AK25" s="548"/>
      <c r="AL25" s="575"/>
      <c r="AM25" s="175">
        <f t="shared" si="3"/>
        <v>1114.4892952720786</v>
      </c>
      <c r="AN25" s="281">
        <f t="shared" si="11"/>
        <v>92.874107939339879</v>
      </c>
      <c r="AO25" s="577"/>
      <c r="AP25" s="548"/>
      <c r="AQ25" s="548"/>
      <c r="AR25" s="575"/>
      <c r="AS25" s="175">
        <f t="shared" si="4"/>
        <v>1114.4892952720786</v>
      </c>
      <c r="AT25" s="281">
        <f t="shared" si="12"/>
        <v>92.874107939339879</v>
      </c>
      <c r="AU25" s="581"/>
      <c r="AV25" s="548"/>
      <c r="AW25" s="545"/>
    </row>
    <row r="26" spans="1:49" s="170" customFormat="1" ht="14.1" customHeight="1" x14ac:dyDescent="0.25">
      <c r="A26" s="190">
        <v>3</v>
      </c>
      <c r="B26" s="257" t="s">
        <v>283</v>
      </c>
      <c r="C26" s="257" t="s">
        <v>284</v>
      </c>
      <c r="D26" s="257" t="s">
        <v>673</v>
      </c>
      <c r="E26" s="172" t="str">
        <f t="shared" si="0"/>
        <v>033004SSID_Gene</v>
      </c>
      <c r="F26" s="282" t="s">
        <v>357</v>
      </c>
      <c r="G26" s="103" t="s">
        <v>72</v>
      </c>
      <c r="H26" s="172" t="s">
        <v>110</v>
      </c>
      <c r="I26" s="103" t="s">
        <v>260</v>
      </c>
      <c r="J26" s="172"/>
      <c r="K26" s="104" t="s">
        <v>10</v>
      </c>
      <c r="L26" s="103">
        <v>1</v>
      </c>
      <c r="M26" s="283">
        <v>1000</v>
      </c>
      <c r="N26" s="192">
        <v>0.05</v>
      </c>
      <c r="O26" s="175">
        <f t="shared" si="1"/>
        <v>1050</v>
      </c>
      <c r="P26" s="176">
        <f t="shared" si="5"/>
        <v>87.5</v>
      </c>
      <c r="Q26" s="548"/>
      <c r="R26" s="548"/>
      <c r="S26" s="548"/>
      <c r="T26" s="575"/>
      <c r="U26" s="175">
        <f t="shared" si="6"/>
        <v>1114.4892952720786</v>
      </c>
      <c r="V26" s="281">
        <f t="shared" si="7"/>
        <v>92.874107939339879</v>
      </c>
      <c r="W26" s="577"/>
      <c r="X26" s="548"/>
      <c r="Y26" s="548"/>
      <c r="Z26" s="575"/>
      <c r="AA26" s="175">
        <f t="shared" si="8"/>
        <v>1114.4892952720786</v>
      </c>
      <c r="AB26" s="281">
        <f t="shared" si="9"/>
        <v>92.874107939339879</v>
      </c>
      <c r="AC26" s="577"/>
      <c r="AD26" s="548"/>
      <c r="AE26" s="548"/>
      <c r="AF26" s="575"/>
      <c r="AG26" s="175">
        <f t="shared" si="2"/>
        <v>1114.4892952720786</v>
      </c>
      <c r="AH26" s="281">
        <f t="shared" si="10"/>
        <v>92.874107939339879</v>
      </c>
      <c r="AI26" s="577"/>
      <c r="AJ26" s="548"/>
      <c r="AK26" s="548"/>
      <c r="AL26" s="575"/>
      <c r="AM26" s="175">
        <f t="shared" si="3"/>
        <v>1114.4892952720786</v>
      </c>
      <c r="AN26" s="281">
        <f t="shared" si="11"/>
        <v>92.874107939339879</v>
      </c>
      <c r="AO26" s="577"/>
      <c r="AP26" s="548"/>
      <c r="AQ26" s="548"/>
      <c r="AR26" s="575"/>
      <c r="AS26" s="175">
        <f t="shared" si="4"/>
        <v>1114.4892952720786</v>
      </c>
      <c r="AT26" s="281">
        <f t="shared" si="12"/>
        <v>92.874107939339879</v>
      </c>
      <c r="AU26" s="581"/>
      <c r="AV26" s="548"/>
      <c r="AW26" s="545"/>
    </row>
    <row r="27" spans="1:49" s="170" customFormat="1" ht="14.1" customHeight="1" x14ac:dyDescent="0.25">
      <c r="A27" s="190">
        <v>3</v>
      </c>
      <c r="B27" s="257" t="s">
        <v>285</v>
      </c>
      <c r="C27" s="257" t="s">
        <v>286</v>
      </c>
      <c r="D27" s="257" t="s">
        <v>673</v>
      </c>
      <c r="E27" s="172" t="str">
        <f t="shared" si="0"/>
        <v>033005SSID_Gene</v>
      </c>
      <c r="F27" s="282" t="s">
        <v>358</v>
      </c>
      <c r="G27" s="103" t="s">
        <v>72</v>
      </c>
      <c r="H27" s="172" t="s">
        <v>110</v>
      </c>
      <c r="I27" s="103" t="s">
        <v>260</v>
      </c>
      <c r="J27" s="172"/>
      <c r="K27" s="104" t="s">
        <v>10</v>
      </c>
      <c r="L27" s="103">
        <v>1</v>
      </c>
      <c r="M27" s="283">
        <v>1000</v>
      </c>
      <c r="N27" s="192">
        <v>0.05</v>
      </c>
      <c r="O27" s="175">
        <f t="shared" si="1"/>
        <v>1050</v>
      </c>
      <c r="P27" s="176">
        <f t="shared" si="5"/>
        <v>87.5</v>
      </c>
      <c r="Q27" s="548"/>
      <c r="R27" s="548"/>
      <c r="S27" s="548"/>
      <c r="T27" s="575"/>
      <c r="U27" s="175">
        <f t="shared" si="6"/>
        <v>1114.4892952720786</v>
      </c>
      <c r="V27" s="281">
        <f t="shared" si="7"/>
        <v>92.874107939339879</v>
      </c>
      <c r="W27" s="577"/>
      <c r="X27" s="548"/>
      <c r="Y27" s="548"/>
      <c r="Z27" s="575"/>
      <c r="AA27" s="175">
        <f t="shared" si="8"/>
        <v>1114.4892952720786</v>
      </c>
      <c r="AB27" s="281">
        <f t="shared" si="9"/>
        <v>92.874107939339879</v>
      </c>
      <c r="AC27" s="577"/>
      <c r="AD27" s="548"/>
      <c r="AE27" s="548"/>
      <c r="AF27" s="575"/>
      <c r="AG27" s="175">
        <f t="shared" si="2"/>
        <v>1114.4892952720786</v>
      </c>
      <c r="AH27" s="281">
        <f t="shared" si="10"/>
        <v>92.874107939339879</v>
      </c>
      <c r="AI27" s="577"/>
      <c r="AJ27" s="548"/>
      <c r="AK27" s="548"/>
      <c r="AL27" s="575"/>
      <c r="AM27" s="175">
        <f t="shared" si="3"/>
        <v>1114.4892952720786</v>
      </c>
      <c r="AN27" s="281">
        <f t="shared" si="11"/>
        <v>92.874107939339879</v>
      </c>
      <c r="AO27" s="577"/>
      <c r="AP27" s="548"/>
      <c r="AQ27" s="548"/>
      <c r="AR27" s="575"/>
      <c r="AS27" s="175">
        <f t="shared" si="4"/>
        <v>1114.4892952720786</v>
      </c>
      <c r="AT27" s="281">
        <f t="shared" si="12"/>
        <v>92.874107939339879</v>
      </c>
      <c r="AU27" s="581"/>
      <c r="AV27" s="548"/>
      <c r="AW27" s="545"/>
    </row>
    <row r="28" spans="1:49" s="170" customFormat="1" ht="14.1" customHeight="1" x14ac:dyDescent="0.25">
      <c r="A28" s="190">
        <v>3</v>
      </c>
      <c r="B28" s="257" t="s">
        <v>344</v>
      </c>
      <c r="C28" s="257" t="s">
        <v>345</v>
      </c>
      <c r="D28" s="257" t="s">
        <v>673</v>
      </c>
      <c r="E28" s="172" t="str">
        <f t="shared" si="0"/>
        <v>033006SSID_Gene</v>
      </c>
      <c r="F28" s="282" t="s">
        <v>359</v>
      </c>
      <c r="G28" s="103" t="s">
        <v>72</v>
      </c>
      <c r="H28" s="172" t="s">
        <v>110</v>
      </c>
      <c r="I28" s="103" t="s">
        <v>260</v>
      </c>
      <c r="J28" s="172"/>
      <c r="K28" s="104" t="s">
        <v>10</v>
      </c>
      <c r="L28" s="103">
        <v>1</v>
      </c>
      <c r="M28" s="283">
        <v>1000</v>
      </c>
      <c r="N28" s="192">
        <v>0.05</v>
      </c>
      <c r="O28" s="175">
        <f t="shared" si="1"/>
        <v>1050</v>
      </c>
      <c r="P28" s="176">
        <f t="shared" si="5"/>
        <v>87.5</v>
      </c>
      <c r="Q28" s="548"/>
      <c r="R28" s="548"/>
      <c r="S28" s="548"/>
      <c r="T28" s="575"/>
      <c r="U28" s="175">
        <f t="shared" si="6"/>
        <v>1114.4892952720786</v>
      </c>
      <c r="V28" s="281">
        <f t="shared" si="7"/>
        <v>92.874107939339879</v>
      </c>
      <c r="W28" s="577"/>
      <c r="X28" s="548"/>
      <c r="Y28" s="548"/>
      <c r="Z28" s="575"/>
      <c r="AA28" s="175">
        <f t="shared" si="8"/>
        <v>1114.4892952720786</v>
      </c>
      <c r="AB28" s="281">
        <f t="shared" si="9"/>
        <v>92.874107939339879</v>
      </c>
      <c r="AC28" s="577"/>
      <c r="AD28" s="548"/>
      <c r="AE28" s="548"/>
      <c r="AF28" s="575"/>
      <c r="AG28" s="175">
        <f t="shared" si="2"/>
        <v>1114.4892952720786</v>
      </c>
      <c r="AH28" s="281">
        <f t="shared" si="10"/>
        <v>92.874107939339879</v>
      </c>
      <c r="AI28" s="577"/>
      <c r="AJ28" s="548"/>
      <c r="AK28" s="548"/>
      <c r="AL28" s="575"/>
      <c r="AM28" s="175">
        <f t="shared" si="3"/>
        <v>1114.4892952720786</v>
      </c>
      <c r="AN28" s="281">
        <f t="shared" si="11"/>
        <v>92.874107939339879</v>
      </c>
      <c r="AO28" s="577"/>
      <c r="AP28" s="548"/>
      <c r="AQ28" s="548"/>
      <c r="AR28" s="575"/>
      <c r="AS28" s="175">
        <f t="shared" si="4"/>
        <v>1114.4892952720786</v>
      </c>
      <c r="AT28" s="281">
        <f t="shared" si="12"/>
        <v>92.874107939339879</v>
      </c>
      <c r="AU28" s="581"/>
      <c r="AV28" s="548"/>
      <c r="AW28" s="545"/>
    </row>
    <row r="29" spans="1:49" s="170" customFormat="1" ht="14.1" customHeight="1" x14ac:dyDescent="0.25">
      <c r="A29" s="190">
        <v>3</v>
      </c>
      <c r="B29" s="257" t="s">
        <v>287</v>
      </c>
      <c r="C29" s="257" t="s">
        <v>346</v>
      </c>
      <c r="D29" s="257" t="s">
        <v>673</v>
      </c>
      <c r="E29" s="172" t="str">
        <f t="shared" si="0"/>
        <v>033007SSID_Gene</v>
      </c>
      <c r="F29" s="282" t="s">
        <v>360</v>
      </c>
      <c r="G29" s="103" t="s">
        <v>72</v>
      </c>
      <c r="H29" s="172" t="s">
        <v>110</v>
      </c>
      <c r="I29" s="103" t="s">
        <v>260</v>
      </c>
      <c r="J29" s="172"/>
      <c r="K29" s="104" t="s">
        <v>10</v>
      </c>
      <c r="L29" s="103">
        <v>1</v>
      </c>
      <c r="M29" s="284">
        <v>1000</v>
      </c>
      <c r="N29" s="285">
        <v>0.05</v>
      </c>
      <c r="O29" s="179">
        <f t="shared" si="1"/>
        <v>1050</v>
      </c>
      <c r="P29" s="180">
        <f t="shared" si="5"/>
        <v>87.5</v>
      </c>
      <c r="Q29" s="548"/>
      <c r="R29" s="548"/>
      <c r="S29" s="548"/>
      <c r="T29" s="575"/>
      <c r="U29" s="175">
        <f t="shared" si="6"/>
        <v>1114.4892952720786</v>
      </c>
      <c r="V29" s="281">
        <f t="shared" si="7"/>
        <v>92.874107939339879</v>
      </c>
      <c r="W29" s="577"/>
      <c r="X29" s="548"/>
      <c r="Y29" s="548"/>
      <c r="Z29" s="575"/>
      <c r="AA29" s="175">
        <f t="shared" si="8"/>
        <v>1114.4892952720786</v>
      </c>
      <c r="AB29" s="281">
        <f t="shared" si="9"/>
        <v>92.874107939339879</v>
      </c>
      <c r="AC29" s="577"/>
      <c r="AD29" s="548"/>
      <c r="AE29" s="548"/>
      <c r="AF29" s="575"/>
      <c r="AG29" s="175">
        <f t="shared" si="2"/>
        <v>1114.4892952720786</v>
      </c>
      <c r="AH29" s="281">
        <f t="shared" si="10"/>
        <v>92.874107939339879</v>
      </c>
      <c r="AI29" s="577"/>
      <c r="AJ29" s="548"/>
      <c r="AK29" s="548"/>
      <c r="AL29" s="575"/>
      <c r="AM29" s="175">
        <f t="shared" si="3"/>
        <v>1114.4892952720786</v>
      </c>
      <c r="AN29" s="281">
        <f t="shared" si="11"/>
        <v>92.874107939339879</v>
      </c>
      <c r="AO29" s="577"/>
      <c r="AP29" s="548"/>
      <c r="AQ29" s="548"/>
      <c r="AR29" s="575"/>
      <c r="AS29" s="175">
        <f t="shared" si="4"/>
        <v>1114.4892952720786</v>
      </c>
      <c r="AT29" s="281">
        <f t="shared" si="12"/>
        <v>92.874107939339879</v>
      </c>
      <c r="AU29" s="581"/>
      <c r="AV29" s="548"/>
      <c r="AW29" s="545"/>
    </row>
    <row r="30" spans="1:49" s="170" customFormat="1" ht="14.1" customHeight="1" x14ac:dyDescent="0.25">
      <c r="A30" s="190">
        <v>3</v>
      </c>
      <c r="B30" s="257" t="s">
        <v>288</v>
      </c>
      <c r="C30" s="257" t="s">
        <v>289</v>
      </c>
      <c r="D30" s="257" t="s">
        <v>673</v>
      </c>
      <c r="E30" s="172" t="str">
        <f t="shared" si="0"/>
        <v>033008SSID_Gene</v>
      </c>
      <c r="F30" s="282" t="s">
        <v>360</v>
      </c>
      <c r="G30" s="103" t="s">
        <v>72</v>
      </c>
      <c r="H30" s="172" t="s">
        <v>110</v>
      </c>
      <c r="I30" s="103" t="s">
        <v>260</v>
      </c>
      <c r="J30" s="172"/>
      <c r="K30" s="104" t="s">
        <v>10</v>
      </c>
      <c r="L30" s="103">
        <v>1</v>
      </c>
      <c r="M30" s="259">
        <v>1000</v>
      </c>
      <c r="N30" s="174">
        <v>0.05</v>
      </c>
      <c r="O30" s="175">
        <f t="shared" si="1"/>
        <v>1050</v>
      </c>
      <c r="P30" s="176">
        <f t="shared" si="5"/>
        <v>87.5</v>
      </c>
      <c r="Q30" s="548"/>
      <c r="R30" s="548"/>
      <c r="S30" s="548"/>
      <c r="T30" s="575"/>
      <c r="U30" s="175">
        <f t="shared" si="6"/>
        <v>1114.4892952720786</v>
      </c>
      <c r="V30" s="281">
        <f t="shared" si="7"/>
        <v>92.874107939339879</v>
      </c>
      <c r="W30" s="577"/>
      <c r="X30" s="548"/>
      <c r="Y30" s="548"/>
      <c r="Z30" s="575"/>
      <c r="AA30" s="175">
        <f t="shared" si="8"/>
        <v>1114.4892952720786</v>
      </c>
      <c r="AB30" s="281">
        <f t="shared" si="9"/>
        <v>92.874107939339879</v>
      </c>
      <c r="AC30" s="577"/>
      <c r="AD30" s="548"/>
      <c r="AE30" s="548"/>
      <c r="AF30" s="575"/>
      <c r="AG30" s="175">
        <f t="shared" si="2"/>
        <v>1114.4892952720786</v>
      </c>
      <c r="AH30" s="281">
        <f t="shared" si="10"/>
        <v>92.874107939339879</v>
      </c>
      <c r="AI30" s="577"/>
      <c r="AJ30" s="548"/>
      <c r="AK30" s="548"/>
      <c r="AL30" s="575"/>
      <c r="AM30" s="175">
        <f t="shared" si="3"/>
        <v>1114.4892952720786</v>
      </c>
      <c r="AN30" s="281">
        <f t="shared" si="11"/>
        <v>92.874107939339879</v>
      </c>
      <c r="AO30" s="577"/>
      <c r="AP30" s="548"/>
      <c r="AQ30" s="548"/>
      <c r="AR30" s="575"/>
      <c r="AS30" s="175">
        <f t="shared" si="4"/>
        <v>1114.4892952720786</v>
      </c>
      <c r="AT30" s="281">
        <f t="shared" si="12"/>
        <v>92.874107939339879</v>
      </c>
      <c r="AU30" s="581"/>
      <c r="AV30" s="548"/>
      <c r="AW30" s="545"/>
    </row>
    <row r="31" spans="1:49" s="170" customFormat="1" ht="14.1" customHeight="1" x14ac:dyDescent="0.25">
      <c r="A31" s="190">
        <v>3</v>
      </c>
      <c r="B31" s="257" t="s">
        <v>347</v>
      </c>
      <c r="C31" s="257" t="s">
        <v>291</v>
      </c>
      <c r="D31" s="257" t="s">
        <v>673</v>
      </c>
      <c r="E31" s="172" t="str">
        <f t="shared" si="0"/>
        <v>033009SSID_Gene</v>
      </c>
      <c r="F31" s="282" t="s">
        <v>360</v>
      </c>
      <c r="G31" s="103" t="s">
        <v>72</v>
      </c>
      <c r="H31" s="172" t="s">
        <v>110</v>
      </c>
      <c r="I31" s="103" t="s">
        <v>260</v>
      </c>
      <c r="J31" s="172"/>
      <c r="K31" s="104" t="s">
        <v>10</v>
      </c>
      <c r="L31" s="103">
        <v>1</v>
      </c>
      <c r="M31" s="283">
        <v>1000</v>
      </c>
      <c r="N31" s="192">
        <v>0.05</v>
      </c>
      <c r="O31" s="175">
        <f t="shared" si="1"/>
        <v>1050</v>
      </c>
      <c r="P31" s="176">
        <f t="shared" si="5"/>
        <v>87.5</v>
      </c>
      <c r="Q31" s="548"/>
      <c r="R31" s="548"/>
      <c r="S31" s="548"/>
      <c r="T31" s="575"/>
      <c r="U31" s="175">
        <f t="shared" si="6"/>
        <v>1114.4892952720786</v>
      </c>
      <c r="V31" s="281">
        <f t="shared" si="7"/>
        <v>92.874107939339879</v>
      </c>
      <c r="W31" s="577"/>
      <c r="X31" s="548"/>
      <c r="Y31" s="548"/>
      <c r="Z31" s="575"/>
      <c r="AA31" s="175">
        <f t="shared" si="8"/>
        <v>1114.4892952720786</v>
      </c>
      <c r="AB31" s="281">
        <f t="shared" si="9"/>
        <v>92.874107939339879</v>
      </c>
      <c r="AC31" s="577"/>
      <c r="AD31" s="548"/>
      <c r="AE31" s="548"/>
      <c r="AF31" s="575"/>
      <c r="AG31" s="175">
        <f t="shared" si="2"/>
        <v>1114.4892952720786</v>
      </c>
      <c r="AH31" s="281">
        <f t="shared" si="10"/>
        <v>92.874107939339879</v>
      </c>
      <c r="AI31" s="577"/>
      <c r="AJ31" s="548"/>
      <c r="AK31" s="548"/>
      <c r="AL31" s="575"/>
      <c r="AM31" s="175">
        <f t="shared" si="3"/>
        <v>1114.4892952720786</v>
      </c>
      <c r="AN31" s="281">
        <f t="shared" si="11"/>
        <v>92.874107939339879</v>
      </c>
      <c r="AO31" s="577"/>
      <c r="AP31" s="548"/>
      <c r="AQ31" s="548"/>
      <c r="AR31" s="575"/>
      <c r="AS31" s="175">
        <f t="shared" si="4"/>
        <v>1114.4892952720786</v>
      </c>
      <c r="AT31" s="281">
        <f t="shared" si="12"/>
        <v>92.874107939339879</v>
      </c>
      <c r="AU31" s="581"/>
      <c r="AV31" s="548"/>
      <c r="AW31" s="545"/>
    </row>
    <row r="32" spans="1:49" s="170" customFormat="1" ht="14.1" customHeight="1" thickBot="1" x14ac:dyDescent="0.3">
      <c r="A32" s="274">
        <v>3</v>
      </c>
      <c r="B32" s="261" t="s">
        <v>266</v>
      </c>
      <c r="C32" s="261" t="s">
        <v>267</v>
      </c>
      <c r="D32" s="261" t="s">
        <v>673</v>
      </c>
      <c r="E32" s="182" t="str">
        <f t="shared" si="0"/>
        <v>033101SSIC_Cat_4</v>
      </c>
      <c r="F32" s="276" t="s">
        <v>361</v>
      </c>
      <c r="G32" s="112" t="s">
        <v>72</v>
      </c>
      <c r="H32" s="182" t="s">
        <v>109</v>
      </c>
      <c r="I32" s="277" t="s">
        <v>348</v>
      </c>
      <c r="J32" s="182"/>
      <c r="K32" s="113" t="s">
        <v>10</v>
      </c>
      <c r="L32" s="112">
        <v>2</v>
      </c>
      <c r="M32" s="286">
        <v>1000</v>
      </c>
      <c r="N32" s="279">
        <v>0.05</v>
      </c>
      <c r="O32" s="186">
        <f t="shared" si="1"/>
        <v>2100</v>
      </c>
      <c r="P32" s="187">
        <f t="shared" si="5"/>
        <v>175</v>
      </c>
      <c r="Q32" s="549"/>
      <c r="R32" s="549"/>
      <c r="S32" s="549"/>
      <c r="T32" s="575"/>
      <c r="U32" s="186">
        <f t="shared" si="6"/>
        <v>2228.9785905441572</v>
      </c>
      <c r="V32" s="280">
        <f t="shared" si="7"/>
        <v>185.74821587867976</v>
      </c>
      <c r="W32" s="578"/>
      <c r="X32" s="549"/>
      <c r="Y32" s="549"/>
      <c r="Z32" s="575"/>
      <c r="AA32" s="179">
        <f t="shared" si="8"/>
        <v>2228.9785905441572</v>
      </c>
      <c r="AB32" s="287">
        <f t="shared" si="9"/>
        <v>185.74821587867976</v>
      </c>
      <c r="AC32" s="578"/>
      <c r="AD32" s="549"/>
      <c r="AE32" s="549"/>
      <c r="AF32" s="575"/>
      <c r="AG32" s="186">
        <f t="shared" si="2"/>
        <v>2228.9785905441572</v>
      </c>
      <c r="AH32" s="280">
        <f t="shared" si="10"/>
        <v>185.74821587867976</v>
      </c>
      <c r="AI32" s="578"/>
      <c r="AJ32" s="549"/>
      <c r="AK32" s="549"/>
      <c r="AL32" s="575"/>
      <c r="AM32" s="186">
        <f t="shared" si="3"/>
        <v>2228.9785905441572</v>
      </c>
      <c r="AN32" s="280">
        <f t="shared" si="11"/>
        <v>185.74821587867976</v>
      </c>
      <c r="AO32" s="578"/>
      <c r="AP32" s="549"/>
      <c r="AQ32" s="549"/>
      <c r="AR32" s="575"/>
      <c r="AS32" s="186">
        <f t="shared" si="4"/>
        <v>2228.9785905441572</v>
      </c>
      <c r="AT32" s="280">
        <f t="shared" si="12"/>
        <v>185.74821587867976</v>
      </c>
      <c r="AU32" s="580"/>
      <c r="AV32" s="549"/>
      <c r="AW32" s="546"/>
    </row>
    <row r="33" spans="1:49" s="170" customFormat="1" ht="14.1" customHeight="1" x14ac:dyDescent="0.25">
      <c r="A33" s="163">
        <v>3</v>
      </c>
      <c r="B33" s="253" t="s">
        <v>294</v>
      </c>
      <c r="C33" s="253" t="s">
        <v>295</v>
      </c>
      <c r="D33" s="253" t="s">
        <v>674</v>
      </c>
      <c r="E33" s="164" t="str">
        <f t="shared" si="0"/>
        <v>035001SSID_Gene</v>
      </c>
      <c r="F33" s="271" t="s">
        <v>469</v>
      </c>
      <c r="G33" s="95" t="s">
        <v>72</v>
      </c>
      <c r="H33" s="164" t="s">
        <v>110</v>
      </c>
      <c r="I33" s="95" t="s">
        <v>260</v>
      </c>
      <c r="J33" s="164"/>
      <c r="K33" s="96" t="s">
        <v>10</v>
      </c>
      <c r="L33" s="95">
        <v>1</v>
      </c>
      <c r="M33" s="255">
        <v>1000</v>
      </c>
      <c r="N33" s="167">
        <v>0.05</v>
      </c>
      <c r="O33" s="168">
        <f t="shared" si="1"/>
        <v>1050</v>
      </c>
      <c r="P33" s="169">
        <f t="shared" si="5"/>
        <v>87.5</v>
      </c>
      <c r="Q33" s="547">
        <f>SUM(O33:O34)</f>
        <v>3150</v>
      </c>
      <c r="R33" s="547">
        <f>SUM(P33:P34)</f>
        <v>262.5</v>
      </c>
      <c r="S33" s="547"/>
      <c r="T33" s="575"/>
      <c r="U33" s="168">
        <f t="shared" si="6"/>
        <v>1114.4892952720786</v>
      </c>
      <c r="V33" s="273">
        <f t="shared" si="7"/>
        <v>92.874107939339879</v>
      </c>
      <c r="W33" s="576">
        <f>SUM(U33:U34)</f>
        <v>3343.467885816236</v>
      </c>
      <c r="X33" s="547">
        <f>SUM(V33:V34)</f>
        <v>278.62232381801965</v>
      </c>
      <c r="Y33" s="547"/>
      <c r="Z33" s="575"/>
      <c r="AA33" s="168">
        <f t="shared" si="8"/>
        <v>1114.4892952720786</v>
      </c>
      <c r="AB33" s="273">
        <f t="shared" si="9"/>
        <v>92.874107939339879</v>
      </c>
      <c r="AC33" s="576">
        <f>SUM(AA33:AA34)</f>
        <v>3343.467885816236</v>
      </c>
      <c r="AD33" s="547">
        <f>SUM(AB33:AB34)</f>
        <v>278.62232381801965</v>
      </c>
      <c r="AE33" s="547"/>
      <c r="AF33" s="575"/>
      <c r="AG33" s="168">
        <f t="shared" si="2"/>
        <v>1114.4892952720786</v>
      </c>
      <c r="AH33" s="273">
        <f t="shared" si="10"/>
        <v>92.874107939339879</v>
      </c>
      <c r="AI33" s="576">
        <f>SUM(AG33:AG34)</f>
        <v>3343.467885816236</v>
      </c>
      <c r="AJ33" s="547">
        <f>SUM(AH33:AH34)</f>
        <v>278.62232381801965</v>
      </c>
      <c r="AK33" s="547"/>
      <c r="AL33" s="575"/>
      <c r="AM33" s="178">
        <f t="shared" si="3"/>
        <v>1114.4892952720786</v>
      </c>
      <c r="AN33" s="281">
        <f t="shared" si="11"/>
        <v>92.874107939339879</v>
      </c>
      <c r="AO33" s="576">
        <f>SUM(AM33:AM34)</f>
        <v>3343.467885816236</v>
      </c>
      <c r="AP33" s="547">
        <f>SUM(AN33:AN34)</f>
        <v>278.62232381801965</v>
      </c>
      <c r="AQ33" s="547"/>
      <c r="AR33" s="575"/>
      <c r="AS33" s="168">
        <f t="shared" si="4"/>
        <v>1114.4892952720786</v>
      </c>
      <c r="AT33" s="273">
        <f t="shared" si="12"/>
        <v>92.874107939339879</v>
      </c>
      <c r="AU33" s="579">
        <f>SUM(AS33:AS34)</f>
        <v>3343.467885816236</v>
      </c>
      <c r="AV33" s="547">
        <f>SUM(AT33:AT34)</f>
        <v>278.62232381801965</v>
      </c>
      <c r="AW33" s="544"/>
    </row>
    <row r="34" spans="1:49" s="170" customFormat="1" ht="14.1" customHeight="1" thickBot="1" x14ac:dyDescent="0.3">
      <c r="A34" s="274">
        <v>3</v>
      </c>
      <c r="B34" s="261" t="s">
        <v>294</v>
      </c>
      <c r="C34" s="261" t="s">
        <v>295</v>
      </c>
      <c r="D34" s="261" t="s">
        <v>674</v>
      </c>
      <c r="E34" s="182" t="str">
        <f t="shared" si="0"/>
        <v>035001SSIC_Cat_A</v>
      </c>
      <c r="F34" s="276" t="s">
        <v>362</v>
      </c>
      <c r="G34" s="112" t="s">
        <v>72</v>
      </c>
      <c r="H34" s="182" t="s">
        <v>109</v>
      </c>
      <c r="I34" s="277" t="s">
        <v>261</v>
      </c>
      <c r="J34" s="182"/>
      <c r="K34" s="113" t="s">
        <v>10</v>
      </c>
      <c r="L34" s="112">
        <v>2</v>
      </c>
      <c r="M34" s="286">
        <v>1000</v>
      </c>
      <c r="N34" s="279">
        <v>0.05</v>
      </c>
      <c r="O34" s="186">
        <f t="shared" si="1"/>
        <v>2100</v>
      </c>
      <c r="P34" s="187">
        <f t="shared" si="5"/>
        <v>175</v>
      </c>
      <c r="Q34" s="549"/>
      <c r="R34" s="549"/>
      <c r="S34" s="549"/>
      <c r="T34" s="575"/>
      <c r="U34" s="186">
        <f t="shared" si="6"/>
        <v>2228.9785905441572</v>
      </c>
      <c r="V34" s="280">
        <f t="shared" si="7"/>
        <v>185.74821587867976</v>
      </c>
      <c r="W34" s="578"/>
      <c r="X34" s="549"/>
      <c r="Y34" s="549"/>
      <c r="Z34" s="575"/>
      <c r="AA34" s="186">
        <f t="shared" si="8"/>
        <v>2228.9785905441572</v>
      </c>
      <c r="AB34" s="280">
        <f t="shared" si="9"/>
        <v>185.74821587867976</v>
      </c>
      <c r="AC34" s="578"/>
      <c r="AD34" s="549"/>
      <c r="AE34" s="549"/>
      <c r="AF34" s="575"/>
      <c r="AG34" s="186">
        <f t="shared" si="2"/>
        <v>2228.9785905441572</v>
      </c>
      <c r="AH34" s="280">
        <f t="shared" si="10"/>
        <v>185.74821587867976</v>
      </c>
      <c r="AI34" s="578"/>
      <c r="AJ34" s="549"/>
      <c r="AK34" s="549"/>
      <c r="AL34" s="575"/>
      <c r="AM34" s="179">
        <f t="shared" si="3"/>
        <v>2228.9785905441572</v>
      </c>
      <c r="AN34" s="287">
        <f t="shared" si="11"/>
        <v>185.74821587867976</v>
      </c>
      <c r="AO34" s="578"/>
      <c r="AP34" s="549"/>
      <c r="AQ34" s="549"/>
      <c r="AR34" s="575"/>
      <c r="AS34" s="186">
        <f t="shared" si="4"/>
        <v>2228.9785905441572</v>
      </c>
      <c r="AT34" s="280">
        <f t="shared" si="12"/>
        <v>185.74821587867976</v>
      </c>
      <c r="AU34" s="580"/>
      <c r="AV34" s="549"/>
      <c r="AW34" s="546"/>
    </row>
    <row r="35" spans="1:49" s="170" customFormat="1" ht="14.1" customHeight="1" x14ac:dyDescent="0.25">
      <c r="A35" s="163">
        <v>3</v>
      </c>
      <c r="B35" s="253" t="s">
        <v>296</v>
      </c>
      <c r="C35" s="253" t="s">
        <v>297</v>
      </c>
      <c r="D35" s="253" t="s">
        <v>674</v>
      </c>
      <c r="E35" s="164" t="str">
        <f t="shared" si="0"/>
        <v>071001SSID_Gene</v>
      </c>
      <c r="F35" s="271" t="s">
        <v>470</v>
      </c>
      <c r="G35" s="95" t="s">
        <v>72</v>
      </c>
      <c r="H35" s="164" t="s">
        <v>110</v>
      </c>
      <c r="I35" s="95" t="s">
        <v>260</v>
      </c>
      <c r="J35" s="164"/>
      <c r="K35" s="96" t="s">
        <v>10</v>
      </c>
      <c r="L35" s="95">
        <v>1</v>
      </c>
      <c r="M35" s="255">
        <v>1000</v>
      </c>
      <c r="N35" s="167">
        <v>0.05</v>
      </c>
      <c r="O35" s="168">
        <f t="shared" si="1"/>
        <v>1050</v>
      </c>
      <c r="P35" s="169">
        <f t="shared" si="5"/>
        <v>87.5</v>
      </c>
      <c r="Q35" s="547">
        <f>SUM(O35:O36)</f>
        <v>3150</v>
      </c>
      <c r="R35" s="547">
        <f>SUM(P35:P36)</f>
        <v>262.5</v>
      </c>
      <c r="S35" s="547"/>
      <c r="T35" s="575"/>
      <c r="U35" s="168">
        <f t="shared" si="6"/>
        <v>1114.4892952720786</v>
      </c>
      <c r="V35" s="273">
        <f t="shared" si="7"/>
        <v>92.874107939339879</v>
      </c>
      <c r="W35" s="576">
        <f>SUM(U35:U36)</f>
        <v>3343.467885816236</v>
      </c>
      <c r="X35" s="547">
        <f>SUM(V35:V36)</f>
        <v>278.62232381801965</v>
      </c>
      <c r="Y35" s="547"/>
      <c r="Z35" s="575"/>
      <c r="AA35" s="168">
        <f t="shared" si="8"/>
        <v>1114.4892952720786</v>
      </c>
      <c r="AB35" s="273">
        <f t="shared" si="9"/>
        <v>92.874107939339879</v>
      </c>
      <c r="AC35" s="576">
        <f>SUM(AA35:AA36)</f>
        <v>3343.467885816236</v>
      </c>
      <c r="AD35" s="547">
        <f>SUM(AB35:AB36)</f>
        <v>278.62232381801965</v>
      </c>
      <c r="AE35" s="547"/>
      <c r="AF35" s="575"/>
      <c r="AG35" s="168">
        <f t="shared" si="2"/>
        <v>1114.4892952720786</v>
      </c>
      <c r="AH35" s="273">
        <f t="shared" si="10"/>
        <v>92.874107939339879</v>
      </c>
      <c r="AI35" s="576">
        <f>SUM(AG35:AG36)</f>
        <v>3343.467885816236</v>
      </c>
      <c r="AJ35" s="547">
        <f>SUM(AH35:AH36)</f>
        <v>278.62232381801965</v>
      </c>
      <c r="AK35" s="547"/>
      <c r="AL35" s="575"/>
      <c r="AM35" s="168">
        <f t="shared" si="3"/>
        <v>1114.4892952720786</v>
      </c>
      <c r="AN35" s="273">
        <f t="shared" si="11"/>
        <v>92.874107939339879</v>
      </c>
      <c r="AO35" s="576">
        <f>SUM(AM35:AM36)</f>
        <v>3343.467885816236</v>
      </c>
      <c r="AP35" s="547">
        <f>SUM(AN35:AN36)</f>
        <v>278.62232381801965</v>
      </c>
      <c r="AQ35" s="547"/>
      <c r="AR35" s="575"/>
      <c r="AS35" s="168">
        <f t="shared" si="4"/>
        <v>1114.4892952720786</v>
      </c>
      <c r="AT35" s="273">
        <f t="shared" si="12"/>
        <v>92.874107939339879</v>
      </c>
      <c r="AU35" s="579">
        <f>SUM(AS35:AS36)</f>
        <v>3343.467885816236</v>
      </c>
      <c r="AV35" s="547">
        <f>SUM(AT35:AT36)</f>
        <v>278.62232381801965</v>
      </c>
      <c r="AW35" s="544"/>
    </row>
    <row r="36" spans="1:49" s="170" customFormat="1" ht="14.1" customHeight="1" thickBot="1" x14ac:dyDescent="0.3">
      <c r="A36" s="274">
        <v>3</v>
      </c>
      <c r="B36" s="261" t="s">
        <v>296</v>
      </c>
      <c r="C36" s="261" t="s">
        <v>297</v>
      </c>
      <c r="D36" s="261" t="s">
        <v>674</v>
      </c>
      <c r="E36" s="182" t="str">
        <f t="shared" si="0"/>
        <v>071001SSIC_Cat_B</v>
      </c>
      <c r="F36" s="276" t="s">
        <v>363</v>
      </c>
      <c r="G36" s="112" t="s">
        <v>72</v>
      </c>
      <c r="H36" s="182" t="s">
        <v>109</v>
      </c>
      <c r="I36" s="277" t="s">
        <v>349</v>
      </c>
      <c r="J36" s="182"/>
      <c r="K36" s="113" t="s">
        <v>10</v>
      </c>
      <c r="L36" s="112">
        <v>2</v>
      </c>
      <c r="M36" s="286">
        <v>1000</v>
      </c>
      <c r="N36" s="279">
        <v>0.05</v>
      </c>
      <c r="O36" s="186">
        <f t="shared" si="1"/>
        <v>2100</v>
      </c>
      <c r="P36" s="187">
        <f t="shared" si="5"/>
        <v>175</v>
      </c>
      <c r="Q36" s="549"/>
      <c r="R36" s="549"/>
      <c r="S36" s="549"/>
      <c r="T36" s="575"/>
      <c r="U36" s="186">
        <f t="shared" si="6"/>
        <v>2228.9785905441572</v>
      </c>
      <c r="V36" s="280">
        <f t="shared" si="7"/>
        <v>185.74821587867976</v>
      </c>
      <c r="W36" s="578"/>
      <c r="X36" s="549"/>
      <c r="Y36" s="549"/>
      <c r="Z36" s="575"/>
      <c r="AA36" s="186">
        <f t="shared" si="8"/>
        <v>2228.9785905441572</v>
      </c>
      <c r="AB36" s="280">
        <f t="shared" si="9"/>
        <v>185.74821587867976</v>
      </c>
      <c r="AC36" s="578"/>
      <c r="AD36" s="549"/>
      <c r="AE36" s="549"/>
      <c r="AF36" s="575"/>
      <c r="AG36" s="186">
        <f t="shared" si="2"/>
        <v>2228.9785905441572</v>
      </c>
      <c r="AH36" s="280">
        <f t="shared" si="10"/>
        <v>185.74821587867976</v>
      </c>
      <c r="AI36" s="578"/>
      <c r="AJ36" s="549"/>
      <c r="AK36" s="549"/>
      <c r="AL36" s="575"/>
      <c r="AM36" s="186">
        <f t="shared" si="3"/>
        <v>2228.9785905441572</v>
      </c>
      <c r="AN36" s="280">
        <f t="shared" si="11"/>
        <v>185.74821587867976</v>
      </c>
      <c r="AO36" s="578"/>
      <c r="AP36" s="549"/>
      <c r="AQ36" s="549"/>
      <c r="AR36" s="575"/>
      <c r="AS36" s="186">
        <f t="shared" si="4"/>
        <v>2228.9785905441572</v>
      </c>
      <c r="AT36" s="280">
        <f t="shared" si="12"/>
        <v>185.74821587867976</v>
      </c>
      <c r="AU36" s="580"/>
      <c r="AV36" s="549"/>
      <c r="AW36" s="546"/>
    </row>
    <row r="37" spans="1:49" s="170" customFormat="1" ht="14.1" customHeight="1" x14ac:dyDescent="0.25">
      <c r="A37" s="163">
        <v>3</v>
      </c>
      <c r="B37" s="253" t="s">
        <v>330</v>
      </c>
      <c r="C37" s="253" t="s">
        <v>300</v>
      </c>
      <c r="D37" s="253" t="s">
        <v>674</v>
      </c>
      <c r="E37" s="164" t="str">
        <f t="shared" si="0"/>
        <v>400001SSIC_Gene</v>
      </c>
      <c r="F37" s="271" t="s">
        <v>364</v>
      </c>
      <c r="G37" s="95" t="s">
        <v>72</v>
      </c>
      <c r="H37" s="164" t="s">
        <v>109</v>
      </c>
      <c r="I37" s="95" t="s">
        <v>260</v>
      </c>
      <c r="J37" s="164"/>
      <c r="K37" s="96" t="s">
        <v>10</v>
      </c>
      <c r="L37" s="95">
        <v>1</v>
      </c>
      <c r="M37" s="255">
        <v>1000</v>
      </c>
      <c r="N37" s="167">
        <v>0.05</v>
      </c>
      <c r="O37" s="168">
        <f t="shared" si="1"/>
        <v>1050</v>
      </c>
      <c r="P37" s="169">
        <f t="shared" si="5"/>
        <v>87.5</v>
      </c>
      <c r="Q37" s="547">
        <f>SUM(O37:O40)</f>
        <v>6300</v>
      </c>
      <c r="R37" s="547">
        <f>SUM(P37:P40)</f>
        <v>525</v>
      </c>
      <c r="S37" s="547"/>
      <c r="T37" s="575"/>
      <c r="U37" s="168">
        <f t="shared" si="6"/>
        <v>1114.4892952720786</v>
      </c>
      <c r="V37" s="273">
        <f t="shared" si="7"/>
        <v>92.874107939339879</v>
      </c>
      <c r="W37" s="576">
        <f>SUM(U37:U40)</f>
        <v>6686.9357716324721</v>
      </c>
      <c r="X37" s="547">
        <f>SUM(V37:V40)</f>
        <v>557.2446476360393</v>
      </c>
      <c r="Y37" s="547"/>
      <c r="Z37" s="575"/>
      <c r="AA37" s="168">
        <f t="shared" si="8"/>
        <v>1114.4892952720786</v>
      </c>
      <c r="AB37" s="273">
        <f t="shared" si="9"/>
        <v>92.874107939339879</v>
      </c>
      <c r="AC37" s="576">
        <f>SUM(AA37:AA40)</f>
        <v>6686.9357716324721</v>
      </c>
      <c r="AD37" s="547">
        <f>SUM(AB37:AB40)</f>
        <v>557.2446476360393</v>
      </c>
      <c r="AE37" s="547"/>
      <c r="AF37" s="575"/>
      <c r="AG37" s="168">
        <f t="shared" si="2"/>
        <v>1114.4892952720786</v>
      </c>
      <c r="AH37" s="273">
        <f t="shared" si="10"/>
        <v>92.874107939339879</v>
      </c>
      <c r="AI37" s="576">
        <f>SUM(AG37:AG40)</f>
        <v>6686.9357716324721</v>
      </c>
      <c r="AJ37" s="547">
        <f>SUM(AH37:AH40)</f>
        <v>557.2446476360393</v>
      </c>
      <c r="AK37" s="547"/>
      <c r="AL37" s="575"/>
      <c r="AM37" s="178">
        <f t="shared" si="3"/>
        <v>1114.4892952720786</v>
      </c>
      <c r="AN37" s="281">
        <f t="shared" si="11"/>
        <v>92.874107939339879</v>
      </c>
      <c r="AO37" s="576">
        <f>SUM(AM37:AM40)</f>
        <v>6686.9357716324721</v>
      </c>
      <c r="AP37" s="547">
        <f>SUM(AN37:AN40)</f>
        <v>557.2446476360393</v>
      </c>
      <c r="AQ37" s="547"/>
      <c r="AR37" s="575"/>
      <c r="AS37" s="168">
        <f t="shared" si="4"/>
        <v>1114.4892952720786</v>
      </c>
      <c r="AT37" s="273">
        <f t="shared" si="12"/>
        <v>92.874107939339879</v>
      </c>
      <c r="AU37" s="579">
        <f>SUM(AS37:AS40)</f>
        <v>6686.9357716324721</v>
      </c>
      <c r="AV37" s="547">
        <f>SUM(AT37:AT40)</f>
        <v>557.2446476360393</v>
      </c>
      <c r="AW37" s="544"/>
    </row>
    <row r="38" spans="1:49" s="170" customFormat="1" ht="14.1" customHeight="1" x14ac:dyDescent="0.25">
      <c r="A38" s="190">
        <v>3</v>
      </c>
      <c r="B38" s="257" t="s">
        <v>330</v>
      </c>
      <c r="C38" s="257" t="s">
        <v>300</v>
      </c>
      <c r="D38" s="257" t="s">
        <v>674</v>
      </c>
      <c r="E38" s="172" t="str">
        <f t="shared" si="0"/>
        <v>400001SSID_Cat_B</v>
      </c>
      <c r="F38" s="282" t="s">
        <v>365</v>
      </c>
      <c r="G38" s="103" t="s">
        <v>72</v>
      </c>
      <c r="H38" s="172" t="s">
        <v>110</v>
      </c>
      <c r="I38" s="103" t="s">
        <v>349</v>
      </c>
      <c r="J38" s="172"/>
      <c r="K38" s="104" t="s">
        <v>10</v>
      </c>
      <c r="L38" s="103">
        <v>2</v>
      </c>
      <c r="M38" s="283">
        <v>1000</v>
      </c>
      <c r="N38" s="192">
        <v>0.05</v>
      </c>
      <c r="O38" s="175">
        <f t="shared" si="1"/>
        <v>2100</v>
      </c>
      <c r="P38" s="176">
        <f t="shared" si="5"/>
        <v>175</v>
      </c>
      <c r="Q38" s="548"/>
      <c r="R38" s="548"/>
      <c r="S38" s="548"/>
      <c r="T38" s="575"/>
      <c r="U38" s="175">
        <f t="shared" si="6"/>
        <v>2228.9785905441572</v>
      </c>
      <c r="V38" s="281">
        <f t="shared" si="7"/>
        <v>185.74821587867976</v>
      </c>
      <c r="W38" s="577"/>
      <c r="X38" s="548"/>
      <c r="Y38" s="548"/>
      <c r="Z38" s="575"/>
      <c r="AA38" s="175">
        <f t="shared" si="8"/>
        <v>2228.9785905441572</v>
      </c>
      <c r="AB38" s="281">
        <f t="shared" si="9"/>
        <v>185.74821587867976</v>
      </c>
      <c r="AC38" s="577"/>
      <c r="AD38" s="548"/>
      <c r="AE38" s="548"/>
      <c r="AF38" s="575"/>
      <c r="AG38" s="175">
        <f t="shared" si="2"/>
        <v>2228.9785905441572</v>
      </c>
      <c r="AH38" s="281">
        <f t="shared" si="10"/>
        <v>185.74821587867976</v>
      </c>
      <c r="AI38" s="577"/>
      <c r="AJ38" s="548"/>
      <c r="AK38" s="548"/>
      <c r="AL38" s="575"/>
      <c r="AM38" s="175">
        <f t="shared" si="3"/>
        <v>2228.9785905441572</v>
      </c>
      <c r="AN38" s="281">
        <f t="shared" si="11"/>
        <v>185.74821587867976</v>
      </c>
      <c r="AO38" s="577"/>
      <c r="AP38" s="548"/>
      <c r="AQ38" s="548"/>
      <c r="AR38" s="575"/>
      <c r="AS38" s="175">
        <f t="shared" si="4"/>
        <v>2228.9785905441572</v>
      </c>
      <c r="AT38" s="281">
        <f t="shared" si="12"/>
        <v>185.74821587867976</v>
      </c>
      <c r="AU38" s="581"/>
      <c r="AV38" s="548"/>
      <c r="AW38" s="545"/>
    </row>
    <row r="39" spans="1:49" s="170" customFormat="1" ht="14.1" customHeight="1" x14ac:dyDescent="0.25">
      <c r="A39" s="190">
        <v>3</v>
      </c>
      <c r="B39" s="257" t="s">
        <v>474</v>
      </c>
      <c r="C39" s="257" t="s">
        <v>300</v>
      </c>
      <c r="D39" s="257" t="s">
        <v>674</v>
      </c>
      <c r="E39" s="172" t="str">
        <f t="shared" si="0"/>
        <v>400001SSID_Extension</v>
      </c>
      <c r="F39" s="282" t="s">
        <v>471</v>
      </c>
      <c r="G39" s="103" t="s">
        <v>72</v>
      </c>
      <c r="H39" s="172" t="s">
        <v>110</v>
      </c>
      <c r="I39" s="103" t="s">
        <v>475</v>
      </c>
      <c r="J39" s="172"/>
      <c r="K39" s="104" t="s">
        <v>10</v>
      </c>
      <c r="L39" s="103">
        <v>1</v>
      </c>
      <c r="M39" s="283">
        <v>1000</v>
      </c>
      <c r="N39" s="192">
        <v>0.05</v>
      </c>
      <c r="O39" s="175">
        <f t="shared" si="1"/>
        <v>1050</v>
      </c>
      <c r="P39" s="176">
        <f t="shared" si="5"/>
        <v>87.5</v>
      </c>
      <c r="Q39" s="548"/>
      <c r="R39" s="548"/>
      <c r="S39" s="548"/>
      <c r="T39" s="575"/>
      <c r="U39" s="175">
        <f t="shared" si="6"/>
        <v>1114.4892952720786</v>
      </c>
      <c r="V39" s="281">
        <f t="shared" si="7"/>
        <v>92.874107939339879</v>
      </c>
      <c r="W39" s="577"/>
      <c r="X39" s="548"/>
      <c r="Y39" s="548"/>
      <c r="Z39" s="575"/>
      <c r="AA39" s="175">
        <f t="shared" si="8"/>
        <v>1114.4892952720786</v>
      </c>
      <c r="AB39" s="281">
        <f t="shared" si="9"/>
        <v>92.874107939339879</v>
      </c>
      <c r="AC39" s="577"/>
      <c r="AD39" s="548"/>
      <c r="AE39" s="548"/>
      <c r="AF39" s="575"/>
      <c r="AG39" s="175">
        <f t="shared" si="2"/>
        <v>1114.4892952720786</v>
      </c>
      <c r="AH39" s="281">
        <f t="shared" si="10"/>
        <v>92.874107939339879</v>
      </c>
      <c r="AI39" s="577"/>
      <c r="AJ39" s="548"/>
      <c r="AK39" s="548"/>
      <c r="AL39" s="575"/>
      <c r="AM39" s="175">
        <f t="shared" si="3"/>
        <v>1114.4892952720786</v>
      </c>
      <c r="AN39" s="281">
        <f t="shared" si="11"/>
        <v>92.874107939339879</v>
      </c>
      <c r="AO39" s="577"/>
      <c r="AP39" s="548"/>
      <c r="AQ39" s="548"/>
      <c r="AR39" s="575"/>
      <c r="AS39" s="175">
        <f t="shared" si="4"/>
        <v>1114.4892952720786</v>
      </c>
      <c r="AT39" s="281">
        <f t="shared" si="12"/>
        <v>92.874107939339879</v>
      </c>
      <c r="AU39" s="581"/>
      <c r="AV39" s="548"/>
      <c r="AW39" s="545"/>
    </row>
    <row r="40" spans="1:49" s="170" customFormat="1" ht="14.1" customHeight="1" thickBot="1" x14ac:dyDescent="0.3">
      <c r="A40" s="274">
        <v>3</v>
      </c>
      <c r="B40" s="261" t="s">
        <v>474</v>
      </c>
      <c r="C40" s="261" t="s">
        <v>300</v>
      </c>
      <c r="D40" s="261" t="s">
        <v>674</v>
      </c>
      <c r="E40" s="182" t="str">
        <f>CONCATENATE(C40,H40,K40,I41)</f>
        <v>400001SSIC_Cat_B</v>
      </c>
      <c r="F40" s="276" t="s">
        <v>472</v>
      </c>
      <c r="G40" s="112" t="s">
        <v>72</v>
      </c>
      <c r="H40" s="182" t="s">
        <v>109</v>
      </c>
      <c r="I40" s="112" t="s">
        <v>475</v>
      </c>
      <c r="J40" s="182"/>
      <c r="K40" s="113" t="s">
        <v>10</v>
      </c>
      <c r="L40" s="112">
        <v>2</v>
      </c>
      <c r="M40" s="286">
        <v>1000</v>
      </c>
      <c r="N40" s="279">
        <v>0.05</v>
      </c>
      <c r="O40" s="186">
        <f t="shared" si="1"/>
        <v>2100</v>
      </c>
      <c r="P40" s="187">
        <f t="shared" si="5"/>
        <v>175</v>
      </c>
      <c r="Q40" s="549"/>
      <c r="R40" s="549"/>
      <c r="S40" s="549"/>
      <c r="T40" s="575"/>
      <c r="U40" s="186">
        <f t="shared" si="6"/>
        <v>2228.9785905441572</v>
      </c>
      <c r="V40" s="280">
        <f t="shared" si="7"/>
        <v>185.74821587867976</v>
      </c>
      <c r="W40" s="578"/>
      <c r="X40" s="549"/>
      <c r="Y40" s="549"/>
      <c r="Z40" s="575"/>
      <c r="AA40" s="186">
        <f t="shared" si="8"/>
        <v>2228.9785905441572</v>
      </c>
      <c r="AB40" s="280">
        <f t="shared" si="9"/>
        <v>185.74821587867976</v>
      </c>
      <c r="AC40" s="578"/>
      <c r="AD40" s="549"/>
      <c r="AE40" s="549"/>
      <c r="AF40" s="575"/>
      <c r="AG40" s="186">
        <f t="shared" si="2"/>
        <v>2228.9785905441572</v>
      </c>
      <c r="AH40" s="280">
        <f t="shared" si="10"/>
        <v>185.74821587867976</v>
      </c>
      <c r="AI40" s="578"/>
      <c r="AJ40" s="549"/>
      <c r="AK40" s="549"/>
      <c r="AL40" s="575"/>
      <c r="AM40" s="186">
        <f t="shared" si="3"/>
        <v>2228.9785905441572</v>
      </c>
      <c r="AN40" s="280">
        <f t="shared" si="11"/>
        <v>185.74821587867976</v>
      </c>
      <c r="AO40" s="578"/>
      <c r="AP40" s="549"/>
      <c r="AQ40" s="549"/>
      <c r="AR40" s="575"/>
      <c r="AS40" s="186">
        <f t="shared" si="4"/>
        <v>2228.9785905441572</v>
      </c>
      <c r="AT40" s="280">
        <f t="shared" si="12"/>
        <v>185.74821587867976</v>
      </c>
      <c r="AU40" s="580"/>
      <c r="AV40" s="549"/>
      <c r="AW40" s="546"/>
    </row>
    <row r="41" spans="1:49" s="170" customFormat="1" ht="72" x14ac:dyDescent="0.25">
      <c r="A41" s="163">
        <v>3</v>
      </c>
      <c r="B41" s="253" t="s">
        <v>328</v>
      </c>
      <c r="C41" s="253" t="s">
        <v>329</v>
      </c>
      <c r="D41" s="253" t="s">
        <v>674</v>
      </c>
      <c r="E41" s="265" t="str">
        <f>CONCATENATE(C41,H41,K41,I42)</f>
        <v>400501SSIC_Gene</v>
      </c>
      <c r="F41" s="271" t="s">
        <v>366</v>
      </c>
      <c r="G41" s="95" t="s">
        <v>72</v>
      </c>
      <c r="H41" s="164" t="s">
        <v>109</v>
      </c>
      <c r="I41" s="95" t="s">
        <v>349</v>
      </c>
      <c r="J41" s="164"/>
      <c r="K41" s="96" t="s">
        <v>10</v>
      </c>
      <c r="L41" s="95">
        <v>1</v>
      </c>
      <c r="M41" s="255">
        <v>1000</v>
      </c>
      <c r="N41" s="167">
        <v>0.05</v>
      </c>
      <c r="O41" s="168">
        <f t="shared" si="1"/>
        <v>1050</v>
      </c>
      <c r="P41" s="169">
        <f t="shared" si="5"/>
        <v>87.5</v>
      </c>
      <c r="Q41" s="547">
        <f>SUM(O41:O42)</f>
        <v>2100</v>
      </c>
      <c r="R41" s="547">
        <f>SUM(P41:P42)</f>
        <v>175</v>
      </c>
      <c r="S41" s="547"/>
      <c r="T41" s="575"/>
      <c r="U41" s="168">
        <f t="shared" si="6"/>
        <v>1114.4892952720786</v>
      </c>
      <c r="V41" s="273">
        <f t="shared" si="7"/>
        <v>92.874107939339879</v>
      </c>
      <c r="W41" s="576">
        <f>SUM(U41:U42)</f>
        <v>2228.9785905441572</v>
      </c>
      <c r="X41" s="547">
        <f>SUM(V41:V42)</f>
        <v>185.74821587867976</v>
      </c>
      <c r="Y41" s="547"/>
      <c r="Z41" s="575"/>
      <c r="AA41" s="168">
        <f t="shared" si="8"/>
        <v>1114.4892952720786</v>
      </c>
      <c r="AB41" s="273">
        <f t="shared" si="9"/>
        <v>92.874107939339879</v>
      </c>
      <c r="AC41" s="576">
        <f>SUM(AA41:AA42)</f>
        <v>2228.9785905441572</v>
      </c>
      <c r="AD41" s="547">
        <f>SUM(AB41:AB42)</f>
        <v>185.74821587867976</v>
      </c>
      <c r="AE41" s="547"/>
      <c r="AF41" s="575"/>
      <c r="AG41" s="168">
        <f t="shared" si="2"/>
        <v>1114.4892952720786</v>
      </c>
      <c r="AH41" s="273">
        <f t="shared" si="10"/>
        <v>92.874107939339879</v>
      </c>
      <c r="AI41" s="576">
        <f>SUM(AG41:AG42)</f>
        <v>2228.9785905441572</v>
      </c>
      <c r="AJ41" s="547">
        <f>SUM(AH41:AH42)</f>
        <v>185.74821587867976</v>
      </c>
      <c r="AK41" s="547"/>
      <c r="AL41" s="575"/>
      <c r="AM41" s="168">
        <f t="shared" si="3"/>
        <v>1114.4892952720786</v>
      </c>
      <c r="AN41" s="273">
        <f t="shared" si="11"/>
        <v>92.874107939339879</v>
      </c>
      <c r="AO41" s="576">
        <f>SUM(AM41:AM42)</f>
        <v>2228.9785905441572</v>
      </c>
      <c r="AP41" s="547">
        <f>SUM(AN41:AN42)</f>
        <v>185.74821587867976</v>
      </c>
      <c r="AQ41" s="547"/>
      <c r="AR41" s="575"/>
      <c r="AS41" s="168">
        <f t="shared" si="4"/>
        <v>1114.4892952720786</v>
      </c>
      <c r="AT41" s="273">
        <f t="shared" si="12"/>
        <v>92.874107939339879</v>
      </c>
      <c r="AU41" s="579">
        <f>SUM(AS41:AS42)</f>
        <v>2228.9785905441572</v>
      </c>
      <c r="AV41" s="547">
        <f>SUM(AT41:AT42)</f>
        <v>185.74821587867976</v>
      </c>
      <c r="AW41" s="544"/>
    </row>
    <row r="42" spans="1:49" s="170" customFormat="1" ht="30.95" customHeight="1" thickBot="1" x14ac:dyDescent="0.3">
      <c r="A42" s="274">
        <v>3</v>
      </c>
      <c r="B42" s="261" t="s">
        <v>328</v>
      </c>
      <c r="C42" s="261" t="s">
        <v>329</v>
      </c>
      <c r="D42" s="261" t="s">
        <v>674</v>
      </c>
      <c r="E42" s="182" t="str">
        <f>CONCATENATE(C42,H42,K42,I42)</f>
        <v>400501SSID_Gene</v>
      </c>
      <c r="F42" s="276" t="s">
        <v>367</v>
      </c>
      <c r="G42" s="112" t="s">
        <v>72</v>
      </c>
      <c r="H42" s="182" t="s">
        <v>110</v>
      </c>
      <c r="I42" s="112" t="s">
        <v>260</v>
      </c>
      <c r="J42" s="182" t="s">
        <v>253</v>
      </c>
      <c r="K42" s="113" t="s">
        <v>10</v>
      </c>
      <c r="L42" s="112">
        <v>1</v>
      </c>
      <c r="M42" s="286">
        <v>1000</v>
      </c>
      <c r="N42" s="279">
        <v>0.05</v>
      </c>
      <c r="O42" s="186">
        <f t="shared" si="1"/>
        <v>1050</v>
      </c>
      <c r="P42" s="187">
        <f t="shared" si="5"/>
        <v>87.5</v>
      </c>
      <c r="Q42" s="549"/>
      <c r="R42" s="549"/>
      <c r="S42" s="549"/>
      <c r="T42" s="575"/>
      <c r="U42" s="186">
        <f t="shared" si="6"/>
        <v>1114.4892952720786</v>
      </c>
      <c r="V42" s="280">
        <f t="shared" si="7"/>
        <v>92.874107939339879</v>
      </c>
      <c r="W42" s="578"/>
      <c r="X42" s="549"/>
      <c r="Y42" s="549"/>
      <c r="Z42" s="575"/>
      <c r="AA42" s="186">
        <f t="shared" si="8"/>
        <v>1114.4892952720786</v>
      </c>
      <c r="AB42" s="280">
        <f t="shared" si="9"/>
        <v>92.874107939339879</v>
      </c>
      <c r="AC42" s="578"/>
      <c r="AD42" s="549"/>
      <c r="AE42" s="549"/>
      <c r="AF42" s="575"/>
      <c r="AG42" s="186">
        <f t="shared" si="2"/>
        <v>1114.4892952720786</v>
      </c>
      <c r="AH42" s="280">
        <f t="shared" si="10"/>
        <v>92.874107939339879</v>
      </c>
      <c r="AI42" s="578"/>
      <c r="AJ42" s="549"/>
      <c r="AK42" s="549"/>
      <c r="AL42" s="575"/>
      <c r="AM42" s="186">
        <f t="shared" si="3"/>
        <v>1114.4892952720786</v>
      </c>
      <c r="AN42" s="280">
        <f t="shared" si="11"/>
        <v>92.874107939339879</v>
      </c>
      <c r="AO42" s="578"/>
      <c r="AP42" s="549"/>
      <c r="AQ42" s="549"/>
      <c r="AR42" s="575"/>
      <c r="AS42" s="186">
        <f t="shared" si="4"/>
        <v>1114.4892952720786</v>
      </c>
      <c r="AT42" s="280">
        <f t="shared" si="12"/>
        <v>92.874107939339879</v>
      </c>
      <c r="AU42" s="580"/>
      <c r="AV42" s="549"/>
      <c r="AW42" s="546"/>
    </row>
    <row r="43" spans="1:49" x14ac:dyDescent="0.25">
      <c r="O43" s="134">
        <f>SUM(O19:O42)</f>
        <v>32550</v>
      </c>
      <c r="P43" s="134">
        <f t="shared" si="5"/>
        <v>2712.5</v>
      </c>
      <c r="Q43" s="134">
        <f>SUM(Q19:Q42)</f>
        <v>32550</v>
      </c>
      <c r="R43" s="134">
        <f t="shared" ref="R43:AV43" si="13">SUM(R19:R42)</f>
        <v>2712.5</v>
      </c>
      <c r="U43" s="134">
        <f t="shared" si="6"/>
        <v>34549.168153434432</v>
      </c>
      <c r="V43" s="134">
        <f t="shared" si="7"/>
        <v>2879.0973461195358</v>
      </c>
      <c r="W43" s="134">
        <f t="shared" si="13"/>
        <v>34549.168153434439</v>
      </c>
      <c r="X43" s="134">
        <f t="shared" si="13"/>
        <v>2879.0973461195363</v>
      </c>
      <c r="AA43" s="134">
        <f t="shared" si="8"/>
        <v>34549.168153434432</v>
      </c>
      <c r="AB43" s="134">
        <f t="shared" si="9"/>
        <v>2879.0973461195358</v>
      </c>
      <c r="AC43" s="134">
        <f t="shared" si="13"/>
        <v>34549.168153434439</v>
      </c>
      <c r="AD43" s="134">
        <f t="shared" si="13"/>
        <v>2879.0973461195363</v>
      </c>
      <c r="AG43" s="134">
        <f t="shared" si="2"/>
        <v>34549.168153434432</v>
      </c>
      <c r="AH43" s="134">
        <f t="shared" si="10"/>
        <v>2879.0973461195358</v>
      </c>
      <c r="AI43" s="134">
        <f t="shared" si="13"/>
        <v>34549.168153434439</v>
      </c>
      <c r="AJ43" s="134">
        <f t="shared" si="13"/>
        <v>2879.0973461195363</v>
      </c>
      <c r="AM43" s="134">
        <f t="shared" si="3"/>
        <v>34549.168153434432</v>
      </c>
      <c r="AN43" s="134">
        <f t="shared" si="11"/>
        <v>2879.0973461195358</v>
      </c>
      <c r="AO43" s="134">
        <f t="shared" si="13"/>
        <v>34549.168153434439</v>
      </c>
      <c r="AP43" s="134">
        <f t="shared" si="13"/>
        <v>2879.0973461195363</v>
      </c>
      <c r="AS43" s="134">
        <f t="shared" si="4"/>
        <v>34549.168153434432</v>
      </c>
      <c r="AT43" s="134">
        <f t="shared" si="12"/>
        <v>2879.0973461195358</v>
      </c>
      <c r="AU43" s="134">
        <f t="shared" si="13"/>
        <v>34549.168153434439</v>
      </c>
      <c r="AV43" s="134">
        <f t="shared" si="13"/>
        <v>2879.0973461195363</v>
      </c>
    </row>
  </sheetData>
  <autoFilter ref="A18:AW42"/>
  <dataConsolidate/>
  <mergeCells count="118">
    <mergeCell ref="AW37:AW40"/>
    <mergeCell ref="AU33:AU34"/>
    <mergeCell ref="AV33:AV34"/>
    <mergeCell ref="AW33:AW34"/>
    <mergeCell ref="AU35:AU36"/>
    <mergeCell ref="AV35:AV36"/>
    <mergeCell ref="AW35:AW36"/>
    <mergeCell ref="AO33:AO34"/>
    <mergeCell ref="AP33:AP34"/>
    <mergeCell ref="AQ33:AQ34"/>
    <mergeCell ref="AO35:AO36"/>
    <mergeCell ref="AP35:AP36"/>
    <mergeCell ref="AQ35:AQ36"/>
    <mergeCell ref="AR19:AR42"/>
    <mergeCell ref="AU19:AU20"/>
    <mergeCell ref="AV19:AV20"/>
    <mergeCell ref="AW19:AW20"/>
    <mergeCell ref="AU21:AU32"/>
    <mergeCell ref="AV21:AV32"/>
    <mergeCell ref="AW21:AW32"/>
    <mergeCell ref="AU41:AU42"/>
    <mergeCell ref="AV41:AV42"/>
    <mergeCell ref="AW41:AW42"/>
    <mergeCell ref="AU37:AU40"/>
    <mergeCell ref="AV37:AV40"/>
    <mergeCell ref="AO19:AO20"/>
    <mergeCell ref="AP19:AP20"/>
    <mergeCell ref="AQ19:AQ20"/>
    <mergeCell ref="AO21:AO32"/>
    <mergeCell ref="AP21:AP32"/>
    <mergeCell ref="AQ21:AQ32"/>
    <mergeCell ref="AI19:AI20"/>
    <mergeCell ref="AJ19:AJ20"/>
    <mergeCell ref="AK19:AK20"/>
    <mergeCell ref="AI21:AI32"/>
    <mergeCell ref="AJ21:AJ32"/>
    <mergeCell ref="AK21:AK32"/>
    <mergeCell ref="AL19:AL42"/>
    <mergeCell ref="AO41:AO42"/>
    <mergeCell ref="AP41:AP42"/>
    <mergeCell ref="AQ41:AQ42"/>
    <mergeCell ref="AO37:AO40"/>
    <mergeCell ref="AP37:AP40"/>
    <mergeCell ref="AQ37:AQ40"/>
    <mergeCell ref="AI41:AI42"/>
    <mergeCell ref="AJ41:AJ42"/>
    <mergeCell ref="AK41:AK42"/>
    <mergeCell ref="AI37:AI40"/>
    <mergeCell ref="AJ37:AJ40"/>
    <mergeCell ref="AK37:AK40"/>
    <mergeCell ref="AC41:AC42"/>
    <mergeCell ref="AD41:AD42"/>
    <mergeCell ref="AE41:AE42"/>
    <mergeCell ref="AC37:AC40"/>
    <mergeCell ref="AD37:AD40"/>
    <mergeCell ref="AE37:AE40"/>
    <mergeCell ref="Y19:Y20"/>
    <mergeCell ref="Y41:Y42"/>
    <mergeCell ref="W21:W32"/>
    <mergeCell ref="X21:X32"/>
    <mergeCell ref="Y21:Y32"/>
    <mergeCell ref="AI33:AI34"/>
    <mergeCell ref="AJ33:AJ34"/>
    <mergeCell ref="AK33:AK34"/>
    <mergeCell ref="AI35:AI36"/>
    <mergeCell ref="AJ35:AJ36"/>
    <mergeCell ref="AK35:AK36"/>
    <mergeCell ref="AC33:AC34"/>
    <mergeCell ref="AD33:AD34"/>
    <mergeCell ref="AE33:AE34"/>
    <mergeCell ref="AC35:AC36"/>
    <mergeCell ref="AD35:AD36"/>
    <mergeCell ref="AE35:AE36"/>
    <mergeCell ref="A1:C1"/>
    <mergeCell ref="A3:C3"/>
    <mergeCell ref="A5:B5"/>
    <mergeCell ref="A6:C6"/>
    <mergeCell ref="M17:N17"/>
    <mergeCell ref="T19:T42"/>
    <mergeCell ref="Q19:Q20"/>
    <mergeCell ref="R19:R20"/>
    <mergeCell ref="S19:S20"/>
    <mergeCell ref="Q21:Q32"/>
    <mergeCell ref="R21:R32"/>
    <mergeCell ref="S21:S32"/>
    <mergeCell ref="Q33:Q34"/>
    <mergeCell ref="R33:R34"/>
    <mergeCell ref="S33:S34"/>
    <mergeCell ref="Q35:Q36"/>
    <mergeCell ref="R35:R36"/>
    <mergeCell ref="Q41:Q42"/>
    <mergeCell ref="R41:R42"/>
    <mergeCell ref="Q37:Q40"/>
    <mergeCell ref="R37:R40"/>
    <mergeCell ref="W37:W40"/>
    <mergeCell ref="X37:X40"/>
    <mergeCell ref="Y37:Y40"/>
    <mergeCell ref="S35:S36"/>
    <mergeCell ref="Z19:Z42"/>
    <mergeCell ref="AF19:AF42"/>
    <mergeCell ref="W33:W34"/>
    <mergeCell ref="X33:X34"/>
    <mergeCell ref="Y33:Y34"/>
    <mergeCell ref="W35:W36"/>
    <mergeCell ref="X35:X36"/>
    <mergeCell ref="Y35:Y36"/>
    <mergeCell ref="S41:S42"/>
    <mergeCell ref="S37:S40"/>
    <mergeCell ref="AC19:AC20"/>
    <mergeCell ref="AD19:AD20"/>
    <mergeCell ref="AE19:AE20"/>
    <mergeCell ref="AC21:AC32"/>
    <mergeCell ref="AD21:AD32"/>
    <mergeCell ref="AE21:AE32"/>
    <mergeCell ref="W19:W20"/>
    <mergeCell ref="X19:X20"/>
    <mergeCell ref="W41:W42"/>
    <mergeCell ref="X41:X42"/>
  </mergeCells>
  <conditionalFormatting sqref="J37:J42 E34:E42">
    <cfRule type="expression" dxfId="58" priority="39">
      <formula>ISBLANK(#REF!)</formula>
    </cfRule>
  </conditionalFormatting>
  <conditionalFormatting sqref="E22:E33">
    <cfRule type="expression" dxfId="57" priority="22">
      <formula>ISBLANK(#REF!)</formula>
    </cfRule>
  </conditionalFormatting>
  <conditionalFormatting sqref="E19:E20 E35:E36">
    <cfRule type="expression" dxfId="56" priority="38">
      <formula>ISBLANK(#REF!)</formula>
    </cfRule>
  </conditionalFormatting>
  <conditionalFormatting sqref="J32:J34">
    <cfRule type="expression" dxfId="55" priority="37">
      <formula>ISBLANK(#REF!)</formula>
    </cfRule>
  </conditionalFormatting>
  <conditionalFormatting sqref="J35:J36">
    <cfRule type="expression" dxfId="54" priority="34">
      <formula>ISBLANK(#REF!)</formula>
    </cfRule>
  </conditionalFormatting>
  <conditionalFormatting sqref="J30:J31">
    <cfRule type="expression" dxfId="53" priority="35">
      <formula>ISBLANK(#REF!)</formula>
    </cfRule>
  </conditionalFormatting>
  <conditionalFormatting sqref="E21">
    <cfRule type="expression" dxfId="52" priority="17">
      <formula>ISBLANK(#REF!)</formula>
    </cfRule>
  </conditionalFormatting>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14:formula1>
            <xm:f>Liste_D!$A$2:$A$16</xm:f>
          </x14:formula1>
          <xm:sqref>G19:G42</xm:sqref>
        </x14:dataValidation>
        <x14:dataValidation type="list" allowBlank="1" showInputMessage="1" showErrorMessage="1">
          <x14:formula1>
            <xm:f>Liste_D!$B$2:$B$61</xm:f>
          </x14:formula1>
          <xm:sqref>H19:H42</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31"/>
  <sheetViews>
    <sheetView topLeftCell="A8" zoomScaleNormal="100" workbookViewId="0">
      <selection activeCell="G26" sqref="G26"/>
    </sheetView>
  </sheetViews>
  <sheetFormatPr baseColWidth="10" defaultColWidth="10.85546875" defaultRowHeight="12" outlineLevelRow="1" outlineLevelCol="1" x14ac:dyDescent="0.25"/>
  <cols>
    <col min="1" max="1" width="6.85546875" style="132" customWidth="1"/>
    <col min="2" max="2" width="21.42578125" style="132" customWidth="1"/>
    <col min="3" max="4" width="10.85546875" style="132"/>
    <col min="5" max="5" width="15.85546875" style="133" customWidth="1"/>
    <col min="6" max="6" width="18" style="136" hidden="1" customWidth="1" outlineLevel="1"/>
    <col min="7" max="7" width="17.42578125" style="136" customWidth="1" outlineLevel="1"/>
    <col min="8" max="8" width="25.28515625" style="132" customWidth="1" outlineLevel="1"/>
    <col min="9" max="9" width="13.7109375" style="132" customWidth="1" outlineLevel="1"/>
    <col min="10" max="13" width="10.85546875" style="132" customWidth="1" outlineLevel="1"/>
    <col min="14" max="14" width="10.85546875" style="132" hidden="1" customWidth="1" outlineLevel="1"/>
    <col min="15" max="15" width="12.85546875" style="133" customWidth="1" outlineLevel="1"/>
    <col min="16" max="16" width="11" style="134" bestFit="1" customWidth="1"/>
    <col min="17" max="17" width="11" style="135" bestFit="1" customWidth="1"/>
    <col min="18" max="18" width="11" style="134" customWidth="1" outlineLevel="1"/>
    <col min="19" max="19" width="11.140625" style="134" customWidth="1" outlineLevel="1"/>
    <col min="20" max="20" width="15.140625" style="134" customWidth="1"/>
    <col min="21" max="21" width="12.7109375" style="134" customWidth="1"/>
    <col min="22" max="22" width="10.85546875" style="134"/>
    <col min="23" max="23" width="2.7109375" style="134" customWidth="1"/>
    <col min="24" max="24" width="11" style="134" customWidth="1" outlineLevel="1"/>
    <col min="25" max="28" width="13.140625" style="134" customWidth="1" outlineLevel="1"/>
    <col min="29" max="29" width="2.42578125" style="134" customWidth="1"/>
    <col min="30" max="30" width="11" style="134" customWidth="1" outlineLevel="1"/>
    <col min="31" max="31" width="12.140625" style="134" customWidth="1" outlineLevel="1"/>
    <col min="32" max="34" width="10.85546875" style="134" customWidth="1" outlineLevel="1"/>
    <col min="35" max="35" width="2.5703125" style="134" customWidth="1"/>
    <col min="36" max="36" width="11" style="134" customWidth="1" outlineLevel="1"/>
    <col min="37" max="37" width="12.140625" style="134" customWidth="1" outlineLevel="1"/>
    <col min="38" max="39" width="12.85546875" style="134" customWidth="1" outlineLevel="1"/>
    <col min="40" max="40" width="10.85546875" style="134" customWidth="1" outlineLevel="1"/>
    <col min="41" max="41" width="3.140625" style="134" customWidth="1"/>
    <col min="42" max="42" width="11" style="134" customWidth="1" outlineLevel="1"/>
    <col min="43" max="43" width="12.140625" style="134" customWidth="1" outlineLevel="1"/>
    <col min="44" max="44" width="14.5703125" style="134" customWidth="1" outlineLevel="1"/>
    <col min="45" max="46" width="10.85546875" style="134" customWidth="1" outlineLevel="1"/>
    <col min="47" max="47" width="3.42578125" style="134" customWidth="1"/>
    <col min="48" max="48" width="11" style="134" customWidth="1" outlineLevel="1" collapsed="1"/>
    <col min="49" max="49" width="12.140625" style="134" customWidth="1" outlineLevel="1"/>
    <col min="50" max="51" width="10.85546875" style="132" customWidth="1" outlineLevel="1"/>
    <col min="52" max="52" width="7.140625" style="132" customWidth="1" outlineLevel="1"/>
    <col min="53" max="16384" width="10.85546875" style="132"/>
  </cols>
  <sheetData>
    <row r="1" spans="1:7" outlineLevel="1" x14ac:dyDescent="0.25">
      <c r="A1" s="534" t="s">
        <v>21</v>
      </c>
      <c r="B1" s="534"/>
      <c r="C1" s="534"/>
      <c r="D1" s="129"/>
      <c r="E1" s="131"/>
      <c r="F1" s="130"/>
      <c r="G1" s="131"/>
    </row>
    <row r="2" spans="1:7" outlineLevel="1" x14ac:dyDescent="0.25">
      <c r="A2" s="129"/>
      <c r="B2" s="129"/>
      <c r="C2" s="129"/>
      <c r="D2" s="129"/>
      <c r="E2" s="131"/>
      <c r="F2" s="130"/>
      <c r="G2" s="131"/>
    </row>
    <row r="3" spans="1:7" outlineLevel="1" x14ac:dyDescent="0.25">
      <c r="A3" s="535" t="s">
        <v>22</v>
      </c>
      <c r="B3" s="536"/>
      <c r="C3" s="536"/>
      <c r="D3" s="129"/>
      <c r="E3" s="131"/>
      <c r="F3" s="130"/>
      <c r="G3" s="131"/>
    </row>
    <row r="4" spans="1:7" outlineLevel="1" x14ac:dyDescent="0.25">
      <c r="A4" s="35"/>
      <c r="B4" s="129"/>
      <c r="C4" s="129"/>
      <c r="D4" s="129"/>
      <c r="E4" s="131"/>
      <c r="F4" s="130"/>
      <c r="G4" s="131"/>
    </row>
    <row r="5" spans="1:7" outlineLevel="1" x14ac:dyDescent="0.25">
      <c r="A5" s="537" t="s">
        <v>23</v>
      </c>
      <c r="B5" s="538"/>
      <c r="C5" s="129"/>
      <c r="D5" s="129"/>
      <c r="E5" s="131"/>
      <c r="F5" s="130"/>
      <c r="G5" s="131"/>
    </row>
    <row r="6" spans="1:7" outlineLevel="1" x14ac:dyDescent="0.25">
      <c r="A6" s="539" t="s">
        <v>24</v>
      </c>
      <c r="B6" s="540"/>
      <c r="C6" s="540"/>
      <c r="D6" s="129"/>
      <c r="E6" s="131"/>
    </row>
    <row r="7" spans="1:7" ht="12.75" outlineLevel="1" thickBot="1" x14ac:dyDescent="0.3">
      <c r="A7" s="129"/>
      <c r="B7" s="129"/>
      <c r="C7" s="129"/>
      <c r="D7" s="129"/>
      <c r="E7" s="131"/>
      <c r="F7" s="130"/>
      <c r="G7" s="131"/>
    </row>
    <row r="8" spans="1:7" ht="12.75" outlineLevel="1" thickBot="1" x14ac:dyDescent="0.3">
      <c r="A8" s="129"/>
      <c r="B8" s="129"/>
      <c r="C8" s="129"/>
      <c r="D8" s="37" t="s">
        <v>25</v>
      </c>
      <c r="E8" s="38" t="s">
        <v>26</v>
      </c>
      <c r="F8" s="130"/>
      <c r="G8" s="137"/>
    </row>
    <row r="9" spans="1:7" outlineLevel="1" x14ac:dyDescent="0.25">
      <c r="A9" s="39" t="s">
        <v>27</v>
      </c>
      <c r="B9" s="40" t="s">
        <v>28</v>
      </c>
      <c r="C9" s="41" t="s">
        <v>29</v>
      </c>
      <c r="D9" s="42">
        <v>112.1</v>
      </c>
      <c r="E9" s="288"/>
      <c r="F9" s="130"/>
      <c r="G9" s="44"/>
    </row>
    <row r="10" spans="1:7" outlineLevel="1" x14ac:dyDescent="0.25">
      <c r="A10" s="45" t="s">
        <v>30</v>
      </c>
      <c r="B10" s="46" t="s">
        <v>31</v>
      </c>
      <c r="C10" s="47" t="s">
        <v>32</v>
      </c>
      <c r="D10" s="48">
        <v>120.2</v>
      </c>
      <c r="E10" s="49">
        <f>0.15+0.85*$D$10/$D$9</f>
        <v>1.0614183764495986</v>
      </c>
      <c r="F10" s="130"/>
    </row>
    <row r="11" spans="1:7" outlineLevel="1" x14ac:dyDescent="0.25">
      <c r="A11" s="50"/>
      <c r="B11" s="46" t="s">
        <v>33</v>
      </c>
      <c r="C11" s="47" t="s">
        <v>32</v>
      </c>
      <c r="D11" s="51">
        <v>120.2</v>
      </c>
      <c r="E11" s="52">
        <f>0.15+0.85*$D$11/$D$9</f>
        <v>1.0614183764495986</v>
      </c>
    </row>
    <row r="12" spans="1:7" outlineLevel="1" x14ac:dyDescent="0.25">
      <c r="A12" s="50"/>
      <c r="B12" s="46" t="s">
        <v>34</v>
      </c>
      <c r="C12" s="47" t="s">
        <v>32</v>
      </c>
      <c r="D12" s="53">
        <v>120.2</v>
      </c>
      <c r="E12" s="54">
        <f>0.15+0.85*$D$12/$D$9</f>
        <v>1.0614183764495986</v>
      </c>
    </row>
    <row r="13" spans="1:7" outlineLevel="1" x14ac:dyDescent="0.25">
      <c r="A13" s="50"/>
      <c r="B13" s="46" t="s">
        <v>35</v>
      </c>
      <c r="C13" s="47" t="s">
        <v>32</v>
      </c>
      <c r="D13" s="55">
        <v>120.2</v>
      </c>
      <c r="E13" s="56">
        <f>0.15+0.85*$D$13/$D$9</f>
        <v>1.0614183764495986</v>
      </c>
    </row>
    <row r="14" spans="1:7" ht="12.75" outlineLevel="1" thickBot="1" x14ac:dyDescent="0.3">
      <c r="A14" s="57"/>
      <c r="B14" s="58" t="s">
        <v>36</v>
      </c>
      <c r="C14" s="59" t="s">
        <v>32</v>
      </c>
      <c r="D14" s="60">
        <v>120.2</v>
      </c>
      <c r="E14" s="61">
        <f>0.15+0.85*$D$14/$D$9</f>
        <v>1.0614183764495986</v>
      </c>
    </row>
    <row r="15" spans="1:7" outlineLevel="1" x14ac:dyDescent="0.25"/>
    <row r="16" spans="1:7" outlineLevel="1" x14ac:dyDescent="0.25"/>
    <row r="17" spans="1:52" ht="12.75" thickBot="1" x14ac:dyDescent="0.3">
      <c r="P17" s="541" t="s">
        <v>50</v>
      </c>
      <c r="Q17" s="541"/>
    </row>
    <row r="18" spans="1:52" ht="60.75" thickBot="1" x14ac:dyDescent="0.3">
      <c r="A18" s="62" t="s">
        <v>0</v>
      </c>
      <c r="B18" s="63" t="s">
        <v>1</v>
      </c>
      <c r="C18" s="63" t="s">
        <v>2</v>
      </c>
      <c r="D18" s="63" t="s">
        <v>676</v>
      </c>
      <c r="E18" s="63" t="s">
        <v>213</v>
      </c>
      <c r="F18" s="63" t="s">
        <v>119</v>
      </c>
      <c r="G18" s="63" t="s">
        <v>655</v>
      </c>
      <c r="H18" s="66" t="s">
        <v>4</v>
      </c>
      <c r="I18" s="289" t="s">
        <v>225</v>
      </c>
      <c r="J18" s="63" t="s">
        <v>5</v>
      </c>
      <c r="K18" s="63" t="s">
        <v>6</v>
      </c>
      <c r="L18" s="63" t="s">
        <v>8</v>
      </c>
      <c r="M18" s="63" t="s">
        <v>9</v>
      </c>
      <c r="N18" s="64" t="s">
        <v>10</v>
      </c>
      <c r="O18" s="67" t="s">
        <v>7</v>
      </c>
      <c r="P18" s="239" t="s">
        <v>218</v>
      </c>
      <c r="Q18" s="201" t="s">
        <v>37</v>
      </c>
      <c r="R18" s="139" t="s">
        <v>39</v>
      </c>
      <c r="S18" s="140" t="s">
        <v>38</v>
      </c>
      <c r="T18" s="140" t="s">
        <v>52</v>
      </c>
      <c r="U18" s="140" t="s">
        <v>51</v>
      </c>
      <c r="V18" s="141" t="s">
        <v>53</v>
      </c>
      <c r="W18" s="142"/>
      <c r="X18" s="143" t="s">
        <v>41</v>
      </c>
      <c r="Y18" s="144" t="s">
        <v>40</v>
      </c>
      <c r="Z18" s="144" t="s">
        <v>222</v>
      </c>
      <c r="AA18" s="144" t="s">
        <v>55</v>
      </c>
      <c r="AB18" s="145" t="s">
        <v>54</v>
      </c>
      <c r="AC18" s="146"/>
      <c r="AD18" s="147" t="s">
        <v>43</v>
      </c>
      <c r="AE18" s="148" t="s">
        <v>42</v>
      </c>
      <c r="AF18" s="148" t="s">
        <v>224</v>
      </c>
      <c r="AG18" s="148" t="s">
        <v>223</v>
      </c>
      <c r="AH18" s="149" t="s">
        <v>56</v>
      </c>
      <c r="AI18" s="150"/>
      <c r="AJ18" s="151" t="s">
        <v>45</v>
      </c>
      <c r="AK18" s="152" t="s">
        <v>44</v>
      </c>
      <c r="AL18" s="152" t="s">
        <v>61</v>
      </c>
      <c r="AM18" s="152" t="s">
        <v>60</v>
      </c>
      <c r="AN18" s="153" t="s">
        <v>57</v>
      </c>
      <c r="AO18" s="154"/>
      <c r="AP18" s="155" t="s">
        <v>47</v>
      </c>
      <c r="AQ18" s="156" t="s">
        <v>46</v>
      </c>
      <c r="AR18" s="156" t="s">
        <v>63</v>
      </c>
      <c r="AS18" s="156" t="s">
        <v>62</v>
      </c>
      <c r="AT18" s="157" t="s">
        <v>58</v>
      </c>
      <c r="AU18" s="158"/>
      <c r="AV18" s="159" t="s">
        <v>49</v>
      </c>
      <c r="AW18" s="160" t="s">
        <v>48</v>
      </c>
      <c r="AX18" s="161" t="s">
        <v>65</v>
      </c>
      <c r="AY18" s="161" t="s">
        <v>64</v>
      </c>
      <c r="AZ18" s="162" t="s">
        <v>59</v>
      </c>
    </row>
    <row r="19" spans="1:52" s="170" customFormat="1" ht="17.45" customHeight="1" x14ac:dyDescent="0.25">
      <c r="A19" s="163">
        <v>3</v>
      </c>
      <c r="B19" s="164" t="s">
        <v>258</v>
      </c>
      <c r="C19" s="290" t="s">
        <v>259</v>
      </c>
      <c r="D19" s="164" t="s">
        <v>673</v>
      </c>
      <c r="E19" s="164" t="str">
        <f>F19</f>
        <v>02401LEAS_BatB</v>
      </c>
      <c r="F19" s="164" t="str">
        <f t="shared" ref="F19:F30" si="0">CONCATENATE(C19,K19,N19,L19)</f>
        <v>02401LEAS_BatB</v>
      </c>
      <c r="G19" s="164" t="str">
        <f>CONCATENATE(C19,K19,N19,L19,N19,M19)</f>
        <v>02401LEAS_BatB_</v>
      </c>
      <c r="H19" s="265" t="s">
        <v>338</v>
      </c>
      <c r="I19" s="291">
        <v>2010</v>
      </c>
      <c r="J19" s="95" t="s">
        <v>74</v>
      </c>
      <c r="K19" s="164" t="s">
        <v>85</v>
      </c>
      <c r="L19" s="95" t="s">
        <v>262</v>
      </c>
      <c r="M19" s="95"/>
      <c r="N19" s="96" t="s">
        <v>10</v>
      </c>
      <c r="O19" s="292">
        <v>10</v>
      </c>
      <c r="P19" s="166">
        <v>1000</v>
      </c>
      <c r="Q19" s="167">
        <v>0.05</v>
      </c>
      <c r="R19" s="168">
        <f t="shared" ref="R19:R30" si="1">P19*(Q19+1)*O19</f>
        <v>10500</v>
      </c>
      <c r="S19" s="273">
        <f>R19/12</f>
        <v>875</v>
      </c>
      <c r="T19" s="576">
        <f>SUM(R19:R20)</f>
        <v>21000</v>
      </c>
      <c r="U19" s="547">
        <f>SUM(S19:S20)</f>
        <v>1750</v>
      </c>
      <c r="V19" s="547"/>
      <c r="W19" s="574"/>
      <c r="X19" s="168">
        <f>R19*$E$10</f>
        <v>11144.892952720786</v>
      </c>
      <c r="Y19" s="273">
        <f>X19/12</f>
        <v>928.74107939339876</v>
      </c>
      <c r="Z19" s="576">
        <f>SUM(X19:X20)</f>
        <v>22289.785905441571</v>
      </c>
      <c r="AA19" s="547">
        <f>SUM(Y19:Y20)</f>
        <v>1857.4821587867975</v>
      </c>
      <c r="AB19" s="544"/>
      <c r="AC19" s="574"/>
      <c r="AD19" s="168">
        <f>R19*$E$11</f>
        <v>11144.892952720786</v>
      </c>
      <c r="AE19" s="273">
        <f>AD19/12</f>
        <v>928.74107939339876</v>
      </c>
      <c r="AF19" s="576">
        <f>SUM(AD19:AD20)</f>
        <v>22289.785905441571</v>
      </c>
      <c r="AG19" s="547">
        <f>SUM(AE19:AE20)</f>
        <v>1857.4821587867975</v>
      </c>
      <c r="AH19" s="547"/>
      <c r="AI19" s="574"/>
      <c r="AJ19" s="168">
        <f t="shared" ref="AJ19:AJ31" si="2">R19*$E$12</f>
        <v>11144.892952720786</v>
      </c>
      <c r="AK19" s="273">
        <f>AJ19/12</f>
        <v>928.74107939339876</v>
      </c>
      <c r="AL19" s="576">
        <f>SUM(AJ19:AJ20)</f>
        <v>22289.785905441571</v>
      </c>
      <c r="AM19" s="547">
        <f>SUM(AK19:AK20)</f>
        <v>1857.4821587867975</v>
      </c>
      <c r="AN19" s="547"/>
      <c r="AO19" s="574"/>
      <c r="AP19" s="168">
        <f t="shared" ref="AP19:AP31" si="3">R19*$E$13</f>
        <v>11144.892952720786</v>
      </c>
      <c r="AQ19" s="273">
        <f>AP19/12</f>
        <v>928.74107939339876</v>
      </c>
      <c r="AR19" s="576">
        <f>SUM(AP19:AP20)</f>
        <v>22289.785905441571</v>
      </c>
      <c r="AS19" s="547">
        <f>SUM(AQ19:AQ20)</f>
        <v>1857.4821587867975</v>
      </c>
      <c r="AT19" s="547"/>
      <c r="AU19" s="574"/>
      <c r="AV19" s="168">
        <f t="shared" ref="AV19:AV31" si="4">R19*$E$14</f>
        <v>11144.892952720786</v>
      </c>
      <c r="AW19" s="273">
        <f>AV19/12</f>
        <v>928.74107939339876</v>
      </c>
      <c r="AX19" s="576">
        <f>SUM(AV19:AV20)</f>
        <v>22289.785905441571</v>
      </c>
      <c r="AY19" s="547">
        <f>SUM(AW19:AW20)</f>
        <v>1857.4821587867975</v>
      </c>
      <c r="AZ19" s="544"/>
    </row>
    <row r="20" spans="1:52" s="170" customFormat="1" ht="17.45" customHeight="1" x14ac:dyDescent="0.25">
      <c r="A20" s="190">
        <v>3</v>
      </c>
      <c r="B20" s="165" t="s">
        <v>258</v>
      </c>
      <c r="C20" s="293" t="s">
        <v>259</v>
      </c>
      <c r="D20" s="257" t="s">
        <v>673</v>
      </c>
      <c r="E20" s="172" t="str">
        <f>F20</f>
        <v>02401LEMC_BatC</v>
      </c>
      <c r="F20" s="172" t="str">
        <f t="shared" si="0"/>
        <v>02401LEMC_BatC</v>
      </c>
      <c r="G20" s="172" t="str">
        <f t="shared" ref="G20:G30" si="5">CONCATENATE(C20,K20,N20,L20,N20,M20)</f>
        <v>02401LEMC_BatC_</v>
      </c>
      <c r="H20" s="172" t="s">
        <v>339</v>
      </c>
      <c r="I20" s="118">
        <v>2017</v>
      </c>
      <c r="J20" s="103" t="s">
        <v>74</v>
      </c>
      <c r="K20" s="172" t="s">
        <v>86</v>
      </c>
      <c r="L20" s="120" t="s">
        <v>263</v>
      </c>
      <c r="M20" s="103"/>
      <c r="N20" s="104" t="s">
        <v>10</v>
      </c>
      <c r="O20" s="294">
        <v>10</v>
      </c>
      <c r="P20" s="191">
        <v>1000</v>
      </c>
      <c r="Q20" s="192">
        <v>0.05</v>
      </c>
      <c r="R20" s="175">
        <f t="shared" si="1"/>
        <v>10500</v>
      </c>
      <c r="S20" s="306">
        <f t="shared" ref="S20:S31" si="6">R20/12</f>
        <v>875</v>
      </c>
      <c r="T20" s="577"/>
      <c r="U20" s="548"/>
      <c r="V20" s="548"/>
      <c r="W20" s="575"/>
      <c r="X20" s="175">
        <f t="shared" ref="X20:X31" si="7">R20*$E$10</f>
        <v>11144.892952720786</v>
      </c>
      <c r="Y20" s="281">
        <f t="shared" ref="Y20:Y31" si="8">X20/12</f>
        <v>928.74107939339876</v>
      </c>
      <c r="Z20" s="577"/>
      <c r="AA20" s="548"/>
      <c r="AB20" s="545"/>
      <c r="AC20" s="575"/>
      <c r="AD20" s="175">
        <f t="shared" ref="AD20:AD31" si="9">R20*$E$11</f>
        <v>11144.892952720786</v>
      </c>
      <c r="AE20" s="281">
        <f t="shared" ref="AE20:AE31" si="10">AD20/12</f>
        <v>928.74107939339876</v>
      </c>
      <c r="AF20" s="577"/>
      <c r="AG20" s="548"/>
      <c r="AH20" s="548"/>
      <c r="AI20" s="575"/>
      <c r="AJ20" s="175">
        <f t="shared" si="2"/>
        <v>11144.892952720786</v>
      </c>
      <c r="AK20" s="281">
        <f t="shared" ref="AK20:AK31" si="11">AJ20/12</f>
        <v>928.74107939339876</v>
      </c>
      <c r="AL20" s="577"/>
      <c r="AM20" s="548"/>
      <c r="AN20" s="548"/>
      <c r="AO20" s="575"/>
      <c r="AP20" s="175">
        <f t="shared" si="3"/>
        <v>11144.892952720786</v>
      </c>
      <c r="AQ20" s="281">
        <f t="shared" ref="AQ20:AQ31" si="12">AP20/12</f>
        <v>928.74107939339876</v>
      </c>
      <c r="AR20" s="577"/>
      <c r="AS20" s="548"/>
      <c r="AT20" s="548"/>
      <c r="AU20" s="575"/>
      <c r="AV20" s="175">
        <f t="shared" si="4"/>
        <v>11144.892952720786</v>
      </c>
      <c r="AW20" s="281">
        <f t="shared" ref="AW20:AW31" si="13">AV20/12</f>
        <v>928.74107939339876</v>
      </c>
      <c r="AX20" s="577"/>
      <c r="AY20" s="548"/>
      <c r="AZ20" s="545"/>
    </row>
    <row r="21" spans="1:52" s="170" customFormat="1" ht="17.45" customHeight="1" x14ac:dyDescent="0.25">
      <c r="A21" s="190">
        <v>3</v>
      </c>
      <c r="B21" s="257" t="s">
        <v>279</v>
      </c>
      <c r="C21" s="124" t="s">
        <v>280</v>
      </c>
      <c r="D21" s="124" t="s">
        <v>673</v>
      </c>
      <c r="E21" s="172" t="str">
        <f>F21</f>
        <v>033002LEMD_BatB</v>
      </c>
      <c r="F21" s="172" t="str">
        <f t="shared" si="0"/>
        <v>033002LEMD_BatB</v>
      </c>
      <c r="G21" s="172" t="str">
        <f t="shared" si="5"/>
        <v>033002LEMD_BatB_</v>
      </c>
      <c r="H21" s="172" t="s">
        <v>341</v>
      </c>
      <c r="I21" s="296">
        <v>1994</v>
      </c>
      <c r="J21" s="103" t="s">
        <v>74</v>
      </c>
      <c r="K21" s="172" t="s">
        <v>87</v>
      </c>
      <c r="L21" s="103" t="s">
        <v>262</v>
      </c>
      <c r="M21" s="103"/>
      <c r="N21" s="104" t="s">
        <v>10</v>
      </c>
      <c r="O21" s="294">
        <v>10</v>
      </c>
      <c r="P21" s="191">
        <v>1000</v>
      </c>
      <c r="Q21" s="192">
        <v>0.05</v>
      </c>
      <c r="R21" s="175">
        <f t="shared" si="1"/>
        <v>10500</v>
      </c>
      <c r="S21" s="306">
        <f t="shared" si="6"/>
        <v>875</v>
      </c>
      <c r="T21" s="577"/>
      <c r="U21" s="548"/>
      <c r="V21" s="548"/>
      <c r="W21" s="575"/>
      <c r="X21" s="175">
        <f t="shared" si="7"/>
        <v>11144.892952720786</v>
      </c>
      <c r="Y21" s="281">
        <f t="shared" si="8"/>
        <v>928.74107939339876</v>
      </c>
      <c r="Z21" s="577"/>
      <c r="AA21" s="548"/>
      <c r="AB21" s="548"/>
      <c r="AC21" s="575"/>
      <c r="AD21" s="175">
        <f t="shared" si="9"/>
        <v>11144.892952720786</v>
      </c>
      <c r="AE21" s="281">
        <f t="shared" si="10"/>
        <v>928.74107939339876</v>
      </c>
      <c r="AF21" s="577"/>
      <c r="AG21" s="548"/>
      <c r="AH21" s="548"/>
      <c r="AI21" s="575"/>
      <c r="AJ21" s="175">
        <f t="shared" si="2"/>
        <v>11144.892952720786</v>
      </c>
      <c r="AK21" s="281">
        <f t="shared" si="11"/>
        <v>928.74107939339876</v>
      </c>
      <c r="AL21" s="577"/>
      <c r="AM21" s="548"/>
      <c r="AN21" s="548"/>
      <c r="AO21" s="575"/>
      <c r="AP21" s="175">
        <f t="shared" si="3"/>
        <v>11144.892952720786</v>
      </c>
      <c r="AQ21" s="281">
        <f t="shared" si="12"/>
        <v>928.74107939339876</v>
      </c>
      <c r="AR21" s="577"/>
      <c r="AS21" s="548"/>
      <c r="AT21" s="548"/>
      <c r="AU21" s="575"/>
      <c r="AV21" s="175">
        <f t="shared" si="4"/>
        <v>11144.892952720786</v>
      </c>
      <c r="AW21" s="281">
        <f t="shared" si="13"/>
        <v>928.74107939339876</v>
      </c>
      <c r="AX21" s="577"/>
      <c r="AY21" s="548"/>
      <c r="AZ21" s="545"/>
    </row>
    <row r="22" spans="1:52" s="170" customFormat="1" ht="17.45" customHeight="1" x14ac:dyDescent="0.25">
      <c r="A22" s="190">
        <v>3</v>
      </c>
      <c r="B22" s="257" t="s">
        <v>281</v>
      </c>
      <c r="C22" s="124" t="s">
        <v>282</v>
      </c>
      <c r="D22" s="124" t="s">
        <v>673</v>
      </c>
      <c r="E22" s="529" t="str">
        <f>F22</f>
        <v>033003LEAS_BatC</v>
      </c>
      <c r="F22" s="172" t="str">
        <f t="shared" si="0"/>
        <v>033003LEAS_BatC</v>
      </c>
      <c r="G22" s="172" t="str">
        <f t="shared" si="5"/>
        <v>033003LEAS_BatC_Nord</v>
      </c>
      <c r="H22" s="172" t="s">
        <v>340</v>
      </c>
      <c r="I22" s="296">
        <v>1994</v>
      </c>
      <c r="J22" s="103" t="s">
        <v>74</v>
      </c>
      <c r="K22" s="172" t="s">
        <v>85</v>
      </c>
      <c r="L22" s="103" t="s">
        <v>263</v>
      </c>
      <c r="M22" s="103" t="s">
        <v>332</v>
      </c>
      <c r="N22" s="104" t="s">
        <v>10</v>
      </c>
      <c r="O22" s="294">
        <v>10</v>
      </c>
      <c r="P22" s="191">
        <v>1000</v>
      </c>
      <c r="Q22" s="192">
        <v>0.05</v>
      </c>
      <c r="R22" s="175">
        <f t="shared" si="1"/>
        <v>10500</v>
      </c>
      <c r="S22" s="306">
        <f t="shared" si="6"/>
        <v>875</v>
      </c>
      <c r="T22" s="577"/>
      <c r="U22" s="548"/>
      <c r="V22" s="548"/>
      <c r="W22" s="575"/>
      <c r="X22" s="175">
        <f t="shared" si="7"/>
        <v>11144.892952720786</v>
      </c>
      <c r="Y22" s="281">
        <f t="shared" si="8"/>
        <v>928.74107939339876</v>
      </c>
      <c r="Z22" s="577"/>
      <c r="AA22" s="548"/>
      <c r="AB22" s="548"/>
      <c r="AC22" s="575"/>
      <c r="AD22" s="175">
        <f t="shared" si="9"/>
        <v>11144.892952720786</v>
      </c>
      <c r="AE22" s="281">
        <f t="shared" si="10"/>
        <v>928.74107939339876</v>
      </c>
      <c r="AF22" s="577"/>
      <c r="AG22" s="548"/>
      <c r="AH22" s="548"/>
      <c r="AI22" s="575"/>
      <c r="AJ22" s="175">
        <f t="shared" si="2"/>
        <v>11144.892952720786</v>
      </c>
      <c r="AK22" s="281">
        <f t="shared" si="11"/>
        <v>928.74107939339876</v>
      </c>
      <c r="AL22" s="577"/>
      <c r="AM22" s="548"/>
      <c r="AN22" s="548"/>
      <c r="AO22" s="575"/>
      <c r="AP22" s="175">
        <f t="shared" si="3"/>
        <v>11144.892952720786</v>
      </c>
      <c r="AQ22" s="281">
        <f t="shared" si="12"/>
        <v>928.74107939339876</v>
      </c>
      <c r="AR22" s="577"/>
      <c r="AS22" s="548"/>
      <c r="AT22" s="548"/>
      <c r="AU22" s="575"/>
      <c r="AV22" s="175">
        <f t="shared" si="4"/>
        <v>11144.892952720786</v>
      </c>
      <c r="AW22" s="281">
        <f t="shared" si="13"/>
        <v>928.74107939339876</v>
      </c>
      <c r="AX22" s="577"/>
      <c r="AY22" s="548"/>
      <c r="AZ22" s="545"/>
    </row>
    <row r="23" spans="1:52" s="170" customFormat="1" ht="17.45" customHeight="1" x14ac:dyDescent="0.25">
      <c r="A23" s="190">
        <v>3</v>
      </c>
      <c r="B23" s="257" t="s">
        <v>281</v>
      </c>
      <c r="C23" s="124" t="s">
        <v>282</v>
      </c>
      <c r="D23" s="124" t="s">
        <v>673</v>
      </c>
      <c r="E23" s="532"/>
      <c r="F23" s="172" t="str">
        <f t="shared" si="0"/>
        <v>033003LEAS_BatC</v>
      </c>
      <c r="G23" s="172" t="str">
        <f t="shared" si="5"/>
        <v>033003LEAS_BatC_Sud</v>
      </c>
      <c r="H23" s="172" t="s">
        <v>340</v>
      </c>
      <c r="I23" s="296">
        <v>1994</v>
      </c>
      <c r="J23" s="103" t="s">
        <v>74</v>
      </c>
      <c r="K23" s="172" t="s">
        <v>85</v>
      </c>
      <c r="L23" s="103" t="s">
        <v>263</v>
      </c>
      <c r="M23" s="103" t="s">
        <v>333</v>
      </c>
      <c r="N23" s="104" t="s">
        <v>10</v>
      </c>
      <c r="O23" s="294">
        <v>10</v>
      </c>
      <c r="P23" s="191">
        <v>1000</v>
      </c>
      <c r="Q23" s="192">
        <v>0.05</v>
      </c>
      <c r="R23" s="175">
        <f t="shared" si="1"/>
        <v>10500</v>
      </c>
      <c r="S23" s="306">
        <f t="shared" si="6"/>
        <v>875</v>
      </c>
      <c r="T23" s="577"/>
      <c r="U23" s="548"/>
      <c r="V23" s="548"/>
      <c r="W23" s="575"/>
      <c r="X23" s="175">
        <f t="shared" si="7"/>
        <v>11144.892952720786</v>
      </c>
      <c r="Y23" s="281">
        <f t="shared" si="8"/>
        <v>928.74107939339876</v>
      </c>
      <c r="Z23" s="577"/>
      <c r="AA23" s="548"/>
      <c r="AB23" s="548"/>
      <c r="AC23" s="575"/>
      <c r="AD23" s="175">
        <f t="shared" si="9"/>
        <v>11144.892952720786</v>
      </c>
      <c r="AE23" s="281">
        <f t="shared" si="10"/>
        <v>928.74107939339876</v>
      </c>
      <c r="AF23" s="577"/>
      <c r="AG23" s="548"/>
      <c r="AH23" s="548"/>
      <c r="AI23" s="575"/>
      <c r="AJ23" s="175">
        <f t="shared" si="2"/>
        <v>11144.892952720786</v>
      </c>
      <c r="AK23" s="281">
        <f t="shared" si="11"/>
        <v>928.74107939339876</v>
      </c>
      <c r="AL23" s="577"/>
      <c r="AM23" s="548"/>
      <c r="AN23" s="548"/>
      <c r="AO23" s="575"/>
      <c r="AP23" s="175">
        <f t="shared" si="3"/>
        <v>11144.892952720786</v>
      </c>
      <c r="AQ23" s="281">
        <f t="shared" si="12"/>
        <v>928.74107939339876</v>
      </c>
      <c r="AR23" s="577"/>
      <c r="AS23" s="548"/>
      <c r="AT23" s="548"/>
      <c r="AU23" s="575"/>
      <c r="AV23" s="175">
        <f t="shared" si="4"/>
        <v>11144.892952720786</v>
      </c>
      <c r="AW23" s="281">
        <f t="shared" si="13"/>
        <v>928.74107939339876</v>
      </c>
      <c r="AX23" s="577"/>
      <c r="AY23" s="548"/>
      <c r="AZ23" s="545"/>
    </row>
    <row r="24" spans="1:52" s="170" customFormat="1" ht="17.45" customHeight="1" x14ac:dyDescent="0.25">
      <c r="A24" s="190">
        <v>3</v>
      </c>
      <c r="B24" s="257" t="s">
        <v>283</v>
      </c>
      <c r="C24" s="124" t="s">
        <v>284</v>
      </c>
      <c r="D24" s="124" t="s">
        <v>673</v>
      </c>
      <c r="E24" s="529" t="str">
        <f>F24</f>
        <v>033004LEAS_BatD</v>
      </c>
      <c r="F24" s="172" t="str">
        <f t="shared" si="0"/>
        <v>033004LEAS_BatD</v>
      </c>
      <c r="G24" s="172" t="str">
        <f t="shared" si="5"/>
        <v>033004LEAS_BatD_Nord</v>
      </c>
      <c r="H24" s="172" t="s">
        <v>340</v>
      </c>
      <c r="I24" s="296">
        <v>1994</v>
      </c>
      <c r="J24" s="103" t="s">
        <v>74</v>
      </c>
      <c r="K24" s="172" t="s">
        <v>85</v>
      </c>
      <c r="L24" s="103" t="s">
        <v>334</v>
      </c>
      <c r="M24" s="103" t="s">
        <v>332</v>
      </c>
      <c r="N24" s="104" t="s">
        <v>10</v>
      </c>
      <c r="O24" s="294">
        <v>10</v>
      </c>
      <c r="P24" s="191">
        <v>1000</v>
      </c>
      <c r="Q24" s="192">
        <v>0.05</v>
      </c>
      <c r="R24" s="175">
        <f t="shared" si="1"/>
        <v>10500</v>
      </c>
      <c r="S24" s="306">
        <f t="shared" si="6"/>
        <v>875</v>
      </c>
      <c r="T24" s="577"/>
      <c r="U24" s="548"/>
      <c r="V24" s="548"/>
      <c r="W24" s="575"/>
      <c r="X24" s="175">
        <f t="shared" si="7"/>
        <v>11144.892952720786</v>
      </c>
      <c r="Y24" s="281">
        <f t="shared" si="8"/>
        <v>928.74107939339876</v>
      </c>
      <c r="Z24" s="577"/>
      <c r="AA24" s="548"/>
      <c r="AB24" s="548"/>
      <c r="AC24" s="575"/>
      <c r="AD24" s="175">
        <f t="shared" si="9"/>
        <v>11144.892952720786</v>
      </c>
      <c r="AE24" s="281">
        <f t="shared" si="10"/>
        <v>928.74107939339876</v>
      </c>
      <c r="AF24" s="577"/>
      <c r="AG24" s="548"/>
      <c r="AH24" s="548"/>
      <c r="AI24" s="575"/>
      <c r="AJ24" s="175">
        <f t="shared" si="2"/>
        <v>11144.892952720786</v>
      </c>
      <c r="AK24" s="281">
        <f t="shared" si="11"/>
        <v>928.74107939339876</v>
      </c>
      <c r="AL24" s="577"/>
      <c r="AM24" s="548"/>
      <c r="AN24" s="548"/>
      <c r="AO24" s="575"/>
      <c r="AP24" s="175">
        <f t="shared" si="3"/>
        <v>11144.892952720786</v>
      </c>
      <c r="AQ24" s="281">
        <f t="shared" si="12"/>
        <v>928.74107939339876</v>
      </c>
      <c r="AR24" s="577"/>
      <c r="AS24" s="548"/>
      <c r="AT24" s="548"/>
      <c r="AU24" s="575"/>
      <c r="AV24" s="175">
        <f t="shared" si="4"/>
        <v>11144.892952720786</v>
      </c>
      <c r="AW24" s="281">
        <f t="shared" si="13"/>
        <v>928.74107939339876</v>
      </c>
      <c r="AX24" s="577"/>
      <c r="AY24" s="548"/>
      <c r="AZ24" s="545"/>
    </row>
    <row r="25" spans="1:52" s="170" customFormat="1" ht="17.45" customHeight="1" x14ac:dyDescent="0.25">
      <c r="A25" s="190">
        <v>3</v>
      </c>
      <c r="B25" s="257" t="s">
        <v>283</v>
      </c>
      <c r="C25" s="124" t="s">
        <v>284</v>
      </c>
      <c r="D25" s="124" t="s">
        <v>673</v>
      </c>
      <c r="E25" s="530"/>
      <c r="F25" s="172" t="str">
        <f t="shared" si="0"/>
        <v>033004LEAS_BatD</v>
      </c>
      <c r="G25" s="172" t="str">
        <f t="shared" si="5"/>
        <v>033004LEAS_BatD_Sud</v>
      </c>
      <c r="H25" s="172" t="s">
        <v>342</v>
      </c>
      <c r="I25" s="296">
        <v>1994</v>
      </c>
      <c r="J25" s="103" t="s">
        <v>74</v>
      </c>
      <c r="K25" s="172" t="s">
        <v>85</v>
      </c>
      <c r="L25" s="103" t="s">
        <v>334</v>
      </c>
      <c r="M25" s="103" t="s">
        <v>333</v>
      </c>
      <c r="N25" s="104" t="s">
        <v>10</v>
      </c>
      <c r="O25" s="294">
        <v>10</v>
      </c>
      <c r="P25" s="307">
        <v>1000</v>
      </c>
      <c r="Q25" s="285">
        <v>0.05</v>
      </c>
      <c r="R25" s="179">
        <f t="shared" si="1"/>
        <v>10500</v>
      </c>
      <c r="S25" s="308">
        <f t="shared" si="6"/>
        <v>875</v>
      </c>
      <c r="T25" s="577"/>
      <c r="U25" s="548"/>
      <c r="V25" s="548"/>
      <c r="W25" s="575"/>
      <c r="X25" s="175">
        <f t="shared" si="7"/>
        <v>11144.892952720786</v>
      </c>
      <c r="Y25" s="281">
        <f t="shared" si="8"/>
        <v>928.74107939339876</v>
      </c>
      <c r="Z25" s="577"/>
      <c r="AA25" s="548"/>
      <c r="AB25" s="548"/>
      <c r="AC25" s="575"/>
      <c r="AD25" s="175">
        <f t="shared" si="9"/>
        <v>11144.892952720786</v>
      </c>
      <c r="AE25" s="281">
        <f t="shared" si="10"/>
        <v>928.74107939339876</v>
      </c>
      <c r="AF25" s="577"/>
      <c r="AG25" s="548"/>
      <c r="AH25" s="548"/>
      <c r="AI25" s="575"/>
      <c r="AJ25" s="175">
        <f t="shared" si="2"/>
        <v>11144.892952720786</v>
      </c>
      <c r="AK25" s="281">
        <f t="shared" si="11"/>
        <v>928.74107939339876</v>
      </c>
      <c r="AL25" s="577"/>
      <c r="AM25" s="548"/>
      <c r="AN25" s="548"/>
      <c r="AO25" s="575"/>
      <c r="AP25" s="175">
        <f t="shared" si="3"/>
        <v>11144.892952720786</v>
      </c>
      <c r="AQ25" s="281">
        <f t="shared" si="12"/>
        <v>928.74107939339876</v>
      </c>
      <c r="AR25" s="577"/>
      <c r="AS25" s="548"/>
      <c r="AT25" s="548"/>
      <c r="AU25" s="575"/>
      <c r="AV25" s="175">
        <f t="shared" si="4"/>
        <v>11144.892952720786</v>
      </c>
      <c r="AW25" s="281">
        <f t="shared" si="13"/>
        <v>928.74107939339876</v>
      </c>
      <c r="AX25" s="577"/>
      <c r="AY25" s="548"/>
      <c r="AZ25" s="545"/>
    </row>
    <row r="26" spans="1:52" s="170" customFormat="1" ht="17.45" customHeight="1" x14ac:dyDescent="0.25">
      <c r="A26" s="190">
        <v>3</v>
      </c>
      <c r="B26" s="257" t="s">
        <v>285</v>
      </c>
      <c r="C26" s="124" t="s">
        <v>286</v>
      </c>
      <c r="D26" s="124" t="s">
        <v>673</v>
      </c>
      <c r="E26" s="172" t="str">
        <f t="shared" ref="E26:E29" si="14">F26</f>
        <v>033005LEAS_BatE</v>
      </c>
      <c r="F26" s="172" t="str">
        <f t="shared" si="0"/>
        <v>033005LEAS_BatE</v>
      </c>
      <c r="G26" s="172" t="str">
        <f t="shared" si="5"/>
        <v>033005LEAS_BatE_</v>
      </c>
      <c r="H26" s="172" t="s">
        <v>340</v>
      </c>
      <c r="I26" s="296">
        <v>1994</v>
      </c>
      <c r="J26" s="103" t="s">
        <v>74</v>
      </c>
      <c r="K26" s="172" t="s">
        <v>85</v>
      </c>
      <c r="L26" s="103" t="s">
        <v>335</v>
      </c>
      <c r="M26" s="103"/>
      <c r="N26" s="104" t="s">
        <v>10</v>
      </c>
      <c r="O26" s="294">
        <v>10</v>
      </c>
      <c r="P26" s="173">
        <v>1000</v>
      </c>
      <c r="Q26" s="174">
        <v>0.05</v>
      </c>
      <c r="R26" s="175">
        <f t="shared" si="1"/>
        <v>10500</v>
      </c>
      <c r="S26" s="306">
        <f t="shared" si="6"/>
        <v>875</v>
      </c>
      <c r="T26" s="577"/>
      <c r="U26" s="548"/>
      <c r="V26" s="548"/>
      <c r="W26" s="575"/>
      <c r="X26" s="175">
        <f t="shared" si="7"/>
        <v>11144.892952720786</v>
      </c>
      <c r="Y26" s="281">
        <f t="shared" si="8"/>
        <v>928.74107939339876</v>
      </c>
      <c r="Z26" s="577"/>
      <c r="AA26" s="548"/>
      <c r="AB26" s="548"/>
      <c r="AC26" s="575"/>
      <c r="AD26" s="175">
        <f t="shared" si="9"/>
        <v>11144.892952720786</v>
      </c>
      <c r="AE26" s="281">
        <f t="shared" si="10"/>
        <v>928.74107939339876</v>
      </c>
      <c r="AF26" s="577"/>
      <c r="AG26" s="548"/>
      <c r="AH26" s="548"/>
      <c r="AI26" s="575"/>
      <c r="AJ26" s="175">
        <f t="shared" si="2"/>
        <v>11144.892952720786</v>
      </c>
      <c r="AK26" s="281">
        <f t="shared" si="11"/>
        <v>928.74107939339876</v>
      </c>
      <c r="AL26" s="577"/>
      <c r="AM26" s="548"/>
      <c r="AN26" s="548"/>
      <c r="AO26" s="575"/>
      <c r="AP26" s="175">
        <f t="shared" si="3"/>
        <v>11144.892952720786</v>
      </c>
      <c r="AQ26" s="281">
        <f t="shared" si="12"/>
        <v>928.74107939339876</v>
      </c>
      <c r="AR26" s="577"/>
      <c r="AS26" s="548"/>
      <c r="AT26" s="548"/>
      <c r="AU26" s="575"/>
      <c r="AV26" s="175">
        <f t="shared" si="4"/>
        <v>11144.892952720786</v>
      </c>
      <c r="AW26" s="281">
        <f t="shared" si="13"/>
        <v>928.74107939339876</v>
      </c>
      <c r="AX26" s="577"/>
      <c r="AY26" s="548"/>
      <c r="AZ26" s="545"/>
    </row>
    <row r="27" spans="1:52" s="170" customFormat="1" ht="17.45" customHeight="1" x14ac:dyDescent="0.25">
      <c r="A27" s="190">
        <v>3</v>
      </c>
      <c r="B27" s="257" t="s">
        <v>288</v>
      </c>
      <c r="C27" s="124" t="s">
        <v>289</v>
      </c>
      <c r="D27" s="124" t="s">
        <v>673</v>
      </c>
      <c r="E27" s="172" t="str">
        <f t="shared" si="14"/>
        <v>033008LEAS_BatH</v>
      </c>
      <c r="F27" s="172" t="str">
        <f t="shared" si="0"/>
        <v>033008LEAS_BatH</v>
      </c>
      <c r="G27" s="172" t="str">
        <f t="shared" si="5"/>
        <v>033008LEAS_BatH_</v>
      </c>
      <c r="H27" s="172" t="s">
        <v>340</v>
      </c>
      <c r="I27" s="296">
        <v>1994</v>
      </c>
      <c r="J27" s="103" t="s">
        <v>74</v>
      </c>
      <c r="K27" s="172" t="s">
        <v>85</v>
      </c>
      <c r="L27" s="103" t="s">
        <v>336</v>
      </c>
      <c r="M27" s="103"/>
      <c r="N27" s="104" t="s">
        <v>10</v>
      </c>
      <c r="O27" s="294">
        <v>10</v>
      </c>
      <c r="P27" s="191">
        <v>1000</v>
      </c>
      <c r="Q27" s="192">
        <v>0.05</v>
      </c>
      <c r="R27" s="175">
        <f t="shared" si="1"/>
        <v>10500</v>
      </c>
      <c r="S27" s="306">
        <f t="shared" si="6"/>
        <v>875</v>
      </c>
      <c r="T27" s="577"/>
      <c r="U27" s="548"/>
      <c r="V27" s="548"/>
      <c r="W27" s="575"/>
      <c r="X27" s="175">
        <f t="shared" si="7"/>
        <v>11144.892952720786</v>
      </c>
      <c r="Y27" s="281">
        <f t="shared" si="8"/>
        <v>928.74107939339876</v>
      </c>
      <c r="Z27" s="577"/>
      <c r="AA27" s="548"/>
      <c r="AB27" s="548"/>
      <c r="AC27" s="575"/>
      <c r="AD27" s="175">
        <f t="shared" si="9"/>
        <v>11144.892952720786</v>
      </c>
      <c r="AE27" s="281">
        <f t="shared" si="10"/>
        <v>928.74107939339876</v>
      </c>
      <c r="AF27" s="577"/>
      <c r="AG27" s="548"/>
      <c r="AH27" s="548"/>
      <c r="AI27" s="575"/>
      <c r="AJ27" s="175">
        <f t="shared" si="2"/>
        <v>11144.892952720786</v>
      </c>
      <c r="AK27" s="281">
        <f t="shared" si="11"/>
        <v>928.74107939339876</v>
      </c>
      <c r="AL27" s="577"/>
      <c r="AM27" s="548"/>
      <c r="AN27" s="548"/>
      <c r="AO27" s="575"/>
      <c r="AP27" s="175">
        <f t="shared" si="3"/>
        <v>11144.892952720786</v>
      </c>
      <c r="AQ27" s="281">
        <f t="shared" si="12"/>
        <v>928.74107939339876</v>
      </c>
      <c r="AR27" s="577"/>
      <c r="AS27" s="548"/>
      <c r="AT27" s="548"/>
      <c r="AU27" s="575"/>
      <c r="AV27" s="175">
        <f t="shared" si="4"/>
        <v>11144.892952720786</v>
      </c>
      <c r="AW27" s="281">
        <f t="shared" si="13"/>
        <v>928.74107939339876</v>
      </c>
      <c r="AX27" s="577"/>
      <c r="AY27" s="548"/>
      <c r="AZ27" s="545"/>
    </row>
    <row r="28" spans="1:52" s="170" customFormat="1" ht="17.45" customHeight="1" thickBot="1" x14ac:dyDescent="0.3">
      <c r="A28" s="297">
        <v>3</v>
      </c>
      <c r="B28" s="298" t="s">
        <v>266</v>
      </c>
      <c r="C28" s="299" t="s">
        <v>267</v>
      </c>
      <c r="D28" s="299" t="s">
        <v>673</v>
      </c>
      <c r="E28" s="194" t="str">
        <f t="shared" si="14"/>
        <v>033101LEAS_BatJ</v>
      </c>
      <c r="F28" s="194" t="str">
        <f t="shared" si="0"/>
        <v>033101LEAS_BatJ</v>
      </c>
      <c r="G28" s="194" t="str">
        <f t="shared" si="5"/>
        <v>033101LEAS_BatJ_</v>
      </c>
      <c r="H28" s="194" t="s">
        <v>340</v>
      </c>
      <c r="I28" s="300">
        <v>1994</v>
      </c>
      <c r="J28" s="125" t="s">
        <v>74</v>
      </c>
      <c r="K28" s="194" t="s">
        <v>85</v>
      </c>
      <c r="L28" s="125" t="s">
        <v>337</v>
      </c>
      <c r="M28" s="125"/>
      <c r="N28" s="126" t="s">
        <v>10</v>
      </c>
      <c r="O28" s="301">
        <v>10</v>
      </c>
      <c r="P28" s="307">
        <v>1000</v>
      </c>
      <c r="Q28" s="285">
        <v>0.05</v>
      </c>
      <c r="R28" s="186">
        <f t="shared" si="1"/>
        <v>10500</v>
      </c>
      <c r="S28" s="309">
        <f t="shared" si="6"/>
        <v>875</v>
      </c>
      <c r="T28" s="578"/>
      <c r="U28" s="549"/>
      <c r="V28" s="549"/>
      <c r="W28" s="575"/>
      <c r="X28" s="179">
        <f t="shared" si="7"/>
        <v>11144.892952720786</v>
      </c>
      <c r="Y28" s="287">
        <f t="shared" si="8"/>
        <v>928.74107939339876</v>
      </c>
      <c r="Z28" s="578"/>
      <c r="AA28" s="549"/>
      <c r="AB28" s="549"/>
      <c r="AC28" s="575"/>
      <c r="AD28" s="186">
        <f t="shared" si="9"/>
        <v>11144.892952720786</v>
      </c>
      <c r="AE28" s="280">
        <f t="shared" si="10"/>
        <v>928.74107939339876</v>
      </c>
      <c r="AF28" s="578"/>
      <c r="AG28" s="549"/>
      <c r="AH28" s="549"/>
      <c r="AI28" s="575"/>
      <c r="AJ28" s="186">
        <f t="shared" si="2"/>
        <v>11144.892952720786</v>
      </c>
      <c r="AK28" s="280">
        <f t="shared" si="11"/>
        <v>928.74107939339876</v>
      </c>
      <c r="AL28" s="578"/>
      <c r="AM28" s="549"/>
      <c r="AN28" s="549"/>
      <c r="AO28" s="575"/>
      <c r="AP28" s="186">
        <f t="shared" si="3"/>
        <v>11144.892952720786</v>
      </c>
      <c r="AQ28" s="280">
        <f t="shared" si="12"/>
        <v>928.74107939339876</v>
      </c>
      <c r="AR28" s="578"/>
      <c r="AS28" s="549"/>
      <c r="AT28" s="549"/>
      <c r="AU28" s="575"/>
      <c r="AV28" s="186">
        <f t="shared" si="4"/>
        <v>11144.892952720786</v>
      </c>
      <c r="AW28" s="280">
        <f t="shared" si="13"/>
        <v>928.74107939339876</v>
      </c>
      <c r="AX28" s="578"/>
      <c r="AY28" s="549"/>
      <c r="AZ28" s="546"/>
    </row>
    <row r="29" spans="1:52" s="170" customFormat="1" ht="17.45" customHeight="1" thickBot="1" x14ac:dyDescent="0.3">
      <c r="A29" s="302">
        <v>3</v>
      </c>
      <c r="B29" s="241" t="s">
        <v>296</v>
      </c>
      <c r="C29" s="303" t="s">
        <v>297</v>
      </c>
      <c r="D29" s="303" t="s">
        <v>298</v>
      </c>
      <c r="E29" s="242" t="str">
        <f t="shared" si="14"/>
        <v>071001LEAS_Batiment</v>
      </c>
      <c r="F29" s="242" t="str">
        <f t="shared" si="0"/>
        <v>071001LEAS_Batiment</v>
      </c>
      <c r="G29" s="242" t="str">
        <f t="shared" si="5"/>
        <v>071001LEAS_Batiment_</v>
      </c>
      <c r="H29" s="242" t="s">
        <v>340</v>
      </c>
      <c r="I29" s="368">
        <v>2014</v>
      </c>
      <c r="J29" s="237" t="s">
        <v>74</v>
      </c>
      <c r="K29" s="242" t="s">
        <v>85</v>
      </c>
      <c r="L29" s="237" t="s">
        <v>253</v>
      </c>
      <c r="M29" s="237"/>
      <c r="N29" s="243" t="s">
        <v>10</v>
      </c>
      <c r="O29" s="304">
        <v>10</v>
      </c>
      <c r="P29" s="310">
        <v>1000</v>
      </c>
      <c r="Q29" s="246">
        <v>0.05</v>
      </c>
      <c r="R29" s="247">
        <f t="shared" si="1"/>
        <v>10500</v>
      </c>
      <c r="S29" s="311">
        <f t="shared" si="6"/>
        <v>875</v>
      </c>
      <c r="T29" s="251">
        <f t="shared" ref="T29:U30" si="15">R29</f>
        <v>10500</v>
      </c>
      <c r="U29" s="249">
        <f t="shared" si="15"/>
        <v>875</v>
      </c>
      <c r="V29" s="250"/>
      <c r="W29" s="575"/>
      <c r="X29" s="247">
        <f t="shared" si="7"/>
        <v>11144.892952720786</v>
      </c>
      <c r="Y29" s="311">
        <f t="shared" si="8"/>
        <v>928.74107939339876</v>
      </c>
      <c r="Z29" s="251">
        <f t="shared" ref="Z29:AA30" si="16">X29</f>
        <v>11144.892952720786</v>
      </c>
      <c r="AA29" s="249">
        <f t="shared" si="16"/>
        <v>928.74107939339876</v>
      </c>
      <c r="AB29" s="250"/>
      <c r="AC29" s="575"/>
      <c r="AD29" s="247">
        <f t="shared" si="9"/>
        <v>11144.892952720786</v>
      </c>
      <c r="AE29" s="311">
        <f t="shared" si="10"/>
        <v>928.74107939339876</v>
      </c>
      <c r="AF29" s="251">
        <f t="shared" ref="AF29:AG30" si="17">AD29</f>
        <v>11144.892952720786</v>
      </c>
      <c r="AG29" s="249">
        <f t="shared" si="17"/>
        <v>928.74107939339876</v>
      </c>
      <c r="AH29" s="250"/>
      <c r="AI29" s="575"/>
      <c r="AJ29" s="247">
        <f t="shared" si="2"/>
        <v>11144.892952720786</v>
      </c>
      <c r="AK29" s="311">
        <f t="shared" si="11"/>
        <v>928.74107939339876</v>
      </c>
      <c r="AL29" s="251">
        <f t="shared" ref="AL29:AM30" si="18">AJ29</f>
        <v>11144.892952720786</v>
      </c>
      <c r="AM29" s="249">
        <f t="shared" si="18"/>
        <v>928.74107939339876</v>
      </c>
      <c r="AN29" s="250"/>
      <c r="AO29" s="575"/>
      <c r="AP29" s="247">
        <f t="shared" si="3"/>
        <v>11144.892952720786</v>
      </c>
      <c r="AQ29" s="311">
        <f t="shared" si="12"/>
        <v>928.74107939339876</v>
      </c>
      <c r="AR29" s="251">
        <f t="shared" ref="AR29:AS30" si="19">AP29</f>
        <v>11144.892952720786</v>
      </c>
      <c r="AS29" s="249">
        <f t="shared" si="19"/>
        <v>928.74107939339876</v>
      </c>
      <c r="AT29" s="250"/>
      <c r="AU29" s="575"/>
      <c r="AV29" s="247">
        <f t="shared" si="4"/>
        <v>11144.892952720786</v>
      </c>
      <c r="AW29" s="311">
        <f t="shared" si="13"/>
        <v>928.74107939339876</v>
      </c>
      <c r="AX29" s="251">
        <f t="shared" ref="AX29:AY30" si="20">AV29</f>
        <v>11144.892952720786</v>
      </c>
      <c r="AY29" s="249">
        <f t="shared" si="20"/>
        <v>928.74107939339876</v>
      </c>
      <c r="AZ29" s="250"/>
    </row>
    <row r="30" spans="1:52" s="170" customFormat="1" ht="17.45" customHeight="1" thickBot="1" x14ac:dyDescent="0.3">
      <c r="A30" s="302">
        <v>3</v>
      </c>
      <c r="B30" s="241" t="s">
        <v>330</v>
      </c>
      <c r="C30" s="303" t="s">
        <v>300</v>
      </c>
      <c r="D30" s="303" t="s">
        <v>674</v>
      </c>
      <c r="E30" s="242" t="str">
        <f t="shared" ref="E30" si="21">F30</f>
        <v>400001LEAS_Batiment</v>
      </c>
      <c r="F30" s="242" t="str">
        <f t="shared" si="0"/>
        <v>400001LEAS_Batiment</v>
      </c>
      <c r="G30" s="242" t="str">
        <f t="shared" si="5"/>
        <v>400001LEAS_Batiment_</v>
      </c>
      <c r="H30" s="242" t="s">
        <v>343</v>
      </c>
      <c r="I30" s="305">
        <v>2006</v>
      </c>
      <c r="J30" s="237" t="s">
        <v>74</v>
      </c>
      <c r="K30" s="242" t="s">
        <v>85</v>
      </c>
      <c r="L30" s="237" t="s">
        <v>253</v>
      </c>
      <c r="M30" s="237"/>
      <c r="N30" s="243" t="s">
        <v>10</v>
      </c>
      <c r="O30" s="304">
        <v>10</v>
      </c>
      <c r="P30" s="310">
        <v>1000</v>
      </c>
      <c r="Q30" s="246">
        <v>0.05</v>
      </c>
      <c r="R30" s="247">
        <f t="shared" si="1"/>
        <v>10500</v>
      </c>
      <c r="S30" s="311">
        <f t="shared" si="6"/>
        <v>875</v>
      </c>
      <c r="T30" s="251">
        <f t="shared" si="15"/>
        <v>10500</v>
      </c>
      <c r="U30" s="249">
        <f t="shared" si="15"/>
        <v>875</v>
      </c>
      <c r="V30" s="250"/>
      <c r="W30" s="575"/>
      <c r="X30" s="247">
        <f t="shared" si="7"/>
        <v>11144.892952720786</v>
      </c>
      <c r="Y30" s="311">
        <f t="shared" si="8"/>
        <v>928.74107939339876</v>
      </c>
      <c r="Z30" s="251">
        <f t="shared" si="16"/>
        <v>11144.892952720786</v>
      </c>
      <c r="AA30" s="249">
        <f t="shared" si="16"/>
        <v>928.74107939339876</v>
      </c>
      <c r="AB30" s="250"/>
      <c r="AC30" s="575"/>
      <c r="AD30" s="247">
        <f t="shared" si="9"/>
        <v>11144.892952720786</v>
      </c>
      <c r="AE30" s="311">
        <f t="shared" si="10"/>
        <v>928.74107939339876</v>
      </c>
      <c r="AF30" s="251">
        <f t="shared" si="17"/>
        <v>11144.892952720786</v>
      </c>
      <c r="AG30" s="249">
        <f t="shared" si="17"/>
        <v>928.74107939339876</v>
      </c>
      <c r="AH30" s="250"/>
      <c r="AI30" s="575"/>
      <c r="AJ30" s="247">
        <f t="shared" si="2"/>
        <v>11144.892952720786</v>
      </c>
      <c r="AK30" s="311">
        <f t="shared" si="11"/>
        <v>928.74107939339876</v>
      </c>
      <c r="AL30" s="251">
        <f t="shared" si="18"/>
        <v>11144.892952720786</v>
      </c>
      <c r="AM30" s="249">
        <f t="shared" si="18"/>
        <v>928.74107939339876</v>
      </c>
      <c r="AN30" s="250"/>
      <c r="AO30" s="575"/>
      <c r="AP30" s="199">
        <f t="shared" si="3"/>
        <v>11144.892952720786</v>
      </c>
      <c r="AQ30" s="287">
        <f t="shared" si="12"/>
        <v>928.74107939339876</v>
      </c>
      <c r="AR30" s="251">
        <f t="shared" si="19"/>
        <v>11144.892952720786</v>
      </c>
      <c r="AS30" s="249">
        <f t="shared" si="19"/>
        <v>928.74107939339876</v>
      </c>
      <c r="AT30" s="250"/>
      <c r="AU30" s="575"/>
      <c r="AV30" s="247">
        <f t="shared" si="4"/>
        <v>11144.892952720786</v>
      </c>
      <c r="AW30" s="311">
        <f t="shared" si="13"/>
        <v>928.74107939339876</v>
      </c>
      <c r="AX30" s="251">
        <f t="shared" si="20"/>
        <v>11144.892952720786</v>
      </c>
      <c r="AY30" s="249">
        <f t="shared" si="20"/>
        <v>928.74107939339876</v>
      </c>
      <c r="AZ30" s="250"/>
    </row>
    <row r="31" spans="1:52" ht="12.75" thickBot="1" x14ac:dyDescent="0.3">
      <c r="B31" s="312" t="s">
        <v>658</v>
      </c>
      <c r="R31" s="134">
        <f>SUM(R19:R30)</f>
        <v>126000</v>
      </c>
      <c r="S31" s="134">
        <f t="shared" si="6"/>
        <v>10500</v>
      </c>
      <c r="T31" s="134">
        <f>SUM(T19:T30)</f>
        <v>42000</v>
      </c>
      <c r="U31" s="134">
        <f t="shared" ref="U31:AZ31" si="22">SUM(U19:U30)</f>
        <v>3500</v>
      </c>
      <c r="X31" s="134">
        <f t="shared" si="7"/>
        <v>133738.71543264942</v>
      </c>
      <c r="Y31" s="134">
        <f t="shared" si="8"/>
        <v>11144.892952720786</v>
      </c>
      <c r="Z31" s="134">
        <f t="shared" si="22"/>
        <v>44579.571810883142</v>
      </c>
      <c r="AA31" s="134">
        <f t="shared" si="22"/>
        <v>3714.9643175735951</v>
      </c>
      <c r="AD31" s="134">
        <f t="shared" si="9"/>
        <v>133738.71543264942</v>
      </c>
      <c r="AE31" s="134">
        <f t="shared" si="10"/>
        <v>11144.892952720786</v>
      </c>
      <c r="AF31" s="134">
        <f t="shared" si="22"/>
        <v>44579.571810883142</v>
      </c>
      <c r="AG31" s="134">
        <f t="shared" si="22"/>
        <v>3714.9643175735951</v>
      </c>
      <c r="AJ31" s="134">
        <f t="shared" si="2"/>
        <v>133738.71543264942</v>
      </c>
      <c r="AK31" s="134">
        <f t="shared" si="11"/>
        <v>11144.892952720786</v>
      </c>
      <c r="AL31" s="134">
        <f t="shared" si="22"/>
        <v>44579.571810883142</v>
      </c>
      <c r="AM31" s="134">
        <f t="shared" si="22"/>
        <v>3714.9643175735951</v>
      </c>
      <c r="AP31" s="134">
        <f t="shared" si="3"/>
        <v>133738.71543264942</v>
      </c>
      <c r="AQ31" s="134">
        <f t="shared" si="12"/>
        <v>11144.892952720786</v>
      </c>
      <c r="AR31" s="134">
        <f t="shared" si="22"/>
        <v>44579.571810883142</v>
      </c>
      <c r="AS31" s="134">
        <f t="shared" si="22"/>
        <v>3714.9643175735951</v>
      </c>
      <c r="AV31" s="134">
        <f t="shared" si="4"/>
        <v>133738.71543264942</v>
      </c>
      <c r="AW31" s="134">
        <f t="shared" si="13"/>
        <v>11144.892952720786</v>
      </c>
      <c r="AX31" s="134">
        <f t="shared" si="22"/>
        <v>44579.571810883142</v>
      </c>
      <c r="AY31" s="134">
        <f t="shared" si="22"/>
        <v>3714.9643175735951</v>
      </c>
      <c r="AZ31" s="134">
        <f t="shared" si="22"/>
        <v>0</v>
      </c>
    </row>
  </sheetData>
  <autoFilter ref="A18:AZ30"/>
  <dataConsolidate/>
  <mergeCells count="48">
    <mergeCell ref="AX19:AX20"/>
    <mergeCell ref="AY19:AY20"/>
    <mergeCell ref="AZ19:AZ20"/>
    <mergeCell ref="AX21:AX28"/>
    <mergeCell ref="AY21:AY28"/>
    <mergeCell ref="AZ21:AZ28"/>
    <mergeCell ref="AR19:AR20"/>
    <mergeCell ref="AS19:AS20"/>
    <mergeCell ref="AT19:AT20"/>
    <mergeCell ref="AR21:AR28"/>
    <mergeCell ref="AS21:AS28"/>
    <mergeCell ref="AT21:AT28"/>
    <mergeCell ref="AL19:AL20"/>
    <mergeCell ref="AM19:AM20"/>
    <mergeCell ref="AN19:AN20"/>
    <mergeCell ref="AL21:AL28"/>
    <mergeCell ref="AM21:AM28"/>
    <mergeCell ref="AN21:AN28"/>
    <mergeCell ref="AB21:AB28"/>
    <mergeCell ref="AF19:AF20"/>
    <mergeCell ref="AG19:AG20"/>
    <mergeCell ref="AH19:AH20"/>
    <mergeCell ref="AF21:AF28"/>
    <mergeCell ref="AG21:AG28"/>
    <mergeCell ref="AH21:AH28"/>
    <mergeCell ref="AB19:AB20"/>
    <mergeCell ref="AC19:AC30"/>
    <mergeCell ref="Z21:Z28"/>
    <mergeCell ref="AA21:AA28"/>
    <mergeCell ref="T21:T28"/>
    <mergeCell ref="U21:U28"/>
    <mergeCell ref="V21:V28"/>
    <mergeCell ref="AI19:AI30"/>
    <mergeCell ref="AO19:AO30"/>
    <mergeCell ref="AU19:AU30"/>
    <mergeCell ref="A1:C1"/>
    <mergeCell ref="A3:C3"/>
    <mergeCell ref="A5:B5"/>
    <mergeCell ref="A6:C6"/>
    <mergeCell ref="P17:Q17"/>
    <mergeCell ref="W19:W30"/>
    <mergeCell ref="E22:E23"/>
    <mergeCell ref="E24:E25"/>
    <mergeCell ref="T19:T20"/>
    <mergeCell ref="U19:U20"/>
    <mergeCell ref="Z19:Z20"/>
    <mergeCell ref="AA19:AA20"/>
    <mergeCell ref="V19:V20"/>
  </mergeCells>
  <conditionalFormatting sqref="F29:F30">
    <cfRule type="expression" dxfId="51" priority="39">
      <formula>ISBLANK(#REF!)</formula>
    </cfRule>
  </conditionalFormatting>
  <conditionalFormatting sqref="F30 F21:F28">
    <cfRule type="expression" dxfId="50" priority="22">
      <formula>ISBLANK(#REF!)</formula>
    </cfRule>
  </conditionalFormatting>
  <conditionalFormatting sqref="F19:F20">
    <cfRule type="expression" dxfId="49" priority="38">
      <formula>ISBLANK(#REF!)</formula>
    </cfRule>
  </conditionalFormatting>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14:formula1>
            <xm:f>Liste_D!$B$2:$B$61</xm:f>
          </x14:formula1>
          <xm:sqref>K19:K30</xm:sqref>
        </x14:dataValidation>
        <x14:dataValidation type="list" allowBlank="1" showInputMessage="1" showErrorMessage="1">
          <x14:formula1>
            <xm:f>Liste_D!$A$2:$A$16</xm:f>
          </x14:formula1>
          <xm:sqref>J19:J30</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X21"/>
  <sheetViews>
    <sheetView topLeftCell="A2" zoomScale="85" zoomScaleNormal="85" workbookViewId="0">
      <selection activeCell="B32" sqref="B32"/>
    </sheetView>
  </sheetViews>
  <sheetFormatPr baseColWidth="10" defaultColWidth="10.85546875" defaultRowHeight="12" outlineLevelRow="1" outlineLevelCol="1" x14ac:dyDescent="0.25"/>
  <cols>
    <col min="1" max="1" width="6.85546875" style="132" customWidth="1"/>
    <col min="2" max="2" width="21.42578125" style="132" customWidth="1"/>
    <col min="3" max="4" width="10.85546875" style="132"/>
    <col min="5" max="5" width="14.140625" style="136" customWidth="1"/>
    <col min="6" max="6" width="20.7109375" style="136" customWidth="1" outlineLevel="1"/>
    <col min="7" max="7" width="13.7109375" style="132" customWidth="1" outlineLevel="1"/>
    <col min="8" max="11" width="10.85546875" style="132" customWidth="1" outlineLevel="1"/>
    <col min="12" max="12" width="10.85546875" style="132" hidden="1" customWidth="1" outlineLevel="1"/>
    <col min="13" max="13" width="12.85546875" style="133" customWidth="1" outlineLevel="1"/>
    <col min="14" max="14" width="11" style="134" bestFit="1" customWidth="1"/>
    <col min="15" max="15" width="11" style="135" bestFit="1" customWidth="1"/>
    <col min="16" max="16" width="11" style="134" customWidth="1" outlineLevel="1"/>
    <col min="17" max="17" width="11.140625" style="134" customWidth="1" outlineLevel="1"/>
    <col min="18" max="18" width="12.5703125" style="134" customWidth="1"/>
    <col min="19" max="19" width="12.7109375" style="134" customWidth="1"/>
    <col min="20" max="20" width="10.85546875" style="134"/>
    <col min="21" max="21" width="2.7109375" style="134" customWidth="1"/>
    <col min="22" max="22" width="11" style="134" customWidth="1" outlineLevel="1"/>
    <col min="23" max="26" width="13.140625" style="134" customWidth="1" outlineLevel="1"/>
    <col min="27" max="27" width="2.42578125" style="134" customWidth="1"/>
    <col min="28" max="28" width="11" style="134" customWidth="1" outlineLevel="1"/>
    <col min="29" max="29" width="12.140625" style="134" customWidth="1" outlineLevel="1"/>
    <col min="30" max="32" width="10.85546875" style="134" customWidth="1" outlineLevel="1"/>
    <col min="33" max="33" width="2.5703125" style="134" customWidth="1"/>
    <col min="34" max="34" width="11" style="134" customWidth="1" outlineLevel="1"/>
    <col min="35" max="35" width="12.140625" style="134" customWidth="1" outlineLevel="1"/>
    <col min="36" max="37" width="12.85546875" style="134" customWidth="1" outlineLevel="1"/>
    <col min="38" max="38" width="10.85546875" style="134" customWidth="1" outlineLevel="1"/>
    <col min="39" max="39" width="3.140625" style="134" customWidth="1"/>
    <col min="40" max="40" width="11" style="134" customWidth="1" outlineLevel="1"/>
    <col min="41" max="41" width="12.140625" style="134" customWidth="1" outlineLevel="1"/>
    <col min="42" max="44" width="10.85546875" style="134" customWidth="1" outlineLevel="1"/>
    <col min="45" max="45" width="3.42578125" style="134" customWidth="1"/>
    <col min="46" max="46" width="11" style="134" customWidth="1" outlineLevel="1" collapsed="1"/>
    <col min="47" max="47" width="12.140625" style="134" customWidth="1" outlineLevel="1"/>
    <col min="48" max="49" width="10.85546875" style="132" customWidth="1" outlineLevel="1"/>
    <col min="50" max="50" width="7.140625" style="132" customWidth="1" outlineLevel="1"/>
    <col min="51" max="16384" width="10.85546875" style="132"/>
  </cols>
  <sheetData>
    <row r="1" spans="1:6" outlineLevel="1" x14ac:dyDescent="0.25">
      <c r="A1" s="534" t="s">
        <v>21</v>
      </c>
      <c r="B1" s="534"/>
      <c r="C1" s="534"/>
      <c r="D1" s="129"/>
      <c r="E1" s="130"/>
      <c r="F1" s="131"/>
    </row>
    <row r="2" spans="1:6" outlineLevel="1" x14ac:dyDescent="0.25">
      <c r="A2" s="129"/>
      <c r="B2" s="129"/>
      <c r="C2" s="129"/>
      <c r="D2" s="129"/>
      <c r="E2" s="130"/>
      <c r="F2" s="131"/>
    </row>
    <row r="3" spans="1:6" outlineLevel="1" x14ac:dyDescent="0.25">
      <c r="A3" s="535" t="s">
        <v>22</v>
      </c>
      <c r="B3" s="536"/>
      <c r="C3" s="536"/>
      <c r="D3" s="129"/>
      <c r="E3" s="130"/>
      <c r="F3" s="131"/>
    </row>
    <row r="4" spans="1:6" outlineLevel="1" x14ac:dyDescent="0.25">
      <c r="A4" s="35"/>
      <c r="B4" s="129"/>
      <c r="C4" s="129"/>
      <c r="D4" s="129"/>
      <c r="E4" s="130"/>
      <c r="F4" s="131"/>
    </row>
    <row r="5" spans="1:6" outlineLevel="1" x14ac:dyDescent="0.25">
      <c r="A5" s="537" t="s">
        <v>23</v>
      </c>
      <c r="B5" s="538"/>
      <c r="C5" s="129"/>
      <c r="D5" s="129"/>
      <c r="E5" s="130"/>
      <c r="F5" s="131"/>
    </row>
    <row r="6" spans="1:6" outlineLevel="1" x14ac:dyDescent="0.25">
      <c r="A6" s="539" t="s">
        <v>24</v>
      </c>
      <c r="B6" s="540"/>
      <c r="C6" s="540"/>
      <c r="D6" s="129"/>
      <c r="E6" s="130"/>
    </row>
    <row r="7" spans="1:6" ht="12.75" outlineLevel="1" thickBot="1" x14ac:dyDescent="0.3">
      <c r="A7" s="129"/>
      <c r="B7" s="129"/>
      <c r="C7" s="129"/>
      <c r="D7" s="129"/>
      <c r="E7" s="130"/>
      <c r="F7" s="131"/>
    </row>
    <row r="8" spans="1:6" ht="12.75" outlineLevel="1" thickBot="1" x14ac:dyDescent="0.3">
      <c r="A8" s="129"/>
      <c r="B8" s="129"/>
      <c r="C8" s="129"/>
      <c r="D8" s="37" t="s">
        <v>25</v>
      </c>
      <c r="E8" s="38" t="s">
        <v>26</v>
      </c>
      <c r="F8" s="137"/>
    </row>
    <row r="9" spans="1:6" outlineLevel="1" x14ac:dyDescent="0.25">
      <c r="A9" s="39" t="s">
        <v>27</v>
      </c>
      <c r="B9" s="40" t="s">
        <v>28</v>
      </c>
      <c r="C9" s="41" t="s">
        <v>29</v>
      </c>
      <c r="D9" s="42">
        <v>112.1</v>
      </c>
      <c r="E9" s="43"/>
      <c r="F9" s="44"/>
    </row>
    <row r="10" spans="1:6" outlineLevel="1" x14ac:dyDescent="0.25">
      <c r="A10" s="45" t="s">
        <v>30</v>
      </c>
      <c r="B10" s="46" t="s">
        <v>31</v>
      </c>
      <c r="C10" s="47" t="s">
        <v>32</v>
      </c>
      <c r="D10" s="48">
        <v>120.2</v>
      </c>
      <c r="E10" s="49">
        <f>0.15+0.85*$D$10/$D$9</f>
        <v>1.0614183764495986</v>
      </c>
    </row>
    <row r="11" spans="1:6" outlineLevel="1" x14ac:dyDescent="0.25">
      <c r="A11" s="50"/>
      <c r="B11" s="46" t="s">
        <v>33</v>
      </c>
      <c r="C11" s="47" t="s">
        <v>32</v>
      </c>
      <c r="D11" s="51">
        <v>120.2</v>
      </c>
      <c r="E11" s="52">
        <f>0.15+0.85*$D$11/$D$9</f>
        <v>1.0614183764495986</v>
      </c>
    </row>
    <row r="12" spans="1:6" outlineLevel="1" x14ac:dyDescent="0.25">
      <c r="A12" s="50"/>
      <c r="B12" s="46" t="s">
        <v>34</v>
      </c>
      <c r="C12" s="47" t="s">
        <v>32</v>
      </c>
      <c r="D12" s="53">
        <v>120.2</v>
      </c>
      <c r="E12" s="54">
        <f>0.15+0.85*$D$12/$D$9</f>
        <v>1.0614183764495986</v>
      </c>
    </row>
    <row r="13" spans="1:6" outlineLevel="1" x14ac:dyDescent="0.25">
      <c r="A13" s="50"/>
      <c r="B13" s="46" t="s">
        <v>35</v>
      </c>
      <c r="C13" s="47" t="s">
        <v>32</v>
      </c>
      <c r="D13" s="55">
        <v>120.2</v>
      </c>
      <c r="E13" s="56">
        <f>0.15+0.85*$D$13/$D$9</f>
        <v>1.0614183764495986</v>
      </c>
    </row>
    <row r="14" spans="1:6" ht="12.75" outlineLevel="1" thickBot="1" x14ac:dyDescent="0.3">
      <c r="A14" s="57"/>
      <c r="B14" s="58" t="s">
        <v>36</v>
      </c>
      <c r="C14" s="59" t="s">
        <v>32</v>
      </c>
      <c r="D14" s="60">
        <v>120.2</v>
      </c>
      <c r="E14" s="61">
        <f>0.15+0.85*$D$14/$D$9</f>
        <v>1.0614183764495986</v>
      </c>
    </row>
    <row r="15" spans="1:6" outlineLevel="1" x14ac:dyDescent="0.25"/>
    <row r="16" spans="1:6" outlineLevel="1" x14ac:dyDescent="0.25"/>
    <row r="17" spans="1:50" ht="12.75" thickBot="1" x14ac:dyDescent="0.3">
      <c r="N17" s="541" t="s">
        <v>50</v>
      </c>
      <c r="O17" s="541"/>
    </row>
    <row r="18" spans="1:50" ht="60.75" thickBot="1" x14ac:dyDescent="0.3">
      <c r="A18" s="62" t="s">
        <v>0</v>
      </c>
      <c r="B18" s="63" t="s">
        <v>1</v>
      </c>
      <c r="C18" s="63" t="s">
        <v>2</v>
      </c>
      <c r="D18" s="63" t="s">
        <v>676</v>
      </c>
      <c r="E18" s="63" t="s">
        <v>213</v>
      </c>
      <c r="F18" s="63" t="s">
        <v>655</v>
      </c>
      <c r="G18" s="66" t="s">
        <v>4</v>
      </c>
      <c r="H18" s="63" t="s">
        <v>5</v>
      </c>
      <c r="I18" s="63" t="s">
        <v>6</v>
      </c>
      <c r="J18" s="63" t="s">
        <v>8</v>
      </c>
      <c r="K18" s="63" t="s">
        <v>9</v>
      </c>
      <c r="L18" s="64" t="s">
        <v>10</v>
      </c>
      <c r="M18" s="67" t="s">
        <v>7</v>
      </c>
      <c r="N18" s="239" t="s">
        <v>218</v>
      </c>
      <c r="O18" s="201" t="s">
        <v>37</v>
      </c>
      <c r="P18" s="139" t="s">
        <v>39</v>
      </c>
      <c r="Q18" s="140" t="s">
        <v>38</v>
      </c>
      <c r="R18" s="140" t="s">
        <v>52</v>
      </c>
      <c r="S18" s="140" t="s">
        <v>51</v>
      </c>
      <c r="T18" s="141" t="s">
        <v>53</v>
      </c>
      <c r="U18" s="142"/>
      <c r="V18" s="143" t="s">
        <v>41</v>
      </c>
      <c r="W18" s="144" t="s">
        <v>40</v>
      </c>
      <c r="X18" s="144" t="s">
        <v>222</v>
      </c>
      <c r="Y18" s="144" t="s">
        <v>55</v>
      </c>
      <c r="Z18" s="145" t="s">
        <v>54</v>
      </c>
      <c r="AA18" s="146"/>
      <c r="AB18" s="147" t="s">
        <v>43</v>
      </c>
      <c r="AC18" s="148" t="s">
        <v>42</v>
      </c>
      <c r="AD18" s="148" t="s">
        <v>224</v>
      </c>
      <c r="AE18" s="148" t="s">
        <v>223</v>
      </c>
      <c r="AF18" s="149" t="s">
        <v>56</v>
      </c>
      <c r="AG18" s="150"/>
      <c r="AH18" s="151" t="s">
        <v>45</v>
      </c>
      <c r="AI18" s="152" t="s">
        <v>44</v>
      </c>
      <c r="AJ18" s="152" t="s">
        <v>61</v>
      </c>
      <c r="AK18" s="152" t="s">
        <v>60</v>
      </c>
      <c r="AL18" s="153" t="s">
        <v>57</v>
      </c>
      <c r="AM18" s="154"/>
      <c r="AN18" s="155" t="s">
        <v>47</v>
      </c>
      <c r="AO18" s="156" t="s">
        <v>46</v>
      </c>
      <c r="AP18" s="156" t="s">
        <v>63</v>
      </c>
      <c r="AQ18" s="156" t="s">
        <v>62</v>
      </c>
      <c r="AR18" s="157" t="s">
        <v>58</v>
      </c>
      <c r="AS18" s="158"/>
      <c r="AT18" s="159" t="s">
        <v>49</v>
      </c>
      <c r="AU18" s="160" t="s">
        <v>48</v>
      </c>
      <c r="AV18" s="161" t="s">
        <v>65</v>
      </c>
      <c r="AW18" s="161" t="s">
        <v>64</v>
      </c>
      <c r="AX18" s="162" t="s">
        <v>59</v>
      </c>
    </row>
    <row r="19" spans="1:50" s="170" customFormat="1" ht="14.1" customHeight="1" x14ac:dyDescent="0.25">
      <c r="A19" s="313">
        <v>3</v>
      </c>
      <c r="B19" s="252" t="s">
        <v>264</v>
      </c>
      <c r="C19" s="253" t="s">
        <v>265</v>
      </c>
      <c r="D19" s="253" t="s">
        <v>673</v>
      </c>
      <c r="E19" s="164" t="str">
        <f t="shared" ref="E19:E20" si="0">CONCATENATE(C19,I19,L19,J19)</f>
        <v>033001PEPA_Exterieur</v>
      </c>
      <c r="F19" s="164" t="str">
        <f t="shared" ref="F19:F20" si="1">CONCATENATE(C19,I19,L19,J19,L19,K19)</f>
        <v>033001PEPA_Exterieur_</v>
      </c>
      <c r="G19" s="314"/>
      <c r="H19" s="95" t="s">
        <v>76</v>
      </c>
      <c r="I19" s="164" t="s">
        <v>89</v>
      </c>
      <c r="J19" s="95" t="s">
        <v>268</v>
      </c>
      <c r="K19" s="96"/>
      <c r="L19" s="315" t="s">
        <v>10</v>
      </c>
      <c r="M19" s="316">
        <v>2</v>
      </c>
      <c r="N19" s="255">
        <v>1000</v>
      </c>
      <c r="O19" s="167">
        <v>0.05</v>
      </c>
      <c r="P19" s="168">
        <f t="shared" ref="P19:P20" si="2">N19*(O19+1)*M19</f>
        <v>2100</v>
      </c>
      <c r="Q19" s="169">
        <f>P19/12</f>
        <v>175</v>
      </c>
      <c r="R19" s="547">
        <f>SUM(P19:P20)</f>
        <v>4200</v>
      </c>
      <c r="S19" s="547">
        <f>SUM(Q19:Q20)</f>
        <v>350</v>
      </c>
      <c r="T19" s="544"/>
      <c r="U19" s="574"/>
      <c r="V19" s="168">
        <f>P19*$E$10</f>
        <v>2228.9785905441572</v>
      </c>
      <c r="W19" s="273">
        <f>V19/12</f>
        <v>185.74821587867976</v>
      </c>
      <c r="X19" s="576">
        <f>SUM(V19:V20)</f>
        <v>4457.9571810883144</v>
      </c>
      <c r="Y19" s="547">
        <f>SUM(W19:W20)</f>
        <v>371.49643175735952</v>
      </c>
      <c r="Z19" s="544"/>
      <c r="AA19" s="574"/>
      <c r="AB19" s="168">
        <f>P19*$E$11</f>
        <v>2228.9785905441572</v>
      </c>
      <c r="AC19" s="273">
        <f>AB19/12</f>
        <v>185.74821587867976</v>
      </c>
      <c r="AD19" s="576">
        <f>SUM(AB19:AB20)</f>
        <v>4457.9571810883144</v>
      </c>
      <c r="AE19" s="547">
        <f>SUM(AC19:AC20)</f>
        <v>371.49643175735952</v>
      </c>
      <c r="AF19" s="544"/>
      <c r="AG19" s="574"/>
      <c r="AH19" s="168">
        <f t="shared" ref="AH19:AH20" si="3">P19*$E$12</f>
        <v>2228.9785905441572</v>
      </c>
      <c r="AI19" s="273">
        <f>AH19/12</f>
        <v>185.74821587867976</v>
      </c>
      <c r="AJ19" s="576">
        <f>SUM(AH19:AH20)</f>
        <v>4457.9571810883144</v>
      </c>
      <c r="AK19" s="547">
        <f>SUM(AI19:AI20)</f>
        <v>371.49643175735952</v>
      </c>
      <c r="AL19" s="544"/>
      <c r="AM19" s="574"/>
      <c r="AN19" s="168">
        <f t="shared" ref="AN19:AN20" si="4">P19*$E$13</f>
        <v>2228.9785905441572</v>
      </c>
      <c r="AO19" s="273">
        <f>AN19/12</f>
        <v>185.74821587867976</v>
      </c>
      <c r="AP19" s="576">
        <f>SUM(AN19:AN20)</f>
        <v>4457.9571810883144</v>
      </c>
      <c r="AQ19" s="547">
        <f>SUM(AO19:AO20)</f>
        <v>371.49643175735952</v>
      </c>
      <c r="AR19" s="544"/>
      <c r="AS19" s="574"/>
      <c r="AT19" s="168">
        <f t="shared" ref="AT19:AT20" si="5">P19*$E$14</f>
        <v>2228.9785905441572</v>
      </c>
      <c r="AU19" s="273">
        <f>AT19/12</f>
        <v>185.74821587867976</v>
      </c>
      <c r="AV19" s="576">
        <f>SUM(AT19:AT20)</f>
        <v>4457.9571810883144</v>
      </c>
      <c r="AW19" s="547">
        <f>SUM(AU19:AU20)</f>
        <v>371.49643175735952</v>
      </c>
      <c r="AX19" s="544"/>
    </row>
    <row r="20" spans="1:50" s="170" customFormat="1" ht="14.1" customHeight="1" thickBot="1" x14ac:dyDescent="0.3">
      <c r="A20" s="317">
        <v>3</v>
      </c>
      <c r="B20" s="260" t="s">
        <v>266</v>
      </c>
      <c r="C20" s="261" t="s">
        <v>267</v>
      </c>
      <c r="D20" s="261" t="s">
        <v>673</v>
      </c>
      <c r="E20" s="182" t="str">
        <f t="shared" si="0"/>
        <v>033101PEPA_Batiment</v>
      </c>
      <c r="F20" s="182" t="str">
        <f t="shared" si="1"/>
        <v>033101PEPA_Batiment_J</v>
      </c>
      <c r="G20" s="318"/>
      <c r="H20" s="112" t="s">
        <v>76</v>
      </c>
      <c r="I20" s="182" t="s">
        <v>89</v>
      </c>
      <c r="J20" s="277" t="s">
        <v>253</v>
      </c>
      <c r="K20" s="113" t="s">
        <v>269</v>
      </c>
      <c r="L20" s="319" t="s">
        <v>10</v>
      </c>
      <c r="M20" s="320">
        <v>2</v>
      </c>
      <c r="N20" s="286">
        <v>1000</v>
      </c>
      <c r="O20" s="279">
        <v>0.05</v>
      </c>
      <c r="P20" s="186">
        <f t="shared" si="2"/>
        <v>2100</v>
      </c>
      <c r="Q20" s="187">
        <f t="shared" ref="Q20" si="6">P20/12</f>
        <v>175</v>
      </c>
      <c r="R20" s="549"/>
      <c r="S20" s="549"/>
      <c r="T20" s="546"/>
      <c r="U20" s="575"/>
      <c r="V20" s="186">
        <f t="shared" ref="V20" si="7">P20*$E$10</f>
        <v>2228.9785905441572</v>
      </c>
      <c r="W20" s="280">
        <f t="shared" ref="W20" si="8">V20/12</f>
        <v>185.74821587867976</v>
      </c>
      <c r="X20" s="578"/>
      <c r="Y20" s="549"/>
      <c r="Z20" s="546"/>
      <c r="AA20" s="575"/>
      <c r="AB20" s="186">
        <f t="shared" ref="AB20" si="9">P20*$E$11</f>
        <v>2228.9785905441572</v>
      </c>
      <c r="AC20" s="280">
        <f t="shared" ref="AC20" si="10">AB20/12</f>
        <v>185.74821587867976</v>
      </c>
      <c r="AD20" s="578"/>
      <c r="AE20" s="549"/>
      <c r="AF20" s="546"/>
      <c r="AG20" s="575"/>
      <c r="AH20" s="186">
        <f t="shared" si="3"/>
        <v>2228.9785905441572</v>
      </c>
      <c r="AI20" s="280">
        <f t="shared" ref="AI20" si="11">AH20/12</f>
        <v>185.74821587867976</v>
      </c>
      <c r="AJ20" s="578"/>
      <c r="AK20" s="549"/>
      <c r="AL20" s="546"/>
      <c r="AM20" s="575"/>
      <c r="AN20" s="186">
        <f t="shared" si="4"/>
        <v>2228.9785905441572</v>
      </c>
      <c r="AO20" s="280">
        <f t="shared" ref="AO20" si="12">AN20/12</f>
        <v>185.74821587867976</v>
      </c>
      <c r="AP20" s="578"/>
      <c r="AQ20" s="549"/>
      <c r="AR20" s="546"/>
      <c r="AS20" s="575"/>
      <c r="AT20" s="186">
        <f t="shared" si="5"/>
        <v>2228.9785905441572</v>
      </c>
      <c r="AU20" s="280">
        <f t="shared" ref="AU20" si="13">AT20/12</f>
        <v>185.74821587867976</v>
      </c>
      <c r="AV20" s="578"/>
      <c r="AW20" s="549"/>
      <c r="AX20" s="546"/>
    </row>
    <row r="21" spans="1:50" x14ac:dyDescent="0.25">
      <c r="B21" s="132" t="s">
        <v>658</v>
      </c>
      <c r="R21" s="134">
        <f>SUM(R19)</f>
        <v>4200</v>
      </c>
      <c r="S21" s="134">
        <f t="shared" ref="S21:AW21" si="14">SUM(S19)</f>
        <v>350</v>
      </c>
      <c r="X21" s="134">
        <f t="shared" si="14"/>
        <v>4457.9571810883144</v>
      </c>
      <c r="Y21" s="134">
        <f t="shared" si="14"/>
        <v>371.49643175735952</v>
      </c>
      <c r="AA21" s="134">
        <f t="shared" si="14"/>
        <v>0</v>
      </c>
      <c r="AD21" s="134">
        <f t="shared" si="14"/>
        <v>4457.9571810883144</v>
      </c>
      <c r="AE21" s="134">
        <f t="shared" si="14"/>
        <v>371.49643175735952</v>
      </c>
      <c r="AJ21" s="134">
        <f t="shared" si="14"/>
        <v>4457.9571810883144</v>
      </c>
      <c r="AK21" s="134">
        <f t="shared" si="14"/>
        <v>371.49643175735952</v>
      </c>
      <c r="AP21" s="134">
        <f t="shared" si="14"/>
        <v>4457.9571810883144</v>
      </c>
      <c r="AQ21" s="134">
        <f t="shared" si="14"/>
        <v>371.49643175735952</v>
      </c>
      <c r="AV21" s="134">
        <f t="shared" si="14"/>
        <v>4457.9571810883144</v>
      </c>
      <c r="AW21" s="134">
        <f t="shared" si="14"/>
        <v>371.49643175735952</v>
      </c>
      <c r="AX21" s="134"/>
    </row>
  </sheetData>
  <autoFilter ref="A18:AX20"/>
  <dataConsolidate/>
  <mergeCells count="28">
    <mergeCell ref="AX19:AX20"/>
    <mergeCell ref="AP19:AP20"/>
    <mergeCell ref="AQ19:AQ20"/>
    <mergeCell ref="AR19:AR20"/>
    <mergeCell ref="AV19:AV20"/>
    <mergeCell ref="AW19:AW20"/>
    <mergeCell ref="AM19:AM20"/>
    <mergeCell ref="AS19:AS20"/>
    <mergeCell ref="A1:C1"/>
    <mergeCell ref="A3:C3"/>
    <mergeCell ref="A5:B5"/>
    <mergeCell ref="A6:C6"/>
    <mergeCell ref="N17:O17"/>
    <mergeCell ref="U19:U20"/>
    <mergeCell ref="R19:R20"/>
    <mergeCell ref="S19:S20"/>
    <mergeCell ref="AD19:AD20"/>
    <mergeCell ref="AE19:AE20"/>
    <mergeCell ref="AF19:AF20"/>
    <mergeCell ref="AJ19:AJ20"/>
    <mergeCell ref="AK19:AK20"/>
    <mergeCell ref="AL19:AL20"/>
    <mergeCell ref="AA19:AA20"/>
    <mergeCell ref="AG19:AG20"/>
    <mergeCell ref="T19:T20"/>
    <mergeCell ref="X19:X20"/>
    <mergeCell ref="Y19:Y20"/>
    <mergeCell ref="Z19:Z20"/>
  </mergeCells>
  <conditionalFormatting sqref="E19:E20">
    <cfRule type="expression" dxfId="48" priority="22">
      <formula>ISBLANK(#REF!)</formula>
    </cfRule>
  </conditionalFormatting>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14:formula1>
            <xm:f>Liste_D!$A$2:$A$16</xm:f>
          </x14:formula1>
          <xm:sqref>H19:H20</xm:sqref>
        </x14:dataValidation>
        <x14:dataValidation type="list" allowBlank="1" showInputMessage="1" showErrorMessage="1">
          <x14:formula1>
            <xm:f>Liste_D!$B$2:$B$61</xm:f>
          </x14:formula1>
          <xm:sqref>I19:I20</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X133"/>
  <sheetViews>
    <sheetView topLeftCell="A127" zoomScale="130" zoomScaleNormal="130" workbookViewId="0">
      <selection activeCell="H125" sqref="H125"/>
    </sheetView>
  </sheetViews>
  <sheetFormatPr baseColWidth="10" defaultColWidth="10.85546875" defaultRowHeight="12" outlineLevelRow="1" outlineLevelCol="1" x14ac:dyDescent="0.25"/>
  <cols>
    <col min="1" max="1" width="6.85546875" style="132" customWidth="1"/>
    <col min="2" max="2" width="17.5703125" style="132" customWidth="1"/>
    <col min="3" max="4" width="10.85546875" style="132"/>
    <col min="5" max="5" width="10.85546875" style="136"/>
    <col min="6" max="6" width="13.7109375" style="132" customWidth="1" outlineLevel="1"/>
    <col min="7" max="7" width="9.85546875" style="132" customWidth="1" outlineLevel="1"/>
    <col min="8" max="11" width="10.85546875" style="132" customWidth="1" outlineLevel="1"/>
    <col min="12" max="12" width="5.42578125" style="132" hidden="1" customWidth="1" outlineLevel="1"/>
    <col min="13" max="13" width="12.85546875" style="133" customWidth="1" outlineLevel="1"/>
    <col min="14" max="14" width="11" style="134" bestFit="1" customWidth="1"/>
    <col min="15" max="15" width="11" style="135" bestFit="1" customWidth="1"/>
    <col min="16" max="16" width="11" style="134" customWidth="1" outlineLevel="1"/>
    <col min="17" max="17" width="11.140625" style="134" customWidth="1" outlineLevel="1"/>
    <col min="18" max="18" width="14.85546875" style="134" customWidth="1"/>
    <col min="19" max="19" width="12.7109375" style="134" customWidth="1"/>
    <col min="20" max="20" width="10.85546875" style="134"/>
    <col min="21" max="21" width="2.7109375" style="134" customWidth="1"/>
    <col min="22" max="22" width="11" style="134" customWidth="1" outlineLevel="1"/>
    <col min="23" max="26" width="13.140625" style="134" customWidth="1" outlineLevel="1"/>
    <col min="27" max="27" width="2.42578125" style="134" customWidth="1"/>
    <col min="28" max="28" width="11" style="134" customWidth="1" outlineLevel="1"/>
    <col min="29" max="29" width="12.140625" style="134" customWidth="1" outlineLevel="1"/>
    <col min="30" max="32" width="10.85546875" style="134" customWidth="1" outlineLevel="1"/>
    <col min="33" max="33" width="2.5703125" style="134" customWidth="1"/>
    <col min="34" max="34" width="11" style="134" customWidth="1" outlineLevel="1"/>
    <col min="35" max="35" width="12.140625" style="134" customWidth="1" outlineLevel="1"/>
    <col min="36" max="37" width="12.85546875" style="134" customWidth="1" outlineLevel="1"/>
    <col min="38" max="38" width="10.85546875" style="134" customWidth="1" outlineLevel="1"/>
    <col min="39" max="39" width="3.140625" style="134" customWidth="1"/>
    <col min="40" max="40" width="11" style="134" customWidth="1" outlineLevel="1"/>
    <col min="41" max="41" width="12.140625" style="134" customWidth="1" outlineLevel="1"/>
    <col min="42" max="44" width="10.85546875" style="134" customWidth="1" outlineLevel="1"/>
    <col min="45" max="45" width="3.42578125" style="134" customWidth="1"/>
    <col min="46" max="46" width="11" style="134" customWidth="1" outlineLevel="1" collapsed="1"/>
    <col min="47" max="47" width="12.140625" style="134" customWidth="1" outlineLevel="1"/>
    <col min="48" max="48" width="12.5703125" style="132" customWidth="1" outlineLevel="1"/>
    <col min="49" max="49" width="10.85546875" style="132" customWidth="1" outlineLevel="1"/>
    <col min="50" max="50" width="7.140625" style="132" customWidth="1" outlineLevel="1"/>
    <col min="51" max="16384" width="10.85546875" style="132"/>
  </cols>
  <sheetData>
    <row r="1" spans="1:5" outlineLevel="1" x14ac:dyDescent="0.25">
      <c r="A1" s="534" t="s">
        <v>21</v>
      </c>
      <c r="B1" s="534"/>
      <c r="C1" s="534"/>
      <c r="D1" s="129"/>
      <c r="E1" s="130"/>
    </row>
    <row r="2" spans="1:5" outlineLevel="1" x14ac:dyDescent="0.25">
      <c r="A2" s="129"/>
      <c r="B2" s="129"/>
      <c r="C2" s="129"/>
      <c r="D2" s="129"/>
      <c r="E2" s="130"/>
    </row>
    <row r="3" spans="1:5" outlineLevel="1" x14ac:dyDescent="0.25">
      <c r="A3" s="535" t="s">
        <v>22</v>
      </c>
      <c r="B3" s="536"/>
      <c r="C3" s="536"/>
      <c r="D3" s="129"/>
      <c r="E3" s="130"/>
    </row>
    <row r="4" spans="1:5" outlineLevel="1" x14ac:dyDescent="0.25">
      <c r="A4" s="35"/>
      <c r="B4" s="129"/>
      <c r="C4" s="129"/>
      <c r="D4" s="129"/>
      <c r="E4" s="130"/>
    </row>
    <row r="5" spans="1:5" outlineLevel="1" x14ac:dyDescent="0.25">
      <c r="A5" s="537" t="s">
        <v>23</v>
      </c>
      <c r="B5" s="538"/>
      <c r="C5" s="129"/>
      <c r="D5" s="129"/>
      <c r="E5" s="130"/>
    </row>
    <row r="6" spans="1:5" outlineLevel="1" x14ac:dyDescent="0.25">
      <c r="A6" s="539" t="s">
        <v>24</v>
      </c>
      <c r="B6" s="540"/>
      <c r="C6" s="540"/>
      <c r="D6" s="129"/>
      <c r="E6" s="130"/>
    </row>
    <row r="7" spans="1:5" ht="6.6" customHeight="1" outlineLevel="1" thickBot="1" x14ac:dyDescent="0.3">
      <c r="A7" s="129"/>
      <c r="B7" s="129"/>
      <c r="C7" s="129"/>
      <c r="D7" s="129"/>
      <c r="E7" s="130"/>
    </row>
    <row r="8" spans="1:5" ht="25.5" customHeight="1" outlineLevel="1" thickBot="1" x14ac:dyDescent="0.3">
      <c r="A8" s="129"/>
      <c r="B8" s="129"/>
      <c r="C8" s="129"/>
      <c r="D8" s="37" t="s">
        <v>25</v>
      </c>
      <c r="E8" s="38" t="s">
        <v>26</v>
      </c>
    </row>
    <row r="9" spans="1:5" outlineLevel="1" x14ac:dyDescent="0.25">
      <c r="A9" s="39" t="s">
        <v>27</v>
      </c>
      <c r="B9" s="40" t="s">
        <v>28</v>
      </c>
      <c r="C9" s="41" t="s">
        <v>29</v>
      </c>
      <c r="D9" s="42">
        <v>112.1</v>
      </c>
      <c r="E9" s="43"/>
    </row>
    <row r="10" spans="1:5" outlineLevel="1" x14ac:dyDescent="0.25">
      <c r="A10" s="45" t="s">
        <v>30</v>
      </c>
      <c r="B10" s="46" t="s">
        <v>31</v>
      </c>
      <c r="C10" s="47" t="s">
        <v>32</v>
      </c>
      <c r="D10" s="48">
        <v>120.2</v>
      </c>
      <c r="E10" s="49">
        <f>0.15+0.85*$D$10/$D$9</f>
        <v>1.0614183764495986</v>
      </c>
    </row>
    <row r="11" spans="1:5" outlineLevel="1" x14ac:dyDescent="0.25">
      <c r="A11" s="50"/>
      <c r="B11" s="46" t="s">
        <v>33</v>
      </c>
      <c r="C11" s="47" t="s">
        <v>32</v>
      </c>
      <c r="D11" s="51">
        <v>120.2</v>
      </c>
      <c r="E11" s="52">
        <f>0.15+0.85*$D$11/$D$9</f>
        <v>1.0614183764495986</v>
      </c>
    </row>
    <row r="12" spans="1:5" outlineLevel="1" x14ac:dyDescent="0.25">
      <c r="A12" s="50"/>
      <c r="B12" s="46" t="s">
        <v>34</v>
      </c>
      <c r="C12" s="47" t="s">
        <v>32</v>
      </c>
      <c r="D12" s="53">
        <v>120.2</v>
      </c>
      <c r="E12" s="54">
        <f>0.15+0.85*$D$12/$D$9</f>
        <v>1.0614183764495986</v>
      </c>
    </row>
    <row r="13" spans="1:5" outlineLevel="1" x14ac:dyDescent="0.25">
      <c r="A13" s="50"/>
      <c r="B13" s="46" t="s">
        <v>35</v>
      </c>
      <c r="C13" s="47" t="s">
        <v>32</v>
      </c>
      <c r="D13" s="55">
        <v>120.2</v>
      </c>
      <c r="E13" s="56">
        <f>0.15+0.85*$D$13/$D$9</f>
        <v>1.0614183764495986</v>
      </c>
    </row>
    <row r="14" spans="1:5" ht="12.75" outlineLevel="1" thickBot="1" x14ac:dyDescent="0.3">
      <c r="A14" s="57"/>
      <c r="B14" s="58" t="s">
        <v>36</v>
      </c>
      <c r="C14" s="59" t="s">
        <v>32</v>
      </c>
      <c r="D14" s="60">
        <v>120.2</v>
      </c>
      <c r="E14" s="61">
        <f>0.15+0.85*$D$14/$D$9</f>
        <v>1.0614183764495986</v>
      </c>
    </row>
    <row r="15" spans="1:5" outlineLevel="1" x14ac:dyDescent="0.25"/>
    <row r="16" spans="1:5" outlineLevel="1" x14ac:dyDescent="0.25"/>
    <row r="17" spans="1:50" ht="12.75" thickBot="1" x14ac:dyDescent="0.3">
      <c r="N17" s="541" t="s">
        <v>50</v>
      </c>
      <c r="O17" s="541"/>
    </row>
    <row r="18" spans="1:50" ht="60.75" thickBot="1" x14ac:dyDescent="0.3">
      <c r="A18" s="62" t="s">
        <v>0</v>
      </c>
      <c r="B18" s="63" t="s">
        <v>1</v>
      </c>
      <c r="C18" s="63" t="s">
        <v>2</v>
      </c>
      <c r="D18" s="63" t="s">
        <v>676</v>
      </c>
      <c r="E18" s="63" t="s">
        <v>213</v>
      </c>
      <c r="F18" s="66" t="s">
        <v>170</v>
      </c>
      <c r="G18" s="66" t="s">
        <v>182</v>
      </c>
      <c r="H18" s="63" t="s">
        <v>5</v>
      </c>
      <c r="I18" s="63" t="s">
        <v>6</v>
      </c>
      <c r="J18" s="63" t="s">
        <v>654</v>
      </c>
      <c r="K18" s="63" t="s">
        <v>9</v>
      </c>
      <c r="L18" s="64" t="s">
        <v>10</v>
      </c>
      <c r="M18" s="67" t="s">
        <v>7</v>
      </c>
      <c r="N18" s="239" t="s">
        <v>218</v>
      </c>
      <c r="O18" s="201" t="s">
        <v>37</v>
      </c>
      <c r="P18" s="139" t="s">
        <v>39</v>
      </c>
      <c r="Q18" s="140" t="s">
        <v>38</v>
      </c>
      <c r="R18" s="140" t="s">
        <v>52</v>
      </c>
      <c r="S18" s="140" t="s">
        <v>51</v>
      </c>
      <c r="T18" s="141" t="s">
        <v>53</v>
      </c>
      <c r="U18" s="142"/>
      <c r="V18" s="143" t="s">
        <v>41</v>
      </c>
      <c r="W18" s="144" t="s">
        <v>40</v>
      </c>
      <c r="X18" s="144" t="s">
        <v>222</v>
      </c>
      <c r="Y18" s="144" t="s">
        <v>55</v>
      </c>
      <c r="Z18" s="145" t="s">
        <v>54</v>
      </c>
      <c r="AA18" s="146"/>
      <c r="AB18" s="147" t="s">
        <v>43</v>
      </c>
      <c r="AC18" s="148" t="s">
        <v>42</v>
      </c>
      <c r="AD18" s="148" t="s">
        <v>224</v>
      </c>
      <c r="AE18" s="148" t="s">
        <v>223</v>
      </c>
      <c r="AF18" s="149" t="s">
        <v>56</v>
      </c>
      <c r="AG18" s="150"/>
      <c r="AH18" s="151" t="s">
        <v>45</v>
      </c>
      <c r="AI18" s="152" t="s">
        <v>44</v>
      </c>
      <c r="AJ18" s="152" t="s">
        <v>61</v>
      </c>
      <c r="AK18" s="152" t="s">
        <v>60</v>
      </c>
      <c r="AL18" s="153" t="s">
        <v>57</v>
      </c>
      <c r="AM18" s="154"/>
      <c r="AN18" s="155" t="s">
        <v>47</v>
      </c>
      <c r="AO18" s="156" t="s">
        <v>46</v>
      </c>
      <c r="AP18" s="156" t="s">
        <v>63</v>
      </c>
      <c r="AQ18" s="156" t="s">
        <v>62</v>
      </c>
      <c r="AR18" s="157" t="s">
        <v>58</v>
      </c>
      <c r="AS18" s="158"/>
      <c r="AT18" s="159" t="s">
        <v>49</v>
      </c>
      <c r="AU18" s="160" t="s">
        <v>48</v>
      </c>
      <c r="AV18" s="161" t="s">
        <v>65</v>
      </c>
      <c r="AW18" s="161" t="s">
        <v>64</v>
      </c>
      <c r="AX18" s="162" t="s">
        <v>59</v>
      </c>
    </row>
    <row r="19" spans="1:50" s="170" customFormat="1" ht="14.45" customHeight="1" x14ac:dyDescent="0.25">
      <c r="A19" s="252">
        <v>3</v>
      </c>
      <c r="B19" s="253" t="s">
        <v>247</v>
      </c>
      <c r="C19" s="253" t="s">
        <v>248</v>
      </c>
      <c r="D19" s="253" t="s">
        <v>673</v>
      </c>
      <c r="E19" s="531" t="str">
        <f>CONCATENATE(C22,I21)</f>
        <v>024001TTPL</v>
      </c>
      <c r="F19" s="164" t="s">
        <v>202</v>
      </c>
      <c r="G19" s="253">
        <v>9.58</v>
      </c>
      <c r="H19" s="238" t="s">
        <v>78</v>
      </c>
      <c r="I19" s="164" t="s">
        <v>114</v>
      </c>
      <c r="J19" s="253" t="s">
        <v>270</v>
      </c>
      <c r="K19" s="253" t="s">
        <v>271</v>
      </c>
      <c r="L19" s="321" t="s">
        <v>10</v>
      </c>
      <c r="M19" s="254">
        <v>0.33</v>
      </c>
      <c r="N19" s="255">
        <v>1000</v>
      </c>
      <c r="O19" s="167">
        <v>0.05</v>
      </c>
      <c r="P19" s="168">
        <f t="shared" ref="P19" si="0">N19*(O19+1)*M19</f>
        <v>346.5</v>
      </c>
      <c r="Q19" s="169">
        <f>P19/12</f>
        <v>28.875</v>
      </c>
      <c r="R19" s="547">
        <f>SUM(P19:P29)</f>
        <v>8032.5</v>
      </c>
      <c r="S19" s="547">
        <f>SUM(Q19:Q29)</f>
        <v>669.375</v>
      </c>
      <c r="T19" s="544"/>
      <c r="U19" s="574"/>
      <c r="V19" s="168">
        <f>P19*$E$10</f>
        <v>367.7814674397859</v>
      </c>
      <c r="W19" s="273">
        <f>V19/12</f>
        <v>30.648455619982158</v>
      </c>
      <c r="X19" s="576">
        <f>SUM(V19:V29)</f>
        <v>8525.843108831401</v>
      </c>
      <c r="Y19" s="547">
        <f>SUM(W19:W29)</f>
        <v>710.48692573595008</v>
      </c>
      <c r="Z19" s="544"/>
      <c r="AA19" s="574"/>
      <c r="AB19" s="168">
        <f>P19*$E$11</f>
        <v>367.7814674397859</v>
      </c>
      <c r="AC19" s="169">
        <f>AB19/12</f>
        <v>30.648455619982158</v>
      </c>
      <c r="AD19" s="547">
        <f>SUM(AB19:AB29)</f>
        <v>8525.843108831401</v>
      </c>
      <c r="AE19" s="547">
        <f>SUM(AC19:AC29)</f>
        <v>710.48692573595008</v>
      </c>
      <c r="AF19" s="544"/>
      <c r="AG19" s="574"/>
      <c r="AH19" s="168">
        <f t="shared" ref="AH19:AH50" si="1">P19*$E$12</f>
        <v>367.7814674397859</v>
      </c>
      <c r="AI19" s="273">
        <f>AH19/12</f>
        <v>30.648455619982158</v>
      </c>
      <c r="AJ19" s="576">
        <f>SUM(AH19:AH29)</f>
        <v>8525.843108831401</v>
      </c>
      <c r="AK19" s="547">
        <f>SUM(AI19:AI29)</f>
        <v>710.48692573595008</v>
      </c>
      <c r="AL19" s="544"/>
      <c r="AM19" s="574"/>
      <c r="AN19" s="168">
        <f t="shared" ref="AN19:AN50" si="2">P19*$E$13</f>
        <v>367.7814674397859</v>
      </c>
      <c r="AO19" s="273">
        <f>AN19/12</f>
        <v>30.648455619982158</v>
      </c>
      <c r="AP19" s="576">
        <f>SUM(AN19:AN29)</f>
        <v>8525.843108831401</v>
      </c>
      <c r="AQ19" s="547">
        <f>SUM(AO19:AO29)</f>
        <v>710.48692573595008</v>
      </c>
      <c r="AR19" s="544"/>
      <c r="AS19" s="574"/>
      <c r="AT19" s="168">
        <f t="shared" ref="AT19:AT50" si="3">P19*$E$14</f>
        <v>367.7814674397859</v>
      </c>
      <c r="AU19" s="273">
        <f>AT19/12</f>
        <v>30.648455619982158</v>
      </c>
      <c r="AV19" s="576">
        <f>SUM(AT19:AT29)</f>
        <v>8525.843108831401</v>
      </c>
      <c r="AW19" s="547">
        <f>SUM(AU19:AU29)</f>
        <v>710.48692573595008</v>
      </c>
      <c r="AX19" s="544"/>
    </row>
    <row r="20" spans="1:50" s="170" customFormat="1" ht="14.45" customHeight="1" x14ac:dyDescent="0.25">
      <c r="A20" s="256">
        <v>3</v>
      </c>
      <c r="B20" s="257" t="s">
        <v>247</v>
      </c>
      <c r="C20" s="257" t="s">
        <v>248</v>
      </c>
      <c r="D20" s="257" t="s">
        <v>673</v>
      </c>
      <c r="E20" s="532"/>
      <c r="F20" s="172" t="s">
        <v>195</v>
      </c>
      <c r="G20" s="257">
        <v>101.95</v>
      </c>
      <c r="H20" s="103" t="s">
        <v>78</v>
      </c>
      <c r="I20" s="172" t="s">
        <v>114</v>
      </c>
      <c r="J20" s="257" t="s">
        <v>270</v>
      </c>
      <c r="K20" s="257" t="s">
        <v>272</v>
      </c>
      <c r="L20" s="322" t="s">
        <v>10</v>
      </c>
      <c r="M20" s="258">
        <v>1</v>
      </c>
      <c r="N20" s="259">
        <v>1000</v>
      </c>
      <c r="O20" s="174">
        <v>0.05</v>
      </c>
      <c r="P20" s="175">
        <f t="shared" ref="P20:P30" si="4">N20*(O20+1)*M20</f>
        <v>1050</v>
      </c>
      <c r="Q20" s="176">
        <f t="shared" ref="Q20:Q82" si="5">P20/12</f>
        <v>87.5</v>
      </c>
      <c r="R20" s="548"/>
      <c r="S20" s="548"/>
      <c r="T20" s="545"/>
      <c r="U20" s="575"/>
      <c r="V20" s="175">
        <f t="shared" ref="V20:V50" si="6">P20*$E$10</f>
        <v>1114.4892952720786</v>
      </c>
      <c r="W20" s="281">
        <f t="shared" ref="W20:W82" si="7">V20/12</f>
        <v>92.874107939339879</v>
      </c>
      <c r="X20" s="577"/>
      <c r="Y20" s="548"/>
      <c r="Z20" s="545"/>
      <c r="AA20" s="575"/>
      <c r="AB20" s="175">
        <f t="shared" ref="AB20:AB50" si="8">P20*$E$11</f>
        <v>1114.4892952720786</v>
      </c>
      <c r="AC20" s="177">
        <f t="shared" ref="AC20:AC82" si="9">AB20/12</f>
        <v>92.874107939339879</v>
      </c>
      <c r="AD20" s="548"/>
      <c r="AE20" s="548"/>
      <c r="AF20" s="545"/>
      <c r="AG20" s="575"/>
      <c r="AH20" s="175">
        <f t="shared" si="1"/>
        <v>1114.4892952720786</v>
      </c>
      <c r="AI20" s="281">
        <f t="shared" ref="AI20:AI82" si="10">AH20/12</f>
        <v>92.874107939339879</v>
      </c>
      <c r="AJ20" s="577"/>
      <c r="AK20" s="548"/>
      <c r="AL20" s="545"/>
      <c r="AM20" s="575"/>
      <c r="AN20" s="175">
        <f t="shared" si="2"/>
        <v>1114.4892952720786</v>
      </c>
      <c r="AO20" s="281">
        <f t="shared" ref="AO20:AO82" si="11">AN20/12</f>
        <v>92.874107939339879</v>
      </c>
      <c r="AP20" s="577"/>
      <c r="AQ20" s="548"/>
      <c r="AR20" s="545"/>
      <c r="AS20" s="575"/>
      <c r="AT20" s="175">
        <f t="shared" si="3"/>
        <v>1114.4892952720786</v>
      </c>
      <c r="AU20" s="281">
        <f t="shared" ref="AU20:AU82" si="12">AT20/12</f>
        <v>92.874107939339879</v>
      </c>
      <c r="AV20" s="577"/>
      <c r="AW20" s="548"/>
      <c r="AX20" s="545"/>
    </row>
    <row r="21" spans="1:50" s="170" customFormat="1" ht="14.45" customHeight="1" x14ac:dyDescent="0.25">
      <c r="A21" s="256">
        <v>3</v>
      </c>
      <c r="B21" s="257" t="s">
        <v>247</v>
      </c>
      <c r="C21" s="257" t="s">
        <v>248</v>
      </c>
      <c r="D21" s="257" t="s">
        <v>673</v>
      </c>
      <c r="E21" s="532"/>
      <c r="F21" s="172" t="s">
        <v>199</v>
      </c>
      <c r="G21" s="257">
        <v>126.51</v>
      </c>
      <c r="H21" s="103" t="s">
        <v>78</v>
      </c>
      <c r="I21" s="172" t="s">
        <v>114</v>
      </c>
      <c r="J21" s="257" t="s">
        <v>270</v>
      </c>
      <c r="K21" s="257" t="s">
        <v>273</v>
      </c>
      <c r="L21" s="322" t="s">
        <v>10</v>
      </c>
      <c r="M21" s="258">
        <v>0.33</v>
      </c>
      <c r="N21" s="259">
        <v>1000</v>
      </c>
      <c r="O21" s="174">
        <v>0.05</v>
      </c>
      <c r="P21" s="175">
        <f t="shared" si="4"/>
        <v>346.5</v>
      </c>
      <c r="Q21" s="176">
        <f t="shared" si="5"/>
        <v>28.875</v>
      </c>
      <c r="R21" s="548"/>
      <c r="S21" s="548"/>
      <c r="T21" s="545"/>
      <c r="U21" s="575"/>
      <c r="V21" s="175">
        <f t="shared" si="6"/>
        <v>367.7814674397859</v>
      </c>
      <c r="W21" s="281">
        <f t="shared" si="7"/>
        <v>30.648455619982158</v>
      </c>
      <c r="X21" s="577"/>
      <c r="Y21" s="548"/>
      <c r="Z21" s="545"/>
      <c r="AA21" s="575"/>
      <c r="AB21" s="175">
        <f t="shared" si="8"/>
        <v>367.7814674397859</v>
      </c>
      <c r="AC21" s="177">
        <f t="shared" si="9"/>
        <v>30.648455619982158</v>
      </c>
      <c r="AD21" s="548"/>
      <c r="AE21" s="548"/>
      <c r="AF21" s="545"/>
      <c r="AG21" s="575"/>
      <c r="AH21" s="175">
        <f t="shared" si="1"/>
        <v>367.7814674397859</v>
      </c>
      <c r="AI21" s="281">
        <f t="shared" si="10"/>
        <v>30.648455619982158</v>
      </c>
      <c r="AJ21" s="577"/>
      <c r="AK21" s="548"/>
      <c r="AL21" s="545"/>
      <c r="AM21" s="575"/>
      <c r="AN21" s="175">
        <f t="shared" si="2"/>
        <v>367.7814674397859</v>
      </c>
      <c r="AO21" s="281">
        <f t="shared" si="11"/>
        <v>30.648455619982158</v>
      </c>
      <c r="AP21" s="577"/>
      <c r="AQ21" s="548"/>
      <c r="AR21" s="545"/>
      <c r="AS21" s="575"/>
      <c r="AT21" s="175">
        <f t="shared" si="3"/>
        <v>367.7814674397859</v>
      </c>
      <c r="AU21" s="281">
        <f t="shared" si="12"/>
        <v>30.648455619982158</v>
      </c>
      <c r="AV21" s="577"/>
      <c r="AW21" s="548"/>
      <c r="AX21" s="545"/>
    </row>
    <row r="22" spans="1:50" s="170" customFormat="1" ht="14.45" customHeight="1" x14ac:dyDescent="0.25">
      <c r="A22" s="256">
        <v>3</v>
      </c>
      <c r="B22" s="257" t="s">
        <v>247</v>
      </c>
      <c r="C22" s="257" t="s">
        <v>248</v>
      </c>
      <c r="D22" s="257" t="s">
        <v>673</v>
      </c>
      <c r="E22" s="532"/>
      <c r="F22" s="172" t="s">
        <v>195</v>
      </c>
      <c r="G22" s="257">
        <v>1040.52</v>
      </c>
      <c r="H22" s="103" t="s">
        <v>78</v>
      </c>
      <c r="I22" s="172" t="s">
        <v>114</v>
      </c>
      <c r="J22" s="257" t="s">
        <v>275</v>
      </c>
      <c r="K22" s="257" t="s">
        <v>271</v>
      </c>
      <c r="L22" s="322" t="s">
        <v>10</v>
      </c>
      <c r="M22" s="258">
        <v>1</v>
      </c>
      <c r="N22" s="259">
        <v>1000</v>
      </c>
      <c r="O22" s="174">
        <v>0.05</v>
      </c>
      <c r="P22" s="175">
        <f t="shared" si="4"/>
        <v>1050</v>
      </c>
      <c r="Q22" s="176">
        <f t="shared" si="5"/>
        <v>87.5</v>
      </c>
      <c r="R22" s="548"/>
      <c r="S22" s="548"/>
      <c r="T22" s="545"/>
      <c r="U22" s="575"/>
      <c r="V22" s="175">
        <f t="shared" si="6"/>
        <v>1114.4892952720786</v>
      </c>
      <c r="W22" s="281">
        <f t="shared" si="7"/>
        <v>92.874107939339879</v>
      </c>
      <c r="X22" s="577"/>
      <c r="Y22" s="548"/>
      <c r="Z22" s="545"/>
      <c r="AA22" s="575"/>
      <c r="AB22" s="175">
        <f t="shared" si="8"/>
        <v>1114.4892952720786</v>
      </c>
      <c r="AC22" s="177">
        <f t="shared" si="9"/>
        <v>92.874107939339879</v>
      </c>
      <c r="AD22" s="548"/>
      <c r="AE22" s="548"/>
      <c r="AF22" s="545"/>
      <c r="AG22" s="575"/>
      <c r="AH22" s="175">
        <f t="shared" si="1"/>
        <v>1114.4892952720786</v>
      </c>
      <c r="AI22" s="281">
        <f t="shared" si="10"/>
        <v>92.874107939339879</v>
      </c>
      <c r="AJ22" s="577"/>
      <c r="AK22" s="548"/>
      <c r="AL22" s="545"/>
      <c r="AM22" s="575"/>
      <c r="AN22" s="175">
        <f t="shared" si="2"/>
        <v>1114.4892952720786</v>
      </c>
      <c r="AO22" s="281">
        <f t="shared" si="11"/>
        <v>92.874107939339879</v>
      </c>
      <c r="AP22" s="577"/>
      <c r="AQ22" s="548"/>
      <c r="AR22" s="545"/>
      <c r="AS22" s="575"/>
      <c r="AT22" s="175">
        <f t="shared" si="3"/>
        <v>1114.4892952720786</v>
      </c>
      <c r="AU22" s="281">
        <f t="shared" si="12"/>
        <v>92.874107939339879</v>
      </c>
      <c r="AV22" s="577"/>
      <c r="AW22" s="548"/>
      <c r="AX22" s="545"/>
    </row>
    <row r="23" spans="1:50" s="170" customFormat="1" ht="14.45" customHeight="1" x14ac:dyDescent="0.25">
      <c r="A23" s="256">
        <v>3</v>
      </c>
      <c r="B23" s="257" t="s">
        <v>247</v>
      </c>
      <c r="C23" s="257" t="s">
        <v>248</v>
      </c>
      <c r="D23" s="257" t="s">
        <v>673</v>
      </c>
      <c r="E23" s="532"/>
      <c r="F23" s="172" t="s">
        <v>197</v>
      </c>
      <c r="G23" s="257">
        <v>522.35</v>
      </c>
      <c r="H23" s="103" t="s">
        <v>78</v>
      </c>
      <c r="I23" s="172" t="s">
        <v>114</v>
      </c>
      <c r="J23" s="257" t="s">
        <v>275</v>
      </c>
      <c r="K23" s="257" t="s">
        <v>276</v>
      </c>
      <c r="L23" s="322" t="s">
        <v>10</v>
      </c>
      <c r="M23" s="258">
        <v>0.33</v>
      </c>
      <c r="N23" s="259">
        <v>1000</v>
      </c>
      <c r="O23" s="174">
        <v>0.05</v>
      </c>
      <c r="P23" s="175">
        <f t="shared" si="4"/>
        <v>346.5</v>
      </c>
      <c r="Q23" s="176">
        <f t="shared" si="5"/>
        <v>28.875</v>
      </c>
      <c r="R23" s="548"/>
      <c r="S23" s="548"/>
      <c r="T23" s="545"/>
      <c r="U23" s="575"/>
      <c r="V23" s="175">
        <f t="shared" si="6"/>
        <v>367.7814674397859</v>
      </c>
      <c r="W23" s="281">
        <f t="shared" si="7"/>
        <v>30.648455619982158</v>
      </c>
      <c r="X23" s="577"/>
      <c r="Y23" s="548"/>
      <c r="Z23" s="545"/>
      <c r="AA23" s="575"/>
      <c r="AB23" s="175">
        <f t="shared" si="8"/>
        <v>367.7814674397859</v>
      </c>
      <c r="AC23" s="177">
        <f t="shared" si="9"/>
        <v>30.648455619982158</v>
      </c>
      <c r="AD23" s="548"/>
      <c r="AE23" s="548"/>
      <c r="AF23" s="545"/>
      <c r="AG23" s="575"/>
      <c r="AH23" s="175">
        <f t="shared" si="1"/>
        <v>367.7814674397859</v>
      </c>
      <c r="AI23" s="281">
        <f t="shared" si="10"/>
        <v>30.648455619982158</v>
      </c>
      <c r="AJ23" s="577"/>
      <c r="AK23" s="548"/>
      <c r="AL23" s="545"/>
      <c r="AM23" s="575"/>
      <c r="AN23" s="175">
        <f t="shared" si="2"/>
        <v>367.7814674397859</v>
      </c>
      <c r="AO23" s="281">
        <f t="shared" si="11"/>
        <v>30.648455619982158</v>
      </c>
      <c r="AP23" s="577"/>
      <c r="AQ23" s="548"/>
      <c r="AR23" s="545"/>
      <c r="AS23" s="575"/>
      <c r="AT23" s="175">
        <f t="shared" si="3"/>
        <v>367.7814674397859</v>
      </c>
      <c r="AU23" s="281">
        <f t="shared" si="12"/>
        <v>30.648455619982158</v>
      </c>
      <c r="AV23" s="577"/>
      <c r="AW23" s="548"/>
      <c r="AX23" s="545"/>
    </row>
    <row r="24" spans="1:50" s="170" customFormat="1" ht="14.45" customHeight="1" x14ac:dyDescent="0.25">
      <c r="A24" s="256">
        <v>3</v>
      </c>
      <c r="B24" s="257" t="s">
        <v>247</v>
      </c>
      <c r="C24" s="257" t="s">
        <v>248</v>
      </c>
      <c r="D24" s="257" t="s">
        <v>673</v>
      </c>
      <c r="E24" s="532"/>
      <c r="F24" s="172" t="s">
        <v>195</v>
      </c>
      <c r="G24" s="257">
        <v>163.01</v>
      </c>
      <c r="H24" s="103" t="s">
        <v>78</v>
      </c>
      <c r="I24" s="172" t="s">
        <v>114</v>
      </c>
      <c r="J24" s="257" t="s">
        <v>275</v>
      </c>
      <c r="K24" s="257" t="s">
        <v>276</v>
      </c>
      <c r="L24" s="322" t="s">
        <v>10</v>
      </c>
      <c r="M24" s="258">
        <v>1</v>
      </c>
      <c r="N24" s="259">
        <v>1000</v>
      </c>
      <c r="O24" s="174">
        <v>0.05</v>
      </c>
      <c r="P24" s="175">
        <f t="shared" si="4"/>
        <v>1050</v>
      </c>
      <c r="Q24" s="176">
        <f t="shared" si="5"/>
        <v>87.5</v>
      </c>
      <c r="R24" s="548"/>
      <c r="S24" s="548"/>
      <c r="T24" s="545"/>
      <c r="U24" s="575"/>
      <c r="V24" s="175">
        <f t="shared" si="6"/>
        <v>1114.4892952720786</v>
      </c>
      <c r="W24" s="281">
        <f t="shared" si="7"/>
        <v>92.874107939339879</v>
      </c>
      <c r="X24" s="577"/>
      <c r="Y24" s="548"/>
      <c r="Z24" s="545"/>
      <c r="AA24" s="575"/>
      <c r="AB24" s="175">
        <f t="shared" si="8"/>
        <v>1114.4892952720786</v>
      </c>
      <c r="AC24" s="177">
        <f t="shared" si="9"/>
        <v>92.874107939339879</v>
      </c>
      <c r="AD24" s="548"/>
      <c r="AE24" s="548"/>
      <c r="AF24" s="545"/>
      <c r="AG24" s="575"/>
      <c r="AH24" s="175">
        <f t="shared" si="1"/>
        <v>1114.4892952720786</v>
      </c>
      <c r="AI24" s="281">
        <f t="shared" si="10"/>
        <v>92.874107939339879</v>
      </c>
      <c r="AJ24" s="577"/>
      <c r="AK24" s="548"/>
      <c r="AL24" s="545"/>
      <c r="AM24" s="575"/>
      <c r="AN24" s="175">
        <f t="shared" si="2"/>
        <v>1114.4892952720786</v>
      </c>
      <c r="AO24" s="281">
        <f t="shared" si="11"/>
        <v>92.874107939339879</v>
      </c>
      <c r="AP24" s="577"/>
      <c r="AQ24" s="548"/>
      <c r="AR24" s="545"/>
      <c r="AS24" s="575"/>
      <c r="AT24" s="175">
        <f t="shared" si="3"/>
        <v>1114.4892952720786</v>
      </c>
      <c r="AU24" s="281">
        <f t="shared" si="12"/>
        <v>92.874107939339879</v>
      </c>
      <c r="AV24" s="577"/>
      <c r="AW24" s="548"/>
      <c r="AX24" s="545"/>
    </row>
    <row r="25" spans="1:50" s="170" customFormat="1" ht="14.45" customHeight="1" x14ac:dyDescent="0.25">
      <c r="A25" s="256">
        <v>3</v>
      </c>
      <c r="B25" s="257" t="s">
        <v>247</v>
      </c>
      <c r="C25" s="257" t="s">
        <v>248</v>
      </c>
      <c r="D25" s="257" t="s">
        <v>673</v>
      </c>
      <c r="E25" s="532"/>
      <c r="F25" s="172" t="s">
        <v>195</v>
      </c>
      <c r="G25" s="257">
        <v>1320.76</v>
      </c>
      <c r="H25" s="103" t="s">
        <v>78</v>
      </c>
      <c r="I25" s="172" t="s">
        <v>114</v>
      </c>
      <c r="J25" s="257" t="s">
        <v>277</v>
      </c>
      <c r="K25" s="257" t="s">
        <v>271</v>
      </c>
      <c r="L25" s="322" t="s">
        <v>10</v>
      </c>
      <c r="M25" s="258">
        <v>1</v>
      </c>
      <c r="N25" s="259">
        <v>1000</v>
      </c>
      <c r="O25" s="174">
        <v>0.05</v>
      </c>
      <c r="P25" s="175">
        <f t="shared" si="4"/>
        <v>1050</v>
      </c>
      <c r="Q25" s="176">
        <f t="shared" si="5"/>
        <v>87.5</v>
      </c>
      <c r="R25" s="548"/>
      <c r="S25" s="548"/>
      <c r="T25" s="545"/>
      <c r="U25" s="575"/>
      <c r="V25" s="175">
        <f t="shared" si="6"/>
        <v>1114.4892952720786</v>
      </c>
      <c r="W25" s="281">
        <f t="shared" si="7"/>
        <v>92.874107939339879</v>
      </c>
      <c r="X25" s="577"/>
      <c r="Y25" s="548"/>
      <c r="Z25" s="545"/>
      <c r="AA25" s="575"/>
      <c r="AB25" s="175">
        <f t="shared" si="8"/>
        <v>1114.4892952720786</v>
      </c>
      <c r="AC25" s="177">
        <f t="shared" si="9"/>
        <v>92.874107939339879</v>
      </c>
      <c r="AD25" s="548"/>
      <c r="AE25" s="548"/>
      <c r="AF25" s="545"/>
      <c r="AG25" s="575"/>
      <c r="AH25" s="175">
        <f t="shared" si="1"/>
        <v>1114.4892952720786</v>
      </c>
      <c r="AI25" s="281">
        <f t="shared" si="10"/>
        <v>92.874107939339879</v>
      </c>
      <c r="AJ25" s="577"/>
      <c r="AK25" s="548"/>
      <c r="AL25" s="545"/>
      <c r="AM25" s="575"/>
      <c r="AN25" s="175">
        <f t="shared" si="2"/>
        <v>1114.4892952720786</v>
      </c>
      <c r="AO25" s="281">
        <f t="shared" si="11"/>
        <v>92.874107939339879</v>
      </c>
      <c r="AP25" s="577"/>
      <c r="AQ25" s="548"/>
      <c r="AR25" s="545"/>
      <c r="AS25" s="575"/>
      <c r="AT25" s="175">
        <f t="shared" si="3"/>
        <v>1114.4892952720786</v>
      </c>
      <c r="AU25" s="281">
        <f t="shared" si="12"/>
        <v>92.874107939339879</v>
      </c>
      <c r="AV25" s="577"/>
      <c r="AW25" s="548"/>
      <c r="AX25" s="545"/>
    </row>
    <row r="26" spans="1:50" s="170" customFormat="1" ht="14.45" customHeight="1" x14ac:dyDescent="0.25">
      <c r="A26" s="256">
        <v>3</v>
      </c>
      <c r="B26" s="257" t="s">
        <v>247</v>
      </c>
      <c r="C26" s="257" t="s">
        <v>248</v>
      </c>
      <c r="D26" s="257" t="s">
        <v>673</v>
      </c>
      <c r="E26" s="532"/>
      <c r="F26" s="172" t="s">
        <v>195</v>
      </c>
      <c r="G26" s="257">
        <v>1504.85</v>
      </c>
      <c r="H26" s="103" t="s">
        <v>78</v>
      </c>
      <c r="I26" s="172" t="s">
        <v>114</v>
      </c>
      <c r="J26" s="257" t="s">
        <v>277</v>
      </c>
      <c r="K26" s="257" t="s">
        <v>272</v>
      </c>
      <c r="L26" s="322" t="s">
        <v>10</v>
      </c>
      <c r="M26" s="258">
        <v>1</v>
      </c>
      <c r="N26" s="259">
        <v>1000</v>
      </c>
      <c r="O26" s="174">
        <v>0.05</v>
      </c>
      <c r="P26" s="175">
        <f t="shared" si="4"/>
        <v>1050</v>
      </c>
      <c r="Q26" s="176">
        <f t="shared" si="5"/>
        <v>87.5</v>
      </c>
      <c r="R26" s="548"/>
      <c r="S26" s="548"/>
      <c r="T26" s="545"/>
      <c r="U26" s="575"/>
      <c r="V26" s="175">
        <f t="shared" si="6"/>
        <v>1114.4892952720786</v>
      </c>
      <c r="W26" s="281">
        <f t="shared" si="7"/>
        <v>92.874107939339879</v>
      </c>
      <c r="X26" s="577"/>
      <c r="Y26" s="548"/>
      <c r="Z26" s="545"/>
      <c r="AA26" s="575"/>
      <c r="AB26" s="175">
        <f t="shared" si="8"/>
        <v>1114.4892952720786</v>
      </c>
      <c r="AC26" s="177">
        <f t="shared" si="9"/>
        <v>92.874107939339879</v>
      </c>
      <c r="AD26" s="548"/>
      <c r="AE26" s="548"/>
      <c r="AF26" s="545"/>
      <c r="AG26" s="575"/>
      <c r="AH26" s="175">
        <f t="shared" si="1"/>
        <v>1114.4892952720786</v>
      </c>
      <c r="AI26" s="281">
        <f t="shared" si="10"/>
        <v>92.874107939339879</v>
      </c>
      <c r="AJ26" s="577"/>
      <c r="AK26" s="548"/>
      <c r="AL26" s="545"/>
      <c r="AM26" s="575"/>
      <c r="AN26" s="175">
        <f t="shared" si="2"/>
        <v>1114.4892952720786</v>
      </c>
      <c r="AO26" s="281">
        <f t="shared" si="11"/>
        <v>92.874107939339879</v>
      </c>
      <c r="AP26" s="577"/>
      <c r="AQ26" s="548"/>
      <c r="AR26" s="545"/>
      <c r="AS26" s="575"/>
      <c r="AT26" s="175">
        <f t="shared" si="3"/>
        <v>1114.4892952720786</v>
      </c>
      <c r="AU26" s="281">
        <f t="shared" si="12"/>
        <v>92.874107939339879</v>
      </c>
      <c r="AV26" s="577"/>
      <c r="AW26" s="548"/>
      <c r="AX26" s="545"/>
    </row>
    <row r="27" spans="1:50" s="170" customFormat="1" ht="14.45" customHeight="1" x14ac:dyDescent="0.25">
      <c r="A27" s="256">
        <v>3</v>
      </c>
      <c r="B27" s="257" t="s">
        <v>247</v>
      </c>
      <c r="C27" s="257" t="s">
        <v>248</v>
      </c>
      <c r="D27" s="257" t="s">
        <v>673</v>
      </c>
      <c r="E27" s="532"/>
      <c r="F27" s="172" t="s">
        <v>195</v>
      </c>
      <c r="G27" s="257">
        <v>176.81</v>
      </c>
      <c r="H27" s="103" t="s">
        <v>78</v>
      </c>
      <c r="I27" s="172" t="s">
        <v>114</v>
      </c>
      <c r="J27" s="257" t="s">
        <v>278</v>
      </c>
      <c r="K27" s="257" t="s">
        <v>271</v>
      </c>
      <c r="L27" s="322" t="s">
        <v>10</v>
      </c>
      <c r="M27" s="258">
        <v>1</v>
      </c>
      <c r="N27" s="259">
        <v>1000</v>
      </c>
      <c r="O27" s="174">
        <v>0.05</v>
      </c>
      <c r="P27" s="175">
        <f t="shared" si="4"/>
        <v>1050</v>
      </c>
      <c r="Q27" s="176">
        <f t="shared" si="5"/>
        <v>87.5</v>
      </c>
      <c r="R27" s="548"/>
      <c r="S27" s="548"/>
      <c r="T27" s="545"/>
      <c r="U27" s="575"/>
      <c r="V27" s="175">
        <f t="shared" si="6"/>
        <v>1114.4892952720786</v>
      </c>
      <c r="W27" s="281">
        <f t="shared" si="7"/>
        <v>92.874107939339879</v>
      </c>
      <c r="X27" s="577"/>
      <c r="Y27" s="548"/>
      <c r="Z27" s="545"/>
      <c r="AA27" s="575"/>
      <c r="AB27" s="175">
        <f t="shared" si="8"/>
        <v>1114.4892952720786</v>
      </c>
      <c r="AC27" s="177">
        <f t="shared" si="9"/>
        <v>92.874107939339879</v>
      </c>
      <c r="AD27" s="548"/>
      <c r="AE27" s="548"/>
      <c r="AF27" s="545"/>
      <c r="AG27" s="575"/>
      <c r="AH27" s="175">
        <f t="shared" si="1"/>
        <v>1114.4892952720786</v>
      </c>
      <c r="AI27" s="281">
        <f t="shared" si="10"/>
        <v>92.874107939339879</v>
      </c>
      <c r="AJ27" s="577"/>
      <c r="AK27" s="548"/>
      <c r="AL27" s="545"/>
      <c r="AM27" s="575"/>
      <c r="AN27" s="175">
        <f t="shared" si="2"/>
        <v>1114.4892952720786</v>
      </c>
      <c r="AO27" s="281">
        <f t="shared" si="11"/>
        <v>92.874107939339879</v>
      </c>
      <c r="AP27" s="577"/>
      <c r="AQ27" s="548"/>
      <c r="AR27" s="545"/>
      <c r="AS27" s="575"/>
      <c r="AT27" s="175">
        <f t="shared" si="3"/>
        <v>1114.4892952720786</v>
      </c>
      <c r="AU27" s="281">
        <f t="shared" si="12"/>
        <v>92.874107939339879</v>
      </c>
      <c r="AV27" s="577"/>
      <c r="AW27" s="548"/>
      <c r="AX27" s="545"/>
    </row>
    <row r="28" spans="1:50" s="170" customFormat="1" ht="15" customHeight="1" thickBot="1" x14ac:dyDescent="0.3">
      <c r="A28" s="323">
        <v>3</v>
      </c>
      <c r="B28" s="298" t="s">
        <v>247</v>
      </c>
      <c r="C28" s="298" t="s">
        <v>248</v>
      </c>
      <c r="D28" s="298" t="s">
        <v>673</v>
      </c>
      <c r="E28" s="532"/>
      <c r="F28" s="194" t="s">
        <v>199</v>
      </c>
      <c r="G28" s="298">
        <v>158.43</v>
      </c>
      <c r="H28" s="324" t="s">
        <v>78</v>
      </c>
      <c r="I28" s="194" t="s">
        <v>114</v>
      </c>
      <c r="J28" s="298" t="s">
        <v>278</v>
      </c>
      <c r="K28" s="298" t="s">
        <v>272</v>
      </c>
      <c r="L28" s="325" t="s">
        <v>10</v>
      </c>
      <c r="M28" s="326">
        <v>0.33</v>
      </c>
      <c r="N28" s="327">
        <v>1000</v>
      </c>
      <c r="O28" s="197">
        <v>0.05</v>
      </c>
      <c r="P28" s="179">
        <f t="shared" ref="P28" si="13">N28*(O28+1)*M28</f>
        <v>346.5</v>
      </c>
      <c r="Q28" s="180">
        <f t="shared" ref="Q28" si="14">P28/12</f>
        <v>28.875</v>
      </c>
      <c r="R28" s="548"/>
      <c r="S28" s="548"/>
      <c r="T28" s="545"/>
      <c r="U28" s="575"/>
      <c r="V28" s="186">
        <f t="shared" ref="V28" si="15">P28*$E$10</f>
        <v>367.7814674397859</v>
      </c>
      <c r="W28" s="280">
        <f t="shared" ref="W28" si="16">V28/12</f>
        <v>30.648455619982158</v>
      </c>
      <c r="X28" s="577"/>
      <c r="Y28" s="548"/>
      <c r="Z28" s="545"/>
      <c r="AA28" s="575"/>
      <c r="AB28" s="186">
        <f t="shared" ref="AB28" si="17">P28*$E$11</f>
        <v>367.7814674397859</v>
      </c>
      <c r="AC28" s="188">
        <f t="shared" ref="AC28" si="18">AB28/12</f>
        <v>30.648455619982158</v>
      </c>
      <c r="AD28" s="548"/>
      <c r="AE28" s="548"/>
      <c r="AF28" s="545"/>
      <c r="AG28" s="575"/>
      <c r="AH28" s="186">
        <f t="shared" ref="AH28" si="19">P28*$E$12</f>
        <v>367.7814674397859</v>
      </c>
      <c r="AI28" s="280">
        <f t="shared" ref="AI28" si="20">AH28/12</f>
        <v>30.648455619982158</v>
      </c>
      <c r="AJ28" s="577"/>
      <c r="AK28" s="548"/>
      <c r="AL28" s="545"/>
      <c r="AM28" s="575"/>
      <c r="AN28" s="186">
        <f t="shared" ref="AN28" si="21">P28*$E$13</f>
        <v>367.7814674397859</v>
      </c>
      <c r="AO28" s="280">
        <f t="shared" ref="AO28" si="22">AN28/12</f>
        <v>30.648455619982158</v>
      </c>
      <c r="AP28" s="577"/>
      <c r="AQ28" s="548"/>
      <c r="AR28" s="545"/>
      <c r="AS28" s="575"/>
      <c r="AT28" s="186">
        <f t="shared" ref="AT28" si="23">P28*$E$14</f>
        <v>367.7814674397859</v>
      </c>
      <c r="AU28" s="280">
        <f t="shared" ref="AU28" si="24">AT28/12</f>
        <v>30.648455619982158</v>
      </c>
      <c r="AV28" s="577"/>
      <c r="AW28" s="548"/>
      <c r="AX28" s="545"/>
    </row>
    <row r="29" spans="1:50" s="170" customFormat="1" ht="15" customHeight="1" thickBot="1" x14ac:dyDescent="0.3">
      <c r="A29" s="260">
        <v>3</v>
      </c>
      <c r="B29" s="261" t="s">
        <v>247</v>
      </c>
      <c r="C29" s="261" t="s">
        <v>248</v>
      </c>
      <c r="D29" s="261" t="s">
        <v>673</v>
      </c>
      <c r="E29" s="182" t="str">
        <f>CONCATENATE(C29,I29)</f>
        <v>024001TTVG</v>
      </c>
      <c r="F29" s="182" t="s">
        <v>203</v>
      </c>
      <c r="G29" s="261">
        <v>236.9</v>
      </c>
      <c r="H29" s="112" t="s">
        <v>78</v>
      </c>
      <c r="I29" s="182" t="s">
        <v>117</v>
      </c>
      <c r="J29" s="261" t="s">
        <v>270</v>
      </c>
      <c r="K29" s="261" t="s">
        <v>274</v>
      </c>
      <c r="L29" s="301" t="s">
        <v>10</v>
      </c>
      <c r="M29" s="262">
        <v>0.33</v>
      </c>
      <c r="N29" s="263">
        <v>1000</v>
      </c>
      <c r="O29" s="185">
        <v>0.05</v>
      </c>
      <c r="P29" s="186">
        <f t="shared" si="4"/>
        <v>346.5</v>
      </c>
      <c r="Q29" s="187">
        <f t="shared" si="5"/>
        <v>28.875</v>
      </c>
      <c r="R29" s="549"/>
      <c r="S29" s="549"/>
      <c r="T29" s="546"/>
      <c r="U29" s="575"/>
      <c r="V29" s="186">
        <f t="shared" si="6"/>
        <v>367.7814674397859</v>
      </c>
      <c r="W29" s="280">
        <f t="shared" si="7"/>
        <v>30.648455619982158</v>
      </c>
      <c r="X29" s="578"/>
      <c r="Y29" s="549"/>
      <c r="Z29" s="546"/>
      <c r="AA29" s="575"/>
      <c r="AB29" s="186">
        <f t="shared" si="8"/>
        <v>367.7814674397859</v>
      </c>
      <c r="AC29" s="188">
        <f t="shared" si="9"/>
        <v>30.648455619982158</v>
      </c>
      <c r="AD29" s="549"/>
      <c r="AE29" s="549"/>
      <c r="AF29" s="546"/>
      <c r="AG29" s="575"/>
      <c r="AH29" s="186">
        <f t="shared" si="1"/>
        <v>367.7814674397859</v>
      </c>
      <c r="AI29" s="280">
        <f t="shared" si="10"/>
        <v>30.648455619982158</v>
      </c>
      <c r="AJ29" s="578"/>
      <c r="AK29" s="549"/>
      <c r="AL29" s="546"/>
      <c r="AM29" s="575"/>
      <c r="AN29" s="186">
        <f t="shared" si="2"/>
        <v>367.7814674397859</v>
      </c>
      <c r="AO29" s="280">
        <f t="shared" si="11"/>
        <v>30.648455619982158</v>
      </c>
      <c r="AP29" s="578"/>
      <c r="AQ29" s="549"/>
      <c r="AR29" s="546"/>
      <c r="AS29" s="575"/>
      <c r="AT29" s="186">
        <f t="shared" si="3"/>
        <v>367.7814674397859</v>
      </c>
      <c r="AU29" s="280">
        <f t="shared" si="12"/>
        <v>30.648455619982158</v>
      </c>
      <c r="AV29" s="578"/>
      <c r="AW29" s="549"/>
      <c r="AX29" s="546"/>
    </row>
    <row r="30" spans="1:50" s="170" customFormat="1" ht="14.45" customHeight="1" x14ac:dyDescent="0.25">
      <c r="A30" s="252">
        <v>3</v>
      </c>
      <c r="B30" s="253" t="s">
        <v>264</v>
      </c>
      <c r="C30" s="253" t="s">
        <v>265</v>
      </c>
      <c r="D30" s="253" t="s">
        <v>673</v>
      </c>
      <c r="E30" s="531" t="str">
        <f>CONCATENATE(C30,I30)</f>
        <v>033001TTTD</v>
      </c>
      <c r="F30" s="164" t="s">
        <v>199</v>
      </c>
      <c r="G30" s="253">
        <v>41.04</v>
      </c>
      <c r="H30" s="95" t="s">
        <v>78</v>
      </c>
      <c r="I30" s="164" t="s">
        <v>115</v>
      </c>
      <c r="J30" s="253" t="s">
        <v>274</v>
      </c>
      <c r="K30" s="253" t="s">
        <v>304</v>
      </c>
      <c r="L30" s="292" t="s">
        <v>10</v>
      </c>
      <c r="M30" s="254">
        <v>1</v>
      </c>
      <c r="N30" s="255">
        <v>1000</v>
      </c>
      <c r="O30" s="167">
        <v>0.05</v>
      </c>
      <c r="P30" s="168">
        <f t="shared" si="4"/>
        <v>1050</v>
      </c>
      <c r="Q30" s="169">
        <f t="shared" si="5"/>
        <v>87.5</v>
      </c>
      <c r="R30" s="547">
        <f>SUM(P30:P89)</f>
        <v>47202.05</v>
      </c>
      <c r="S30" s="547">
        <f>SUM(Q30:Q89)</f>
        <v>3933.5041666666666</v>
      </c>
      <c r="T30" s="544"/>
      <c r="U30" s="575"/>
      <c r="V30" s="168">
        <f t="shared" si="6"/>
        <v>1114.4892952720786</v>
      </c>
      <c r="W30" s="273">
        <f t="shared" si="7"/>
        <v>92.874107939339879</v>
      </c>
      <c r="X30" s="576">
        <f>SUM(V30:V89)</f>
        <v>50101.123276092767</v>
      </c>
      <c r="Y30" s="547">
        <f>SUM(W30:W89)</f>
        <v>4175.0936063410645</v>
      </c>
      <c r="Z30" s="544"/>
      <c r="AA30" s="575"/>
      <c r="AB30" s="168">
        <f t="shared" si="8"/>
        <v>1114.4892952720786</v>
      </c>
      <c r="AC30" s="169">
        <f t="shared" si="9"/>
        <v>92.874107939339879</v>
      </c>
      <c r="AD30" s="547">
        <f>SUM(AB30:AB89)</f>
        <v>50101.123276092767</v>
      </c>
      <c r="AE30" s="547">
        <f>SUM(AC30:AC89)</f>
        <v>4175.0936063410645</v>
      </c>
      <c r="AF30" s="544"/>
      <c r="AG30" s="575"/>
      <c r="AH30" s="168">
        <f t="shared" si="1"/>
        <v>1114.4892952720786</v>
      </c>
      <c r="AI30" s="273">
        <f t="shared" si="10"/>
        <v>92.874107939339879</v>
      </c>
      <c r="AJ30" s="576">
        <f>SUM(AH30:AH89)</f>
        <v>50101.123276092767</v>
      </c>
      <c r="AK30" s="547">
        <f>SUM(AI30:AI89)</f>
        <v>4175.0936063410645</v>
      </c>
      <c r="AL30" s="544"/>
      <c r="AM30" s="575"/>
      <c r="AN30" s="168">
        <f t="shared" si="2"/>
        <v>1114.4892952720786</v>
      </c>
      <c r="AO30" s="273">
        <f t="shared" si="11"/>
        <v>92.874107939339879</v>
      </c>
      <c r="AP30" s="576">
        <f>SUM(AN30:AN89)</f>
        <v>50101.123276092767</v>
      </c>
      <c r="AQ30" s="547">
        <f>SUM(AO30:AO89)</f>
        <v>4175.0936063410645</v>
      </c>
      <c r="AR30" s="544"/>
      <c r="AS30" s="575"/>
      <c r="AT30" s="168">
        <f t="shared" si="3"/>
        <v>1114.4892952720786</v>
      </c>
      <c r="AU30" s="273">
        <f t="shared" si="12"/>
        <v>92.874107939339879</v>
      </c>
      <c r="AV30" s="576">
        <f>SUM(AT30:AT89)</f>
        <v>50101.123276092767</v>
      </c>
      <c r="AW30" s="547">
        <f>SUM(AU30:AU89)</f>
        <v>4175.0936063410645</v>
      </c>
      <c r="AX30" s="544"/>
    </row>
    <row r="31" spans="1:50" s="170" customFormat="1" ht="14.45" customHeight="1" x14ac:dyDescent="0.25">
      <c r="A31" s="256">
        <v>3</v>
      </c>
      <c r="B31" s="257" t="s">
        <v>264</v>
      </c>
      <c r="C31" s="257" t="s">
        <v>265</v>
      </c>
      <c r="D31" s="257" t="s">
        <v>673</v>
      </c>
      <c r="E31" s="530"/>
      <c r="F31" s="172" t="s">
        <v>199</v>
      </c>
      <c r="G31" s="257">
        <v>42</v>
      </c>
      <c r="H31" s="120" t="s">
        <v>78</v>
      </c>
      <c r="I31" s="172" t="s">
        <v>115</v>
      </c>
      <c r="J31" s="257" t="s">
        <v>274</v>
      </c>
      <c r="K31" s="257" t="s">
        <v>305</v>
      </c>
      <c r="L31" s="294" t="s">
        <v>10</v>
      </c>
      <c r="M31" s="258">
        <v>1</v>
      </c>
      <c r="N31" s="259">
        <v>1000</v>
      </c>
      <c r="O31" s="174">
        <v>0.05</v>
      </c>
      <c r="P31" s="175">
        <f t="shared" ref="P31:P93" si="25">N31*(O31+1)*M31</f>
        <v>1050</v>
      </c>
      <c r="Q31" s="176">
        <f t="shared" si="5"/>
        <v>87.5</v>
      </c>
      <c r="R31" s="548"/>
      <c r="S31" s="548"/>
      <c r="T31" s="545"/>
      <c r="U31" s="575"/>
      <c r="V31" s="175">
        <f t="shared" si="6"/>
        <v>1114.4892952720786</v>
      </c>
      <c r="W31" s="281">
        <f t="shared" si="7"/>
        <v>92.874107939339879</v>
      </c>
      <c r="X31" s="577"/>
      <c r="Y31" s="548"/>
      <c r="Z31" s="545"/>
      <c r="AA31" s="575"/>
      <c r="AB31" s="175">
        <f t="shared" si="8"/>
        <v>1114.4892952720786</v>
      </c>
      <c r="AC31" s="177">
        <f t="shared" si="9"/>
        <v>92.874107939339879</v>
      </c>
      <c r="AD31" s="548"/>
      <c r="AE31" s="548"/>
      <c r="AF31" s="545"/>
      <c r="AG31" s="575"/>
      <c r="AH31" s="175">
        <f t="shared" si="1"/>
        <v>1114.4892952720786</v>
      </c>
      <c r="AI31" s="281">
        <f t="shared" si="10"/>
        <v>92.874107939339879</v>
      </c>
      <c r="AJ31" s="577"/>
      <c r="AK31" s="548"/>
      <c r="AL31" s="545"/>
      <c r="AM31" s="575"/>
      <c r="AN31" s="175">
        <f t="shared" si="2"/>
        <v>1114.4892952720786</v>
      </c>
      <c r="AO31" s="281">
        <f t="shared" si="11"/>
        <v>92.874107939339879</v>
      </c>
      <c r="AP31" s="577"/>
      <c r="AQ31" s="548"/>
      <c r="AR31" s="545"/>
      <c r="AS31" s="575"/>
      <c r="AT31" s="175">
        <f t="shared" si="3"/>
        <v>1114.4892952720786</v>
      </c>
      <c r="AU31" s="281">
        <f t="shared" si="12"/>
        <v>92.874107939339879</v>
      </c>
      <c r="AV31" s="577"/>
      <c r="AW31" s="548"/>
      <c r="AX31" s="545"/>
    </row>
    <row r="32" spans="1:50" s="170" customFormat="1" ht="14.45" customHeight="1" x14ac:dyDescent="0.25">
      <c r="A32" s="256">
        <v>3</v>
      </c>
      <c r="B32" s="257" t="s">
        <v>264</v>
      </c>
      <c r="C32" s="257" t="s">
        <v>265</v>
      </c>
      <c r="D32" s="257" t="s">
        <v>673</v>
      </c>
      <c r="E32" s="529" t="str">
        <f>CONCATENATE(C35,I35)</f>
        <v>033001TTPL</v>
      </c>
      <c r="F32" s="172" t="s">
        <v>196</v>
      </c>
      <c r="G32" s="257">
        <v>37.32</v>
      </c>
      <c r="H32" s="120" t="s">
        <v>78</v>
      </c>
      <c r="I32" s="172" t="s">
        <v>114</v>
      </c>
      <c r="J32" s="257" t="s">
        <v>306</v>
      </c>
      <c r="K32" s="257" t="s">
        <v>307</v>
      </c>
      <c r="L32" s="294" t="s">
        <v>10</v>
      </c>
      <c r="M32" s="258">
        <v>1</v>
      </c>
      <c r="N32" s="259">
        <v>1000</v>
      </c>
      <c r="O32" s="174">
        <v>0.05</v>
      </c>
      <c r="P32" s="175">
        <f t="shared" si="25"/>
        <v>1050</v>
      </c>
      <c r="Q32" s="176">
        <f t="shared" si="5"/>
        <v>87.5</v>
      </c>
      <c r="R32" s="548"/>
      <c r="S32" s="548"/>
      <c r="T32" s="545"/>
      <c r="U32" s="575"/>
      <c r="V32" s="175">
        <f t="shared" si="6"/>
        <v>1114.4892952720786</v>
      </c>
      <c r="W32" s="281">
        <f t="shared" si="7"/>
        <v>92.874107939339879</v>
      </c>
      <c r="X32" s="577"/>
      <c r="Y32" s="548"/>
      <c r="Z32" s="545"/>
      <c r="AA32" s="575"/>
      <c r="AB32" s="175">
        <f t="shared" si="8"/>
        <v>1114.4892952720786</v>
      </c>
      <c r="AC32" s="177">
        <f t="shared" si="9"/>
        <v>92.874107939339879</v>
      </c>
      <c r="AD32" s="548"/>
      <c r="AE32" s="548"/>
      <c r="AF32" s="545"/>
      <c r="AG32" s="575"/>
      <c r="AH32" s="175">
        <f t="shared" si="1"/>
        <v>1114.4892952720786</v>
      </c>
      <c r="AI32" s="281">
        <f t="shared" si="10"/>
        <v>92.874107939339879</v>
      </c>
      <c r="AJ32" s="577"/>
      <c r="AK32" s="548"/>
      <c r="AL32" s="545"/>
      <c r="AM32" s="575"/>
      <c r="AN32" s="175">
        <f t="shared" si="2"/>
        <v>1114.4892952720786</v>
      </c>
      <c r="AO32" s="281">
        <f t="shared" si="11"/>
        <v>92.874107939339879</v>
      </c>
      <c r="AP32" s="577"/>
      <c r="AQ32" s="548"/>
      <c r="AR32" s="545"/>
      <c r="AS32" s="575"/>
      <c r="AT32" s="175">
        <f t="shared" si="3"/>
        <v>1114.4892952720786</v>
      </c>
      <c r="AU32" s="281">
        <f t="shared" si="12"/>
        <v>92.874107939339879</v>
      </c>
      <c r="AV32" s="577"/>
      <c r="AW32" s="548"/>
      <c r="AX32" s="545"/>
    </row>
    <row r="33" spans="1:50" s="170" customFormat="1" ht="14.45" customHeight="1" x14ac:dyDescent="0.25">
      <c r="A33" s="256">
        <v>3</v>
      </c>
      <c r="B33" s="257" t="s">
        <v>264</v>
      </c>
      <c r="C33" s="257" t="s">
        <v>265</v>
      </c>
      <c r="D33" s="257" t="s">
        <v>673</v>
      </c>
      <c r="E33" s="532"/>
      <c r="F33" s="172" t="s">
        <v>196</v>
      </c>
      <c r="G33" s="257">
        <v>38.97</v>
      </c>
      <c r="H33" s="120" t="s">
        <v>78</v>
      </c>
      <c r="I33" s="172" t="s">
        <v>114</v>
      </c>
      <c r="J33" s="257" t="s">
        <v>306</v>
      </c>
      <c r="K33" s="257" t="s">
        <v>308</v>
      </c>
      <c r="L33" s="294" t="s">
        <v>10</v>
      </c>
      <c r="M33" s="258">
        <v>1</v>
      </c>
      <c r="N33" s="259">
        <v>1000</v>
      </c>
      <c r="O33" s="174">
        <v>0.05</v>
      </c>
      <c r="P33" s="175">
        <f t="shared" si="25"/>
        <v>1050</v>
      </c>
      <c r="Q33" s="176">
        <f t="shared" si="5"/>
        <v>87.5</v>
      </c>
      <c r="R33" s="548"/>
      <c r="S33" s="548"/>
      <c r="T33" s="545"/>
      <c r="U33" s="575"/>
      <c r="V33" s="175">
        <f t="shared" si="6"/>
        <v>1114.4892952720786</v>
      </c>
      <c r="W33" s="281">
        <f t="shared" si="7"/>
        <v>92.874107939339879</v>
      </c>
      <c r="X33" s="577"/>
      <c r="Y33" s="548"/>
      <c r="Z33" s="545"/>
      <c r="AA33" s="575"/>
      <c r="AB33" s="175">
        <f t="shared" si="8"/>
        <v>1114.4892952720786</v>
      </c>
      <c r="AC33" s="177">
        <f t="shared" si="9"/>
        <v>92.874107939339879</v>
      </c>
      <c r="AD33" s="548"/>
      <c r="AE33" s="548"/>
      <c r="AF33" s="545"/>
      <c r="AG33" s="575"/>
      <c r="AH33" s="175">
        <f t="shared" si="1"/>
        <v>1114.4892952720786</v>
      </c>
      <c r="AI33" s="281">
        <f t="shared" si="10"/>
        <v>92.874107939339879</v>
      </c>
      <c r="AJ33" s="577"/>
      <c r="AK33" s="548"/>
      <c r="AL33" s="545"/>
      <c r="AM33" s="575"/>
      <c r="AN33" s="175">
        <f t="shared" si="2"/>
        <v>1114.4892952720786</v>
      </c>
      <c r="AO33" s="281">
        <f t="shared" si="11"/>
        <v>92.874107939339879</v>
      </c>
      <c r="AP33" s="577"/>
      <c r="AQ33" s="548"/>
      <c r="AR33" s="545"/>
      <c r="AS33" s="575"/>
      <c r="AT33" s="175">
        <f t="shared" si="3"/>
        <v>1114.4892952720786</v>
      </c>
      <c r="AU33" s="281">
        <f t="shared" si="12"/>
        <v>92.874107939339879</v>
      </c>
      <c r="AV33" s="577"/>
      <c r="AW33" s="548"/>
      <c r="AX33" s="545"/>
    </row>
    <row r="34" spans="1:50" s="170" customFormat="1" ht="14.45" customHeight="1" x14ac:dyDescent="0.25">
      <c r="A34" s="256">
        <v>3</v>
      </c>
      <c r="B34" s="257" t="s">
        <v>264</v>
      </c>
      <c r="C34" s="257" t="s">
        <v>265</v>
      </c>
      <c r="D34" s="257" t="s">
        <v>673</v>
      </c>
      <c r="E34" s="532"/>
      <c r="F34" s="172" t="s">
        <v>196</v>
      </c>
      <c r="G34" s="257">
        <v>372.88</v>
      </c>
      <c r="H34" s="120" t="s">
        <v>78</v>
      </c>
      <c r="I34" s="172" t="s">
        <v>114</v>
      </c>
      <c r="J34" s="257" t="s">
        <v>309</v>
      </c>
      <c r="K34" s="257" t="s">
        <v>271</v>
      </c>
      <c r="L34" s="294" t="s">
        <v>10</v>
      </c>
      <c r="M34" s="258">
        <v>1</v>
      </c>
      <c r="N34" s="259">
        <v>1000</v>
      </c>
      <c r="O34" s="174">
        <v>0.05</v>
      </c>
      <c r="P34" s="175">
        <f t="shared" si="25"/>
        <v>1050</v>
      </c>
      <c r="Q34" s="176">
        <f t="shared" si="5"/>
        <v>87.5</v>
      </c>
      <c r="R34" s="548"/>
      <c r="S34" s="548"/>
      <c r="T34" s="545"/>
      <c r="U34" s="575"/>
      <c r="V34" s="175">
        <f t="shared" si="6"/>
        <v>1114.4892952720786</v>
      </c>
      <c r="W34" s="281">
        <f t="shared" si="7"/>
        <v>92.874107939339879</v>
      </c>
      <c r="X34" s="577"/>
      <c r="Y34" s="548"/>
      <c r="Z34" s="545"/>
      <c r="AA34" s="575"/>
      <c r="AB34" s="175">
        <f t="shared" si="8"/>
        <v>1114.4892952720786</v>
      </c>
      <c r="AC34" s="177">
        <f t="shared" si="9"/>
        <v>92.874107939339879</v>
      </c>
      <c r="AD34" s="548"/>
      <c r="AE34" s="548"/>
      <c r="AF34" s="545"/>
      <c r="AG34" s="575"/>
      <c r="AH34" s="175">
        <f t="shared" si="1"/>
        <v>1114.4892952720786</v>
      </c>
      <c r="AI34" s="281">
        <f t="shared" si="10"/>
        <v>92.874107939339879</v>
      </c>
      <c r="AJ34" s="577"/>
      <c r="AK34" s="548"/>
      <c r="AL34" s="545"/>
      <c r="AM34" s="575"/>
      <c r="AN34" s="175">
        <f t="shared" si="2"/>
        <v>1114.4892952720786</v>
      </c>
      <c r="AO34" s="281">
        <f t="shared" si="11"/>
        <v>92.874107939339879</v>
      </c>
      <c r="AP34" s="577"/>
      <c r="AQ34" s="548"/>
      <c r="AR34" s="545"/>
      <c r="AS34" s="575"/>
      <c r="AT34" s="175">
        <f t="shared" si="3"/>
        <v>1114.4892952720786</v>
      </c>
      <c r="AU34" s="281">
        <f t="shared" si="12"/>
        <v>92.874107939339879</v>
      </c>
      <c r="AV34" s="577"/>
      <c r="AW34" s="548"/>
      <c r="AX34" s="545"/>
    </row>
    <row r="35" spans="1:50" s="170" customFormat="1" ht="14.45" customHeight="1" x14ac:dyDescent="0.25">
      <c r="A35" s="256">
        <v>3</v>
      </c>
      <c r="B35" s="257" t="s">
        <v>264</v>
      </c>
      <c r="C35" s="257" t="s">
        <v>265</v>
      </c>
      <c r="D35" s="257" t="s">
        <v>673</v>
      </c>
      <c r="E35" s="532"/>
      <c r="F35" s="172" t="s">
        <v>196</v>
      </c>
      <c r="G35" s="257">
        <v>105.21</v>
      </c>
      <c r="H35" s="120" t="s">
        <v>78</v>
      </c>
      <c r="I35" s="172" t="s">
        <v>114</v>
      </c>
      <c r="J35" s="257" t="s">
        <v>309</v>
      </c>
      <c r="K35" s="257" t="s">
        <v>272</v>
      </c>
      <c r="L35" s="294" t="s">
        <v>10</v>
      </c>
      <c r="M35" s="258">
        <v>1</v>
      </c>
      <c r="N35" s="259">
        <v>1000</v>
      </c>
      <c r="O35" s="174">
        <v>0.05</v>
      </c>
      <c r="P35" s="175">
        <f t="shared" si="25"/>
        <v>1050</v>
      </c>
      <c r="Q35" s="176">
        <f t="shared" si="5"/>
        <v>87.5</v>
      </c>
      <c r="R35" s="548"/>
      <c r="S35" s="548"/>
      <c r="T35" s="545"/>
      <c r="U35" s="575"/>
      <c r="V35" s="175">
        <f t="shared" si="6"/>
        <v>1114.4892952720786</v>
      </c>
      <c r="W35" s="281">
        <f t="shared" si="7"/>
        <v>92.874107939339879</v>
      </c>
      <c r="X35" s="577"/>
      <c r="Y35" s="548"/>
      <c r="Z35" s="545"/>
      <c r="AA35" s="575"/>
      <c r="AB35" s="175">
        <f t="shared" si="8"/>
        <v>1114.4892952720786</v>
      </c>
      <c r="AC35" s="177">
        <f t="shared" si="9"/>
        <v>92.874107939339879</v>
      </c>
      <c r="AD35" s="548"/>
      <c r="AE35" s="548"/>
      <c r="AF35" s="545"/>
      <c r="AG35" s="575"/>
      <c r="AH35" s="175">
        <f t="shared" si="1"/>
        <v>1114.4892952720786</v>
      </c>
      <c r="AI35" s="281">
        <f t="shared" si="10"/>
        <v>92.874107939339879</v>
      </c>
      <c r="AJ35" s="577"/>
      <c r="AK35" s="548"/>
      <c r="AL35" s="545"/>
      <c r="AM35" s="575"/>
      <c r="AN35" s="175">
        <f t="shared" si="2"/>
        <v>1114.4892952720786</v>
      </c>
      <c r="AO35" s="281">
        <f t="shared" si="11"/>
        <v>92.874107939339879</v>
      </c>
      <c r="AP35" s="577"/>
      <c r="AQ35" s="548"/>
      <c r="AR35" s="545"/>
      <c r="AS35" s="575"/>
      <c r="AT35" s="175">
        <f t="shared" si="3"/>
        <v>1114.4892952720786</v>
      </c>
      <c r="AU35" s="281">
        <f t="shared" si="12"/>
        <v>92.874107939339879</v>
      </c>
      <c r="AV35" s="577"/>
      <c r="AW35" s="548"/>
      <c r="AX35" s="545"/>
    </row>
    <row r="36" spans="1:50" s="170" customFormat="1" ht="14.45" customHeight="1" x14ac:dyDescent="0.25">
      <c r="A36" s="171">
        <v>3</v>
      </c>
      <c r="B36" s="172" t="s">
        <v>264</v>
      </c>
      <c r="C36" s="172" t="s">
        <v>265</v>
      </c>
      <c r="D36" s="172" t="s">
        <v>673</v>
      </c>
      <c r="E36" s="532"/>
      <c r="F36" s="328" t="s">
        <v>199</v>
      </c>
      <c r="G36" s="328">
        <v>2.4700000000000002</v>
      </c>
      <c r="H36" s="329" t="s">
        <v>78</v>
      </c>
      <c r="I36" s="328" t="s">
        <v>114</v>
      </c>
      <c r="J36" s="328" t="s">
        <v>309</v>
      </c>
      <c r="K36" s="328" t="s">
        <v>276</v>
      </c>
      <c r="L36" s="294" t="s">
        <v>10</v>
      </c>
      <c r="M36" s="330">
        <v>0</v>
      </c>
      <c r="N36" s="259">
        <v>1000</v>
      </c>
      <c r="O36" s="174">
        <v>0.05</v>
      </c>
      <c r="P36" s="175">
        <f t="shared" si="25"/>
        <v>0</v>
      </c>
      <c r="Q36" s="176">
        <f t="shared" si="5"/>
        <v>0</v>
      </c>
      <c r="R36" s="548"/>
      <c r="S36" s="548"/>
      <c r="T36" s="545"/>
      <c r="U36" s="575"/>
      <c r="V36" s="175">
        <f t="shared" si="6"/>
        <v>0</v>
      </c>
      <c r="W36" s="281">
        <f t="shared" si="7"/>
        <v>0</v>
      </c>
      <c r="X36" s="577"/>
      <c r="Y36" s="548"/>
      <c r="Z36" s="545"/>
      <c r="AA36" s="575"/>
      <c r="AB36" s="175">
        <f t="shared" si="8"/>
        <v>0</v>
      </c>
      <c r="AC36" s="177">
        <f t="shared" si="9"/>
        <v>0</v>
      </c>
      <c r="AD36" s="548"/>
      <c r="AE36" s="548"/>
      <c r="AF36" s="545"/>
      <c r="AG36" s="575"/>
      <c r="AH36" s="175">
        <f t="shared" si="1"/>
        <v>0</v>
      </c>
      <c r="AI36" s="281">
        <f t="shared" si="10"/>
        <v>0</v>
      </c>
      <c r="AJ36" s="577"/>
      <c r="AK36" s="548"/>
      <c r="AL36" s="545"/>
      <c r="AM36" s="575"/>
      <c r="AN36" s="175">
        <f t="shared" si="2"/>
        <v>0</v>
      </c>
      <c r="AO36" s="281">
        <f t="shared" si="11"/>
        <v>0</v>
      </c>
      <c r="AP36" s="577"/>
      <c r="AQ36" s="548"/>
      <c r="AR36" s="545"/>
      <c r="AS36" s="575"/>
      <c r="AT36" s="175">
        <f t="shared" si="3"/>
        <v>0</v>
      </c>
      <c r="AU36" s="281">
        <f t="shared" si="12"/>
        <v>0</v>
      </c>
      <c r="AV36" s="577"/>
      <c r="AW36" s="548"/>
      <c r="AX36" s="545"/>
    </row>
    <row r="37" spans="1:50" s="170" customFormat="1" ht="14.45" customHeight="1" x14ac:dyDescent="0.25">
      <c r="A37" s="171">
        <v>3</v>
      </c>
      <c r="B37" s="172" t="s">
        <v>264</v>
      </c>
      <c r="C37" s="172" t="s">
        <v>265</v>
      </c>
      <c r="D37" s="172" t="s">
        <v>673</v>
      </c>
      <c r="E37" s="532"/>
      <c r="F37" s="328" t="s">
        <v>202</v>
      </c>
      <c r="G37" s="328">
        <v>126.67</v>
      </c>
      <c r="H37" s="329" t="s">
        <v>78</v>
      </c>
      <c r="I37" s="328" t="s">
        <v>114</v>
      </c>
      <c r="J37" s="328" t="s">
        <v>309</v>
      </c>
      <c r="K37" s="328" t="s">
        <v>310</v>
      </c>
      <c r="L37" s="294" t="s">
        <v>10</v>
      </c>
      <c r="M37" s="330">
        <v>0</v>
      </c>
      <c r="N37" s="259">
        <v>1000</v>
      </c>
      <c r="O37" s="174">
        <v>0.05</v>
      </c>
      <c r="P37" s="175">
        <f t="shared" si="25"/>
        <v>0</v>
      </c>
      <c r="Q37" s="176">
        <f t="shared" si="5"/>
        <v>0</v>
      </c>
      <c r="R37" s="548"/>
      <c r="S37" s="548"/>
      <c r="T37" s="545"/>
      <c r="U37" s="575"/>
      <c r="V37" s="175">
        <f t="shared" si="6"/>
        <v>0</v>
      </c>
      <c r="W37" s="281">
        <f t="shared" si="7"/>
        <v>0</v>
      </c>
      <c r="X37" s="577"/>
      <c r="Y37" s="548"/>
      <c r="Z37" s="545"/>
      <c r="AA37" s="575"/>
      <c r="AB37" s="175">
        <f t="shared" si="8"/>
        <v>0</v>
      </c>
      <c r="AC37" s="177">
        <f t="shared" si="9"/>
        <v>0</v>
      </c>
      <c r="AD37" s="548"/>
      <c r="AE37" s="548"/>
      <c r="AF37" s="545"/>
      <c r="AG37" s="575"/>
      <c r="AH37" s="175">
        <f t="shared" si="1"/>
        <v>0</v>
      </c>
      <c r="AI37" s="281">
        <f t="shared" si="10"/>
        <v>0</v>
      </c>
      <c r="AJ37" s="577"/>
      <c r="AK37" s="548"/>
      <c r="AL37" s="545"/>
      <c r="AM37" s="575"/>
      <c r="AN37" s="175">
        <f t="shared" si="2"/>
        <v>0</v>
      </c>
      <c r="AO37" s="281">
        <f t="shared" si="11"/>
        <v>0</v>
      </c>
      <c r="AP37" s="577"/>
      <c r="AQ37" s="548"/>
      <c r="AR37" s="545"/>
      <c r="AS37" s="575"/>
      <c r="AT37" s="175">
        <f t="shared" si="3"/>
        <v>0</v>
      </c>
      <c r="AU37" s="281">
        <f t="shared" si="12"/>
        <v>0</v>
      </c>
      <c r="AV37" s="577"/>
      <c r="AW37" s="548"/>
      <c r="AX37" s="545"/>
    </row>
    <row r="38" spans="1:50" s="170" customFormat="1" ht="14.45" customHeight="1" x14ac:dyDescent="0.25">
      <c r="A38" s="256">
        <v>3</v>
      </c>
      <c r="B38" s="257" t="s">
        <v>264</v>
      </c>
      <c r="C38" s="257" t="s">
        <v>265</v>
      </c>
      <c r="D38" s="257" t="s">
        <v>673</v>
      </c>
      <c r="E38" s="532"/>
      <c r="F38" s="172" t="s">
        <v>195</v>
      </c>
      <c r="G38" s="257">
        <v>676.16</v>
      </c>
      <c r="H38" s="120" t="s">
        <v>78</v>
      </c>
      <c r="I38" s="172" t="s">
        <v>114</v>
      </c>
      <c r="J38" s="257" t="s">
        <v>278</v>
      </c>
      <c r="K38" s="257" t="s">
        <v>271</v>
      </c>
      <c r="L38" s="294" t="s">
        <v>10</v>
      </c>
      <c r="M38" s="258">
        <v>1</v>
      </c>
      <c r="N38" s="259">
        <v>1000</v>
      </c>
      <c r="O38" s="174">
        <v>0.05</v>
      </c>
      <c r="P38" s="175">
        <f t="shared" si="25"/>
        <v>1050</v>
      </c>
      <c r="Q38" s="176">
        <f t="shared" si="5"/>
        <v>87.5</v>
      </c>
      <c r="R38" s="548"/>
      <c r="S38" s="548"/>
      <c r="T38" s="545"/>
      <c r="U38" s="575"/>
      <c r="V38" s="175">
        <f t="shared" si="6"/>
        <v>1114.4892952720786</v>
      </c>
      <c r="W38" s="281">
        <f t="shared" si="7"/>
        <v>92.874107939339879</v>
      </c>
      <c r="X38" s="577"/>
      <c r="Y38" s="548"/>
      <c r="Z38" s="545"/>
      <c r="AA38" s="575"/>
      <c r="AB38" s="175">
        <f t="shared" si="8"/>
        <v>1114.4892952720786</v>
      </c>
      <c r="AC38" s="177">
        <f t="shared" si="9"/>
        <v>92.874107939339879</v>
      </c>
      <c r="AD38" s="548"/>
      <c r="AE38" s="548"/>
      <c r="AF38" s="545"/>
      <c r="AG38" s="575"/>
      <c r="AH38" s="175">
        <f t="shared" si="1"/>
        <v>1114.4892952720786</v>
      </c>
      <c r="AI38" s="281">
        <f t="shared" si="10"/>
        <v>92.874107939339879</v>
      </c>
      <c r="AJ38" s="577"/>
      <c r="AK38" s="548"/>
      <c r="AL38" s="545"/>
      <c r="AM38" s="575"/>
      <c r="AN38" s="175">
        <f t="shared" si="2"/>
        <v>1114.4892952720786</v>
      </c>
      <c r="AO38" s="281">
        <f t="shared" si="11"/>
        <v>92.874107939339879</v>
      </c>
      <c r="AP38" s="577"/>
      <c r="AQ38" s="548"/>
      <c r="AR38" s="545"/>
      <c r="AS38" s="575"/>
      <c r="AT38" s="175">
        <f t="shared" si="3"/>
        <v>1114.4892952720786</v>
      </c>
      <c r="AU38" s="281">
        <f t="shared" si="12"/>
        <v>92.874107939339879</v>
      </c>
      <c r="AV38" s="577"/>
      <c r="AW38" s="548"/>
      <c r="AX38" s="545"/>
    </row>
    <row r="39" spans="1:50" s="170" customFormat="1" ht="14.45" customHeight="1" thickBot="1" x14ac:dyDescent="0.3">
      <c r="A39" s="260">
        <v>3</v>
      </c>
      <c r="B39" s="261" t="s">
        <v>264</v>
      </c>
      <c r="C39" s="261" t="s">
        <v>265</v>
      </c>
      <c r="D39" s="261" t="s">
        <v>673</v>
      </c>
      <c r="E39" s="533"/>
      <c r="F39" s="331" t="s">
        <v>197</v>
      </c>
      <c r="G39" s="331">
        <v>13.01</v>
      </c>
      <c r="H39" s="332" t="s">
        <v>78</v>
      </c>
      <c r="I39" s="331" t="s">
        <v>114</v>
      </c>
      <c r="J39" s="331" t="s">
        <v>278</v>
      </c>
      <c r="K39" s="331" t="s">
        <v>272</v>
      </c>
      <c r="L39" s="301" t="s">
        <v>10</v>
      </c>
      <c r="M39" s="262">
        <v>1</v>
      </c>
      <c r="N39" s="263">
        <v>1000</v>
      </c>
      <c r="O39" s="185">
        <v>0.05</v>
      </c>
      <c r="P39" s="175">
        <f t="shared" si="25"/>
        <v>1050</v>
      </c>
      <c r="Q39" s="176">
        <f t="shared" si="5"/>
        <v>87.5</v>
      </c>
      <c r="R39" s="548"/>
      <c r="S39" s="548"/>
      <c r="T39" s="545"/>
      <c r="U39" s="575"/>
      <c r="V39" s="175">
        <f t="shared" si="6"/>
        <v>1114.4892952720786</v>
      </c>
      <c r="W39" s="281">
        <f t="shared" si="7"/>
        <v>92.874107939339879</v>
      </c>
      <c r="X39" s="577"/>
      <c r="Y39" s="548"/>
      <c r="Z39" s="545"/>
      <c r="AA39" s="575"/>
      <c r="AB39" s="175">
        <f t="shared" si="8"/>
        <v>1114.4892952720786</v>
      </c>
      <c r="AC39" s="177">
        <f t="shared" si="9"/>
        <v>92.874107939339879</v>
      </c>
      <c r="AD39" s="548"/>
      <c r="AE39" s="548"/>
      <c r="AF39" s="545"/>
      <c r="AG39" s="575"/>
      <c r="AH39" s="175">
        <f t="shared" si="1"/>
        <v>1114.4892952720786</v>
      </c>
      <c r="AI39" s="281">
        <f t="shared" si="10"/>
        <v>92.874107939339879</v>
      </c>
      <c r="AJ39" s="577"/>
      <c r="AK39" s="548"/>
      <c r="AL39" s="545"/>
      <c r="AM39" s="575"/>
      <c r="AN39" s="175">
        <f t="shared" si="2"/>
        <v>1114.4892952720786</v>
      </c>
      <c r="AO39" s="281">
        <f t="shared" si="11"/>
        <v>92.874107939339879</v>
      </c>
      <c r="AP39" s="577"/>
      <c r="AQ39" s="548"/>
      <c r="AR39" s="545"/>
      <c r="AS39" s="575"/>
      <c r="AT39" s="175">
        <f t="shared" si="3"/>
        <v>1114.4892952720786</v>
      </c>
      <c r="AU39" s="281">
        <f t="shared" si="12"/>
        <v>92.874107939339879</v>
      </c>
      <c r="AV39" s="577"/>
      <c r="AW39" s="548"/>
      <c r="AX39" s="545"/>
    </row>
    <row r="40" spans="1:50" s="170" customFormat="1" ht="14.45" customHeight="1" x14ac:dyDescent="0.25">
      <c r="A40" s="252">
        <v>3</v>
      </c>
      <c r="B40" s="253" t="s">
        <v>279</v>
      </c>
      <c r="C40" s="253" t="s">
        <v>280</v>
      </c>
      <c r="D40" s="253" t="s">
        <v>673</v>
      </c>
      <c r="E40" s="531" t="str">
        <f>CONCATENATE(C40,I40)</f>
        <v>033002TTPL</v>
      </c>
      <c r="F40" s="164" t="s">
        <v>195</v>
      </c>
      <c r="G40" s="253">
        <v>53.06</v>
      </c>
      <c r="H40" s="95" t="s">
        <v>78</v>
      </c>
      <c r="I40" s="164" t="s">
        <v>114</v>
      </c>
      <c r="J40" s="253" t="s">
        <v>275</v>
      </c>
      <c r="K40" s="253" t="s">
        <v>272</v>
      </c>
      <c r="L40" s="292" t="s">
        <v>10</v>
      </c>
      <c r="M40" s="254">
        <v>1</v>
      </c>
      <c r="N40" s="255">
        <v>1000</v>
      </c>
      <c r="O40" s="167">
        <v>0.05</v>
      </c>
      <c r="P40" s="175">
        <f t="shared" si="25"/>
        <v>1050</v>
      </c>
      <c r="Q40" s="176">
        <f t="shared" si="5"/>
        <v>87.5</v>
      </c>
      <c r="R40" s="548"/>
      <c r="S40" s="548"/>
      <c r="T40" s="545"/>
      <c r="U40" s="575"/>
      <c r="V40" s="175">
        <f t="shared" si="6"/>
        <v>1114.4892952720786</v>
      </c>
      <c r="W40" s="281">
        <f t="shared" si="7"/>
        <v>92.874107939339879</v>
      </c>
      <c r="X40" s="577"/>
      <c r="Y40" s="548"/>
      <c r="Z40" s="545"/>
      <c r="AA40" s="575"/>
      <c r="AB40" s="175">
        <f t="shared" si="8"/>
        <v>1114.4892952720786</v>
      </c>
      <c r="AC40" s="177">
        <f t="shared" si="9"/>
        <v>92.874107939339879</v>
      </c>
      <c r="AD40" s="548"/>
      <c r="AE40" s="548"/>
      <c r="AF40" s="545"/>
      <c r="AG40" s="575"/>
      <c r="AH40" s="175">
        <f t="shared" si="1"/>
        <v>1114.4892952720786</v>
      </c>
      <c r="AI40" s="281">
        <f t="shared" si="10"/>
        <v>92.874107939339879</v>
      </c>
      <c r="AJ40" s="577"/>
      <c r="AK40" s="548"/>
      <c r="AL40" s="545"/>
      <c r="AM40" s="575"/>
      <c r="AN40" s="175">
        <f t="shared" si="2"/>
        <v>1114.4892952720786</v>
      </c>
      <c r="AO40" s="281">
        <f t="shared" si="11"/>
        <v>92.874107939339879</v>
      </c>
      <c r="AP40" s="577"/>
      <c r="AQ40" s="548"/>
      <c r="AR40" s="545"/>
      <c r="AS40" s="575"/>
      <c r="AT40" s="175">
        <f t="shared" si="3"/>
        <v>1114.4892952720786</v>
      </c>
      <c r="AU40" s="281">
        <f t="shared" si="12"/>
        <v>92.874107939339879</v>
      </c>
      <c r="AV40" s="577"/>
      <c r="AW40" s="548"/>
      <c r="AX40" s="545"/>
    </row>
    <row r="41" spans="1:50" s="170" customFormat="1" ht="14.45" customHeight="1" x14ac:dyDescent="0.25">
      <c r="A41" s="333">
        <v>3</v>
      </c>
      <c r="B41" s="334" t="s">
        <v>279</v>
      </c>
      <c r="C41" s="334" t="s">
        <v>280</v>
      </c>
      <c r="D41" s="334" t="s">
        <v>673</v>
      </c>
      <c r="E41" s="532"/>
      <c r="F41" s="328" t="s">
        <v>202</v>
      </c>
      <c r="G41" s="328">
        <v>6.82</v>
      </c>
      <c r="H41" s="329" t="s">
        <v>78</v>
      </c>
      <c r="I41" s="328" t="s">
        <v>114</v>
      </c>
      <c r="J41" s="328" t="s">
        <v>275</v>
      </c>
      <c r="K41" s="328" t="s">
        <v>311</v>
      </c>
      <c r="L41" s="294" t="s">
        <v>10</v>
      </c>
      <c r="M41" s="330">
        <v>0</v>
      </c>
      <c r="N41" s="259">
        <v>1000</v>
      </c>
      <c r="O41" s="174">
        <v>0.05</v>
      </c>
      <c r="P41" s="175">
        <f t="shared" si="25"/>
        <v>0</v>
      </c>
      <c r="Q41" s="176">
        <f t="shared" si="5"/>
        <v>0</v>
      </c>
      <c r="R41" s="548"/>
      <c r="S41" s="548"/>
      <c r="T41" s="545"/>
      <c r="U41" s="575"/>
      <c r="V41" s="175">
        <f t="shared" si="6"/>
        <v>0</v>
      </c>
      <c r="W41" s="281">
        <f t="shared" si="7"/>
        <v>0</v>
      </c>
      <c r="X41" s="577"/>
      <c r="Y41" s="548"/>
      <c r="Z41" s="545"/>
      <c r="AA41" s="575"/>
      <c r="AB41" s="175">
        <f t="shared" si="8"/>
        <v>0</v>
      </c>
      <c r="AC41" s="177">
        <f t="shared" si="9"/>
        <v>0</v>
      </c>
      <c r="AD41" s="548"/>
      <c r="AE41" s="548"/>
      <c r="AF41" s="545"/>
      <c r="AG41" s="575"/>
      <c r="AH41" s="175">
        <f t="shared" si="1"/>
        <v>0</v>
      </c>
      <c r="AI41" s="281">
        <f t="shared" si="10"/>
        <v>0</v>
      </c>
      <c r="AJ41" s="577"/>
      <c r="AK41" s="548"/>
      <c r="AL41" s="545"/>
      <c r="AM41" s="575"/>
      <c r="AN41" s="175">
        <f t="shared" si="2"/>
        <v>0</v>
      </c>
      <c r="AO41" s="281">
        <f t="shared" si="11"/>
        <v>0</v>
      </c>
      <c r="AP41" s="577"/>
      <c r="AQ41" s="548"/>
      <c r="AR41" s="545"/>
      <c r="AS41" s="575"/>
      <c r="AT41" s="175">
        <f t="shared" si="3"/>
        <v>0</v>
      </c>
      <c r="AU41" s="281">
        <f t="shared" si="12"/>
        <v>0</v>
      </c>
      <c r="AV41" s="577"/>
      <c r="AW41" s="548"/>
      <c r="AX41" s="545"/>
    </row>
    <row r="42" spans="1:50" s="170" customFormat="1" ht="14.45" customHeight="1" x14ac:dyDescent="0.25">
      <c r="A42" s="256">
        <v>3</v>
      </c>
      <c r="B42" s="257" t="s">
        <v>279</v>
      </c>
      <c r="C42" s="257" t="s">
        <v>280</v>
      </c>
      <c r="D42" s="257" t="s">
        <v>673</v>
      </c>
      <c r="E42" s="530"/>
      <c r="F42" s="172" t="s">
        <v>196</v>
      </c>
      <c r="G42" s="257">
        <v>155.16</v>
      </c>
      <c r="H42" s="120" t="s">
        <v>78</v>
      </c>
      <c r="I42" s="172" t="s">
        <v>114</v>
      </c>
      <c r="J42" s="257" t="s">
        <v>275</v>
      </c>
      <c r="K42" s="257" t="s">
        <v>312</v>
      </c>
      <c r="L42" s="294" t="s">
        <v>10</v>
      </c>
      <c r="M42" s="258">
        <v>1</v>
      </c>
      <c r="N42" s="259">
        <v>1001</v>
      </c>
      <c r="O42" s="174">
        <v>1.05</v>
      </c>
      <c r="P42" s="175">
        <f t="shared" ref="P42" si="26">N42*(O42+1)*M42</f>
        <v>2052.0499999999997</v>
      </c>
      <c r="Q42" s="176">
        <f t="shared" ref="Q42" si="27">P42/12</f>
        <v>171.00416666666663</v>
      </c>
      <c r="R42" s="548"/>
      <c r="S42" s="548"/>
      <c r="T42" s="545"/>
      <c r="U42" s="575"/>
      <c r="V42" s="175">
        <f t="shared" ref="V42" si="28">P42*$E$10</f>
        <v>2178.0835793933984</v>
      </c>
      <c r="W42" s="281">
        <f t="shared" ref="W42" si="29">V42/12</f>
        <v>181.50696494944987</v>
      </c>
      <c r="X42" s="577"/>
      <c r="Y42" s="548"/>
      <c r="Z42" s="545"/>
      <c r="AA42" s="575"/>
      <c r="AB42" s="175">
        <f t="shared" ref="AB42" si="30">P42*$E$11</f>
        <v>2178.0835793933984</v>
      </c>
      <c r="AC42" s="177">
        <f t="shared" ref="AC42" si="31">AB42/12</f>
        <v>181.50696494944987</v>
      </c>
      <c r="AD42" s="548"/>
      <c r="AE42" s="548"/>
      <c r="AF42" s="545"/>
      <c r="AG42" s="575"/>
      <c r="AH42" s="175">
        <f t="shared" ref="AH42" si="32">P42*$E$12</f>
        <v>2178.0835793933984</v>
      </c>
      <c r="AI42" s="281">
        <f t="shared" ref="AI42" si="33">AH42/12</f>
        <v>181.50696494944987</v>
      </c>
      <c r="AJ42" s="577"/>
      <c r="AK42" s="548"/>
      <c r="AL42" s="545"/>
      <c r="AM42" s="575"/>
      <c r="AN42" s="175">
        <f t="shared" ref="AN42" si="34">P42*$E$13</f>
        <v>2178.0835793933984</v>
      </c>
      <c r="AO42" s="281">
        <f t="shared" ref="AO42" si="35">AN42/12</f>
        <v>181.50696494944987</v>
      </c>
      <c r="AP42" s="577"/>
      <c r="AQ42" s="548"/>
      <c r="AR42" s="545"/>
      <c r="AS42" s="575"/>
      <c r="AT42" s="175">
        <f t="shared" ref="AT42" si="36">P42*$E$14</f>
        <v>2178.0835793933984</v>
      </c>
      <c r="AU42" s="281">
        <f t="shared" ref="AU42" si="37">AT42/12</f>
        <v>181.50696494944987</v>
      </c>
      <c r="AV42" s="577"/>
      <c r="AW42" s="548"/>
      <c r="AX42" s="545"/>
    </row>
    <row r="43" spans="1:50" s="170" customFormat="1" ht="14.45" customHeight="1" x14ac:dyDescent="0.25">
      <c r="A43" s="335">
        <v>3</v>
      </c>
      <c r="B43" s="336" t="s">
        <v>279</v>
      </c>
      <c r="C43" s="336" t="s">
        <v>280</v>
      </c>
      <c r="D43" s="336" t="s">
        <v>673</v>
      </c>
      <c r="E43" s="529" t="str">
        <f>CONCATENATE(C43,I43)</f>
        <v>033002TTTD</v>
      </c>
      <c r="F43" s="337" t="s">
        <v>205</v>
      </c>
      <c r="G43" s="337">
        <v>33.119999999999997</v>
      </c>
      <c r="H43" s="329" t="s">
        <v>78</v>
      </c>
      <c r="I43" s="337" t="s">
        <v>115</v>
      </c>
      <c r="J43" s="337" t="s">
        <v>275</v>
      </c>
      <c r="K43" s="337" t="s">
        <v>271</v>
      </c>
      <c r="L43" s="524" t="s">
        <v>10</v>
      </c>
      <c r="M43" s="338">
        <v>0</v>
      </c>
      <c r="N43" s="283">
        <v>1000</v>
      </c>
      <c r="O43" s="192">
        <v>0.05</v>
      </c>
      <c r="P43" s="175">
        <f t="shared" ref="P43:P44" si="38">N43*(O43+1)*M43</f>
        <v>0</v>
      </c>
      <c r="Q43" s="176">
        <f t="shared" ref="Q43:Q44" si="39">P43/12</f>
        <v>0</v>
      </c>
      <c r="R43" s="548"/>
      <c r="S43" s="548"/>
      <c r="T43" s="545"/>
      <c r="U43" s="575"/>
      <c r="V43" s="175">
        <f t="shared" ref="V43:V44" si="40">P43*$E$10</f>
        <v>0</v>
      </c>
      <c r="W43" s="281">
        <f t="shared" ref="W43:W44" si="41">V43/12</f>
        <v>0</v>
      </c>
      <c r="X43" s="577"/>
      <c r="Y43" s="548"/>
      <c r="Z43" s="545"/>
      <c r="AA43" s="575"/>
      <c r="AB43" s="175">
        <f t="shared" ref="AB43:AB44" si="42">P43*$E$11</f>
        <v>0</v>
      </c>
      <c r="AC43" s="177">
        <f t="shared" ref="AC43:AC44" si="43">AB43/12</f>
        <v>0</v>
      </c>
      <c r="AD43" s="548"/>
      <c r="AE43" s="548"/>
      <c r="AF43" s="545"/>
      <c r="AG43" s="575"/>
      <c r="AH43" s="175">
        <f t="shared" ref="AH43:AH44" si="44">P43*$E$12</f>
        <v>0</v>
      </c>
      <c r="AI43" s="281">
        <f t="shared" ref="AI43:AI44" si="45">AH43/12</f>
        <v>0</v>
      </c>
      <c r="AJ43" s="577"/>
      <c r="AK43" s="548"/>
      <c r="AL43" s="545"/>
      <c r="AM43" s="575"/>
      <c r="AN43" s="175">
        <f t="shared" ref="AN43:AN44" si="46">P43*$E$13</f>
        <v>0</v>
      </c>
      <c r="AO43" s="281">
        <f t="shared" ref="AO43:AO44" si="47">AN43/12</f>
        <v>0</v>
      </c>
      <c r="AP43" s="577"/>
      <c r="AQ43" s="548"/>
      <c r="AR43" s="545"/>
      <c r="AS43" s="575"/>
      <c r="AT43" s="175">
        <f t="shared" ref="AT43:AT44" si="48">P43*$E$14</f>
        <v>0</v>
      </c>
      <c r="AU43" s="281">
        <f t="shared" ref="AU43:AU44" si="49">AT43/12</f>
        <v>0</v>
      </c>
      <c r="AV43" s="577"/>
      <c r="AW43" s="548"/>
      <c r="AX43" s="545"/>
    </row>
    <row r="44" spans="1:50" s="170" customFormat="1" ht="14.45" customHeight="1" x14ac:dyDescent="0.25">
      <c r="A44" s="333">
        <v>3</v>
      </c>
      <c r="B44" s="334" t="s">
        <v>279</v>
      </c>
      <c r="C44" s="334" t="s">
        <v>280</v>
      </c>
      <c r="D44" s="334" t="s">
        <v>673</v>
      </c>
      <c r="E44" s="532"/>
      <c r="F44" s="328" t="s">
        <v>205</v>
      </c>
      <c r="G44" s="328">
        <v>33.119999999999997</v>
      </c>
      <c r="H44" s="329" t="s">
        <v>78</v>
      </c>
      <c r="I44" s="328" t="s">
        <v>115</v>
      </c>
      <c r="J44" s="328" t="s">
        <v>275</v>
      </c>
      <c r="K44" s="328" t="s">
        <v>276</v>
      </c>
      <c r="L44" s="294" t="s">
        <v>10</v>
      </c>
      <c r="M44" s="330">
        <v>0</v>
      </c>
      <c r="N44" s="259">
        <v>1000</v>
      </c>
      <c r="O44" s="174">
        <v>0.05</v>
      </c>
      <c r="P44" s="175">
        <f t="shared" si="38"/>
        <v>0</v>
      </c>
      <c r="Q44" s="176">
        <f t="shared" si="39"/>
        <v>0</v>
      </c>
      <c r="R44" s="548"/>
      <c r="S44" s="548"/>
      <c r="T44" s="545"/>
      <c r="U44" s="575"/>
      <c r="V44" s="175">
        <f t="shared" si="40"/>
        <v>0</v>
      </c>
      <c r="W44" s="281">
        <f t="shared" si="41"/>
        <v>0</v>
      </c>
      <c r="X44" s="577"/>
      <c r="Y44" s="548"/>
      <c r="Z44" s="545"/>
      <c r="AA44" s="575"/>
      <c r="AB44" s="175">
        <f t="shared" si="42"/>
        <v>0</v>
      </c>
      <c r="AC44" s="177">
        <f t="shared" si="43"/>
        <v>0</v>
      </c>
      <c r="AD44" s="548"/>
      <c r="AE44" s="548"/>
      <c r="AF44" s="545"/>
      <c r="AG44" s="575"/>
      <c r="AH44" s="175">
        <f t="shared" si="44"/>
        <v>0</v>
      </c>
      <c r="AI44" s="281">
        <f t="shared" si="45"/>
        <v>0</v>
      </c>
      <c r="AJ44" s="577"/>
      <c r="AK44" s="548"/>
      <c r="AL44" s="545"/>
      <c r="AM44" s="575"/>
      <c r="AN44" s="175">
        <f t="shared" si="46"/>
        <v>0</v>
      </c>
      <c r="AO44" s="281">
        <f t="shared" si="47"/>
        <v>0</v>
      </c>
      <c r="AP44" s="577"/>
      <c r="AQ44" s="548"/>
      <c r="AR44" s="545"/>
      <c r="AS44" s="575"/>
      <c r="AT44" s="175">
        <f t="shared" si="48"/>
        <v>0</v>
      </c>
      <c r="AU44" s="281">
        <f t="shared" si="49"/>
        <v>0</v>
      </c>
      <c r="AV44" s="577"/>
      <c r="AW44" s="548"/>
      <c r="AX44" s="545"/>
    </row>
    <row r="45" spans="1:50" s="170" customFormat="1" ht="14.45" customHeight="1" x14ac:dyDescent="0.25">
      <c r="A45" s="256">
        <v>3</v>
      </c>
      <c r="B45" s="334" t="s">
        <v>279</v>
      </c>
      <c r="C45" s="334" t="s">
        <v>280</v>
      </c>
      <c r="D45" s="334" t="s">
        <v>673</v>
      </c>
      <c r="E45" s="532"/>
      <c r="F45" s="328" t="s">
        <v>199</v>
      </c>
      <c r="G45" s="328">
        <v>311.86</v>
      </c>
      <c r="H45" s="329" t="s">
        <v>78</v>
      </c>
      <c r="I45" s="328" t="s">
        <v>115</v>
      </c>
      <c r="J45" s="328" t="s">
        <v>278</v>
      </c>
      <c r="K45" s="328" t="s">
        <v>313</v>
      </c>
      <c r="L45" s="294" t="s">
        <v>10</v>
      </c>
      <c r="M45" s="258">
        <v>1</v>
      </c>
      <c r="N45" s="259">
        <v>1000</v>
      </c>
      <c r="O45" s="174">
        <v>0.05</v>
      </c>
      <c r="P45" s="175">
        <f t="shared" si="25"/>
        <v>1050</v>
      </c>
      <c r="Q45" s="176">
        <f t="shared" si="5"/>
        <v>87.5</v>
      </c>
      <c r="R45" s="548"/>
      <c r="S45" s="548"/>
      <c r="T45" s="545"/>
      <c r="U45" s="575"/>
      <c r="V45" s="175">
        <f t="shared" si="6"/>
        <v>1114.4892952720786</v>
      </c>
      <c r="W45" s="281">
        <f t="shared" si="7"/>
        <v>92.874107939339879</v>
      </c>
      <c r="X45" s="577"/>
      <c r="Y45" s="548"/>
      <c r="Z45" s="545"/>
      <c r="AA45" s="575"/>
      <c r="AB45" s="175">
        <f t="shared" si="8"/>
        <v>1114.4892952720786</v>
      </c>
      <c r="AC45" s="177">
        <f t="shared" si="9"/>
        <v>92.874107939339879</v>
      </c>
      <c r="AD45" s="548"/>
      <c r="AE45" s="548"/>
      <c r="AF45" s="545"/>
      <c r="AG45" s="575"/>
      <c r="AH45" s="175">
        <f t="shared" si="1"/>
        <v>1114.4892952720786</v>
      </c>
      <c r="AI45" s="281">
        <f t="shared" si="10"/>
        <v>92.874107939339879</v>
      </c>
      <c r="AJ45" s="577"/>
      <c r="AK45" s="548"/>
      <c r="AL45" s="545"/>
      <c r="AM45" s="575"/>
      <c r="AN45" s="175">
        <f t="shared" si="2"/>
        <v>1114.4892952720786</v>
      </c>
      <c r="AO45" s="281">
        <f t="shared" si="11"/>
        <v>92.874107939339879</v>
      </c>
      <c r="AP45" s="577"/>
      <c r="AQ45" s="548"/>
      <c r="AR45" s="545"/>
      <c r="AS45" s="575"/>
      <c r="AT45" s="175">
        <f t="shared" si="3"/>
        <v>1114.4892952720786</v>
      </c>
      <c r="AU45" s="281">
        <f t="shared" si="12"/>
        <v>92.874107939339879</v>
      </c>
      <c r="AV45" s="577"/>
      <c r="AW45" s="548"/>
      <c r="AX45" s="545"/>
    </row>
    <row r="46" spans="1:50" s="170" customFormat="1" ht="14.45" customHeight="1" x14ac:dyDescent="0.25">
      <c r="A46" s="256">
        <v>3</v>
      </c>
      <c r="B46" s="334" t="s">
        <v>279</v>
      </c>
      <c r="C46" s="334" t="s">
        <v>280</v>
      </c>
      <c r="D46" s="334" t="s">
        <v>673</v>
      </c>
      <c r="E46" s="532"/>
      <c r="F46" s="328" t="s">
        <v>199</v>
      </c>
      <c r="G46" s="328">
        <v>575.85</v>
      </c>
      <c r="H46" s="329" t="s">
        <v>78</v>
      </c>
      <c r="I46" s="328" t="s">
        <v>115</v>
      </c>
      <c r="J46" s="328" t="s">
        <v>278</v>
      </c>
      <c r="K46" s="328" t="s">
        <v>314</v>
      </c>
      <c r="L46" s="294" t="s">
        <v>10</v>
      </c>
      <c r="M46" s="258">
        <v>1</v>
      </c>
      <c r="N46" s="259">
        <v>1000</v>
      </c>
      <c r="O46" s="174">
        <v>0.05</v>
      </c>
      <c r="P46" s="175">
        <f t="shared" si="25"/>
        <v>1050</v>
      </c>
      <c r="Q46" s="176">
        <f t="shared" si="5"/>
        <v>87.5</v>
      </c>
      <c r="R46" s="548"/>
      <c r="S46" s="548"/>
      <c r="T46" s="545"/>
      <c r="U46" s="575"/>
      <c r="V46" s="175">
        <f t="shared" si="6"/>
        <v>1114.4892952720786</v>
      </c>
      <c r="W46" s="281">
        <f t="shared" si="7"/>
        <v>92.874107939339879</v>
      </c>
      <c r="X46" s="577"/>
      <c r="Y46" s="548"/>
      <c r="Z46" s="545"/>
      <c r="AA46" s="575"/>
      <c r="AB46" s="175">
        <f t="shared" si="8"/>
        <v>1114.4892952720786</v>
      </c>
      <c r="AC46" s="177">
        <f t="shared" si="9"/>
        <v>92.874107939339879</v>
      </c>
      <c r="AD46" s="548"/>
      <c r="AE46" s="548"/>
      <c r="AF46" s="545"/>
      <c r="AG46" s="575"/>
      <c r="AH46" s="175">
        <f t="shared" si="1"/>
        <v>1114.4892952720786</v>
      </c>
      <c r="AI46" s="281">
        <f t="shared" si="10"/>
        <v>92.874107939339879</v>
      </c>
      <c r="AJ46" s="577"/>
      <c r="AK46" s="548"/>
      <c r="AL46" s="545"/>
      <c r="AM46" s="575"/>
      <c r="AN46" s="175">
        <f t="shared" si="2"/>
        <v>1114.4892952720786</v>
      </c>
      <c r="AO46" s="281">
        <f t="shared" si="11"/>
        <v>92.874107939339879</v>
      </c>
      <c r="AP46" s="577"/>
      <c r="AQ46" s="548"/>
      <c r="AR46" s="545"/>
      <c r="AS46" s="575"/>
      <c r="AT46" s="175">
        <f t="shared" si="3"/>
        <v>1114.4892952720786</v>
      </c>
      <c r="AU46" s="281">
        <f t="shared" si="12"/>
        <v>92.874107939339879</v>
      </c>
      <c r="AV46" s="577"/>
      <c r="AW46" s="548"/>
      <c r="AX46" s="545"/>
    </row>
    <row r="47" spans="1:50" s="170" customFormat="1" ht="14.45" customHeight="1" x14ac:dyDescent="0.25">
      <c r="A47" s="256">
        <v>3</v>
      </c>
      <c r="B47" s="334" t="s">
        <v>279</v>
      </c>
      <c r="C47" s="334" t="s">
        <v>280</v>
      </c>
      <c r="D47" s="334" t="s">
        <v>673</v>
      </c>
      <c r="E47" s="532"/>
      <c r="F47" s="328" t="s">
        <v>199</v>
      </c>
      <c r="G47" s="328">
        <v>247.41</v>
      </c>
      <c r="H47" s="329" t="s">
        <v>78</v>
      </c>
      <c r="I47" s="328" t="s">
        <v>115</v>
      </c>
      <c r="J47" s="328" t="s">
        <v>278</v>
      </c>
      <c r="K47" s="328" t="s">
        <v>315</v>
      </c>
      <c r="L47" s="294" t="s">
        <v>10</v>
      </c>
      <c r="M47" s="258">
        <v>1</v>
      </c>
      <c r="N47" s="259">
        <v>1000</v>
      </c>
      <c r="O47" s="174">
        <v>0.05</v>
      </c>
      <c r="P47" s="175">
        <f t="shared" si="25"/>
        <v>1050</v>
      </c>
      <c r="Q47" s="176">
        <f t="shared" si="5"/>
        <v>87.5</v>
      </c>
      <c r="R47" s="548"/>
      <c r="S47" s="548"/>
      <c r="T47" s="545"/>
      <c r="U47" s="575"/>
      <c r="V47" s="175">
        <f t="shared" si="6"/>
        <v>1114.4892952720786</v>
      </c>
      <c r="W47" s="281">
        <f t="shared" si="7"/>
        <v>92.874107939339879</v>
      </c>
      <c r="X47" s="577"/>
      <c r="Y47" s="548"/>
      <c r="Z47" s="545"/>
      <c r="AA47" s="575"/>
      <c r="AB47" s="175">
        <f t="shared" si="8"/>
        <v>1114.4892952720786</v>
      </c>
      <c r="AC47" s="177">
        <f t="shared" si="9"/>
        <v>92.874107939339879</v>
      </c>
      <c r="AD47" s="548"/>
      <c r="AE47" s="548"/>
      <c r="AF47" s="545"/>
      <c r="AG47" s="575"/>
      <c r="AH47" s="175">
        <f t="shared" si="1"/>
        <v>1114.4892952720786</v>
      </c>
      <c r="AI47" s="281">
        <f t="shared" si="10"/>
        <v>92.874107939339879</v>
      </c>
      <c r="AJ47" s="577"/>
      <c r="AK47" s="548"/>
      <c r="AL47" s="545"/>
      <c r="AM47" s="575"/>
      <c r="AN47" s="175">
        <f t="shared" si="2"/>
        <v>1114.4892952720786</v>
      </c>
      <c r="AO47" s="281">
        <f t="shared" si="11"/>
        <v>92.874107939339879</v>
      </c>
      <c r="AP47" s="577"/>
      <c r="AQ47" s="548"/>
      <c r="AR47" s="545"/>
      <c r="AS47" s="575"/>
      <c r="AT47" s="175">
        <f t="shared" si="3"/>
        <v>1114.4892952720786</v>
      </c>
      <c r="AU47" s="281">
        <f t="shared" si="12"/>
        <v>92.874107939339879</v>
      </c>
      <c r="AV47" s="577"/>
      <c r="AW47" s="548"/>
      <c r="AX47" s="545"/>
    </row>
    <row r="48" spans="1:50" s="170" customFormat="1" ht="14.45" customHeight="1" x14ac:dyDescent="0.25">
      <c r="A48" s="256">
        <v>3</v>
      </c>
      <c r="B48" s="334" t="s">
        <v>279</v>
      </c>
      <c r="C48" s="334" t="s">
        <v>280</v>
      </c>
      <c r="D48" s="334" t="s">
        <v>673</v>
      </c>
      <c r="E48" s="532"/>
      <c r="F48" s="328" t="s">
        <v>199</v>
      </c>
      <c r="G48" s="328">
        <v>147.28</v>
      </c>
      <c r="H48" s="329" t="s">
        <v>78</v>
      </c>
      <c r="I48" s="328" t="s">
        <v>115</v>
      </c>
      <c r="J48" s="328" t="s">
        <v>278</v>
      </c>
      <c r="K48" s="328" t="s">
        <v>316</v>
      </c>
      <c r="L48" s="294" t="s">
        <v>10</v>
      </c>
      <c r="M48" s="258">
        <v>1</v>
      </c>
      <c r="N48" s="259">
        <v>1000</v>
      </c>
      <c r="O48" s="174">
        <v>0.05</v>
      </c>
      <c r="P48" s="175">
        <f t="shared" si="25"/>
        <v>1050</v>
      </c>
      <c r="Q48" s="176">
        <f t="shared" si="5"/>
        <v>87.5</v>
      </c>
      <c r="R48" s="548"/>
      <c r="S48" s="548"/>
      <c r="T48" s="545"/>
      <c r="U48" s="575"/>
      <c r="V48" s="175">
        <f t="shared" si="6"/>
        <v>1114.4892952720786</v>
      </c>
      <c r="W48" s="281">
        <f t="shared" si="7"/>
        <v>92.874107939339879</v>
      </c>
      <c r="X48" s="577"/>
      <c r="Y48" s="548"/>
      <c r="Z48" s="545"/>
      <c r="AA48" s="575"/>
      <c r="AB48" s="175">
        <f t="shared" si="8"/>
        <v>1114.4892952720786</v>
      </c>
      <c r="AC48" s="177">
        <f t="shared" si="9"/>
        <v>92.874107939339879</v>
      </c>
      <c r="AD48" s="548"/>
      <c r="AE48" s="548"/>
      <c r="AF48" s="545"/>
      <c r="AG48" s="575"/>
      <c r="AH48" s="175">
        <f t="shared" si="1"/>
        <v>1114.4892952720786</v>
      </c>
      <c r="AI48" s="281">
        <f t="shared" si="10"/>
        <v>92.874107939339879</v>
      </c>
      <c r="AJ48" s="577"/>
      <c r="AK48" s="548"/>
      <c r="AL48" s="545"/>
      <c r="AM48" s="575"/>
      <c r="AN48" s="175">
        <f t="shared" si="2"/>
        <v>1114.4892952720786</v>
      </c>
      <c r="AO48" s="281">
        <f t="shared" si="11"/>
        <v>92.874107939339879</v>
      </c>
      <c r="AP48" s="577"/>
      <c r="AQ48" s="548"/>
      <c r="AR48" s="545"/>
      <c r="AS48" s="575"/>
      <c r="AT48" s="175">
        <f t="shared" si="3"/>
        <v>1114.4892952720786</v>
      </c>
      <c r="AU48" s="281">
        <f t="shared" si="12"/>
        <v>92.874107939339879</v>
      </c>
      <c r="AV48" s="577"/>
      <c r="AW48" s="548"/>
      <c r="AX48" s="545"/>
    </row>
    <row r="49" spans="1:50" s="170" customFormat="1" ht="14.45" customHeight="1" x14ac:dyDescent="0.25">
      <c r="A49" s="256">
        <v>3</v>
      </c>
      <c r="B49" s="334" t="s">
        <v>279</v>
      </c>
      <c r="C49" s="334" t="s">
        <v>280</v>
      </c>
      <c r="D49" s="334" t="s">
        <v>673</v>
      </c>
      <c r="E49" s="532"/>
      <c r="F49" s="328" t="s">
        <v>199</v>
      </c>
      <c r="G49" s="328">
        <v>55.22</v>
      </c>
      <c r="H49" s="329" t="s">
        <v>78</v>
      </c>
      <c r="I49" s="328" t="s">
        <v>115</v>
      </c>
      <c r="J49" s="328" t="s">
        <v>278</v>
      </c>
      <c r="K49" s="328" t="s">
        <v>317</v>
      </c>
      <c r="L49" s="294" t="s">
        <v>10</v>
      </c>
      <c r="M49" s="258">
        <v>1</v>
      </c>
      <c r="N49" s="259">
        <v>1000</v>
      </c>
      <c r="O49" s="174">
        <v>0.05</v>
      </c>
      <c r="P49" s="175">
        <f t="shared" si="25"/>
        <v>1050</v>
      </c>
      <c r="Q49" s="176">
        <f t="shared" si="5"/>
        <v>87.5</v>
      </c>
      <c r="R49" s="548"/>
      <c r="S49" s="548"/>
      <c r="T49" s="545"/>
      <c r="U49" s="575"/>
      <c r="V49" s="175">
        <f t="shared" si="6"/>
        <v>1114.4892952720786</v>
      </c>
      <c r="W49" s="281">
        <f t="shared" si="7"/>
        <v>92.874107939339879</v>
      </c>
      <c r="X49" s="577"/>
      <c r="Y49" s="548"/>
      <c r="Z49" s="545"/>
      <c r="AA49" s="575"/>
      <c r="AB49" s="175">
        <f t="shared" si="8"/>
        <v>1114.4892952720786</v>
      </c>
      <c r="AC49" s="177">
        <f t="shared" si="9"/>
        <v>92.874107939339879</v>
      </c>
      <c r="AD49" s="548"/>
      <c r="AE49" s="548"/>
      <c r="AF49" s="545"/>
      <c r="AG49" s="575"/>
      <c r="AH49" s="175">
        <f t="shared" si="1"/>
        <v>1114.4892952720786</v>
      </c>
      <c r="AI49" s="281">
        <f t="shared" si="10"/>
        <v>92.874107939339879</v>
      </c>
      <c r="AJ49" s="577"/>
      <c r="AK49" s="548"/>
      <c r="AL49" s="545"/>
      <c r="AM49" s="575"/>
      <c r="AN49" s="175">
        <f t="shared" si="2"/>
        <v>1114.4892952720786</v>
      </c>
      <c r="AO49" s="281">
        <f t="shared" si="11"/>
        <v>92.874107939339879</v>
      </c>
      <c r="AP49" s="577"/>
      <c r="AQ49" s="548"/>
      <c r="AR49" s="545"/>
      <c r="AS49" s="575"/>
      <c r="AT49" s="175">
        <f t="shared" si="3"/>
        <v>1114.4892952720786</v>
      </c>
      <c r="AU49" s="281">
        <f t="shared" si="12"/>
        <v>92.874107939339879</v>
      </c>
      <c r="AV49" s="577"/>
      <c r="AW49" s="548"/>
      <c r="AX49" s="545"/>
    </row>
    <row r="50" spans="1:50" s="170" customFormat="1" ht="14.45" customHeight="1" x14ac:dyDescent="0.25">
      <c r="A50" s="256">
        <v>3</v>
      </c>
      <c r="B50" s="334" t="s">
        <v>279</v>
      </c>
      <c r="C50" s="334" t="s">
        <v>280</v>
      </c>
      <c r="D50" s="334" t="s">
        <v>673</v>
      </c>
      <c r="E50" s="532"/>
      <c r="F50" s="328" t="s">
        <v>199</v>
      </c>
      <c r="G50" s="328">
        <v>277.06</v>
      </c>
      <c r="H50" s="329" t="s">
        <v>78</v>
      </c>
      <c r="I50" s="328" t="s">
        <v>115</v>
      </c>
      <c r="J50" s="328" t="s">
        <v>278</v>
      </c>
      <c r="K50" s="328" t="s">
        <v>318</v>
      </c>
      <c r="L50" s="294" t="s">
        <v>10</v>
      </c>
      <c r="M50" s="258">
        <v>1</v>
      </c>
      <c r="N50" s="259">
        <v>1000</v>
      </c>
      <c r="O50" s="174">
        <v>0.05</v>
      </c>
      <c r="P50" s="175">
        <f t="shared" si="25"/>
        <v>1050</v>
      </c>
      <c r="Q50" s="176">
        <f t="shared" si="5"/>
        <v>87.5</v>
      </c>
      <c r="R50" s="548"/>
      <c r="S50" s="548"/>
      <c r="T50" s="545"/>
      <c r="U50" s="575"/>
      <c r="V50" s="175">
        <f t="shared" si="6"/>
        <v>1114.4892952720786</v>
      </c>
      <c r="W50" s="281">
        <f t="shared" si="7"/>
        <v>92.874107939339879</v>
      </c>
      <c r="X50" s="577"/>
      <c r="Y50" s="548"/>
      <c r="Z50" s="545"/>
      <c r="AA50" s="575"/>
      <c r="AB50" s="175">
        <f t="shared" si="8"/>
        <v>1114.4892952720786</v>
      </c>
      <c r="AC50" s="177">
        <f t="shared" si="9"/>
        <v>92.874107939339879</v>
      </c>
      <c r="AD50" s="548"/>
      <c r="AE50" s="548"/>
      <c r="AF50" s="545"/>
      <c r="AG50" s="575"/>
      <c r="AH50" s="175">
        <f t="shared" si="1"/>
        <v>1114.4892952720786</v>
      </c>
      <c r="AI50" s="281">
        <f t="shared" si="10"/>
        <v>92.874107939339879</v>
      </c>
      <c r="AJ50" s="577"/>
      <c r="AK50" s="548"/>
      <c r="AL50" s="545"/>
      <c r="AM50" s="575"/>
      <c r="AN50" s="175">
        <f t="shared" si="2"/>
        <v>1114.4892952720786</v>
      </c>
      <c r="AO50" s="281">
        <f t="shared" si="11"/>
        <v>92.874107939339879</v>
      </c>
      <c r="AP50" s="577"/>
      <c r="AQ50" s="548"/>
      <c r="AR50" s="545"/>
      <c r="AS50" s="575"/>
      <c r="AT50" s="175">
        <f t="shared" si="3"/>
        <v>1114.4892952720786</v>
      </c>
      <c r="AU50" s="281">
        <f t="shared" si="12"/>
        <v>92.874107939339879</v>
      </c>
      <c r="AV50" s="577"/>
      <c r="AW50" s="548"/>
      <c r="AX50" s="545"/>
    </row>
    <row r="51" spans="1:50" s="170" customFormat="1" ht="10.5" customHeight="1" thickBot="1" x14ac:dyDescent="0.3">
      <c r="A51" s="260">
        <v>3</v>
      </c>
      <c r="B51" s="339" t="s">
        <v>279</v>
      </c>
      <c r="C51" s="339" t="s">
        <v>280</v>
      </c>
      <c r="D51" s="339" t="s">
        <v>673</v>
      </c>
      <c r="E51" s="533"/>
      <c r="F51" s="331" t="s">
        <v>199</v>
      </c>
      <c r="G51" s="331">
        <v>296.63</v>
      </c>
      <c r="H51" s="332" t="s">
        <v>78</v>
      </c>
      <c r="I51" s="331" t="s">
        <v>115</v>
      </c>
      <c r="J51" s="331" t="s">
        <v>278</v>
      </c>
      <c r="K51" s="331" t="s">
        <v>319</v>
      </c>
      <c r="L51" s="301" t="s">
        <v>10</v>
      </c>
      <c r="M51" s="262">
        <v>1</v>
      </c>
      <c r="N51" s="263">
        <v>1000</v>
      </c>
      <c r="O51" s="185">
        <v>0.05</v>
      </c>
      <c r="P51" s="175">
        <f t="shared" si="25"/>
        <v>1050</v>
      </c>
      <c r="Q51" s="176">
        <f t="shared" si="5"/>
        <v>87.5</v>
      </c>
      <c r="R51" s="548"/>
      <c r="S51" s="548"/>
      <c r="T51" s="545"/>
      <c r="U51" s="575"/>
      <c r="V51" s="175">
        <f t="shared" ref="V51:V82" si="50">P51*$E$10</f>
        <v>1114.4892952720786</v>
      </c>
      <c r="W51" s="281">
        <f t="shared" si="7"/>
        <v>92.874107939339879</v>
      </c>
      <c r="X51" s="577"/>
      <c r="Y51" s="548"/>
      <c r="Z51" s="545"/>
      <c r="AA51" s="575"/>
      <c r="AB51" s="175">
        <f t="shared" ref="AB51:AB82" si="51">P51*$E$11</f>
        <v>1114.4892952720786</v>
      </c>
      <c r="AC51" s="177">
        <f t="shared" si="9"/>
        <v>92.874107939339879</v>
      </c>
      <c r="AD51" s="548"/>
      <c r="AE51" s="548"/>
      <c r="AF51" s="545"/>
      <c r="AG51" s="575"/>
      <c r="AH51" s="175">
        <f t="shared" ref="AH51:AH82" si="52">P51*$E$12</f>
        <v>1114.4892952720786</v>
      </c>
      <c r="AI51" s="281">
        <f t="shared" si="10"/>
        <v>92.874107939339879</v>
      </c>
      <c r="AJ51" s="577"/>
      <c r="AK51" s="548"/>
      <c r="AL51" s="545"/>
      <c r="AM51" s="575"/>
      <c r="AN51" s="175">
        <f t="shared" ref="AN51:AN82" si="53">P51*$E$13</f>
        <v>1114.4892952720786</v>
      </c>
      <c r="AO51" s="281">
        <f t="shared" si="11"/>
        <v>92.874107939339879</v>
      </c>
      <c r="AP51" s="577"/>
      <c r="AQ51" s="548"/>
      <c r="AR51" s="545"/>
      <c r="AS51" s="575"/>
      <c r="AT51" s="175">
        <f t="shared" ref="AT51:AT82" si="54">P51*$E$14</f>
        <v>1114.4892952720786</v>
      </c>
      <c r="AU51" s="281">
        <f t="shared" si="12"/>
        <v>92.874107939339879</v>
      </c>
      <c r="AV51" s="577"/>
      <c r="AW51" s="548"/>
      <c r="AX51" s="545"/>
    </row>
    <row r="52" spans="1:50" s="170" customFormat="1" ht="24" x14ac:dyDescent="0.25">
      <c r="A52" s="252">
        <v>3</v>
      </c>
      <c r="B52" s="253" t="s">
        <v>281</v>
      </c>
      <c r="C52" s="253" t="s">
        <v>282</v>
      </c>
      <c r="D52" s="253" t="s">
        <v>673</v>
      </c>
      <c r="E52" s="531" t="str">
        <f>CONCATENATE(C52,I52)</f>
        <v>033003TTPL</v>
      </c>
      <c r="F52" s="164" t="s">
        <v>195</v>
      </c>
      <c r="G52" s="253">
        <v>154.93</v>
      </c>
      <c r="H52" s="95" t="s">
        <v>78</v>
      </c>
      <c r="I52" s="164" t="s">
        <v>114</v>
      </c>
      <c r="J52" s="253" t="s">
        <v>306</v>
      </c>
      <c r="K52" s="253" t="s">
        <v>271</v>
      </c>
      <c r="L52" s="292" t="s">
        <v>10</v>
      </c>
      <c r="M52" s="254">
        <v>1</v>
      </c>
      <c r="N52" s="255">
        <v>1000</v>
      </c>
      <c r="O52" s="167">
        <v>0.05</v>
      </c>
      <c r="P52" s="175">
        <f t="shared" si="25"/>
        <v>1050</v>
      </c>
      <c r="Q52" s="176">
        <f t="shared" si="5"/>
        <v>87.5</v>
      </c>
      <c r="R52" s="548"/>
      <c r="S52" s="548"/>
      <c r="T52" s="545"/>
      <c r="U52" s="575"/>
      <c r="V52" s="175">
        <f t="shared" si="50"/>
        <v>1114.4892952720786</v>
      </c>
      <c r="W52" s="281">
        <f t="shared" si="7"/>
        <v>92.874107939339879</v>
      </c>
      <c r="X52" s="577"/>
      <c r="Y52" s="548"/>
      <c r="Z52" s="545"/>
      <c r="AA52" s="575"/>
      <c r="AB52" s="175">
        <f t="shared" si="51"/>
        <v>1114.4892952720786</v>
      </c>
      <c r="AC52" s="177">
        <f t="shared" si="9"/>
        <v>92.874107939339879</v>
      </c>
      <c r="AD52" s="548"/>
      <c r="AE52" s="548"/>
      <c r="AF52" s="545"/>
      <c r="AG52" s="575"/>
      <c r="AH52" s="175">
        <f t="shared" si="52"/>
        <v>1114.4892952720786</v>
      </c>
      <c r="AI52" s="281">
        <f t="shared" si="10"/>
        <v>92.874107939339879</v>
      </c>
      <c r="AJ52" s="577"/>
      <c r="AK52" s="548"/>
      <c r="AL52" s="545"/>
      <c r="AM52" s="575"/>
      <c r="AN52" s="175">
        <f t="shared" si="53"/>
        <v>1114.4892952720786</v>
      </c>
      <c r="AO52" s="281">
        <f t="shared" si="11"/>
        <v>92.874107939339879</v>
      </c>
      <c r="AP52" s="577"/>
      <c r="AQ52" s="548"/>
      <c r="AR52" s="545"/>
      <c r="AS52" s="575"/>
      <c r="AT52" s="175">
        <f t="shared" si="54"/>
        <v>1114.4892952720786</v>
      </c>
      <c r="AU52" s="281">
        <f t="shared" si="12"/>
        <v>92.874107939339879</v>
      </c>
      <c r="AV52" s="577"/>
      <c r="AW52" s="548"/>
      <c r="AX52" s="545"/>
    </row>
    <row r="53" spans="1:50" s="170" customFormat="1" ht="24" x14ac:dyDescent="0.25">
      <c r="A53" s="256">
        <v>3</v>
      </c>
      <c r="B53" s="257" t="s">
        <v>281</v>
      </c>
      <c r="C53" s="257" t="s">
        <v>282</v>
      </c>
      <c r="D53" s="257" t="s">
        <v>673</v>
      </c>
      <c r="E53" s="532"/>
      <c r="F53" s="172" t="s">
        <v>195</v>
      </c>
      <c r="G53" s="257">
        <v>7.78</v>
      </c>
      <c r="H53" s="120" t="s">
        <v>78</v>
      </c>
      <c r="I53" s="172" t="s">
        <v>114</v>
      </c>
      <c r="J53" s="257" t="s">
        <v>277</v>
      </c>
      <c r="K53" s="257" t="s">
        <v>311</v>
      </c>
      <c r="L53" s="294" t="s">
        <v>10</v>
      </c>
      <c r="M53" s="258">
        <v>1</v>
      </c>
      <c r="N53" s="259">
        <v>1000</v>
      </c>
      <c r="O53" s="174">
        <v>0.05</v>
      </c>
      <c r="P53" s="175">
        <f t="shared" si="25"/>
        <v>1050</v>
      </c>
      <c r="Q53" s="176">
        <f t="shared" si="5"/>
        <v>87.5</v>
      </c>
      <c r="R53" s="548"/>
      <c r="S53" s="548"/>
      <c r="T53" s="545"/>
      <c r="U53" s="575"/>
      <c r="V53" s="175">
        <f t="shared" si="50"/>
        <v>1114.4892952720786</v>
      </c>
      <c r="W53" s="281">
        <f t="shared" si="7"/>
        <v>92.874107939339879</v>
      </c>
      <c r="X53" s="577"/>
      <c r="Y53" s="548"/>
      <c r="Z53" s="545"/>
      <c r="AA53" s="575"/>
      <c r="AB53" s="175">
        <f t="shared" si="51"/>
        <v>1114.4892952720786</v>
      </c>
      <c r="AC53" s="177">
        <f t="shared" si="9"/>
        <v>92.874107939339879</v>
      </c>
      <c r="AD53" s="548"/>
      <c r="AE53" s="548"/>
      <c r="AF53" s="545"/>
      <c r="AG53" s="575"/>
      <c r="AH53" s="175">
        <f t="shared" si="52"/>
        <v>1114.4892952720786</v>
      </c>
      <c r="AI53" s="281">
        <f t="shared" si="10"/>
        <v>92.874107939339879</v>
      </c>
      <c r="AJ53" s="577"/>
      <c r="AK53" s="548"/>
      <c r="AL53" s="545"/>
      <c r="AM53" s="575"/>
      <c r="AN53" s="175">
        <f t="shared" si="53"/>
        <v>1114.4892952720786</v>
      </c>
      <c r="AO53" s="281">
        <f t="shared" si="11"/>
        <v>92.874107939339879</v>
      </c>
      <c r="AP53" s="577"/>
      <c r="AQ53" s="548"/>
      <c r="AR53" s="545"/>
      <c r="AS53" s="575"/>
      <c r="AT53" s="175">
        <f t="shared" si="54"/>
        <v>1114.4892952720786</v>
      </c>
      <c r="AU53" s="281">
        <f t="shared" si="12"/>
        <v>92.874107939339879</v>
      </c>
      <c r="AV53" s="577"/>
      <c r="AW53" s="548"/>
      <c r="AX53" s="545"/>
    </row>
    <row r="54" spans="1:50" s="170" customFormat="1" ht="24" x14ac:dyDescent="0.25">
      <c r="A54" s="256">
        <v>3</v>
      </c>
      <c r="B54" s="257" t="s">
        <v>281</v>
      </c>
      <c r="C54" s="257" t="s">
        <v>282</v>
      </c>
      <c r="D54" s="257" t="s">
        <v>673</v>
      </c>
      <c r="E54" s="532"/>
      <c r="F54" s="172" t="s">
        <v>195</v>
      </c>
      <c r="G54" s="257">
        <v>485</v>
      </c>
      <c r="H54" s="120" t="s">
        <v>78</v>
      </c>
      <c r="I54" s="172" t="s">
        <v>114</v>
      </c>
      <c r="J54" s="257" t="s">
        <v>309</v>
      </c>
      <c r="K54" s="257" t="s">
        <v>320</v>
      </c>
      <c r="L54" s="294" t="s">
        <v>10</v>
      </c>
      <c r="M54" s="258">
        <v>1</v>
      </c>
      <c r="N54" s="259">
        <v>1000</v>
      </c>
      <c r="O54" s="174">
        <v>0.05</v>
      </c>
      <c r="P54" s="175">
        <f t="shared" si="25"/>
        <v>1050</v>
      </c>
      <c r="Q54" s="176">
        <f t="shared" si="5"/>
        <v>87.5</v>
      </c>
      <c r="R54" s="548"/>
      <c r="S54" s="548"/>
      <c r="T54" s="545"/>
      <c r="U54" s="575"/>
      <c r="V54" s="175">
        <f t="shared" si="50"/>
        <v>1114.4892952720786</v>
      </c>
      <c r="W54" s="281">
        <f t="shared" si="7"/>
        <v>92.874107939339879</v>
      </c>
      <c r="X54" s="577"/>
      <c r="Y54" s="548"/>
      <c r="Z54" s="545"/>
      <c r="AA54" s="575"/>
      <c r="AB54" s="175">
        <f t="shared" si="51"/>
        <v>1114.4892952720786</v>
      </c>
      <c r="AC54" s="177">
        <f t="shared" si="9"/>
        <v>92.874107939339879</v>
      </c>
      <c r="AD54" s="548"/>
      <c r="AE54" s="548"/>
      <c r="AF54" s="545"/>
      <c r="AG54" s="575"/>
      <c r="AH54" s="175">
        <f t="shared" si="52"/>
        <v>1114.4892952720786</v>
      </c>
      <c r="AI54" s="281">
        <f t="shared" si="10"/>
        <v>92.874107939339879</v>
      </c>
      <c r="AJ54" s="577"/>
      <c r="AK54" s="548"/>
      <c r="AL54" s="545"/>
      <c r="AM54" s="575"/>
      <c r="AN54" s="175">
        <f t="shared" si="53"/>
        <v>1114.4892952720786</v>
      </c>
      <c r="AO54" s="281">
        <f t="shared" si="11"/>
        <v>92.874107939339879</v>
      </c>
      <c r="AP54" s="577"/>
      <c r="AQ54" s="548"/>
      <c r="AR54" s="545"/>
      <c r="AS54" s="575"/>
      <c r="AT54" s="175">
        <f t="shared" si="54"/>
        <v>1114.4892952720786</v>
      </c>
      <c r="AU54" s="281">
        <f t="shared" si="12"/>
        <v>92.874107939339879</v>
      </c>
      <c r="AV54" s="577"/>
      <c r="AW54" s="548"/>
      <c r="AX54" s="545"/>
    </row>
    <row r="55" spans="1:50" s="170" customFormat="1" ht="24" x14ac:dyDescent="0.25">
      <c r="A55" s="333">
        <v>3</v>
      </c>
      <c r="B55" s="334" t="s">
        <v>281</v>
      </c>
      <c r="C55" s="334" t="s">
        <v>282</v>
      </c>
      <c r="D55" s="334" t="s">
        <v>673</v>
      </c>
      <c r="E55" s="532"/>
      <c r="F55" s="328" t="s">
        <v>199</v>
      </c>
      <c r="G55" s="328">
        <v>87.18</v>
      </c>
      <c r="H55" s="329" t="s">
        <v>78</v>
      </c>
      <c r="I55" s="328" t="s">
        <v>114</v>
      </c>
      <c r="J55" s="328" t="s">
        <v>278</v>
      </c>
      <c r="K55" s="328" t="s">
        <v>304</v>
      </c>
      <c r="L55" s="294" t="s">
        <v>10</v>
      </c>
      <c r="M55" s="330">
        <v>0</v>
      </c>
      <c r="N55" s="259">
        <v>1000</v>
      </c>
      <c r="O55" s="174">
        <v>0.05</v>
      </c>
      <c r="P55" s="175">
        <f t="shared" si="25"/>
        <v>0</v>
      </c>
      <c r="Q55" s="176">
        <f t="shared" si="5"/>
        <v>0</v>
      </c>
      <c r="R55" s="548"/>
      <c r="S55" s="548"/>
      <c r="T55" s="545"/>
      <c r="U55" s="575"/>
      <c r="V55" s="175">
        <f t="shared" si="50"/>
        <v>0</v>
      </c>
      <c r="W55" s="281">
        <f t="shared" si="7"/>
        <v>0</v>
      </c>
      <c r="X55" s="577"/>
      <c r="Y55" s="548"/>
      <c r="Z55" s="545"/>
      <c r="AA55" s="575"/>
      <c r="AB55" s="175">
        <f t="shared" si="51"/>
        <v>0</v>
      </c>
      <c r="AC55" s="177">
        <f t="shared" si="9"/>
        <v>0</v>
      </c>
      <c r="AD55" s="548"/>
      <c r="AE55" s="548"/>
      <c r="AF55" s="545"/>
      <c r="AG55" s="575"/>
      <c r="AH55" s="175">
        <f t="shared" si="52"/>
        <v>0</v>
      </c>
      <c r="AI55" s="281">
        <f t="shared" si="10"/>
        <v>0</v>
      </c>
      <c r="AJ55" s="577"/>
      <c r="AK55" s="548"/>
      <c r="AL55" s="545"/>
      <c r="AM55" s="575"/>
      <c r="AN55" s="175">
        <f t="shared" si="53"/>
        <v>0</v>
      </c>
      <c r="AO55" s="281">
        <f t="shared" si="11"/>
        <v>0</v>
      </c>
      <c r="AP55" s="577"/>
      <c r="AQ55" s="548"/>
      <c r="AR55" s="545"/>
      <c r="AS55" s="575"/>
      <c r="AT55" s="175">
        <f t="shared" si="54"/>
        <v>0</v>
      </c>
      <c r="AU55" s="281">
        <f t="shared" si="12"/>
        <v>0</v>
      </c>
      <c r="AV55" s="577"/>
      <c r="AW55" s="548"/>
      <c r="AX55" s="545"/>
    </row>
    <row r="56" spans="1:50" s="170" customFormat="1" ht="24.75" thickBot="1" x14ac:dyDescent="0.3">
      <c r="A56" s="340">
        <v>3</v>
      </c>
      <c r="B56" s="339" t="s">
        <v>281</v>
      </c>
      <c r="C56" s="339" t="s">
        <v>282</v>
      </c>
      <c r="D56" s="339" t="s">
        <v>673</v>
      </c>
      <c r="E56" s="533"/>
      <c r="F56" s="331" t="s">
        <v>199</v>
      </c>
      <c r="G56" s="331">
        <v>130.65</v>
      </c>
      <c r="H56" s="332" t="s">
        <v>78</v>
      </c>
      <c r="I56" s="331" t="s">
        <v>114</v>
      </c>
      <c r="J56" s="331" t="s">
        <v>278</v>
      </c>
      <c r="K56" s="331" t="s">
        <v>305</v>
      </c>
      <c r="L56" s="301" t="s">
        <v>10</v>
      </c>
      <c r="M56" s="341">
        <v>0</v>
      </c>
      <c r="N56" s="263">
        <v>1000</v>
      </c>
      <c r="O56" s="185">
        <v>0.05</v>
      </c>
      <c r="P56" s="175">
        <f t="shared" si="25"/>
        <v>0</v>
      </c>
      <c r="Q56" s="176">
        <f t="shared" si="5"/>
        <v>0</v>
      </c>
      <c r="R56" s="548"/>
      <c r="S56" s="548"/>
      <c r="T56" s="545"/>
      <c r="U56" s="575"/>
      <c r="V56" s="175">
        <f t="shared" si="50"/>
        <v>0</v>
      </c>
      <c r="W56" s="281">
        <f t="shared" si="7"/>
        <v>0</v>
      </c>
      <c r="X56" s="577"/>
      <c r="Y56" s="548"/>
      <c r="Z56" s="545"/>
      <c r="AA56" s="575"/>
      <c r="AB56" s="175">
        <f t="shared" si="51"/>
        <v>0</v>
      </c>
      <c r="AC56" s="177">
        <f t="shared" si="9"/>
        <v>0</v>
      </c>
      <c r="AD56" s="548"/>
      <c r="AE56" s="548"/>
      <c r="AF56" s="545"/>
      <c r="AG56" s="575"/>
      <c r="AH56" s="175">
        <f t="shared" si="52"/>
        <v>0</v>
      </c>
      <c r="AI56" s="281">
        <f t="shared" si="10"/>
        <v>0</v>
      </c>
      <c r="AJ56" s="577"/>
      <c r="AK56" s="548"/>
      <c r="AL56" s="545"/>
      <c r="AM56" s="575"/>
      <c r="AN56" s="175">
        <f t="shared" si="53"/>
        <v>0</v>
      </c>
      <c r="AO56" s="281">
        <f t="shared" si="11"/>
        <v>0</v>
      </c>
      <c r="AP56" s="577"/>
      <c r="AQ56" s="548"/>
      <c r="AR56" s="545"/>
      <c r="AS56" s="575"/>
      <c r="AT56" s="175">
        <f t="shared" si="54"/>
        <v>0</v>
      </c>
      <c r="AU56" s="281">
        <f t="shared" si="12"/>
        <v>0</v>
      </c>
      <c r="AV56" s="577"/>
      <c r="AW56" s="548"/>
      <c r="AX56" s="545"/>
    </row>
    <row r="57" spans="1:50" s="170" customFormat="1" ht="24" x14ac:dyDescent="0.25">
      <c r="A57" s="252">
        <v>3</v>
      </c>
      <c r="B57" s="253" t="s">
        <v>283</v>
      </c>
      <c r="C57" s="253" t="s">
        <v>284</v>
      </c>
      <c r="D57" s="253" t="s">
        <v>673</v>
      </c>
      <c r="E57" s="531" t="str">
        <f>CONCATENATE(C57,I57)</f>
        <v>033004TTPL</v>
      </c>
      <c r="F57" s="164" t="s">
        <v>196</v>
      </c>
      <c r="G57" s="253">
        <v>96.38</v>
      </c>
      <c r="H57" s="95" t="s">
        <v>78</v>
      </c>
      <c r="I57" s="164" t="s">
        <v>114</v>
      </c>
      <c r="J57" s="253" t="s">
        <v>277</v>
      </c>
      <c r="K57" s="253" t="s">
        <v>271</v>
      </c>
      <c r="L57" s="292" t="s">
        <v>10</v>
      </c>
      <c r="M57" s="254">
        <v>1</v>
      </c>
      <c r="N57" s="255">
        <v>1000</v>
      </c>
      <c r="O57" s="167">
        <v>0.05</v>
      </c>
      <c r="P57" s="175">
        <f t="shared" si="25"/>
        <v>1050</v>
      </c>
      <c r="Q57" s="176">
        <f t="shared" si="5"/>
        <v>87.5</v>
      </c>
      <c r="R57" s="548"/>
      <c r="S57" s="548"/>
      <c r="T57" s="545"/>
      <c r="U57" s="575"/>
      <c r="V57" s="175">
        <f t="shared" si="50"/>
        <v>1114.4892952720786</v>
      </c>
      <c r="W57" s="281">
        <f t="shared" si="7"/>
        <v>92.874107939339879</v>
      </c>
      <c r="X57" s="577"/>
      <c r="Y57" s="548"/>
      <c r="Z57" s="545"/>
      <c r="AA57" s="575"/>
      <c r="AB57" s="175">
        <f t="shared" si="51"/>
        <v>1114.4892952720786</v>
      </c>
      <c r="AC57" s="177">
        <f t="shared" si="9"/>
        <v>92.874107939339879</v>
      </c>
      <c r="AD57" s="548"/>
      <c r="AE57" s="548"/>
      <c r="AF57" s="545"/>
      <c r="AG57" s="575"/>
      <c r="AH57" s="175">
        <f t="shared" si="52"/>
        <v>1114.4892952720786</v>
      </c>
      <c r="AI57" s="281">
        <f t="shared" si="10"/>
        <v>92.874107939339879</v>
      </c>
      <c r="AJ57" s="577"/>
      <c r="AK57" s="548"/>
      <c r="AL57" s="545"/>
      <c r="AM57" s="575"/>
      <c r="AN57" s="175">
        <f t="shared" si="53"/>
        <v>1114.4892952720786</v>
      </c>
      <c r="AO57" s="281">
        <f t="shared" si="11"/>
        <v>92.874107939339879</v>
      </c>
      <c r="AP57" s="577"/>
      <c r="AQ57" s="548"/>
      <c r="AR57" s="545"/>
      <c r="AS57" s="575"/>
      <c r="AT57" s="175">
        <f t="shared" si="54"/>
        <v>1114.4892952720786</v>
      </c>
      <c r="AU57" s="281">
        <f t="shared" si="12"/>
        <v>92.874107939339879</v>
      </c>
      <c r="AV57" s="577"/>
      <c r="AW57" s="548"/>
      <c r="AX57" s="545"/>
    </row>
    <row r="58" spans="1:50" s="170" customFormat="1" ht="24" x14ac:dyDescent="0.25">
      <c r="A58" s="333">
        <v>3</v>
      </c>
      <c r="B58" s="334" t="s">
        <v>283</v>
      </c>
      <c r="C58" s="334" t="s">
        <v>284</v>
      </c>
      <c r="D58" s="334" t="s">
        <v>673</v>
      </c>
      <c r="E58" s="532"/>
      <c r="F58" s="328" t="s">
        <v>202</v>
      </c>
      <c r="G58" s="328">
        <v>562.17999999999995</v>
      </c>
      <c r="H58" s="329" t="s">
        <v>78</v>
      </c>
      <c r="I58" s="328" t="s">
        <v>114</v>
      </c>
      <c r="J58" s="328" t="s">
        <v>309</v>
      </c>
      <c r="K58" s="328" t="s">
        <v>271</v>
      </c>
      <c r="L58" s="294" t="s">
        <v>10</v>
      </c>
      <c r="M58" s="330">
        <v>0</v>
      </c>
      <c r="N58" s="259">
        <v>1000</v>
      </c>
      <c r="O58" s="174">
        <v>0.05</v>
      </c>
      <c r="P58" s="175">
        <f t="shared" si="25"/>
        <v>0</v>
      </c>
      <c r="Q58" s="176">
        <f t="shared" si="5"/>
        <v>0</v>
      </c>
      <c r="R58" s="548"/>
      <c r="S58" s="548"/>
      <c r="T58" s="545"/>
      <c r="U58" s="575"/>
      <c r="V58" s="175">
        <f t="shared" si="50"/>
        <v>0</v>
      </c>
      <c r="W58" s="281">
        <f t="shared" si="7"/>
        <v>0</v>
      </c>
      <c r="X58" s="577"/>
      <c r="Y58" s="548"/>
      <c r="Z58" s="545"/>
      <c r="AA58" s="575"/>
      <c r="AB58" s="175">
        <f t="shared" si="51"/>
        <v>0</v>
      </c>
      <c r="AC58" s="177">
        <f t="shared" si="9"/>
        <v>0</v>
      </c>
      <c r="AD58" s="548"/>
      <c r="AE58" s="548"/>
      <c r="AF58" s="545"/>
      <c r="AG58" s="575"/>
      <c r="AH58" s="175">
        <f t="shared" si="52"/>
        <v>0</v>
      </c>
      <c r="AI58" s="281">
        <f t="shared" si="10"/>
        <v>0</v>
      </c>
      <c r="AJ58" s="577"/>
      <c r="AK58" s="548"/>
      <c r="AL58" s="545"/>
      <c r="AM58" s="575"/>
      <c r="AN58" s="175">
        <f t="shared" si="53"/>
        <v>0</v>
      </c>
      <c r="AO58" s="281">
        <f t="shared" si="11"/>
        <v>0</v>
      </c>
      <c r="AP58" s="577"/>
      <c r="AQ58" s="548"/>
      <c r="AR58" s="545"/>
      <c r="AS58" s="575"/>
      <c r="AT58" s="175">
        <f t="shared" si="54"/>
        <v>0</v>
      </c>
      <c r="AU58" s="281">
        <f t="shared" si="12"/>
        <v>0</v>
      </c>
      <c r="AV58" s="577"/>
      <c r="AW58" s="548"/>
      <c r="AX58" s="545"/>
    </row>
    <row r="59" spans="1:50" s="170" customFormat="1" ht="24" x14ac:dyDescent="0.25">
      <c r="A59" s="256">
        <v>3</v>
      </c>
      <c r="B59" s="257" t="s">
        <v>283</v>
      </c>
      <c r="C59" s="257" t="s">
        <v>284</v>
      </c>
      <c r="D59" s="257" t="s">
        <v>673</v>
      </c>
      <c r="E59" s="532"/>
      <c r="F59" s="172" t="s">
        <v>195</v>
      </c>
      <c r="G59" s="257">
        <v>55.78</v>
      </c>
      <c r="H59" s="120" t="s">
        <v>78</v>
      </c>
      <c r="I59" s="172" t="s">
        <v>114</v>
      </c>
      <c r="J59" s="257" t="s">
        <v>309</v>
      </c>
      <c r="K59" s="257" t="s">
        <v>311</v>
      </c>
      <c r="L59" s="294" t="s">
        <v>10</v>
      </c>
      <c r="M59" s="258">
        <v>1</v>
      </c>
      <c r="N59" s="259">
        <v>1000</v>
      </c>
      <c r="O59" s="174">
        <v>0.05</v>
      </c>
      <c r="P59" s="175">
        <f t="shared" si="25"/>
        <v>1050</v>
      </c>
      <c r="Q59" s="176">
        <f t="shared" si="5"/>
        <v>87.5</v>
      </c>
      <c r="R59" s="548"/>
      <c r="S59" s="548"/>
      <c r="T59" s="545"/>
      <c r="U59" s="575"/>
      <c r="V59" s="175">
        <f t="shared" si="50"/>
        <v>1114.4892952720786</v>
      </c>
      <c r="W59" s="281">
        <f t="shared" si="7"/>
        <v>92.874107939339879</v>
      </c>
      <c r="X59" s="577"/>
      <c r="Y59" s="548"/>
      <c r="Z59" s="545"/>
      <c r="AA59" s="575"/>
      <c r="AB59" s="175">
        <f t="shared" si="51"/>
        <v>1114.4892952720786</v>
      </c>
      <c r="AC59" s="177">
        <f t="shared" si="9"/>
        <v>92.874107939339879</v>
      </c>
      <c r="AD59" s="548"/>
      <c r="AE59" s="548"/>
      <c r="AF59" s="545"/>
      <c r="AG59" s="575"/>
      <c r="AH59" s="175">
        <f t="shared" si="52"/>
        <v>1114.4892952720786</v>
      </c>
      <c r="AI59" s="281">
        <f t="shared" si="10"/>
        <v>92.874107939339879</v>
      </c>
      <c r="AJ59" s="577"/>
      <c r="AK59" s="548"/>
      <c r="AL59" s="545"/>
      <c r="AM59" s="575"/>
      <c r="AN59" s="175">
        <f t="shared" si="53"/>
        <v>1114.4892952720786</v>
      </c>
      <c r="AO59" s="281">
        <f t="shared" si="11"/>
        <v>92.874107939339879</v>
      </c>
      <c r="AP59" s="577"/>
      <c r="AQ59" s="548"/>
      <c r="AR59" s="545"/>
      <c r="AS59" s="575"/>
      <c r="AT59" s="175">
        <f t="shared" si="54"/>
        <v>1114.4892952720786</v>
      </c>
      <c r="AU59" s="281">
        <f t="shared" si="12"/>
        <v>92.874107939339879</v>
      </c>
      <c r="AV59" s="577"/>
      <c r="AW59" s="548"/>
      <c r="AX59" s="545"/>
    </row>
    <row r="60" spans="1:50" s="170" customFormat="1" ht="24" x14ac:dyDescent="0.25">
      <c r="A60" s="256">
        <v>3</v>
      </c>
      <c r="B60" s="257" t="s">
        <v>283</v>
      </c>
      <c r="C60" s="257" t="s">
        <v>284</v>
      </c>
      <c r="D60" s="257" t="s">
        <v>673</v>
      </c>
      <c r="E60" s="532"/>
      <c r="F60" s="172" t="s">
        <v>195</v>
      </c>
      <c r="G60" s="257">
        <v>54.91</v>
      </c>
      <c r="H60" s="120" t="s">
        <v>78</v>
      </c>
      <c r="I60" s="172" t="s">
        <v>114</v>
      </c>
      <c r="J60" s="257" t="s">
        <v>309</v>
      </c>
      <c r="K60" s="257" t="s">
        <v>272</v>
      </c>
      <c r="L60" s="294" t="s">
        <v>10</v>
      </c>
      <c r="M60" s="258">
        <v>1</v>
      </c>
      <c r="N60" s="259">
        <v>1000</v>
      </c>
      <c r="O60" s="174">
        <v>0.05</v>
      </c>
      <c r="P60" s="175">
        <f t="shared" si="25"/>
        <v>1050</v>
      </c>
      <c r="Q60" s="176">
        <f t="shared" si="5"/>
        <v>87.5</v>
      </c>
      <c r="R60" s="548"/>
      <c r="S60" s="548"/>
      <c r="T60" s="545"/>
      <c r="U60" s="575"/>
      <c r="V60" s="175">
        <f t="shared" si="50"/>
        <v>1114.4892952720786</v>
      </c>
      <c r="W60" s="281">
        <f t="shared" si="7"/>
        <v>92.874107939339879</v>
      </c>
      <c r="X60" s="577"/>
      <c r="Y60" s="548"/>
      <c r="Z60" s="545"/>
      <c r="AA60" s="575"/>
      <c r="AB60" s="175">
        <f t="shared" si="51"/>
        <v>1114.4892952720786</v>
      </c>
      <c r="AC60" s="177">
        <f t="shared" si="9"/>
        <v>92.874107939339879</v>
      </c>
      <c r="AD60" s="548"/>
      <c r="AE60" s="548"/>
      <c r="AF60" s="545"/>
      <c r="AG60" s="575"/>
      <c r="AH60" s="175">
        <f t="shared" si="52"/>
        <v>1114.4892952720786</v>
      </c>
      <c r="AI60" s="281">
        <f t="shared" si="10"/>
        <v>92.874107939339879</v>
      </c>
      <c r="AJ60" s="577"/>
      <c r="AK60" s="548"/>
      <c r="AL60" s="545"/>
      <c r="AM60" s="575"/>
      <c r="AN60" s="175">
        <f t="shared" si="53"/>
        <v>1114.4892952720786</v>
      </c>
      <c r="AO60" s="281">
        <f t="shared" si="11"/>
        <v>92.874107939339879</v>
      </c>
      <c r="AP60" s="577"/>
      <c r="AQ60" s="548"/>
      <c r="AR60" s="545"/>
      <c r="AS60" s="575"/>
      <c r="AT60" s="175">
        <f t="shared" si="54"/>
        <v>1114.4892952720786</v>
      </c>
      <c r="AU60" s="281">
        <f t="shared" si="12"/>
        <v>92.874107939339879</v>
      </c>
      <c r="AV60" s="577"/>
      <c r="AW60" s="548"/>
      <c r="AX60" s="545"/>
    </row>
    <row r="61" spans="1:50" s="170" customFormat="1" ht="24" x14ac:dyDescent="0.25">
      <c r="A61" s="256">
        <v>3</v>
      </c>
      <c r="B61" s="257" t="s">
        <v>283</v>
      </c>
      <c r="C61" s="257" t="s">
        <v>284</v>
      </c>
      <c r="D61" s="257" t="s">
        <v>673</v>
      </c>
      <c r="E61" s="532"/>
      <c r="F61" s="172" t="s">
        <v>195</v>
      </c>
      <c r="G61" s="257">
        <v>54.91</v>
      </c>
      <c r="H61" s="120" t="s">
        <v>78</v>
      </c>
      <c r="I61" s="172" t="s">
        <v>114</v>
      </c>
      <c r="J61" s="257" t="s">
        <v>309</v>
      </c>
      <c r="K61" s="257" t="s">
        <v>276</v>
      </c>
      <c r="L61" s="294" t="s">
        <v>10</v>
      </c>
      <c r="M61" s="258">
        <v>1</v>
      </c>
      <c r="N61" s="259">
        <v>1000</v>
      </c>
      <c r="O61" s="174">
        <v>0.05</v>
      </c>
      <c r="P61" s="175">
        <f t="shared" si="25"/>
        <v>1050</v>
      </c>
      <c r="Q61" s="176">
        <f t="shared" si="5"/>
        <v>87.5</v>
      </c>
      <c r="R61" s="548"/>
      <c r="S61" s="548"/>
      <c r="T61" s="545"/>
      <c r="U61" s="575"/>
      <c r="V61" s="175">
        <f t="shared" si="50"/>
        <v>1114.4892952720786</v>
      </c>
      <c r="W61" s="281">
        <f t="shared" si="7"/>
        <v>92.874107939339879</v>
      </c>
      <c r="X61" s="577"/>
      <c r="Y61" s="548"/>
      <c r="Z61" s="545"/>
      <c r="AA61" s="575"/>
      <c r="AB61" s="175">
        <f t="shared" si="51"/>
        <v>1114.4892952720786</v>
      </c>
      <c r="AC61" s="177">
        <f t="shared" si="9"/>
        <v>92.874107939339879</v>
      </c>
      <c r="AD61" s="548"/>
      <c r="AE61" s="548"/>
      <c r="AF61" s="545"/>
      <c r="AG61" s="575"/>
      <c r="AH61" s="175">
        <f t="shared" si="52"/>
        <v>1114.4892952720786</v>
      </c>
      <c r="AI61" s="281">
        <f t="shared" si="10"/>
        <v>92.874107939339879</v>
      </c>
      <c r="AJ61" s="577"/>
      <c r="AK61" s="548"/>
      <c r="AL61" s="545"/>
      <c r="AM61" s="575"/>
      <c r="AN61" s="175">
        <f t="shared" si="53"/>
        <v>1114.4892952720786</v>
      </c>
      <c r="AO61" s="281">
        <f t="shared" si="11"/>
        <v>92.874107939339879</v>
      </c>
      <c r="AP61" s="577"/>
      <c r="AQ61" s="548"/>
      <c r="AR61" s="545"/>
      <c r="AS61" s="575"/>
      <c r="AT61" s="175">
        <f t="shared" si="54"/>
        <v>1114.4892952720786</v>
      </c>
      <c r="AU61" s="281">
        <f t="shared" si="12"/>
        <v>92.874107939339879</v>
      </c>
      <c r="AV61" s="577"/>
      <c r="AW61" s="548"/>
      <c r="AX61" s="545"/>
    </row>
    <row r="62" spans="1:50" s="170" customFormat="1" ht="24" x14ac:dyDescent="0.25">
      <c r="A62" s="256">
        <v>3</v>
      </c>
      <c r="B62" s="257" t="s">
        <v>283</v>
      </c>
      <c r="C62" s="257" t="s">
        <v>284</v>
      </c>
      <c r="D62" s="257" t="s">
        <v>673</v>
      </c>
      <c r="E62" s="532"/>
      <c r="F62" s="172" t="s">
        <v>195</v>
      </c>
      <c r="G62" s="257">
        <v>48</v>
      </c>
      <c r="H62" s="120" t="s">
        <v>78</v>
      </c>
      <c r="I62" s="172" t="s">
        <v>114</v>
      </c>
      <c r="J62" s="257" t="s">
        <v>309</v>
      </c>
      <c r="K62" s="342" t="s">
        <v>312</v>
      </c>
      <c r="L62" s="294" t="s">
        <v>10</v>
      </c>
      <c r="M62" s="258">
        <v>1</v>
      </c>
      <c r="N62" s="259">
        <v>1000</v>
      </c>
      <c r="O62" s="174">
        <v>0.05</v>
      </c>
      <c r="P62" s="175">
        <f t="shared" si="25"/>
        <v>1050</v>
      </c>
      <c r="Q62" s="176">
        <f t="shared" si="5"/>
        <v>87.5</v>
      </c>
      <c r="R62" s="548"/>
      <c r="S62" s="548"/>
      <c r="T62" s="545"/>
      <c r="U62" s="575"/>
      <c r="V62" s="175">
        <f>P62*$E$10</f>
        <v>1114.4892952720786</v>
      </c>
      <c r="W62" s="281">
        <f t="shared" si="7"/>
        <v>92.874107939339879</v>
      </c>
      <c r="X62" s="577"/>
      <c r="Y62" s="548"/>
      <c r="Z62" s="545"/>
      <c r="AA62" s="575"/>
      <c r="AB62" s="175">
        <f>P62*$E$11</f>
        <v>1114.4892952720786</v>
      </c>
      <c r="AC62" s="177">
        <f t="shared" si="9"/>
        <v>92.874107939339879</v>
      </c>
      <c r="AD62" s="548"/>
      <c r="AE62" s="548"/>
      <c r="AF62" s="545"/>
      <c r="AG62" s="575"/>
      <c r="AH62" s="175">
        <f>P62*$E$12</f>
        <v>1114.4892952720786</v>
      </c>
      <c r="AI62" s="281">
        <f t="shared" si="10"/>
        <v>92.874107939339879</v>
      </c>
      <c r="AJ62" s="577"/>
      <c r="AK62" s="548"/>
      <c r="AL62" s="545"/>
      <c r="AM62" s="575"/>
      <c r="AN62" s="175">
        <f>P62*$E$13</f>
        <v>1114.4892952720786</v>
      </c>
      <c r="AO62" s="281">
        <f t="shared" si="11"/>
        <v>92.874107939339879</v>
      </c>
      <c r="AP62" s="577"/>
      <c r="AQ62" s="548"/>
      <c r="AR62" s="545"/>
      <c r="AS62" s="575"/>
      <c r="AT62" s="175">
        <f>P62*$E$14</f>
        <v>1114.4892952720786</v>
      </c>
      <c r="AU62" s="281">
        <f t="shared" si="12"/>
        <v>92.874107939339879</v>
      </c>
      <c r="AV62" s="577"/>
      <c r="AW62" s="548"/>
      <c r="AX62" s="545"/>
    </row>
    <row r="63" spans="1:50" s="170" customFormat="1" ht="24" x14ac:dyDescent="0.25">
      <c r="A63" s="256">
        <v>3</v>
      </c>
      <c r="B63" s="257" t="s">
        <v>283</v>
      </c>
      <c r="C63" s="257" t="s">
        <v>284</v>
      </c>
      <c r="D63" s="257" t="s">
        <v>673</v>
      </c>
      <c r="E63" s="532"/>
      <c r="F63" s="172" t="s">
        <v>195</v>
      </c>
      <c r="G63" s="257">
        <v>120</v>
      </c>
      <c r="H63" s="120" t="s">
        <v>78</v>
      </c>
      <c r="I63" s="172" t="s">
        <v>114</v>
      </c>
      <c r="J63" s="257" t="s">
        <v>309</v>
      </c>
      <c r="K63" s="342" t="s">
        <v>321</v>
      </c>
      <c r="L63" s="294" t="s">
        <v>10</v>
      </c>
      <c r="M63" s="258">
        <v>1</v>
      </c>
      <c r="N63" s="259">
        <v>1000</v>
      </c>
      <c r="O63" s="174">
        <v>0.05</v>
      </c>
      <c r="P63" s="175">
        <f t="shared" si="25"/>
        <v>1050</v>
      </c>
      <c r="Q63" s="176">
        <f t="shared" si="5"/>
        <v>87.5</v>
      </c>
      <c r="R63" s="548"/>
      <c r="S63" s="548"/>
      <c r="T63" s="545"/>
      <c r="U63" s="575"/>
      <c r="V63" s="175">
        <f t="shared" si="50"/>
        <v>1114.4892952720786</v>
      </c>
      <c r="W63" s="281">
        <f t="shared" si="7"/>
        <v>92.874107939339879</v>
      </c>
      <c r="X63" s="577"/>
      <c r="Y63" s="548"/>
      <c r="Z63" s="545"/>
      <c r="AA63" s="575"/>
      <c r="AB63" s="175">
        <f t="shared" si="51"/>
        <v>1114.4892952720786</v>
      </c>
      <c r="AC63" s="177">
        <f t="shared" si="9"/>
        <v>92.874107939339879</v>
      </c>
      <c r="AD63" s="548"/>
      <c r="AE63" s="548"/>
      <c r="AF63" s="545"/>
      <c r="AG63" s="575"/>
      <c r="AH63" s="175">
        <f t="shared" si="52"/>
        <v>1114.4892952720786</v>
      </c>
      <c r="AI63" s="281">
        <f t="shared" si="10"/>
        <v>92.874107939339879</v>
      </c>
      <c r="AJ63" s="577"/>
      <c r="AK63" s="548"/>
      <c r="AL63" s="545"/>
      <c r="AM63" s="575"/>
      <c r="AN63" s="175">
        <f t="shared" si="53"/>
        <v>1114.4892952720786</v>
      </c>
      <c r="AO63" s="281">
        <f t="shared" si="11"/>
        <v>92.874107939339879</v>
      </c>
      <c r="AP63" s="577"/>
      <c r="AQ63" s="548"/>
      <c r="AR63" s="545"/>
      <c r="AS63" s="575"/>
      <c r="AT63" s="175">
        <f t="shared" si="54"/>
        <v>1114.4892952720786</v>
      </c>
      <c r="AU63" s="281">
        <f t="shared" si="12"/>
        <v>92.874107939339879</v>
      </c>
      <c r="AV63" s="577"/>
      <c r="AW63" s="548"/>
      <c r="AX63" s="545"/>
    </row>
    <row r="64" spans="1:50" s="170" customFormat="1" ht="24.75" thickBot="1" x14ac:dyDescent="0.3">
      <c r="A64" s="340">
        <v>3</v>
      </c>
      <c r="B64" s="339" t="s">
        <v>283</v>
      </c>
      <c r="C64" s="339" t="s">
        <v>284</v>
      </c>
      <c r="D64" s="339" t="s">
        <v>673</v>
      </c>
      <c r="E64" s="533"/>
      <c r="F64" s="331" t="s">
        <v>199</v>
      </c>
      <c r="G64" s="331">
        <v>428.95</v>
      </c>
      <c r="H64" s="332" t="s">
        <v>78</v>
      </c>
      <c r="I64" s="331" t="s">
        <v>114</v>
      </c>
      <c r="J64" s="331" t="s">
        <v>278</v>
      </c>
      <c r="K64" s="331" t="s">
        <v>322</v>
      </c>
      <c r="L64" s="301" t="s">
        <v>10</v>
      </c>
      <c r="M64" s="341">
        <v>0</v>
      </c>
      <c r="N64" s="263">
        <v>1000</v>
      </c>
      <c r="O64" s="185">
        <v>0.05</v>
      </c>
      <c r="P64" s="175">
        <f t="shared" si="25"/>
        <v>0</v>
      </c>
      <c r="Q64" s="176">
        <f t="shared" si="5"/>
        <v>0</v>
      </c>
      <c r="R64" s="548"/>
      <c r="S64" s="548"/>
      <c r="T64" s="545"/>
      <c r="U64" s="575"/>
      <c r="V64" s="175">
        <f t="shared" si="50"/>
        <v>0</v>
      </c>
      <c r="W64" s="281">
        <f t="shared" si="7"/>
        <v>0</v>
      </c>
      <c r="X64" s="577"/>
      <c r="Y64" s="548"/>
      <c r="Z64" s="545"/>
      <c r="AA64" s="575"/>
      <c r="AB64" s="175">
        <f t="shared" si="51"/>
        <v>0</v>
      </c>
      <c r="AC64" s="177">
        <f t="shared" si="9"/>
        <v>0</v>
      </c>
      <c r="AD64" s="548"/>
      <c r="AE64" s="548"/>
      <c r="AF64" s="545"/>
      <c r="AG64" s="575"/>
      <c r="AH64" s="175">
        <f t="shared" si="52"/>
        <v>0</v>
      </c>
      <c r="AI64" s="281">
        <f t="shared" si="10"/>
        <v>0</v>
      </c>
      <c r="AJ64" s="577"/>
      <c r="AK64" s="548"/>
      <c r="AL64" s="545"/>
      <c r="AM64" s="575"/>
      <c r="AN64" s="175">
        <f t="shared" si="53"/>
        <v>0</v>
      </c>
      <c r="AO64" s="281">
        <f t="shared" si="11"/>
        <v>0</v>
      </c>
      <c r="AP64" s="577"/>
      <c r="AQ64" s="548"/>
      <c r="AR64" s="545"/>
      <c r="AS64" s="575"/>
      <c r="AT64" s="175">
        <f t="shared" si="54"/>
        <v>0</v>
      </c>
      <c r="AU64" s="281">
        <f t="shared" si="12"/>
        <v>0</v>
      </c>
      <c r="AV64" s="577"/>
      <c r="AW64" s="548"/>
      <c r="AX64" s="545"/>
    </row>
    <row r="65" spans="1:50" s="170" customFormat="1" ht="24" x14ac:dyDescent="0.25">
      <c r="A65" s="252">
        <v>3</v>
      </c>
      <c r="B65" s="253" t="s">
        <v>285</v>
      </c>
      <c r="C65" s="253" t="s">
        <v>286</v>
      </c>
      <c r="D65" s="253" t="s">
        <v>673</v>
      </c>
      <c r="E65" s="531" t="str">
        <f>CONCATENATE(C65,I65)</f>
        <v>033005TTPL</v>
      </c>
      <c r="F65" s="164"/>
      <c r="G65" s="253">
        <v>4.8600000000000003</v>
      </c>
      <c r="H65" s="95" t="s">
        <v>78</v>
      </c>
      <c r="I65" s="164" t="s">
        <v>114</v>
      </c>
      <c r="J65" s="253" t="s">
        <v>275</v>
      </c>
      <c r="K65" s="253" t="s">
        <v>271</v>
      </c>
      <c r="L65" s="292" t="s">
        <v>10</v>
      </c>
      <c r="M65" s="254">
        <v>1</v>
      </c>
      <c r="N65" s="255">
        <v>1000</v>
      </c>
      <c r="O65" s="167">
        <v>0.05</v>
      </c>
      <c r="P65" s="175">
        <f t="shared" si="25"/>
        <v>1050</v>
      </c>
      <c r="Q65" s="176">
        <f t="shared" si="5"/>
        <v>87.5</v>
      </c>
      <c r="R65" s="548"/>
      <c r="S65" s="548"/>
      <c r="T65" s="545"/>
      <c r="U65" s="575"/>
      <c r="V65" s="175">
        <f t="shared" si="50"/>
        <v>1114.4892952720786</v>
      </c>
      <c r="W65" s="281">
        <f t="shared" si="7"/>
        <v>92.874107939339879</v>
      </c>
      <c r="X65" s="577"/>
      <c r="Y65" s="548"/>
      <c r="Z65" s="545"/>
      <c r="AA65" s="575"/>
      <c r="AB65" s="175">
        <f t="shared" si="51"/>
        <v>1114.4892952720786</v>
      </c>
      <c r="AC65" s="177">
        <f t="shared" si="9"/>
        <v>92.874107939339879</v>
      </c>
      <c r="AD65" s="548"/>
      <c r="AE65" s="548"/>
      <c r="AF65" s="545"/>
      <c r="AG65" s="575"/>
      <c r="AH65" s="175">
        <f t="shared" si="52"/>
        <v>1114.4892952720786</v>
      </c>
      <c r="AI65" s="281">
        <f t="shared" si="10"/>
        <v>92.874107939339879</v>
      </c>
      <c r="AJ65" s="577"/>
      <c r="AK65" s="548"/>
      <c r="AL65" s="545"/>
      <c r="AM65" s="575"/>
      <c r="AN65" s="175">
        <f t="shared" si="53"/>
        <v>1114.4892952720786</v>
      </c>
      <c r="AO65" s="281">
        <f t="shared" si="11"/>
        <v>92.874107939339879</v>
      </c>
      <c r="AP65" s="577"/>
      <c r="AQ65" s="548"/>
      <c r="AR65" s="545"/>
      <c r="AS65" s="575"/>
      <c r="AT65" s="175">
        <f t="shared" si="54"/>
        <v>1114.4892952720786</v>
      </c>
      <c r="AU65" s="281">
        <f t="shared" si="12"/>
        <v>92.874107939339879</v>
      </c>
      <c r="AV65" s="577"/>
      <c r="AW65" s="548"/>
      <c r="AX65" s="545"/>
    </row>
    <row r="66" spans="1:50" s="170" customFormat="1" ht="24" x14ac:dyDescent="0.25">
      <c r="A66" s="256">
        <v>3</v>
      </c>
      <c r="B66" s="257" t="s">
        <v>285</v>
      </c>
      <c r="C66" s="257" t="s">
        <v>286</v>
      </c>
      <c r="D66" s="257" t="s">
        <v>673</v>
      </c>
      <c r="E66" s="532"/>
      <c r="F66" s="172" t="s">
        <v>195</v>
      </c>
      <c r="G66" s="257">
        <v>112.61</v>
      </c>
      <c r="H66" s="120" t="s">
        <v>78</v>
      </c>
      <c r="I66" s="172" t="s">
        <v>114</v>
      </c>
      <c r="J66" s="257" t="s">
        <v>278</v>
      </c>
      <c r="K66" s="257" t="s">
        <v>272</v>
      </c>
      <c r="L66" s="294" t="s">
        <v>10</v>
      </c>
      <c r="M66" s="258">
        <v>1</v>
      </c>
      <c r="N66" s="259">
        <v>1000</v>
      </c>
      <c r="O66" s="174">
        <v>0.05</v>
      </c>
      <c r="P66" s="175">
        <f t="shared" si="25"/>
        <v>1050</v>
      </c>
      <c r="Q66" s="176">
        <f t="shared" si="5"/>
        <v>87.5</v>
      </c>
      <c r="R66" s="548"/>
      <c r="S66" s="548"/>
      <c r="T66" s="545"/>
      <c r="U66" s="575"/>
      <c r="V66" s="175">
        <f t="shared" si="50"/>
        <v>1114.4892952720786</v>
      </c>
      <c r="W66" s="281">
        <f t="shared" si="7"/>
        <v>92.874107939339879</v>
      </c>
      <c r="X66" s="577"/>
      <c r="Y66" s="548"/>
      <c r="Z66" s="545"/>
      <c r="AA66" s="575"/>
      <c r="AB66" s="175">
        <f t="shared" si="51"/>
        <v>1114.4892952720786</v>
      </c>
      <c r="AC66" s="177">
        <f t="shared" si="9"/>
        <v>92.874107939339879</v>
      </c>
      <c r="AD66" s="548"/>
      <c r="AE66" s="548"/>
      <c r="AF66" s="545"/>
      <c r="AG66" s="575"/>
      <c r="AH66" s="175">
        <f t="shared" si="52"/>
        <v>1114.4892952720786</v>
      </c>
      <c r="AI66" s="281">
        <f t="shared" si="10"/>
        <v>92.874107939339879</v>
      </c>
      <c r="AJ66" s="577"/>
      <c r="AK66" s="548"/>
      <c r="AL66" s="545"/>
      <c r="AM66" s="575"/>
      <c r="AN66" s="175">
        <f t="shared" si="53"/>
        <v>1114.4892952720786</v>
      </c>
      <c r="AO66" s="281">
        <f t="shared" si="11"/>
        <v>92.874107939339879</v>
      </c>
      <c r="AP66" s="577"/>
      <c r="AQ66" s="548"/>
      <c r="AR66" s="545"/>
      <c r="AS66" s="575"/>
      <c r="AT66" s="175">
        <f t="shared" si="54"/>
        <v>1114.4892952720786</v>
      </c>
      <c r="AU66" s="281">
        <f t="shared" si="12"/>
        <v>92.874107939339879</v>
      </c>
      <c r="AV66" s="577"/>
      <c r="AW66" s="548"/>
      <c r="AX66" s="545"/>
    </row>
    <row r="67" spans="1:50" s="170" customFormat="1" ht="24" x14ac:dyDescent="0.25">
      <c r="A67" s="256">
        <v>3</v>
      </c>
      <c r="B67" s="257" t="s">
        <v>285</v>
      </c>
      <c r="C67" s="257" t="s">
        <v>286</v>
      </c>
      <c r="D67" s="257" t="s">
        <v>673</v>
      </c>
      <c r="E67" s="532"/>
      <c r="F67" s="172" t="s">
        <v>195</v>
      </c>
      <c r="G67" s="257">
        <v>491.06</v>
      </c>
      <c r="H67" s="120" t="s">
        <v>78</v>
      </c>
      <c r="I67" s="172" t="s">
        <v>114</v>
      </c>
      <c r="J67" s="257" t="s">
        <v>278</v>
      </c>
      <c r="K67" s="257" t="s">
        <v>271</v>
      </c>
      <c r="L67" s="294" t="s">
        <v>10</v>
      </c>
      <c r="M67" s="258">
        <v>1</v>
      </c>
      <c r="N67" s="259">
        <v>1000</v>
      </c>
      <c r="O67" s="174">
        <v>0.05</v>
      </c>
      <c r="P67" s="175">
        <f t="shared" si="25"/>
        <v>1050</v>
      </c>
      <c r="Q67" s="176">
        <f t="shared" si="5"/>
        <v>87.5</v>
      </c>
      <c r="R67" s="548"/>
      <c r="S67" s="548"/>
      <c r="T67" s="545"/>
      <c r="U67" s="575"/>
      <c r="V67" s="175">
        <f t="shared" si="50"/>
        <v>1114.4892952720786</v>
      </c>
      <c r="W67" s="281">
        <f t="shared" si="7"/>
        <v>92.874107939339879</v>
      </c>
      <c r="X67" s="577"/>
      <c r="Y67" s="548"/>
      <c r="Z67" s="545"/>
      <c r="AA67" s="575"/>
      <c r="AB67" s="175">
        <f t="shared" si="51"/>
        <v>1114.4892952720786</v>
      </c>
      <c r="AC67" s="177">
        <f t="shared" si="9"/>
        <v>92.874107939339879</v>
      </c>
      <c r="AD67" s="548"/>
      <c r="AE67" s="548"/>
      <c r="AF67" s="545"/>
      <c r="AG67" s="575"/>
      <c r="AH67" s="175">
        <f t="shared" si="52"/>
        <v>1114.4892952720786</v>
      </c>
      <c r="AI67" s="281">
        <f t="shared" si="10"/>
        <v>92.874107939339879</v>
      </c>
      <c r="AJ67" s="577"/>
      <c r="AK67" s="548"/>
      <c r="AL67" s="545"/>
      <c r="AM67" s="575"/>
      <c r="AN67" s="175">
        <f t="shared" si="53"/>
        <v>1114.4892952720786</v>
      </c>
      <c r="AO67" s="281">
        <f t="shared" si="11"/>
        <v>92.874107939339879</v>
      </c>
      <c r="AP67" s="577"/>
      <c r="AQ67" s="548"/>
      <c r="AR67" s="545"/>
      <c r="AS67" s="575"/>
      <c r="AT67" s="175">
        <f t="shared" si="54"/>
        <v>1114.4892952720786</v>
      </c>
      <c r="AU67" s="281">
        <f t="shared" si="12"/>
        <v>92.874107939339879</v>
      </c>
      <c r="AV67" s="577"/>
      <c r="AW67" s="548"/>
      <c r="AX67" s="545"/>
    </row>
    <row r="68" spans="1:50" s="170" customFormat="1" ht="24" x14ac:dyDescent="0.25">
      <c r="A68" s="333">
        <v>3</v>
      </c>
      <c r="B68" s="334" t="s">
        <v>285</v>
      </c>
      <c r="C68" s="334" t="s">
        <v>286</v>
      </c>
      <c r="D68" s="334" t="s">
        <v>673</v>
      </c>
      <c r="E68" s="532"/>
      <c r="F68" s="328" t="s">
        <v>199</v>
      </c>
      <c r="G68" s="328">
        <v>0.31</v>
      </c>
      <c r="H68" s="329" t="s">
        <v>78</v>
      </c>
      <c r="I68" s="328" t="s">
        <v>114</v>
      </c>
      <c r="J68" s="328" t="s">
        <v>278</v>
      </c>
      <c r="K68" s="328"/>
      <c r="L68" s="294" t="s">
        <v>10</v>
      </c>
      <c r="M68" s="330">
        <v>0</v>
      </c>
      <c r="N68" s="259">
        <v>1000</v>
      </c>
      <c r="O68" s="174">
        <v>0.05</v>
      </c>
      <c r="P68" s="175">
        <f t="shared" si="25"/>
        <v>0</v>
      </c>
      <c r="Q68" s="176">
        <f t="shared" si="5"/>
        <v>0</v>
      </c>
      <c r="R68" s="548"/>
      <c r="S68" s="548"/>
      <c r="T68" s="545"/>
      <c r="U68" s="575"/>
      <c r="V68" s="175">
        <f t="shared" si="50"/>
        <v>0</v>
      </c>
      <c r="W68" s="281">
        <f t="shared" si="7"/>
        <v>0</v>
      </c>
      <c r="X68" s="577"/>
      <c r="Y68" s="548"/>
      <c r="Z68" s="545"/>
      <c r="AA68" s="575"/>
      <c r="AB68" s="175">
        <f t="shared" si="51"/>
        <v>0</v>
      </c>
      <c r="AC68" s="177">
        <f t="shared" si="9"/>
        <v>0</v>
      </c>
      <c r="AD68" s="548"/>
      <c r="AE68" s="548"/>
      <c r="AF68" s="545"/>
      <c r="AG68" s="575"/>
      <c r="AH68" s="175">
        <f t="shared" si="52"/>
        <v>0</v>
      </c>
      <c r="AI68" s="281">
        <f t="shared" si="10"/>
        <v>0</v>
      </c>
      <c r="AJ68" s="577"/>
      <c r="AK68" s="548"/>
      <c r="AL68" s="545"/>
      <c r="AM68" s="575"/>
      <c r="AN68" s="175">
        <f t="shared" si="53"/>
        <v>0</v>
      </c>
      <c r="AO68" s="281">
        <f t="shared" si="11"/>
        <v>0</v>
      </c>
      <c r="AP68" s="577"/>
      <c r="AQ68" s="548"/>
      <c r="AR68" s="545"/>
      <c r="AS68" s="575"/>
      <c r="AT68" s="175">
        <f t="shared" si="54"/>
        <v>0</v>
      </c>
      <c r="AU68" s="281">
        <f t="shared" si="12"/>
        <v>0</v>
      </c>
      <c r="AV68" s="577"/>
      <c r="AW68" s="548"/>
      <c r="AX68" s="545"/>
    </row>
    <row r="69" spans="1:50" s="170" customFormat="1" ht="24" x14ac:dyDescent="0.25">
      <c r="A69" s="333">
        <v>3</v>
      </c>
      <c r="B69" s="334" t="s">
        <v>285</v>
      </c>
      <c r="C69" s="334" t="s">
        <v>286</v>
      </c>
      <c r="D69" s="334" t="s">
        <v>673</v>
      </c>
      <c r="E69" s="532"/>
      <c r="F69" s="328" t="s">
        <v>199</v>
      </c>
      <c r="G69" s="328">
        <v>62.26</v>
      </c>
      <c r="H69" s="329" t="s">
        <v>78</v>
      </c>
      <c r="I69" s="328" t="s">
        <v>114</v>
      </c>
      <c r="J69" s="328" t="s">
        <v>278</v>
      </c>
      <c r="K69" s="328"/>
      <c r="L69" s="294" t="s">
        <v>10</v>
      </c>
      <c r="M69" s="330">
        <v>0</v>
      </c>
      <c r="N69" s="259">
        <v>1000</v>
      </c>
      <c r="O69" s="174">
        <v>0.05</v>
      </c>
      <c r="P69" s="175">
        <f t="shared" si="25"/>
        <v>0</v>
      </c>
      <c r="Q69" s="176">
        <f t="shared" si="5"/>
        <v>0</v>
      </c>
      <c r="R69" s="548"/>
      <c r="S69" s="548"/>
      <c r="T69" s="545"/>
      <c r="U69" s="575"/>
      <c r="V69" s="175">
        <f t="shared" si="50"/>
        <v>0</v>
      </c>
      <c r="W69" s="281">
        <f t="shared" si="7"/>
        <v>0</v>
      </c>
      <c r="X69" s="577"/>
      <c r="Y69" s="548"/>
      <c r="Z69" s="545"/>
      <c r="AA69" s="575"/>
      <c r="AB69" s="175">
        <f t="shared" si="51"/>
        <v>0</v>
      </c>
      <c r="AC69" s="177">
        <f t="shared" si="9"/>
        <v>0</v>
      </c>
      <c r="AD69" s="548"/>
      <c r="AE69" s="548"/>
      <c r="AF69" s="545"/>
      <c r="AG69" s="575"/>
      <c r="AH69" s="175">
        <f t="shared" si="52"/>
        <v>0</v>
      </c>
      <c r="AI69" s="281">
        <f t="shared" si="10"/>
        <v>0</v>
      </c>
      <c r="AJ69" s="577"/>
      <c r="AK69" s="548"/>
      <c r="AL69" s="545"/>
      <c r="AM69" s="575"/>
      <c r="AN69" s="175">
        <f t="shared" si="53"/>
        <v>0</v>
      </c>
      <c r="AO69" s="281">
        <f t="shared" si="11"/>
        <v>0</v>
      </c>
      <c r="AP69" s="577"/>
      <c r="AQ69" s="548"/>
      <c r="AR69" s="545"/>
      <c r="AS69" s="575"/>
      <c r="AT69" s="175">
        <f t="shared" si="54"/>
        <v>0</v>
      </c>
      <c r="AU69" s="281">
        <f t="shared" si="12"/>
        <v>0</v>
      </c>
      <c r="AV69" s="577"/>
      <c r="AW69" s="548"/>
      <c r="AX69" s="545"/>
    </row>
    <row r="70" spans="1:50" s="170" customFormat="1" ht="24" x14ac:dyDescent="0.25">
      <c r="A70" s="333">
        <v>3</v>
      </c>
      <c r="B70" s="334" t="s">
        <v>285</v>
      </c>
      <c r="C70" s="334" t="s">
        <v>286</v>
      </c>
      <c r="D70" s="334" t="s">
        <v>673</v>
      </c>
      <c r="E70" s="532"/>
      <c r="F70" s="328" t="s">
        <v>199</v>
      </c>
      <c r="G70" s="328">
        <v>20.47</v>
      </c>
      <c r="H70" s="329" t="s">
        <v>78</v>
      </c>
      <c r="I70" s="328" t="s">
        <v>114</v>
      </c>
      <c r="J70" s="328" t="s">
        <v>278</v>
      </c>
      <c r="K70" s="328"/>
      <c r="L70" s="294" t="s">
        <v>10</v>
      </c>
      <c r="M70" s="330">
        <v>0</v>
      </c>
      <c r="N70" s="259">
        <v>1000</v>
      </c>
      <c r="O70" s="174">
        <v>0.05</v>
      </c>
      <c r="P70" s="175">
        <f t="shared" si="25"/>
        <v>0</v>
      </c>
      <c r="Q70" s="176">
        <f t="shared" si="5"/>
        <v>0</v>
      </c>
      <c r="R70" s="548"/>
      <c r="S70" s="548"/>
      <c r="T70" s="545"/>
      <c r="U70" s="575"/>
      <c r="V70" s="175">
        <f t="shared" si="50"/>
        <v>0</v>
      </c>
      <c r="W70" s="281">
        <f t="shared" si="7"/>
        <v>0</v>
      </c>
      <c r="X70" s="577"/>
      <c r="Y70" s="548"/>
      <c r="Z70" s="545"/>
      <c r="AA70" s="575"/>
      <c r="AB70" s="175">
        <f t="shared" si="51"/>
        <v>0</v>
      </c>
      <c r="AC70" s="177">
        <f t="shared" si="9"/>
        <v>0</v>
      </c>
      <c r="AD70" s="548"/>
      <c r="AE70" s="548"/>
      <c r="AF70" s="545"/>
      <c r="AG70" s="575"/>
      <c r="AH70" s="175">
        <f t="shared" si="52"/>
        <v>0</v>
      </c>
      <c r="AI70" s="281">
        <f t="shared" si="10"/>
        <v>0</v>
      </c>
      <c r="AJ70" s="577"/>
      <c r="AK70" s="548"/>
      <c r="AL70" s="545"/>
      <c r="AM70" s="575"/>
      <c r="AN70" s="175">
        <f t="shared" si="53"/>
        <v>0</v>
      </c>
      <c r="AO70" s="281">
        <f t="shared" si="11"/>
        <v>0</v>
      </c>
      <c r="AP70" s="577"/>
      <c r="AQ70" s="548"/>
      <c r="AR70" s="545"/>
      <c r="AS70" s="575"/>
      <c r="AT70" s="175">
        <f t="shared" si="54"/>
        <v>0</v>
      </c>
      <c r="AU70" s="281">
        <f t="shared" si="12"/>
        <v>0</v>
      </c>
      <c r="AV70" s="577"/>
      <c r="AW70" s="548"/>
      <c r="AX70" s="545"/>
    </row>
    <row r="71" spans="1:50" s="170" customFormat="1" ht="24.75" thickBot="1" x14ac:dyDescent="0.3">
      <c r="A71" s="340">
        <v>3</v>
      </c>
      <c r="B71" s="339" t="s">
        <v>285</v>
      </c>
      <c r="C71" s="339" t="s">
        <v>286</v>
      </c>
      <c r="D71" s="339" t="s">
        <v>673</v>
      </c>
      <c r="E71" s="533"/>
      <c r="F71" s="331" t="s">
        <v>199</v>
      </c>
      <c r="G71" s="331">
        <v>47.39</v>
      </c>
      <c r="H71" s="332" t="s">
        <v>78</v>
      </c>
      <c r="I71" s="331" t="s">
        <v>114</v>
      </c>
      <c r="J71" s="331" t="s">
        <v>278</v>
      </c>
      <c r="K71" s="331"/>
      <c r="L71" s="301" t="s">
        <v>10</v>
      </c>
      <c r="M71" s="341">
        <v>0</v>
      </c>
      <c r="N71" s="263">
        <v>1000</v>
      </c>
      <c r="O71" s="185">
        <v>0.05</v>
      </c>
      <c r="P71" s="175">
        <f t="shared" si="25"/>
        <v>0</v>
      </c>
      <c r="Q71" s="176">
        <f t="shared" si="5"/>
        <v>0</v>
      </c>
      <c r="R71" s="548"/>
      <c r="S71" s="548"/>
      <c r="T71" s="545"/>
      <c r="U71" s="575"/>
      <c r="V71" s="175">
        <f t="shared" si="50"/>
        <v>0</v>
      </c>
      <c r="W71" s="281">
        <f t="shared" si="7"/>
        <v>0</v>
      </c>
      <c r="X71" s="577"/>
      <c r="Y71" s="548"/>
      <c r="Z71" s="545"/>
      <c r="AA71" s="575"/>
      <c r="AB71" s="175">
        <f t="shared" si="51"/>
        <v>0</v>
      </c>
      <c r="AC71" s="177">
        <f t="shared" si="9"/>
        <v>0</v>
      </c>
      <c r="AD71" s="548"/>
      <c r="AE71" s="548"/>
      <c r="AF71" s="545"/>
      <c r="AG71" s="575"/>
      <c r="AH71" s="175">
        <f t="shared" si="52"/>
        <v>0</v>
      </c>
      <c r="AI71" s="281">
        <f t="shared" si="10"/>
        <v>0</v>
      </c>
      <c r="AJ71" s="577"/>
      <c r="AK71" s="548"/>
      <c r="AL71" s="545"/>
      <c r="AM71" s="575"/>
      <c r="AN71" s="175">
        <f t="shared" si="53"/>
        <v>0</v>
      </c>
      <c r="AO71" s="281">
        <f t="shared" si="11"/>
        <v>0</v>
      </c>
      <c r="AP71" s="577"/>
      <c r="AQ71" s="548"/>
      <c r="AR71" s="545"/>
      <c r="AS71" s="575"/>
      <c r="AT71" s="175">
        <f t="shared" si="54"/>
        <v>0</v>
      </c>
      <c r="AU71" s="281">
        <f t="shared" si="12"/>
        <v>0</v>
      </c>
      <c r="AV71" s="577"/>
      <c r="AW71" s="548"/>
      <c r="AX71" s="545"/>
    </row>
    <row r="72" spans="1:50" s="170" customFormat="1" ht="24" x14ac:dyDescent="0.25">
      <c r="A72" s="252">
        <v>3</v>
      </c>
      <c r="B72" s="253" t="s">
        <v>287</v>
      </c>
      <c r="C72" s="343" t="s">
        <v>346</v>
      </c>
      <c r="D72" s="253" t="s">
        <v>673</v>
      </c>
      <c r="E72" s="531" t="str">
        <f>CONCATENATE(C72,I72)</f>
        <v>033007TTPL</v>
      </c>
      <c r="F72" s="164" t="s">
        <v>196</v>
      </c>
      <c r="G72" s="253">
        <v>56.53</v>
      </c>
      <c r="H72" s="95" t="s">
        <v>78</v>
      </c>
      <c r="I72" s="164" t="s">
        <v>114</v>
      </c>
      <c r="J72" s="253" t="s">
        <v>270</v>
      </c>
      <c r="K72" s="253" t="s">
        <v>271</v>
      </c>
      <c r="L72" s="292" t="s">
        <v>10</v>
      </c>
      <c r="M72" s="254">
        <v>1</v>
      </c>
      <c r="N72" s="255">
        <v>1000</v>
      </c>
      <c r="O72" s="167">
        <v>0.05</v>
      </c>
      <c r="P72" s="175">
        <f t="shared" si="25"/>
        <v>1050</v>
      </c>
      <c r="Q72" s="176">
        <f t="shared" si="5"/>
        <v>87.5</v>
      </c>
      <c r="R72" s="548"/>
      <c r="S72" s="548"/>
      <c r="T72" s="545"/>
      <c r="U72" s="575"/>
      <c r="V72" s="175">
        <f t="shared" si="50"/>
        <v>1114.4892952720786</v>
      </c>
      <c r="W72" s="281">
        <f t="shared" si="7"/>
        <v>92.874107939339879</v>
      </c>
      <c r="X72" s="577"/>
      <c r="Y72" s="548"/>
      <c r="Z72" s="545"/>
      <c r="AA72" s="575"/>
      <c r="AB72" s="175">
        <f t="shared" si="51"/>
        <v>1114.4892952720786</v>
      </c>
      <c r="AC72" s="177">
        <f t="shared" si="9"/>
        <v>92.874107939339879</v>
      </c>
      <c r="AD72" s="548"/>
      <c r="AE72" s="548"/>
      <c r="AF72" s="545"/>
      <c r="AG72" s="575"/>
      <c r="AH72" s="175">
        <f t="shared" si="52"/>
        <v>1114.4892952720786</v>
      </c>
      <c r="AI72" s="281">
        <f t="shared" si="10"/>
        <v>92.874107939339879</v>
      </c>
      <c r="AJ72" s="577"/>
      <c r="AK72" s="548"/>
      <c r="AL72" s="545"/>
      <c r="AM72" s="575"/>
      <c r="AN72" s="175">
        <f t="shared" si="53"/>
        <v>1114.4892952720786</v>
      </c>
      <c r="AO72" s="281">
        <f t="shared" si="11"/>
        <v>92.874107939339879</v>
      </c>
      <c r="AP72" s="577"/>
      <c r="AQ72" s="548"/>
      <c r="AR72" s="545"/>
      <c r="AS72" s="575"/>
      <c r="AT72" s="175">
        <f t="shared" si="54"/>
        <v>1114.4892952720786</v>
      </c>
      <c r="AU72" s="281">
        <f t="shared" si="12"/>
        <v>92.874107939339879</v>
      </c>
      <c r="AV72" s="577"/>
      <c r="AW72" s="548"/>
      <c r="AX72" s="545"/>
    </row>
    <row r="73" spans="1:50" s="170" customFormat="1" ht="24" x14ac:dyDescent="0.25">
      <c r="A73" s="344">
        <v>3</v>
      </c>
      <c r="B73" s="345" t="s">
        <v>287</v>
      </c>
      <c r="C73" s="346" t="s">
        <v>346</v>
      </c>
      <c r="D73" s="345" t="s">
        <v>673</v>
      </c>
      <c r="E73" s="530"/>
      <c r="F73" s="522" t="s">
        <v>196</v>
      </c>
      <c r="G73" s="345">
        <v>63.88</v>
      </c>
      <c r="H73" s="120" t="s">
        <v>78</v>
      </c>
      <c r="I73" s="522" t="s">
        <v>114</v>
      </c>
      <c r="J73" s="345" t="s">
        <v>278</v>
      </c>
      <c r="K73" s="345" t="s">
        <v>271</v>
      </c>
      <c r="L73" s="524" t="s">
        <v>10</v>
      </c>
      <c r="M73" s="347">
        <v>1</v>
      </c>
      <c r="N73" s="283">
        <v>1000</v>
      </c>
      <c r="O73" s="192">
        <v>0.05</v>
      </c>
      <c r="P73" s="175">
        <f t="shared" si="25"/>
        <v>1050</v>
      </c>
      <c r="Q73" s="176">
        <f t="shared" si="5"/>
        <v>87.5</v>
      </c>
      <c r="R73" s="548"/>
      <c r="S73" s="548"/>
      <c r="T73" s="545"/>
      <c r="U73" s="575"/>
      <c r="V73" s="175">
        <f t="shared" si="50"/>
        <v>1114.4892952720786</v>
      </c>
      <c r="W73" s="281">
        <f t="shared" si="7"/>
        <v>92.874107939339879</v>
      </c>
      <c r="X73" s="577"/>
      <c r="Y73" s="548"/>
      <c r="Z73" s="545"/>
      <c r="AA73" s="575"/>
      <c r="AB73" s="175">
        <f t="shared" si="51"/>
        <v>1114.4892952720786</v>
      </c>
      <c r="AC73" s="177">
        <f t="shared" si="9"/>
        <v>92.874107939339879</v>
      </c>
      <c r="AD73" s="548"/>
      <c r="AE73" s="548"/>
      <c r="AF73" s="545"/>
      <c r="AG73" s="575"/>
      <c r="AH73" s="175">
        <f t="shared" si="52"/>
        <v>1114.4892952720786</v>
      </c>
      <c r="AI73" s="281">
        <f t="shared" si="10"/>
        <v>92.874107939339879</v>
      </c>
      <c r="AJ73" s="577"/>
      <c r="AK73" s="548"/>
      <c r="AL73" s="545"/>
      <c r="AM73" s="575"/>
      <c r="AN73" s="175">
        <f t="shared" si="53"/>
        <v>1114.4892952720786</v>
      </c>
      <c r="AO73" s="281">
        <f t="shared" si="11"/>
        <v>92.874107939339879</v>
      </c>
      <c r="AP73" s="577"/>
      <c r="AQ73" s="548"/>
      <c r="AR73" s="545"/>
      <c r="AS73" s="575"/>
      <c r="AT73" s="175">
        <f t="shared" si="54"/>
        <v>1114.4892952720786</v>
      </c>
      <c r="AU73" s="281">
        <f t="shared" si="12"/>
        <v>92.874107939339879</v>
      </c>
      <c r="AV73" s="577"/>
      <c r="AW73" s="548"/>
      <c r="AX73" s="545"/>
    </row>
    <row r="74" spans="1:50" s="170" customFormat="1" ht="24" x14ac:dyDescent="0.25">
      <c r="A74" s="256">
        <v>3</v>
      </c>
      <c r="B74" s="257" t="s">
        <v>287</v>
      </c>
      <c r="C74" s="257" t="s">
        <v>286</v>
      </c>
      <c r="D74" s="257" t="s">
        <v>673</v>
      </c>
      <c r="E74" s="529" t="str">
        <f>CONCATENATE(C74,I74)</f>
        <v>033005TTVG</v>
      </c>
      <c r="F74" s="172" t="s">
        <v>203</v>
      </c>
      <c r="G74" s="257">
        <v>329.15</v>
      </c>
      <c r="H74" s="120" t="s">
        <v>78</v>
      </c>
      <c r="I74" s="172" t="s">
        <v>117</v>
      </c>
      <c r="J74" s="257" t="s">
        <v>278</v>
      </c>
      <c r="K74" s="257" t="s">
        <v>272</v>
      </c>
      <c r="L74" s="294" t="s">
        <v>10</v>
      </c>
      <c r="M74" s="258">
        <v>1</v>
      </c>
      <c r="N74" s="259">
        <v>1000</v>
      </c>
      <c r="O74" s="174">
        <v>0.05</v>
      </c>
      <c r="P74" s="175">
        <f t="shared" si="25"/>
        <v>1050</v>
      </c>
      <c r="Q74" s="176">
        <f t="shared" si="5"/>
        <v>87.5</v>
      </c>
      <c r="R74" s="548"/>
      <c r="S74" s="548"/>
      <c r="T74" s="545"/>
      <c r="U74" s="575"/>
      <c r="V74" s="175">
        <f t="shared" si="50"/>
        <v>1114.4892952720786</v>
      </c>
      <c r="W74" s="281">
        <f t="shared" si="7"/>
        <v>92.874107939339879</v>
      </c>
      <c r="X74" s="577"/>
      <c r="Y74" s="548"/>
      <c r="Z74" s="545"/>
      <c r="AA74" s="575"/>
      <c r="AB74" s="175">
        <f t="shared" si="51"/>
        <v>1114.4892952720786</v>
      </c>
      <c r="AC74" s="177">
        <f t="shared" si="9"/>
        <v>92.874107939339879</v>
      </c>
      <c r="AD74" s="548"/>
      <c r="AE74" s="548"/>
      <c r="AF74" s="545"/>
      <c r="AG74" s="575"/>
      <c r="AH74" s="175">
        <f t="shared" si="52"/>
        <v>1114.4892952720786</v>
      </c>
      <c r="AI74" s="281">
        <f t="shared" si="10"/>
        <v>92.874107939339879</v>
      </c>
      <c r="AJ74" s="577"/>
      <c r="AK74" s="548"/>
      <c r="AL74" s="545"/>
      <c r="AM74" s="575"/>
      <c r="AN74" s="175">
        <f t="shared" si="53"/>
        <v>1114.4892952720786</v>
      </c>
      <c r="AO74" s="281">
        <f t="shared" si="11"/>
        <v>92.874107939339879</v>
      </c>
      <c r="AP74" s="577"/>
      <c r="AQ74" s="548"/>
      <c r="AR74" s="545"/>
      <c r="AS74" s="575"/>
      <c r="AT74" s="175">
        <f t="shared" si="54"/>
        <v>1114.4892952720786</v>
      </c>
      <c r="AU74" s="281">
        <f t="shared" si="12"/>
        <v>92.874107939339879</v>
      </c>
      <c r="AV74" s="577"/>
      <c r="AW74" s="548"/>
      <c r="AX74" s="545"/>
    </row>
    <row r="75" spans="1:50" s="170" customFormat="1" ht="24.75" thickBot="1" x14ac:dyDescent="0.3">
      <c r="A75" s="260">
        <v>3</v>
      </c>
      <c r="B75" s="261" t="s">
        <v>287</v>
      </c>
      <c r="C75" s="261" t="s">
        <v>286</v>
      </c>
      <c r="D75" s="261" t="s">
        <v>673</v>
      </c>
      <c r="E75" s="533"/>
      <c r="F75" s="182" t="s">
        <v>203</v>
      </c>
      <c r="G75" s="261">
        <v>338.58</v>
      </c>
      <c r="H75" s="277" t="s">
        <v>78</v>
      </c>
      <c r="I75" s="182" t="s">
        <v>117</v>
      </c>
      <c r="J75" s="261" t="s">
        <v>278</v>
      </c>
      <c r="K75" s="261" t="s">
        <v>276</v>
      </c>
      <c r="L75" s="301" t="s">
        <v>10</v>
      </c>
      <c r="M75" s="262">
        <v>1</v>
      </c>
      <c r="N75" s="263">
        <v>1000</v>
      </c>
      <c r="O75" s="185">
        <v>0.05</v>
      </c>
      <c r="P75" s="175">
        <f t="shared" si="25"/>
        <v>1050</v>
      </c>
      <c r="Q75" s="176">
        <f t="shared" si="5"/>
        <v>87.5</v>
      </c>
      <c r="R75" s="548"/>
      <c r="S75" s="548"/>
      <c r="T75" s="545"/>
      <c r="U75" s="575"/>
      <c r="V75" s="175">
        <f t="shared" si="50"/>
        <v>1114.4892952720786</v>
      </c>
      <c r="W75" s="281">
        <f t="shared" si="7"/>
        <v>92.874107939339879</v>
      </c>
      <c r="X75" s="577"/>
      <c r="Y75" s="548"/>
      <c r="Z75" s="545"/>
      <c r="AA75" s="575"/>
      <c r="AB75" s="175">
        <f t="shared" si="51"/>
        <v>1114.4892952720786</v>
      </c>
      <c r="AC75" s="177">
        <f t="shared" si="9"/>
        <v>92.874107939339879</v>
      </c>
      <c r="AD75" s="548"/>
      <c r="AE75" s="548"/>
      <c r="AF75" s="545"/>
      <c r="AG75" s="575"/>
      <c r="AH75" s="175">
        <f t="shared" si="52"/>
        <v>1114.4892952720786</v>
      </c>
      <c r="AI75" s="281">
        <f t="shared" si="10"/>
        <v>92.874107939339879</v>
      </c>
      <c r="AJ75" s="577"/>
      <c r="AK75" s="548"/>
      <c r="AL75" s="545"/>
      <c r="AM75" s="575"/>
      <c r="AN75" s="175">
        <f t="shared" si="53"/>
        <v>1114.4892952720786</v>
      </c>
      <c r="AO75" s="281">
        <f t="shared" si="11"/>
        <v>92.874107939339879</v>
      </c>
      <c r="AP75" s="577"/>
      <c r="AQ75" s="548"/>
      <c r="AR75" s="545"/>
      <c r="AS75" s="575"/>
      <c r="AT75" s="175">
        <f t="shared" si="54"/>
        <v>1114.4892952720786</v>
      </c>
      <c r="AU75" s="281">
        <f t="shared" si="12"/>
        <v>92.874107939339879</v>
      </c>
      <c r="AV75" s="577"/>
      <c r="AW75" s="548"/>
      <c r="AX75" s="545"/>
    </row>
    <row r="76" spans="1:50" s="170" customFormat="1" ht="24.75" thickBot="1" x14ac:dyDescent="0.3">
      <c r="A76" s="240">
        <v>3</v>
      </c>
      <c r="B76" s="241" t="s">
        <v>288</v>
      </c>
      <c r="C76" s="348" t="s">
        <v>289</v>
      </c>
      <c r="D76" s="241" t="s">
        <v>673</v>
      </c>
      <c r="E76" s="349" t="str">
        <f>CONCATENATE(C76,I76)</f>
        <v>033008TTPL</v>
      </c>
      <c r="F76" s="242" t="s">
        <v>195</v>
      </c>
      <c r="G76" s="241">
        <v>280.64</v>
      </c>
      <c r="H76" s="237" t="s">
        <v>78</v>
      </c>
      <c r="I76" s="242" t="s">
        <v>114</v>
      </c>
      <c r="J76" s="241" t="s">
        <v>278</v>
      </c>
      <c r="K76" s="241" t="s">
        <v>271</v>
      </c>
      <c r="L76" s="304" t="s">
        <v>10</v>
      </c>
      <c r="M76" s="244">
        <v>1</v>
      </c>
      <c r="N76" s="245">
        <v>1000</v>
      </c>
      <c r="O76" s="246">
        <v>0.05</v>
      </c>
      <c r="P76" s="175">
        <f t="shared" si="25"/>
        <v>1050</v>
      </c>
      <c r="Q76" s="176">
        <f t="shared" si="5"/>
        <v>87.5</v>
      </c>
      <c r="R76" s="548"/>
      <c r="S76" s="548"/>
      <c r="T76" s="545"/>
      <c r="U76" s="575"/>
      <c r="V76" s="175">
        <f t="shared" si="50"/>
        <v>1114.4892952720786</v>
      </c>
      <c r="W76" s="281">
        <f t="shared" si="7"/>
        <v>92.874107939339879</v>
      </c>
      <c r="X76" s="577"/>
      <c r="Y76" s="548"/>
      <c r="Z76" s="545"/>
      <c r="AA76" s="575"/>
      <c r="AB76" s="175">
        <f t="shared" si="51"/>
        <v>1114.4892952720786</v>
      </c>
      <c r="AC76" s="177">
        <f t="shared" si="9"/>
        <v>92.874107939339879</v>
      </c>
      <c r="AD76" s="548"/>
      <c r="AE76" s="548"/>
      <c r="AF76" s="545"/>
      <c r="AG76" s="575"/>
      <c r="AH76" s="175">
        <f t="shared" si="52"/>
        <v>1114.4892952720786</v>
      </c>
      <c r="AI76" s="281">
        <f t="shared" si="10"/>
        <v>92.874107939339879</v>
      </c>
      <c r="AJ76" s="577"/>
      <c r="AK76" s="548"/>
      <c r="AL76" s="545"/>
      <c r="AM76" s="575"/>
      <c r="AN76" s="175">
        <f t="shared" si="53"/>
        <v>1114.4892952720786</v>
      </c>
      <c r="AO76" s="281">
        <f t="shared" si="11"/>
        <v>92.874107939339879</v>
      </c>
      <c r="AP76" s="577"/>
      <c r="AQ76" s="548"/>
      <c r="AR76" s="545"/>
      <c r="AS76" s="575"/>
      <c r="AT76" s="175">
        <f t="shared" si="54"/>
        <v>1114.4892952720786</v>
      </c>
      <c r="AU76" s="281">
        <f t="shared" si="12"/>
        <v>92.874107939339879</v>
      </c>
      <c r="AV76" s="577"/>
      <c r="AW76" s="548"/>
      <c r="AX76" s="545"/>
    </row>
    <row r="77" spans="1:50" s="170" customFormat="1" ht="24" x14ac:dyDescent="0.25">
      <c r="A77" s="252">
        <v>3</v>
      </c>
      <c r="B77" s="253" t="s">
        <v>290</v>
      </c>
      <c r="C77" s="343" t="s">
        <v>291</v>
      </c>
      <c r="D77" s="253" t="s">
        <v>673</v>
      </c>
      <c r="E77" s="531" t="str">
        <f>CONCATENATE(C77,I77)</f>
        <v>033009TTPL</v>
      </c>
      <c r="F77" s="164" t="s">
        <v>195</v>
      </c>
      <c r="G77" s="253">
        <v>103.86</v>
      </c>
      <c r="H77" s="95" t="s">
        <v>78</v>
      </c>
      <c r="I77" s="164" t="s">
        <v>114</v>
      </c>
      <c r="J77" s="253" t="s">
        <v>270</v>
      </c>
      <c r="K77" s="253" t="s">
        <v>271</v>
      </c>
      <c r="L77" s="292" t="s">
        <v>10</v>
      </c>
      <c r="M77" s="254">
        <v>1</v>
      </c>
      <c r="N77" s="255">
        <v>1000</v>
      </c>
      <c r="O77" s="167">
        <v>0.05</v>
      </c>
      <c r="P77" s="175">
        <f t="shared" si="25"/>
        <v>1050</v>
      </c>
      <c r="Q77" s="176">
        <f t="shared" si="5"/>
        <v>87.5</v>
      </c>
      <c r="R77" s="548"/>
      <c r="S77" s="548"/>
      <c r="T77" s="545"/>
      <c r="U77" s="575"/>
      <c r="V77" s="175">
        <f t="shared" si="50"/>
        <v>1114.4892952720786</v>
      </c>
      <c r="W77" s="281">
        <f t="shared" si="7"/>
        <v>92.874107939339879</v>
      </c>
      <c r="X77" s="577"/>
      <c r="Y77" s="548"/>
      <c r="Z77" s="545"/>
      <c r="AA77" s="575"/>
      <c r="AB77" s="175">
        <f t="shared" si="51"/>
        <v>1114.4892952720786</v>
      </c>
      <c r="AC77" s="177">
        <f t="shared" si="9"/>
        <v>92.874107939339879</v>
      </c>
      <c r="AD77" s="548"/>
      <c r="AE77" s="548"/>
      <c r="AF77" s="545"/>
      <c r="AG77" s="575"/>
      <c r="AH77" s="175">
        <f t="shared" si="52"/>
        <v>1114.4892952720786</v>
      </c>
      <c r="AI77" s="281">
        <f t="shared" si="10"/>
        <v>92.874107939339879</v>
      </c>
      <c r="AJ77" s="577"/>
      <c r="AK77" s="548"/>
      <c r="AL77" s="545"/>
      <c r="AM77" s="575"/>
      <c r="AN77" s="175">
        <f t="shared" si="53"/>
        <v>1114.4892952720786</v>
      </c>
      <c r="AO77" s="281">
        <f t="shared" si="11"/>
        <v>92.874107939339879</v>
      </c>
      <c r="AP77" s="577"/>
      <c r="AQ77" s="548"/>
      <c r="AR77" s="545"/>
      <c r="AS77" s="575"/>
      <c r="AT77" s="175">
        <f t="shared" si="54"/>
        <v>1114.4892952720786</v>
      </c>
      <c r="AU77" s="281">
        <f t="shared" si="12"/>
        <v>92.874107939339879</v>
      </c>
      <c r="AV77" s="577"/>
      <c r="AW77" s="548"/>
      <c r="AX77" s="545"/>
    </row>
    <row r="78" spans="1:50" s="170" customFormat="1" ht="24" x14ac:dyDescent="0.25">
      <c r="A78" s="256">
        <v>3</v>
      </c>
      <c r="B78" s="257" t="s">
        <v>290</v>
      </c>
      <c r="C78" s="350" t="s">
        <v>291</v>
      </c>
      <c r="D78" s="257" t="s">
        <v>673</v>
      </c>
      <c r="E78" s="532"/>
      <c r="F78" s="172" t="s">
        <v>195</v>
      </c>
      <c r="G78" s="257">
        <v>104.1</v>
      </c>
      <c r="H78" s="120" t="s">
        <v>78</v>
      </c>
      <c r="I78" s="172" t="s">
        <v>114</v>
      </c>
      <c r="J78" s="257" t="s">
        <v>270</v>
      </c>
      <c r="K78" s="257" t="s">
        <v>272</v>
      </c>
      <c r="L78" s="294" t="s">
        <v>10</v>
      </c>
      <c r="M78" s="258">
        <v>1</v>
      </c>
      <c r="N78" s="259">
        <v>1000</v>
      </c>
      <c r="O78" s="174">
        <v>0.05</v>
      </c>
      <c r="P78" s="175">
        <f t="shared" si="25"/>
        <v>1050</v>
      </c>
      <c r="Q78" s="176">
        <f t="shared" si="5"/>
        <v>87.5</v>
      </c>
      <c r="R78" s="548"/>
      <c r="S78" s="548"/>
      <c r="T78" s="545"/>
      <c r="U78" s="575"/>
      <c r="V78" s="175">
        <f t="shared" si="50"/>
        <v>1114.4892952720786</v>
      </c>
      <c r="W78" s="281">
        <f t="shared" si="7"/>
        <v>92.874107939339879</v>
      </c>
      <c r="X78" s="577"/>
      <c r="Y78" s="548"/>
      <c r="Z78" s="545"/>
      <c r="AA78" s="575"/>
      <c r="AB78" s="175">
        <f t="shared" si="51"/>
        <v>1114.4892952720786</v>
      </c>
      <c r="AC78" s="177">
        <f t="shared" si="9"/>
        <v>92.874107939339879</v>
      </c>
      <c r="AD78" s="548"/>
      <c r="AE78" s="548"/>
      <c r="AF78" s="545"/>
      <c r="AG78" s="575"/>
      <c r="AH78" s="175">
        <f t="shared" si="52"/>
        <v>1114.4892952720786</v>
      </c>
      <c r="AI78" s="281">
        <f t="shared" si="10"/>
        <v>92.874107939339879</v>
      </c>
      <c r="AJ78" s="577"/>
      <c r="AK78" s="548"/>
      <c r="AL78" s="545"/>
      <c r="AM78" s="575"/>
      <c r="AN78" s="175">
        <f t="shared" si="53"/>
        <v>1114.4892952720786</v>
      </c>
      <c r="AO78" s="281">
        <f t="shared" si="11"/>
        <v>92.874107939339879</v>
      </c>
      <c r="AP78" s="577"/>
      <c r="AQ78" s="548"/>
      <c r="AR78" s="545"/>
      <c r="AS78" s="575"/>
      <c r="AT78" s="175">
        <f t="shared" si="54"/>
        <v>1114.4892952720786</v>
      </c>
      <c r="AU78" s="281">
        <f t="shared" si="12"/>
        <v>92.874107939339879</v>
      </c>
      <c r="AV78" s="577"/>
      <c r="AW78" s="548"/>
      <c r="AX78" s="545"/>
    </row>
    <row r="79" spans="1:50" s="170" customFormat="1" ht="24" x14ac:dyDescent="0.25">
      <c r="A79" s="256">
        <v>3</v>
      </c>
      <c r="B79" s="257" t="s">
        <v>290</v>
      </c>
      <c r="C79" s="350" t="s">
        <v>291</v>
      </c>
      <c r="D79" s="257" t="s">
        <v>673</v>
      </c>
      <c r="E79" s="532"/>
      <c r="F79" s="172" t="s">
        <v>195</v>
      </c>
      <c r="G79" s="257">
        <v>317.60000000000002</v>
      </c>
      <c r="H79" s="120" t="s">
        <v>78</v>
      </c>
      <c r="I79" s="172" t="s">
        <v>114</v>
      </c>
      <c r="J79" s="257" t="s">
        <v>270</v>
      </c>
      <c r="K79" s="257" t="s">
        <v>276</v>
      </c>
      <c r="L79" s="294" t="s">
        <v>10</v>
      </c>
      <c r="M79" s="258">
        <v>1</v>
      </c>
      <c r="N79" s="259">
        <v>1000</v>
      </c>
      <c r="O79" s="174">
        <v>0.05</v>
      </c>
      <c r="P79" s="175">
        <f t="shared" si="25"/>
        <v>1050</v>
      </c>
      <c r="Q79" s="176">
        <f t="shared" si="5"/>
        <v>87.5</v>
      </c>
      <c r="R79" s="548"/>
      <c r="S79" s="548"/>
      <c r="T79" s="545"/>
      <c r="U79" s="575"/>
      <c r="V79" s="175">
        <f t="shared" si="50"/>
        <v>1114.4892952720786</v>
      </c>
      <c r="W79" s="281">
        <f t="shared" si="7"/>
        <v>92.874107939339879</v>
      </c>
      <c r="X79" s="577"/>
      <c r="Y79" s="548"/>
      <c r="Z79" s="545"/>
      <c r="AA79" s="575"/>
      <c r="AB79" s="175">
        <f t="shared" si="51"/>
        <v>1114.4892952720786</v>
      </c>
      <c r="AC79" s="177">
        <f t="shared" si="9"/>
        <v>92.874107939339879</v>
      </c>
      <c r="AD79" s="548"/>
      <c r="AE79" s="548"/>
      <c r="AF79" s="545"/>
      <c r="AG79" s="575"/>
      <c r="AH79" s="175">
        <f t="shared" si="52"/>
        <v>1114.4892952720786</v>
      </c>
      <c r="AI79" s="281">
        <f t="shared" si="10"/>
        <v>92.874107939339879</v>
      </c>
      <c r="AJ79" s="577"/>
      <c r="AK79" s="548"/>
      <c r="AL79" s="545"/>
      <c r="AM79" s="575"/>
      <c r="AN79" s="175">
        <f t="shared" si="53"/>
        <v>1114.4892952720786</v>
      </c>
      <c r="AO79" s="281">
        <f t="shared" si="11"/>
        <v>92.874107939339879</v>
      </c>
      <c r="AP79" s="577"/>
      <c r="AQ79" s="548"/>
      <c r="AR79" s="545"/>
      <c r="AS79" s="575"/>
      <c r="AT79" s="175">
        <f t="shared" si="54"/>
        <v>1114.4892952720786</v>
      </c>
      <c r="AU79" s="281">
        <f t="shared" si="12"/>
        <v>92.874107939339879</v>
      </c>
      <c r="AV79" s="577"/>
      <c r="AW79" s="548"/>
      <c r="AX79" s="545"/>
    </row>
    <row r="80" spans="1:50" s="170" customFormat="1" ht="24" x14ac:dyDescent="0.25">
      <c r="A80" s="256">
        <v>3</v>
      </c>
      <c r="B80" s="257" t="s">
        <v>290</v>
      </c>
      <c r="C80" s="350" t="s">
        <v>291</v>
      </c>
      <c r="D80" s="257" t="s">
        <v>673</v>
      </c>
      <c r="E80" s="532"/>
      <c r="F80" s="172" t="s">
        <v>195</v>
      </c>
      <c r="G80" s="257">
        <v>251.48</v>
      </c>
      <c r="H80" s="120" t="s">
        <v>78</v>
      </c>
      <c r="I80" s="172" t="s">
        <v>114</v>
      </c>
      <c r="J80" s="257" t="s">
        <v>270</v>
      </c>
      <c r="K80" s="257" t="s">
        <v>311</v>
      </c>
      <c r="L80" s="294" t="s">
        <v>10</v>
      </c>
      <c r="M80" s="258">
        <v>1</v>
      </c>
      <c r="N80" s="259">
        <v>1000</v>
      </c>
      <c r="O80" s="174">
        <v>0.05</v>
      </c>
      <c r="P80" s="175">
        <f t="shared" si="25"/>
        <v>1050</v>
      </c>
      <c r="Q80" s="176">
        <f t="shared" si="5"/>
        <v>87.5</v>
      </c>
      <c r="R80" s="548"/>
      <c r="S80" s="548"/>
      <c r="T80" s="545"/>
      <c r="U80" s="575"/>
      <c r="V80" s="175">
        <f t="shared" si="50"/>
        <v>1114.4892952720786</v>
      </c>
      <c r="W80" s="281">
        <f t="shared" si="7"/>
        <v>92.874107939339879</v>
      </c>
      <c r="X80" s="577"/>
      <c r="Y80" s="548"/>
      <c r="Z80" s="545"/>
      <c r="AA80" s="575"/>
      <c r="AB80" s="175">
        <f t="shared" si="51"/>
        <v>1114.4892952720786</v>
      </c>
      <c r="AC80" s="177">
        <f t="shared" si="9"/>
        <v>92.874107939339879</v>
      </c>
      <c r="AD80" s="548"/>
      <c r="AE80" s="548"/>
      <c r="AF80" s="545"/>
      <c r="AG80" s="575"/>
      <c r="AH80" s="175">
        <f t="shared" si="52"/>
        <v>1114.4892952720786</v>
      </c>
      <c r="AI80" s="281">
        <f t="shared" si="10"/>
        <v>92.874107939339879</v>
      </c>
      <c r="AJ80" s="577"/>
      <c r="AK80" s="548"/>
      <c r="AL80" s="545"/>
      <c r="AM80" s="575"/>
      <c r="AN80" s="175">
        <f t="shared" si="53"/>
        <v>1114.4892952720786</v>
      </c>
      <c r="AO80" s="281">
        <f t="shared" si="11"/>
        <v>92.874107939339879</v>
      </c>
      <c r="AP80" s="577"/>
      <c r="AQ80" s="548"/>
      <c r="AR80" s="545"/>
      <c r="AS80" s="575"/>
      <c r="AT80" s="175">
        <f t="shared" si="54"/>
        <v>1114.4892952720786</v>
      </c>
      <c r="AU80" s="281">
        <f t="shared" si="12"/>
        <v>92.874107939339879</v>
      </c>
      <c r="AV80" s="577"/>
      <c r="AW80" s="548"/>
      <c r="AX80" s="545"/>
    </row>
    <row r="81" spans="1:50" s="170" customFormat="1" ht="24" x14ac:dyDescent="0.25">
      <c r="A81" s="333">
        <v>3</v>
      </c>
      <c r="B81" s="334" t="s">
        <v>290</v>
      </c>
      <c r="C81" s="351" t="s">
        <v>291</v>
      </c>
      <c r="D81" s="334" t="s">
        <v>673</v>
      </c>
      <c r="E81" s="532"/>
      <c r="F81" s="328" t="s">
        <v>199</v>
      </c>
      <c r="G81" s="328">
        <v>240.65</v>
      </c>
      <c r="H81" s="329" t="s">
        <v>78</v>
      </c>
      <c r="I81" s="328" t="s">
        <v>114</v>
      </c>
      <c r="J81" s="328" t="s">
        <v>270</v>
      </c>
      <c r="K81" s="328" t="s">
        <v>274</v>
      </c>
      <c r="L81" s="294" t="s">
        <v>10</v>
      </c>
      <c r="M81" s="330">
        <v>0</v>
      </c>
      <c r="N81" s="259">
        <v>1000</v>
      </c>
      <c r="O81" s="174">
        <v>0.05</v>
      </c>
      <c r="P81" s="175">
        <f t="shared" si="25"/>
        <v>0</v>
      </c>
      <c r="Q81" s="176">
        <f t="shared" si="5"/>
        <v>0</v>
      </c>
      <c r="R81" s="548"/>
      <c r="S81" s="548"/>
      <c r="T81" s="545"/>
      <c r="U81" s="575"/>
      <c r="V81" s="175">
        <f t="shared" si="50"/>
        <v>0</v>
      </c>
      <c r="W81" s="281">
        <f t="shared" si="7"/>
        <v>0</v>
      </c>
      <c r="X81" s="577"/>
      <c r="Y81" s="548"/>
      <c r="Z81" s="545"/>
      <c r="AA81" s="575"/>
      <c r="AB81" s="175">
        <f t="shared" si="51"/>
        <v>0</v>
      </c>
      <c r="AC81" s="177">
        <f t="shared" si="9"/>
        <v>0</v>
      </c>
      <c r="AD81" s="548"/>
      <c r="AE81" s="548"/>
      <c r="AF81" s="545"/>
      <c r="AG81" s="575"/>
      <c r="AH81" s="175">
        <f t="shared" si="52"/>
        <v>0</v>
      </c>
      <c r="AI81" s="281">
        <f t="shared" si="10"/>
        <v>0</v>
      </c>
      <c r="AJ81" s="577"/>
      <c r="AK81" s="548"/>
      <c r="AL81" s="545"/>
      <c r="AM81" s="575"/>
      <c r="AN81" s="175">
        <f t="shared" si="53"/>
        <v>0</v>
      </c>
      <c r="AO81" s="281">
        <f t="shared" si="11"/>
        <v>0</v>
      </c>
      <c r="AP81" s="577"/>
      <c r="AQ81" s="548"/>
      <c r="AR81" s="545"/>
      <c r="AS81" s="575"/>
      <c r="AT81" s="175">
        <f t="shared" si="54"/>
        <v>0</v>
      </c>
      <c r="AU81" s="281">
        <f t="shared" si="12"/>
        <v>0</v>
      </c>
      <c r="AV81" s="577"/>
      <c r="AW81" s="548"/>
      <c r="AX81" s="545"/>
    </row>
    <row r="82" spans="1:50" s="170" customFormat="1" ht="24" x14ac:dyDescent="0.25">
      <c r="A82" s="256">
        <v>3</v>
      </c>
      <c r="B82" s="257" t="s">
        <v>290</v>
      </c>
      <c r="C82" s="350" t="s">
        <v>291</v>
      </c>
      <c r="D82" s="257" t="s">
        <v>673</v>
      </c>
      <c r="E82" s="532"/>
      <c r="F82" s="172" t="s">
        <v>195</v>
      </c>
      <c r="G82" s="257">
        <v>57.75</v>
      </c>
      <c r="H82" s="120" t="s">
        <v>78</v>
      </c>
      <c r="I82" s="172" t="s">
        <v>114</v>
      </c>
      <c r="J82" s="257" t="s">
        <v>278</v>
      </c>
      <c r="K82" s="257" t="s">
        <v>271</v>
      </c>
      <c r="L82" s="294" t="s">
        <v>10</v>
      </c>
      <c r="M82" s="258">
        <v>1</v>
      </c>
      <c r="N82" s="259">
        <v>1000</v>
      </c>
      <c r="O82" s="174">
        <v>0.05</v>
      </c>
      <c r="P82" s="175">
        <f t="shared" si="25"/>
        <v>1050</v>
      </c>
      <c r="Q82" s="176">
        <f t="shared" si="5"/>
        <v>87.5</v>
      </c>
      <c r="R82" s="548"/>
      <c r="S82" s="548"/>
      <c r="T82" s="545"/>
      <c r="U82" s="575"/>
      <c r="V82" s="175">
        <f t="shared" si="50"/>
        <v>1114.4892952720786</v>
      </c>
      <c r="W82" s="281">
        <f t="shared" si="7"/>
        <v>92.874107939339879</v>
      </c>
      <c r="X82" s="577"/>
      <c r="Y82" s="548"/>
      <c r="Z82" s="545"/>
      <c r="AA82" s="575"/>
      <c r="AB82" s="175">
        <f t="shared" si="51"/>
        <v>1114.4892952720786</v>
      </c>
      <c r="AC82" s="177">
        <f t="shared" si="9"/>
        <v>92.874107939339879</v>
      </c>
      <c r="AD82" s="548"/>
      <c r="AE82" s="548"/>
      <c r="AF82" s="545"/>
      <c r="AG82" s="575"/>
      <c r="AH82" s="175">
        <f t="shared" si="52"/>
        <v>1114.4892952720786</v>
      </c>
      <c r="AI82" s="281">
        <f t="shared" si="10"/>
        <v>92.874107939339879</v>
      </c>
      <c r="AJ82" s="577"/>
      <c r="AK82" s="548"/>
      <c r="AL82" s="545"/>
      <c r="AM82" s="575"/>
      <c r="AN82" s="175">
        <f t="shared" si="53"/>
        <v>1114.4892952720786</v>
      </c>
      <c r="AO82" s="281">
        <f t="shared" si="11"/>
        <v>92.874107939339879</v>
      </c>
      <c r="AP82" s="577"/>
      <c r="AQ82" s="548"/>
      <c r="AR82" s="545"/>
      <c r="AS82" s="575"/>
      <c r="AT82" s="175">
        <f t="shared" si="54"/>
        <v>1114.4892952720786</v>
      </c>
      <c r="AU82" s="281">
        <f t="shared" si="12"/>
        <v>92.874107939339879</v>
      </c>
      <c r="AV82" s="577"/>
      <c r="AW82" s="548"/>
      <c r="AX82" s="545"/>
    </row>
    <row r="83" spans="1:50" s="170" customFormat="1" ht="24" x14ac:dyDescent="0.25">
      <c r="A83" s="256">
        <v>3</v>
      </c>
      <c r="B83" s="257" t="s">
        <v>290</v>
      </c>
      <c r="C83" s="350" t="s">
        <v>291</v>
      </c>
      <c r="D83" s="257" t="s">
        <v>673</v>
      </c>
      <c r="E83" s="532"/>
      <c r="F83" s="172" t="s">
        <v>195</v>
      </c>
      <c r="G83" s="257">
        <v>56.75</v>
      </c>
      <c r="H83" s="120" t="s">
        <v>78</v>
      </c>
      <c r="I83" s="172" t="s">
        <v>114</v>
      </c>
      <c r="J83" s="257" t="s">
        <v>278</v>
      </c>
      <c r="K83" s="257" t="s">
        <v>272</v>
      </c>
      <c r="L83" s="294" t="s">
        <v>10</v>
      </c>
      <c r="M83" s="258">
        <v>1</v>
      </c>
      <c r="N83" s="259">
        <v>1000</v>
      </c>
      <c r="O83" s="174">
        <v>0.05</v>
      </c>
      <c r="P83" s="175">
        <f t="shared" si="25"/>
        <v>1050</v>
      </c>
      <c r="Q83" s="176">
        <f t="shared" ref="Q83:Q102" si="55">P83/12</f>
        <v>87.5</v>
      </c>
      <c r="R83" s="548"/>
      <c r="S83" s="548"/>
      <c r="T83" s="545"/>
      <c r="U83" s="575"/>
      <c r="V83" s="175">
        <f t="shared" ref="V83:V102" si="56">P83*$E$10</f>
        <v>1114.4892952720786</v>
      </c>
      <c r="W83" s="281">
        <f t="shared" ref="W83:W102" si="57">V83/12</f>
        <v>92.874107939339879</v>
      </c>
      <c r="X83" s="577"/>
      <c r="Y83" s="548"/>
      <c r="Z83" s="545"/>
      <c r="AA83" s="575"/>
      <c r="AB83" s="175">
        <f t="shared" ref="AB83:AB102" si="58">P83*$E$11</f>
        <v>1114.4892952720786</v>
      </c>
      <c r="AC83" s="177">
        <f t="shared" ref="AC83:AC102" si="59">AB83/12</f>
        <v>92.874107939339879</v>
      </c>
      <c r="AD83" s="548"/>
      <c r="AE83" s="548"/>
      <c r="AF83" s="545"/>
      <c r="AG83" s="575"/>
      <c r="AH83" s="175">
        <f t="shared" ref="AH83:AH102" si="60">P83*$E$12</f>
        <v>1114.4892952720786</v>
      </c>
      <c r="AI83" s="281">
        <f t="shared" ref="AI83:AI102" si="61">AH83/12</f>
        <v>92.874107939339879</v>
      </c>
      <c r="AJ83" s="577"/>
      <c r="AK83" s="548"/>
      <c r="AL83" s="545"/>
      <c r="AM83" s="575"/>
      <c r="AN83" s="175">
        <f t="shared" ref="AN83:AN102" si="62">P83*$E$13</f>
        <v>1114.4892952720786</v>
      </c>
      <c r="AO83" s="281">
        <f t="shared" ref="AO83:AO102" si="63">AN83/12</f>
        <v>92.874107939339879</v>
      </c>
      <c r="AP83" s="577"/>
      <c r="AQ83" s="548"/>
      <c r="AR83" s="545"/>
      <c r="AS83" s="575"/>
      <c r="AT83" s="175">
        <f t="shared" ref="AT83:AT102" si="64">P83*$E$14</f>
        <v>1114.4892952720786</v>
      </c>
      <c r="AU83" s="281">
        <f t="shared" ref="AU83:AU102" si="65">AT83/12</f>
        <v>92.874107939339879</v>
      </c>
      <c r="AV83" s="577"/>
      <c r="AW83" s="548"/>
      <c r="AX83" s="545"/>
    </row>
    <row r="84" spans="1:50" s="170" customFormat="1" ht="24" x14ac:dyDescent="0.25">
      <c r="A84" s="352">
        <v>3</v>
      </c>
      <c r="B84" s="353" t="s">
        <v>290</v>
      </c>
      <c r="C84" s="354" t="s">
        <v>291</v>
      </c>
      <c r="D84" s="353" t="s">
        <v>673</v>
      </c>
      <c r="E84" s="532"/>
      <c r="F84" s="355" t="s">
        <v>199</v>
      </c>
      <c r="G84" s="355">
        <v>18.14</v>
      </c>
      <c r="H84" s="356" t="s">
        <v>78</v>
      </c>
      <c r="I84" s="355" t="s">
        <v>114</v>
      </c>
      <c r="J84" s="355" t="s">
        <v>278</v>
      </c>
      <c r="K84" s="355"/>
      <c r="L84" s="525" t="s">
        <v>10</v>
      </c>
      <c r="M84" s="357">
        <v>0</v>
      </c>
      <c r="N84" s="259">
        <v>1001</v>
      </c>
      <c r="O84" s="174">
        <v>1.05</v>
      </c>
      <c r="P84" s="175">
        <f t="shared" ref="P84" si="66">N84*(O84+1)*M84</f>
        <v>0</v>
      </c>
      <c r="Q84" s="176">
        <f t="shared" ref="Q84" si="67">P84/12</f>
        <v>0</v>
      </c>
      <c r="R84" s="548"/>
      <c r="S84" s="548"/>
      <c r="T84" s="545"/>
      <c r="U84" s="575"/>
      <c r="V84" s="175">
        <f t="shared" ref="V84" si="68">P84*$E$10</f>
        <v>0</v>
      </c>
      <c r="W84" s="281">
        <f t="shared" ref="W84" si="69">V84/12</f>
        <v>0</v>
      </c>
      <c r="X84" s="577"/>
      <c r="Y84" s="548"/>
      <c r="Z84" s="545"/>
      <c r="AA84" s="575"/>
      <c r="AB84" s="175">
        <f t="shared" ref="AB84" si="70">P84*$E$11</f>
        <v>0</v>
      </c>
      <c r="AC84" s="177">
        <f t="shared" ref="AC84" si="71">AB84/12</f>
        <v>0</v>
      </c>
      <c r="AD84" s="548"/>
      <c r="AE84" s="548"/>
      <c r="AF84" s="545"/>
      <c r="AG84" s="575"/>
      <c r="AH84" s="175">
        <f t="shared" ref="AH84" si="72">P84*$E$12</f>
        <v>0</v>
      </c>
      <c r="AI84" s="281">
        <f t="shared" ref="AI84" si="73">AH84/12</f>
        <v>0</v>
      </c>
      <c r="AJ84" s="577"/>
      <c r="AK84" s="548"/>
      <c r="AL84" s="545"/>
      <c r="AM84" s="575"/>
      <c r="AN84" s="175">
        <f t="shared" ref="AN84" si="74">P84*$E$13</f>
        <v>0</v>
      </c>
      <c r="AO84" s="281">
        <f t="shared" ref="AO84" si="75">AN84/12</f>
        <v>0</v>
      </c>
      <c r="AP84" s="577"/>
      <c r="AQ84" s="548"/>
      <c r="AR84" s="545"/>
      <c r="AS84" s="575"/>
      <c r="AT84" s="175">
        <f t="shared" ref="AT84" si="76">P84*$E$14</f>
        <v>0</v>
      </c>
      <c r="AU84" s="281">
        <f t="shared" ref="AU84" si="77">AT84/12</f>
        <v>0</v>
      </c>
      <c r="AV84" s="577"/>
      <c r="AW84" s="548"/>
      <c r="AX84" s="545"/>
    </row>
    <row r="85" spans="1:50" s="170" customFormat="1" ht="24.75" thickBot="1" x14ac:dyDescent="0.3">
      <c r="A85" s="260">
        <v>3</v>
      </c>
      <c r="B85" s="261" t="s">
        <v>290</v>
      </c>
      <c r="C85" s="358" t="s">
        <v>291</v>
      </c>
      <c r="D85" s="261" t="s">
        <v>673</v>
      </c>
      <c r="E85" s="359" t="str">
        <f>CONCATENATE(C85,I85)</f>
        <v>033009TTTD</v>
      </c>
      <c r="F85" s="331" t="s">
        <v>199</v>
      </c>
      <c r="G85" s="331">
        <v>114.1</v>
      </c>
      <c r="H85" s="360" t="s">
        <v>78</v>
      </c>
      <c r="I85" s="331" t="s">
        <v>115</v>
      </c>
      <c r="J85" s="331" t="s">
        <v>275</v>
      </c>
      <c r="K85" s="331" t="s">
        <v>278</v>
      </c>
      <c r="L85" s="301" t="s">
        <v>10</v>
      </c>
      <c r="M85" s="341">
        <v>0</v>
      </c>
      <c r="N85" s="263">
        <v>1000</v>
      </c>
      <c r="O85" s="185">
        <v>0.05</v>
      </c>
      <c r="P85" s="175">
        <f t="shared" si="25"/>
        <v>0</v>
      </c>
      <c r="Q85" s="176">
        <f t="shared" si="55"/>
        <v>0</v>
      </c>
      <c r="R85" s="548"/>
      <c r="S85" s="548"/>
      <c r="T85" s="545"/>
      <c r="U85" s="575"/>
      <c r="V85" s="175">
        <f t="shared" si="56"/>
        <v>0</v>
      </c>
      <c r="W85" s="281">
        <f t="shared" si="57"/>
        <v>0</v>
      </c>
      <c r="X85" s="577"/>
      <c r="Y85" s="548"/>
      <c r="Z85" s="545"/>
      <c r="AA85" s="575"/>
      <c r="AB85" s="175">
        <f t="shared" si="58"/>
        <v>0</v>
      </c>
      <c r="AC85" s="177">
        <f t="shared" si="59"/>
        <v>0</v>
      </c>
      <c r="AD85" s="548"/>
      <c r="AE85" s="548"/>
      <c r="AF85" s="545"/>
      <c r="AG85" s="575"/>
      <c r="AH85" s="175">
        <f t="shared" si="60"/>
        <v>0</v>
      </c>
      <c r="AI85" s="281">
        <f t="shared" si="61"/>
        <v>0</v>
      </c>
      <c r="AJ85" s="577"/>
      <c r="AK85" s="548"/>
      <c r="AL85" s="545"/>
      <c r="AM85" s="575"/>
      <c r="AN85" s="175">
        <f t="shared" si="62"/>
        <v>0</v>
      </c>
      <c r="AO85" s="281">
        <f t="shared" si="63"/>
        <v>0</v>
      </c>
      <c r="AP85" s="577"/>
      <c r="AQ85" s="548"/>
      <c r="AR85" s="545"/>
      <c r="AS85" s="575"/>
      <c r="AT85" s="175">
        <f t="shared" si="64"/>
        <v>0</v>
      </c>
      <c r="AU85" s="281">
        <f t="shared" si="65"/>
        <v>0</v>
      </c>
      <c r="AV85" s="577"/>
      <c r="AW85" s="548"/>
      <c r="AX85" s="545"/>
    </row>
    <row r="86" spans="1:50" s="170" customFormat="1" ht="24" x14ac:dyDescent="0.25">
      <c r="A86" s="252">
        <v>3</v>
      </c>
      <c r="B86" s="253" t="s">
        <v>266</v>
      </c>
      <c r="C86" s="343" t="s">
        <v>267</v>
      </c>
      <c r="D86" s="253" t="s">
        <v>673</v>
      </c>
      <c r="E86" s="531" t="str">
        <f>CONCATENATE(C86,I86)</f>
        <v>033101TTPL</v>
      </c>
      <c r="F86" s="164" t="s">
        <v>195</v>
      </c>
      <c r="G86" s="253">
        <v>129.33000000000001</v>
      </c>
      <c r="H86" s="95" t="s">
        <v>78</v>
      </c>
      <c r="I86" s="164" t="s">
        <v>114</v>
      </c>
      <c r="J86" s="253" t="s">
        <v>270</v>
      </c>
      <c r="K86" s="253" t="s">
        <v>271</v>
      </c>
      <c r="L86" s="292" t="s">
        <v>10</v>
      </c>
      <c r="M86" s="254">
        <v>1</v>
      </c>
      <c r="N86" s="255">
        <v>1000</v>
      </c>
      <c r="O86" s="167">
        <v>0.05</v>
      </c>
      <c r="P86" s="175">
        <f t="shared" si="25"/>
        <v>1050</v>
      </c>
      <c r="Q86" s="176">
        <f t="shared" si="55"/>
        <v>87.5</v>
      </c>
      <c r="R86" s="548"/>
      <c r="S86" s="548"/>
      <c r="T86" s="545"/>
      <c r="U86" s="575"/>
      <c r="V86" s="175">
        <f t="shared" si="56"/>
        <v>1114.4892952720786</v>
      </c>
      <c r="W86" s="281">
        <f t="shared" si="57"/>
        <v>92.874107939339879</v>
      </c>
      <c r="X86" s="577"/>
      <c r="Y86" s="548"/>
      <c r="Z86" s="545"/>
      <c r="AA86" s="575"/>
      <c r="AB86" s="175">
        <f t="shared" si="58"/>
        <v>1114.4892952720786</v>
      </c>
      <c r="AC86" s="177">
        <f t="shared" si="59"/>
        <v>92.874107939339879</v>
      </c>
      <c r="AD86" s="548"/>
      <c r="AE86" s="548"/>
      <c r="AF86" s="545"/>
      <c r="AG86" s="575"/>
      <c r="AH86" s="175">
        <f t="shared" si="60"/>
        <v>1114.4892952720786</v>
      </c>
      <c r="AI86" s="281">
        <f t="shared" si="61"/>
        <v>92.874107939339879</v>
      </c>
      <c r="AJ86" s="577"/>
      <c r="AK86" s="548"/>
      <c r="AL86" s="545"/>
      <c r="AM86" s="575"/>
      <c r="AN86" s="175">
        <f t="shared" si="62"/>
        <v>1114.4892952720786</v>
      </c>
      <c r="AO86" s="281">
        <f t="shared" si="63"/>
        <v>92.874107939339879</v>
      </c>
      <c r="AP86" s="577"/>
      <c r="AQ86" s="548"/>
      <c r="AR86" s="545"/>
      <c r="AS86" s="575"/>
      <c r="AT86" s="175">
        <f t="shared" si="64"/>
        <v>1114.4892952720786</v>
      </c>
      <c r="AU86" s="281">
        <f t="shared" si="65"/>
        <v>92.874107939339879</v>
      </c>
      <c r="AV86" s="577"/>
      <c r="AW86" s="548"/>
      <c r="AX86" s="545"/>
    </row>
    <row r="87" spans="1:50" s="170" customFormat="1" ht="24" x14ac:dyDescent="0.25">
      <c r="A87" s="256">
        <v>3</v>
      </c>
      <c r="B87" s="257" t="s">
        <v>266</v>
      </c>
      <c r="C87" s="350" t="s">
        <v>267</v>
      </c>
      <c r="D87" s="257" t="s">
        <v>673</v>
      </c>
      <c r="E87" s="532"/>
      <c r="F87" s="172" t="s">
        <v>195</v>
      </c>
      <c r="G87" s="257">
        <v>271.85000000000002</v>
      </c>
      <c r="H87" s="120" t="s">
        <v>78</v>
      </c>
      <c r="I87" s="172" t="s">
        <v>114</v>
      </c>
      <c r="J87" s="257" t="s">
        <v>278</v>
      </c>
      <c r="K87" s="257" t="s">
        <v>271</v>
      </c>
      <c r="L87" s="294" t="s">
        <v>10</v>
      </c>
      <c r="M87" s="258">
        <v>1</v>
      </c>
      <c r="N87" s="259">
        <v>1000</v>
      </c>
      <c r="O87" s="174">
        <v>0.05</v>
      </c>
      <c r="P87" s="175">
        <f t="shared" si="25"/>
        <v>1050</v>
      </c>
      <c r="Q87" s="176">
        <f t="shared" si="55"/>
        <v>87.5</v>
      </c>
      <c r="R87" s="548"/>
      <c r="S87" s="548"/>
      <c r="T87" s="545"/>
      <c r="U87" s="575"/>
      <c r="V87" s="175">
        <f t="shared" si="56"/>
        <v>1114.4892952720786</v>
      </c>
      <c r="W87" s="281">
        <f t="shared" si="57"/>
        <v>92.874107939339879</v>
      </c>
      <c r="X87" s="577"/>
      <c r="Y87" s="548"/>
      <c r="Z87" s="545"/>
      <c r="AA87" s="575"/>
      <c r="AB87" s="175">
        <f t="shared" si="58"/>
        <v>1114.4892952720786</v>
      </c>
      <c r="AC87" s="177">
        <f t="shared" si="59"/>
        <v>92.874107939339879</v>
      </c>
      <c r="AD87" s="548"/>
      <c r="AE87" s="548"/>
      <c r="AF87" s="545"/>
      <c r="AG87" s="575"/>
      <c r="AH87" s="175">
        <f t="shared" si="60"/>
        <v>1114.4892952720786</v>
      </c>
      <c r="AI87" s="281">
        <f t="shared" si="61"/>
        <v>92.874107939339879</v>
      </c>
      <c r="AJ87" s="577"/>
      <c r="AK87" s="548"/>
      <c r="AL87" s="545"/>
      <c r="AM87" s="575"/>
      <c r="AN87" s="175">
        <f t="shared" si="62"/>
        <v>1114.4892952720786</v>
      </c>
      <c r="AO87" s="281">
        <f t="shared" si="63"/>
        <v>92.874107939339879</v>
      </c>
      <c r="AP87" s="577"/>
      <c r="AQ87" s="548"/>
      <c r="AR87" s="545"/>
      <c r="AS87" s="575"/>
      <c r="AT87" s="175">
        <f t="shared" si="64"/>
        <v>1114.4892952720786</v>
      </c>
      <c r="AU87" s="281">
        <f t="shared" si="65"/>
        <v>92.874107939339879</v>
      </c>
      <c r="AV87" s="577"/>
      <c r="AW87" s="548"/>
      <c r="AX87" s="545"/>
    </row>
    <row r="88" spans="1:50" s="170" customFormat="1" ht="24.75" thickBot="1" x14ac:dyDescent="0.3">
      <c r="A88" s="260">
        <v>3</v>
      </c>
      <c r="B88" s="261" t="s">
        <v>266</v>
      </c>
      <c r="C88" s="358" t="s">
        <v>267</v>
      </c>
      <c r="D88" s="261" t="s">
        <v>673</v>
      </c>
      <c r="E88" s="533"/>
      <c r="F88" s="182" t="s">
        <v>195</v>
      </c>
      <c r="G88" s="261">
        <v>409.34</v>
      </c>
      <c r="H88" s="277" t="s">
        <v>78</v>
      </c>
      <c r="I88" s="182" t="s">
        <v>114</v>
      </c>
      <c r="J88" s="261" t="s">
        <v>278</v>
      </c>
      <c r="K88" s="261" t="s">
        <v>272</v>
      </c>
      <c r="L88" s="301" t="s">
        <v>10</v>
      </c>
      <c r="M88" s="262">
        <v>1</v>
      </c>
      <c r="N88" s="263">
        <v>1000</v>
      </c>
      <c r="O88" s="185">
        <v>0.05</v>
      </c>
      <c r="P88" s="175">
        <f t="shared" si="25"/>
        <v>1050</v>
      </c>
      <c r="Q88" s="176">
        <f t="shared" si="55"/>
        <v>87.5</v>
      </c>
      <c r="R88" s="548"/>
      <c r="S88" s="548"/>
      <c r="T88" s="545"/>
      <c r="U88" s="575"/>
      <c r="V88" s="175">
        <f t="shared" si="56"/>
        <v>1114.4892952720786</v>
      </c>
      <c r="W88" s="281">
        <f t="shared" si="57"/>
        <v>92.874107939339879</v>
      </c>
      <c r="X88" s="577"/>
      <c r="Y88" s="548"/>
      <c r="Z88" s="545"/>
      <c r="AA88" s="575"/>
      <c r="AB88" s="175">
        <f t="shared" si="58"/>
        <v>1114.4892952720786</v>
      </c>
      <c r="AC88" s="177">
        <f t="shared" si="59"/>
        <v>92.874107939339879</v>
      </c>
      <c r="AD88" s="548"/>
      <c r="AE88" s="548"/>
      <c r="AF88" s="545"/>
      <c r="AG88" s="575"/>
      <c r="AH88" s="175">
        <f t="shared" si="60"/>
        <v>1114.4892952720786</v>
      </c>
      <c r="AI88" s="281">
        <f t="shared" si="61"/>
        <v>92.874107939339879</v>
      </c>
      <c r="AJ88" s="577"/>
      <c r="AK88" s="548"/>
      <c r="AL88" s="545"/>
      <c r="AM88" s="575"/>
      <c r="AN88" s="175">
        <f t="shared" si="62"/>
        <v>1114.4892952720786</v>
      </c>
      <c r="AO88" s="281">
        <f t="shared" si="63"/>
        <v>92.874107939339879</v>
      </c>
      <c r="AP88" s="577"/>
      <c r="AQ88" s="548"/>
      <c r="AR88" s="545"/>
      <c r="AS88" s="575"/>
      <c r="AT88" s="175">
        <f t="shared" si="64"/>
        <v>1114.4892952720786</v>
      </c>
      <c r="AU88" s="281">
        <f t="shared" si="65"/>
        <v>92.874107939339879</v>
      </c>
      <c r="AV88" s="577"/>
      <c r="AW88" s="548"/>
      <c r="AX88" s="545"/>
    </row>
    <row r="89" spans="1:50" s="170" customFormat="1" ht="24.75" thickBot="1" x14ac:dyDescent="0.3">
      <c r="A89" s="361">
        <v>3</v>
      </c>
      <c r="B89" s="362" t="s">
        <v>292</v>
      </c>
      <c r="C89" s="363" t="s">
        <v>293</v>
      </c>
      <c r="D89" s="362" t="s">
        <v>673</v>
      </c>
      <c r="E89" s="364" t="str">
        <f>CONCATENATE(C89,I89)</f>
        <v>033201TTPL</v>
      </c>
      <c r="F89" s="523" t="s">
        <v>195</v>
      </c>
      <c r="G89" s="362">
        <v>23.62</v>
      </c>
      <c r="H89" s="238" t="s">
        <v>78</v>
      </c>
      <c r="I89" s="523" t="s">
        <v>114</v>
      </c>
      <c r="J89" s="362" t="s">
        <v>278</v>
      </c>
      <c r="K89" s="362" t="s">
        <v>271</v>
      </c>
      <c r="L89" s="526" t="s">
        <v>10</v>
      </c>
      <c r="M89" s="267">
        <v>1</v>
      </c>
      <c r="N89" s="268">
        <v>1000</v>
      </c>
      <c r="O89" s="269">
        <v>0.05</v>
      </c>
      <c r="P89" s="186">
        <f t="shared" si="25"/>
        <v>1050</v>
      </c>
      <c r="Q89" s="187">
        <f t="shared" si="55"/>
        <v>87.5</v>
      </c>
      <c r="R89" s="549"/>
      <c r="S89" s="549"/>
      <c r="T89" s="546"/>
      <c r="U89" s="575"/>
      <c r="V89" s="186">
        <f t="shared" si="56"/>
        <v>1114.4892952720786</v>
      </c>
      <c r="W89" s="280">
        <f t="shared" si="57"/>
        <v>92.874107939339879</v>
      </c>
      <c r="X89" s="578"/>
      <c r="Y89" s="549"/>
      <c r="Z89" s="546"/>
      <c r="AA89" s="575"/>
      <c r="AB89" s="186">
        <f t="shared" si="58"/>
        <v>1114.4892952720786</v>
      </c>
      <c r="AC89" s="188">
        <f t="shared" si="59"/>
        <v>92.874107939339879</v>
      </c>
      <c r="AD89" s="549"/>
      <c r="AE89" s="549"/>
      <c r="AF89" s="546"/>
      <c r="AG89" s="575"/>
      <c r="AH89" s="186">
        <f t="shared" si="60"/>
        <v>1114.4892952720786</v>
      </c>
      <c r="AI89" s="280">
        <f t="shared" si="61"/>
        <v>92.874107939339879</v>
      </c>
      <c r="AJ89" s="578"/>
      <c r="AK89" s="549"/>
      <c r="AL89" s="546"/>
      <c r="AM89" s="575"/>
      <c r="AN89" s="186">
        <f t="shared" si="62"/>
        <v>1114.4892952720786</v>
      </c>
      <c r="AO89" s="280">
        <f t="shared" si="63"/>
        <v>92.874107939339879</v>
      </c>
      <c r="AP89" s="578"/>
      <c r="AQ89" s="549"/>
      <c r="AR89" s="546"/>
      <c r="AS89" s="575"/>
      <c r="AT89" s="186">
        <f t="shared" si="64"/>
        <v>1114.4892952720786</v>
      </c>
      <c r="AU89" s="280">
        <f t="shared" si="65"/>
        <v>92.874107939339879</v>
      </c>
      <c r="AV89" s="578"/>
      <c r="AW89" s="549"/>
      <c r="AX89" s="546"/>
    </row>
    <row r="90" spans="1:50" s="170" customFormat="1" x14ac:dyDescent="0.25">
      <c r="A90" s="252">
        <v>3</v>
      </c>
      <c r="B90" s="253" t="s">
        <v>294</v>
      </c>
      <c r="C90" s="253" t="s">
        <v>295</v>
      </c>
      <c r="D90" s="253" t="s">
        <v>674</v>
      </c>
      <c r="E90" s="531" t="str">
        <f>CONCATENATE(C90,I90)</f>
        <v>035001TTPL</v>
      </c>
      <c r="F90" s="164" t="s">
        <v>202</v>
      </c>
      <c r="G90" s="253">
        <v>5.79</v>
      </c>
      <c r="H90" s="95" t="s">
        <v>78</v>
      </c>
      <c r="I90" s="164" t="s">
        <v>114</v>
      </c>
      <c r="J90" s="253" t="s">
        <v>270</v>
      </c>
      <c r="K90" s="253" t="s">
        <v>271</v>
      </c>
      <c r="L90" s="292" t="s">
        <v>10</v>
      </c>
      <c r="M90" s="254">
        <v>1</v>
      </c>
      <c r="N90" s="255">
        <v>1000</v>
      </c>
      <c r="O90" s="167">
        <v>0.05</v>
      </c>
      <c r="P90" s="168">
        <f t="shared" si="25"/>
        <v>1050</v>
      </c>
      <c r="Q90" s="169">
        <f t="shared" si="55"/>
        <v>87.5</v>
      </c>
      <c r="R90" s="547">
        <f>SUM(P90:P98)</f>
        <v>9450</v>
      </c>
      <c r="S90" s="547">
        <f>SUM(Q90:Q98)</f>
        <v>787.5</v>
      </c>
      <c r="T90" s="544"/>
      <c r="U90" s="575"/>
      <c r="V90" s="168">
        <f t="shared" si="56"/>
        <v>1114.4892952720786</v>
      </c>
      <c r="W90" s="273">
        <f t="shared" si="57"/>
        <v>92.874107939339879</v>
      </c>
      <c r="X90" s="576">
        <f>SUM(V90:V98)</f>
        <v>10030.403657448707</v>
      </c>
      <c r="Y90" s="547">
        <f>SUM(W90:W98)</f>
        <v>835.8669714540589</v>
      </c>
      <c r="Z90" s="544"/>
      <c r="AA90" s="575"/>
      <c r="AB90" s="168">
        <f t="shared" si="58"/>
        <v>1114.4892952720786</v>
      </c>
      <c r="AC90" s="273">
        <f t="shared" si="59"/>
        <v>92.874107939339879</v>
      </c>
      <c r="AD90" s="576">
        <f>SUM(AB90:AB98)</f>
        <v>10030.403657448707</v>
      </c>
      <c r="AE90" s="547">
        <f>SUM(AC90:AC98)</f>
        <v>835.8669714540589</v>
      </c>
      <c r="AF90" s="544"/>
      <c r="AG90" s="575"/>
      <c r="AH90" s="168">
        <f t="shared" si="60"/>
        <v>1114.4892952720786</v>
      </c>
      <c r="AI90" s="273">
        <f t="shared" si="61"/>
        <v>92.874107939339879</v>
      </c>
      <c r="AJ90" s="576">
        <f>SUM(AH90:AH98)</f>
        <v>10030.403657448707</v>
      </c>
      <c r="AK90" s="547">
        <f>SUM(AI90:AI98)</f>
        <v>835.8669714540589</v>
      </c>
      <c r="AL90" s="544"/>
      <c r="AM90" s="575"/>
      <c r="AN90" s="168">
        <f t="shared" si="62"/>
        <v>1114.4892952720786</v>
      </c>
      <c r="AO90" s="273">
        <f t="shared" si="63"/>
        <v>92.874107939339879</v>
      </c>
      <c r="AP90" s="576">
        <f>SUM(AN90:AN98)</f>
        <v>10030.403657448707</v>
      </c>
      <c r="AQ90" s="547">
        <f>SUM(AO90:AO98)</f>
        <v>835.8669714540589</v>
      </c>
      <c r="AR90" s="544"/>
      <c r="AS90" s="575"/>
      <c r="AT90" s="168">
        <f t="shared" si="64"/>
        <v>1114.4892952720786</v>
      </c>
      <c r="AU90" s="273">
        <f t="shared" si="65"/>
        <v>92.874107939339879</v>
      </c>
      <c r="AV90" s="576">
        <f>SUM(AT90:AT98)</f>
        <v>10030.403657448707</v>
      </c>
      <c r="AW90" s="547">
        <f>SUM(AU90:AU98)</f>
        <v>835.8669714540589</v>
      </c>
      <c r="AX90" s="544"/>
    </row>
    <row r="91" spans="1:50" s="170" customFormat="1" x14ac:dyDescent="0.25">
      <c r="A91" s="256">
        <v>3</v>
      </c>
      <c r="B91" s="257" t="s">
        <v>294</v>
      </c>
      <c r="C91" s="257" t="s">
        <v>295</v>
      </c>
      <c r="D91" s="257" t="s">
        <v>674</v>
      </c>
      <c r="E91" s="532"/>
      <c r="F91" s="172" t="s">
        <v>202</v>
      </c>
      <c r="G91" s="257">
        <v>5.79</v>
      </c>
      <c r="H91" s="120" t="s">
        <v>78</v>
      </c>
      <c r="I91" s="172" t="s">
        <v>114</v>
      </c>
      <c r="J91" s="257" t="s">
        <v>270</v>
      </c>
      <c r="K91" s="257" t="s">
        <v>272</v>
      </c>
      <c r="L91" s="294" t="s">
        <v>10</v>
      </c>
      <c r="M91" s="258">
        <v>1</v>
      </c>
      <c r="N91" s="259">
        <v>1000</v>
      </c>
      <c r="O91" s="174">
        <v>0.05</v>
      </c>
      <c r="P91" s="175">
        <f t="shared" si="25"/>
        <v>1050</v>
      </c>
      <c r="Q91" s="176">
        <f t="shared" si="55"/>
        <v>87.5</v>
      </c>
      <c r="R91" s="548"/>
      <c r="S91" s="548"/>
      <c r="T91" s="545"/>
      <c r="U91" s="575"/>
      <c r="V91" s="175">
        <f t="shared" si="56"/>
        <v>1114.4892952720786</v>
      </c>
      <c r="W91" s="281">
        <f t="shared" si="57"/>
        <v>92.874107939339879</v>
      </c>
      <c r="X91" s="577"/>
      <c r="Y91" s="548"/>
      <c r="Z91" s="545"/>
      <c r="AA91" s="575"/>
      <c r="AB91" s="175">
        <f t="shared" si="58"/>
        <v>1114.4892952720786</v>
      </c>
      <c r="AC91" s="281">
        <f t="shared" si="59"/>
        <v>92.874107939339879</v>
      </c>
      <c r="AD91" s="577"/>
      <c r="AE91" s="548"/>
      <c r="AF91" s="545"/>
      <c r="AG91" s="575"/>
      <c r="AH91" s="175">
        <f t="shared" si="60"/>
        <v>1114.4892952720786</v>
      </c>
      <c r="AI91" s="281">
        <f t="shared" si="61"/>
        <v>92.874107939339879</v>
      </c>
      <c r="AJ91" s="577"/>
      <c r="AK91" s="548"/>
      <c r="AL91" s="545"/>
      <c r="AM91" s="575"/>
      <c r="AN91" s="175">
        <f t="shared" si="62"/>
        <v>1114.4892952720786</v>
      </c>
      <c r="AO91" s="281">
        <f t="shared" si="63"/>
        <v>92.874107939339879</v>
      </c>
      <c r="AP91" s="577"/>
      <c r="AQ91" s="548"/>
      <c r="AR91" s="545"/>
      <c r="AS91" s="575"/>
      <c r="AT91" s="175">
        <f t="shared" si="64"/>
        <v>1114.4892952720786</v>
      </c>
      <c r="AU91" s="281">
        <f t="shared" si="65"/>
        <v>92.874107939339879</v>
      </c>
      <c r="AV91" s="577"/>
      <c r="AW91" s="548"/>
      <c r="AX91" s="545"/>
    </row>
    <row r="92" spans="1:50" s="170" customFormat="1" x14ac:dyDescent="0.25">
      <c r="A92" s="256">
        <v>3</v>
      </c>
      <c r="B92" s="257" t="s">
        <v>294</v>
      </c>
      <c r="C92" s="257" t="s">
        <v>295</v>
      </c>
      <c r="D92" s="257" t="s">
        <v>674</v>
      </c>
      <c r="E92" s="532"/>
      <c r="F92" s="172" t="s">
        <v>202</v>
      </c>
      <c r="G92" s="257">
        <v>5.79</v>
      </c>
      <c r="H92" s="120" t="s">
        <v>78</v>
      </c>
      <c r="I92" s="172" t="s">
        <v>114</v>
      </c>
      <c r="J92" s="257" t="s">
        <v>270</v>
      </c>
      <c r="K92" s="257" t="s">
        <v>276</v>
      </c>
      <c r="L92" s="294" t="s">
        <v>10</v>
      </c>
      <c r="M92" s="258">
        <v>1</v>
      </c>
      <c r="N92" s="259">
        <v>1000</v>
      </c>
      <c r="O92" s="174">
        <v>0.05</v>
      </c>
      <c r="P92" s="175">
        <f t="shared" si="25"/>
        <v>1050</v>
      </c>
      <c r="Q92" s="176">
        <f t="shared" si="55"/>
        <v>87.5</v>
      </c>
      <c r="R92" s="548"/>
      <c r="S92" s="548"/>
      <c r="T92" s="545"/>
      <c r="U92" s="575"/>
      <c r="V92" s="175">
        <f t="shared" si="56"/>
        <v>1114.4892952720786</v>
      </c>
      <c r="W92" s="281">
        <f t="shared" si="57"/>
        <v>92.874107939339879</v>
      </c>
      <c r="X92" s="577"/>
      <c r="Y92" s="548"/>
      <c r="Z92" s="545"/>
      <c r="AA92" s="575"/>
      <c r="AB92" s="175">
        <f t="shared" si="58"/>
        <v>1114.4892952720786</v>
      </c>
      <c r="AC92" s="281">
        <f t="shared" si="59"/>
        <v>92.874107939339879</v>
      </c>
      <c r="AD92" s="577"/>
      <c r="AE92" s="548"/>
      <c r="AF92" s="545"/>
      <c r="AG92" s="575"/>
      <c r="AH92" s="175">
        <f t="shared" si="60"/>
        <v>1114.4892952720786</v>
      </c>
      <c r="AI92" s="281">
        <f t="shared" si="61"/>
        <v>92.874107939339879</v>
      </c>
      <c r="AJ92" s="577"/>
      <c r="AK92" s="548"/>
      <c r="AL92" s="545"/>
      <c r="AM92" s="575"/>
      <c r="AN92" s="175">
        <f t="shared" si="62"/>
        <v>1114.4892952720786</v>
      </c>
      <c r="AO92" s="281">
        <f t="shared" si="63"/>
        <v>92.874107939339879</v>
      </c>
      <c r="AP92" s="577"/>
      <c r="AQ92" s="548"/>
      <c r="AR92" s="545"/>
      <c r="AS92" s="575"/>
      <c r="AT92" s="175">
        <f t="shared" si="64"/>
        <v>1114.4892952720786</v>
      </c>
      <c r="AU92" s="281">
        <f t="shared" si="65"/>
        <v>92.874107939339879</v>
      </c>
      <c r="AV92" s="577"/>
      <c r="AW92" s="548"/>
      <c r="AX92" s="545"/>
    </row>
    <row r="93" spans="1:50" s="170" customFormat="1" x14ac:dyDescent="0.25">
      <c r="A93" s="256">
        <v>3</v>
      </c>
      <c r="B93" s="257" t="s">
        <v>294</v>
      </c>
      <c r="C93" s="257" t="s">
        <v>295</v>
      </c>
      <c r="D93" s="257" t="s">
        <v>674</v>
      </c>
      <c r="E93" s="532"/>
      <c r="F93" s="172" t="s">
        <v>202</v>
      </c>
      <c r="G93" s="257">
        <v>5.79</v>
      </c>
      <c r="H93" s="120" t="s">
        <v>78</v>
      </c>
      <c r="I93" s="172" t="s">
        <v>114</v>
      </c>
      <c r="J93" s="257" t="s">
        <v>270</v>
      </c>
      <c r="K93" s="257" t="s">
        <v>311</v>
      </c>
      <c r="L93" s="294" t="s">
        <v>10</v>
      </c>
      <c r="M93" s="258">
        <v>1</v>
      </c>
      <c r="N93" s="259">
        <v>1000</v>
      </c>
      <c r="O93" s="174">
        <v>0.05</v>
      </c>
      <c r="P93" s="175">
        <f t="shared" si="25"/>
        <v>1050</v>
      </c>
      <c r="Q93" s="176">
        <f t="shared" si="55"/>
        <v>87.5</v>
      </c>
      <c r="R93" s="548"/>
      <c r="S93" s="548"/>
      <c r="T93" s="545"/>
      <c r="U93" s="575"/>
      <c r="V93" s="175">
        <f t="shared" si="56"/>
        <v>1114.4892952720786</v>
      </c>
      <c r="W93" s="281">
        <f t="shared" si="57"/>
        <v>92.874107939339879</v>
      </c>
      <c r="X93" s="577"/>
      <c r="Y93" s="548"/>
      <c r="Z93" s="545"/>
      <c r="AA93" s="575"/>
      <c r="AB93" s="175">
        <f t="shared" si="58"/>
        <v>1114.4892952720786</v>
      </c>
      <c r="AC93" s="281">
        <f t="shared" si="59"/>
        <v>92.874107939339879</v>
      </c>
      <c r="AD93" s="577"/>
      <c r="AE93" s="548"/>
      <c r="AF93" s="545"/>
      <c r="AG93" s="575"/>
      <c r="AH93" s="175">
        <f t="shared" si="60"/>
        <v>1114.4892952720786</v>
      </c>
      <c r="AI93" s="281">
        <f t="shared" si="61"/>
        <v>92.874107939339879</v>
      </c>
      <c r="AJ93" s="577"/>
      <c r="AK93" s="548"/>
      <c r="AL93" s="545"/>
      <c r="AM93" s="575"/>
      <c r="AN93" s="175">
        <f t="shared" si="62"/>
        <v>1114.4892952720786</v>
      </c>
      <c r="AO93" s="281">
        <f t="shared" si="63"/>
        <v>92.874107939339879</v>
      </c>
      <c r="AP93" s="577"/>
      <c r="AQ93" s="548"/>
      <c r="AR93" s="545"/>
      <c r="AS93" s="575"/>
      <c r="AT93" s="175">
        <f t="shared" si="64"/>
        <v>1114.4892952720786</v>
      </c>
      <c r="AU93" s="281">
        <f t="shared" si="65"/>
        <v>92.874107939339879</v>
      </c>
      <c r="AV93" s="577"/>
      <c r="AW93" s="548"/>
      <c r="AX93" s="545"/>
    </row>
    <row r="94" spans="1:50" s="170" customFormat="1" x14ac:dyDescent="0.25">
      <c r="A94" s="256">
        <v>3</v>
      </c>
      <c r="B94" s="257" t="s">
        <v>294</v>
      </c>
      <c r="C94" s="257" t="s">
        <v>295</v>
      </c>
      <c r="D94" s="257" t="s">
        <v>674</v>
      </c>
      <c r="E94" s="532"/>
      <c r="F94" s="172" t="s">
        <v>195</v>
      </c>
      <c r="G94" s="257">
        <v>233.06</v>
      </c>
      <c r="H94" s="120" t="s">
        <v>78</v>
      </c>
      <c r="I94" s="172" t="s">
        <v>114</v>
      </c>
      <c r="J94" s="257" t="s">
        <v>275</v>
      </c>
      <c r="K94" s="257" t="s">
        <v>271</v>
      </c>
      <c r="L94" s="294" t="s">
        <v>10</v>
      </c>
      <c r="M94" s="258">
        <v>1</v>
      </c>
      <c r="N94" s="259">
        <v>1000</v>
      </c>
      <c r="O94" s="174">
        <v>0.05</v>
      </c>
      <c r="P94" s="175">
        <f t="shared" ref="P94:P108" si="78">N94*(O94+1)*M94</f>
        <v>1050</v>
      </c>
      <c r="Q94" s="176">
        <f t="shared" si="55"/>
        <v>87.5</v>
      </c>
      <c r="R94" s="548"/>
      <c r="S94" s="548"/>
      <c r="T94" s="545"/>
      <c r="U94" s="575"/>
      <c r="V94" s="175">
        <f t="shared" si="56"/>
        <v>1114.4892952720786</v>
      </c>
      <c r="W94" s="281">
        <f t="shared" si="57"/>
        <v>92.874107939339879</v>
      </c>
      <c r="X94" s="577"/>
      <c r="Y94" s="548"/>
      <c r="Z94" s="545"/>
      <c r="AA94" s="575"/>
      <c r="AB94" s="175">
        <f t="shared" si="58"/>
        <v>1114.4892952720786</v>
      </c>
      <c r="AC94" s="281">
        <f t="shared" si="59"/>
        <v>92.874107939339879</v>
      </c>
      <c r="AD94" s="577"/>
      <c r="AE94" s="548"/>
      <c r="AF94" s="545"/>
      <c r="AG94" s="575"/>
      <c r="AH94" s="175">
        <f t="shared" si="60"/>
        <v>1114.4892952720786</v>
      </c>
      <c r="AI94" s="281">
        <f t="shared" si="61"/>
        <v>92.874107939339879</v>
      </c>
      <c r="AJ94" s="577"/>
      <c r="AK94" s="548"/>
      <c r="AL94" s="545"/>
      <c r="AM94" s="575"/>
      <c r="AN94" s="175">
        <f t="shared" si="62"/>
        <v>1114.4892952720786</v>
      </c>
      <c r="AO94" s="281">
        <f t="shared" si="63"/>
        <v>92.874107939339879</v>
      </c>
      <c r="AP94" s="577"/>
      <c r="AQ94" s="548"/>
      <c r="AR94" s="545"/>
      <c r="AS94" s="575"/>
      <c r="AT94" s="175">
        <f t="shared" si="64"/>
        <v>1114.4892952720786</v>
      </c>
      <c r="AU94" s="281">
        <f t="shared" si="65"/>
        <v>92.874107939339879</v>
      </c>
      <c r="AV94" s="577"/>
      <c r="AW94" s="548"/>
      <c r="AX94" s="545"/>
    </row>
    <row r="95" spans="1:50" s="170" customFormat="1" x14ac:dyDescent="0.25">
      <c r="A95" s="256">
        <v>3</v>
      </c>
      <c r="B95" s="257" t="s">
        <v>294</v>
      </c>
      <c r="C95" s="257" t="s">
        <v>295</v>
      </c>
      <c r="D95" s="257" t="s">
        <v>674</v>
      </c>
      <c r="E95" s="532"/>
      <c r="F95" s="172" t="s">
        <v>195</v>
      </c>
      <c r="G95" s="257">
        <v>113</v>
      </c>
      <c r="H95" s="120" t="s">
        <v>78</v>
      </c>
      <c r="I95" s="172" t="s">
        <v>114</v>
      </c>
      <c r="J95" s="257" t="s">
        <v>275</v>
      </c>
      <c r="K95" s="257" t="s">
        <v>272</v>
      </c>
      <c r="L95" s="294" t="s">
        <v>10</v>
      </c>
      <c r="M95" s="258">
        <v>1</v>
      </c>
      <c r="N95" s="259">
        <v>1000</v>
      </c>
      <c r="O95" s="174">
        <v>0.05</v>
      </c>
      <c r="P95" s="175">
        <f t="shared" si="78"/>
        <v>1050</v>
      </c>
      <c r="Q95" s="176">
        <f t="shared" si="55"/>
        <v>87.5</v>
      </c>
      <c r="R95" s="548"/>
      <c r="S95" s="548"/>
      <c r="T95" s="545"/>
      <c r="U95" s="575"/>
      <c r="V95" s="175">
        <f t="shared" si="56"/>
        <v>1114.4892952720786</v>
      </c>
      <c r="W95" s="281">
        <f t="shared" si="57"/>
        <v>92.874107939339879</v>
      </c>
      <c r="X95" s="577"/>
      <c r="Y95" s="548"/>
      <c r="Z95" s="545"/>
      <c r="AA95" s="575"/>
      <c r="AB95" s="175">
        <f t="shared" si="58"/>
        <v>1114.4892952720786</v>
      </c>
      <c r="AC95" s="281">
        <f t="shared" si="59"/>
        <v>92.874107939339879</v>
      </c>
      <c r="AD95" s="577"/>
      <c r="AE95" s="548"/>
      <c r="AF95" s="545"/>
      <c r="AG95" s="575"/>
      <c r="AH95" s="175">
        <f t="shared" si="60"/>
        <v>1114.4892952720786</v>
      </c>
      <c r="AI95" s="281">
        <f t="shared" si="61"/>
        <v>92.874107939339879</v>
      </c>
      <c r="AJ95" s="577"/>
      <c r="AK95" s="548"/>
      <c r="AL95" s="545"/>
      <c r="AM95" s="575"/>
      <c r="AN95" s="175">
        <f t="shared" si="62"/>
        <v>1114.4892952720786</v>
      </c>
      <c r="AO95" s="281">
        <f t="shared" si="63"/>
        <v>92.874107939339879</v>
      </c>
      <c r="AP95" s="577"/>
      <c r="AQ95" s="548"/>
      <c r="AR95" s="545"/>
      <c r="AS95" s="575"/>
      <c r="AT95" s="175">
        <f t="shared" si="64"/>
        <v>1114.4892952720786</v>
      </c>
      <c r="AU95" s="281">
        <f t="shared" si="65"/>
        <v>92.874107939339879</v>
      </c>
      <c r="AV95" s="577"/>
      <c r="AW95" s="548"/>
      <c r="AX95" s="545"/>
    </row>
    <row r="96" spans="1:50" s="170" customFormat="1" x14ac:dyDescent="0.25">
      <c r="A96" s="256">
        <v>3</v>
      </c>
      <c r="B96" s="257" t="s">
        <v>294</v>
      </c>
      <c r="C96" s="257" t="s">
        <v>295</v>
      </c>
      <c r="D96" s="257" t="s">
        <v>674</v>
      </c>
      <c r="E96" s="532"/>
      <c r="F96" s="172" t="s">
        <v>195</v>
      </c>
      <c r="G96" s="257">
        <v>805.11</v>
      </c>
      <c r="H96" s="120" t="s">
        <v>78</v>
      </c>
      <c r="I96" s="172" t="s">
        <v>114</v>
      </c>
      <c r="J96" s="257" t="s">
        <v>278</v>
      </c>
      <c r="K96" s="257" t="s">
        <v>271</v>
      </c>
      <c r="L96" s="294" t="s">
        <v>10</v>
      </c>
      <c r="M96" s="258">
        <v>1</v>
      </c>
      <c r="N96" s="259">
        <v>1000</v>
      </c>
      <c r="O96" s="174">
        <v>0.05</v>
      </c>
      <c r="P96" s="175">
        <f t="shared" si="78"/>
        <v>1050</v>
      </c>
      <c r="Q96" s="176">
        <f t="shared" si="55"/>
        <v>87.5</v>
      </c>
      <c r="R96" s="548"/>
      <c r="S96" s="548"/>
      <c r="T96" s="545"/>
      <c r="U96" s="575"/>
      <c r="V96" s="175">
        <f t="shared" si="56"/>
        <v>1114.4892952720786</v>
      </c>
      <c r="W96" s="281">
        <f t="shared" si="57"/>
        <v>92.874107939339879</v>
      </c>
      <c r="X96" s="577"/>
      <c r="Y96" s="548"/>
      <c r="Z96" s="545"/>
      <c r="AA96" s="575"/>
      <c r="AB96" s="175">
        <f t="shared" si="58"/>
        <v>1114.4892952720786</v>
      </c>
      <c r="AC96" s="281">
        <f t="shared" si="59"/>
        <v>92.874107939339879</v>
      </c>
      <c r="AD96" s="577"/>
      <c r="AE96" s="548"/>
      <c r="AF96" s="545"/>
      <c r="AG96" s="575"/>
      <c r="AH96" s="175">
        <f t="shared" si="60"/>
        <v>1114.4892952720786</v>
      </c>
      <c r="AI96" s="281">
        <f t="shared" si="61"/>
        <v>92.874107939339879</v>
      </c>
      <c r="AJ96" s="577"/>
      <c r="AK96" s="548"/>
      <c r="AL96" s="545"/>
      <c r="AM96" s="575"/>
      <c r="AN96" s="175">
        <f t="shared" si="62"/>
        <v>1114.4892952720786</v>
      </c>
      <c r="AO96" s="281">
        <f t="shared" si="63"/>
        <v>92.874107939339879</v>
      </c>
      <c r="AP96" s="577"/>
      <c r="AQ96" s="548"/>
      <c r="AR96" s="545"/>
      <c r="AS96" s="575"/>
      <c r="AT96" s="175">
        <f t="shared" si="64"/>
        <v>1114.4892952720786</v>
      </c>
      <c r="AU96" s="281">
        <f t="shared" si="65"/>
        <v>92.874107939339879</v>
      </c>
      <c r="AV96" s="577"/>
      <c r="AW96" s="548"/>
      <c r="AX96" s="545"/>
    </row>
    <row r="97" spans="1:50" s="170" customFormat="1" x14ac:dyDescent="0.25">
      <c r="A97" s="256">
        <v>3</v>
      </c>
      <c r="B97" s="257" t="s">
        <v>294</v>
      </c>
      <c r="C97" s="257" t="s">
        <v>295</v>
      </c>
      <c r="D97" s="257" t="s">
        <v>674</v>
      </c>
      <c r="E97" s="532"/>
      <c r="F97" s="172" t="s">
        <v>195</v>
      </c>
      <c r="G97" s="257">
        <v>33.61</v>
      </c>
      <c r="H97" s="120" t="s">
        <v>78</v>
      </c>
      <c r="I97" s="172" t="s">
        <v>114</v>
      </c>
      <c r="J97" s="257" t="s">
        <v>278</v>
      </c>
      <c r="K97" s="257" t="s">
        <v>272</v>
      </c>
      <c r="L97" s="294" t="s">
        <v>10</v>
      </c>
      <c r="M97" s="258">
        <v>1</v>
      </c>
      <c r="N97" s="259">
        <v>1000</v>
      </c>
      <c r="O97" s="174">
        <v>0.05</v>
      </c>
      <c r="P97" s="175">
        <f t="shared" si="78"/>
        <v>1050</v>
      </c>
      <c r="Q97" s="176">
        <f t="shared" si="55"/>
        <v>87.5</v>
      </c>
      <c r="R97" s="548"/>
      <c r="S97" s="548"/>
      <c r="T97" s="545"/>
      <c r="U97" s="575"/>
      <c r="V97" s="175">
        <f t="shared" si="56"/>
        <v>1114.4892952720786</v>
      </c>
      <c r="W97" s="281">
        <f t="shared" si="57"/>
        <v>92.874107939339879</v>
      </c>
      <c r="X97" s="577"/>
      <c r="Y97" s="548"/>
      <c r="Z97" s="545"/>
      <c r="AA97" s="575"/>
      <c r="AB97" s="175">
        <f t="shared" si="58"/>
        <v>1114.4892952720786</v>
      </c>
      <c r="AC97" s="281">
        <f t="shared" si="59"/>
        <v>92.874107939339879</v>
      </c>
      <c r="AD97" s="577"/>
      <c r="AE97" s="548"/>
      <c r="AF97" s="545"/>
      <c r="AG97" s="575"/>
      <c r="AH97" s="175">
        <f t="shared" si="60"/>
        <v>1114.4892952720786</v>
      </c>
      <c r="AI97" s="281">
        <f t="shared" si="61"/>
        <v>92.874107939339879</v>
      </c>
      <c r="AJ97" s="577"/>
      <c r="AK97" s="548"/>
      <c r="AL97" s="545"/>
      <c r="AM97" s="575"/>
      <c r="AN97" s="175">
        <f t="shared" si="62"/>
        <v>1114.4892952720786</v>
      </c>
      <c r="AO97" s="281">
        <f t="shared" si="63"/>
        <v>92.874107939339879</v>
      </c>
      <c r="AP97" s="577"/>
      <c r="AQ97" s="548"/>
      <c r="AR97" s="545"/>
      <c r="AS97" s="575"/>
      <c r="AT97" s="175">
        <f t="shared" si="64"/>
        <v>1114.4892952720786</v>
      </c>
      <c r="AU97" s="281">
        <f t="shared" si="65"/>
        <v>92.874107939339879</v>
      </c>
      <c r="AV97" s="577"/>
      <c r="AW97" s="548"/>
      <c r="AX97" s="545"/>
    </row>
    <row r="98" spans="1:50" s="170" customFormat="1" ht="12.75" thickBot="1" x14ac:dyDescent="0.3">
      <c r="A98" s="260">
        <v>3</v>
      </c>
      <c r="B98" s="261" t="s">
        <v>294</v>
      </c>
      <c r="C98" s="261" t="s">
        <v>295</v>
      </c>
      <c r="D98" s="261" t="s">
        <v>674</v>
      </c>
      <c r="E98" s="533"/>
      <c r="F98" s="182" t="s">
        <v>195</v>
      </c>
      <c r="G98" s="261">
        <v>805.11</v>
      </c>
      <c r="H98" s="277" t="s">
        <v>78</v>
      </c>
      <c r="I98" s="182" t="s">
        <v>114</v>
      </c>
      <c r="J98" s="261" t="s">
        <v>278</v>
      </c>
      <c r="K98" s="261" t="s">
        <v>276</v>
      </c>
      <c r="L98" s="301" t="s">
        <v>10</v>
      </c>
      <c r="M98" s="262">
        <v>1</v>
      </c>
      <c r="N98" s="263">
        <v>1000</v>
      </c>
      <c r="O98" s="185">
        <v>0.05</v>
      </c>
      <c r="P98" s="186">
        <f t="shared" si="78"/>
        <v>1050</v>
      </c>
      <c r="Q98" s="187">
        <f t="shared" si="55"/>
        <v>87.5</v>
      </c>
      <c r="R98" s="549"/>
      <c r="S98" s="549"/>
      <c r="T98" s="546"/>
      <c r="U98" s="575"/>
      <c r="V98" s="186">
        <f t="shared" si="56"/>
        <v>1114.4892952720786</v>
      </c>
      <c r="W98" s="280">
        <f t="shared" si="57"/>
        <v>92.874107939339879</v>
      </c>
      <c r="X98" s="578"/>
      <c r="Y98" s="549"/>
      <c r="Z98" s="546"/>
      <c r="AA98" s="575"/>
      <c r="AB98" s="186">
        <f t="shared" si="58"/>
        <v>1114.4892952720786</v>
      </c>
      <c r="AC98" s="280">
        <f t="shared" si="59"/>
        <v>92.874107939339879</v>
      </c>
      <c r="AD98" s="578"/>
      <c r="AE98" s="549"/>
      <c r="AF98" s="546"/>
      <c r="AG98" s="575"/>
      <c r="AH98" s="186">
        <f t="shared" si="60"/>
        <v>1114.4892952720786</v>
      </c>
      <c r="AI98" s="280">
        <f t="shared" si="61"/>
        <v>92.874107939339879</v>
      </c>
      <c r="AJ98" s="578"/>
      <c r="AK98" s="549"/>
      <c r="AL98" s="546"/>
      <c r="AM98" s="575"/>
      <c r="AN98" s="186">
        <f t="shared" si="62"/>
        <v>1114.4892952720786</v>
      </c>
      <c r="AO98" s="280">
        <f t="shared" si="63"/>
        <v>92.874107939339879</v>
      </c>
      <c r="AP98" s="578"/>
      <c r="AQ98" s="549"/>
      <c r="AR98" s="546"/>
      <c r="AS98" s="575"/>
      <c r="AT98" s="186">
        <f t="shared" si="64"/>
        <v>1114.4892952720786</v>
      </c>
      <c r="AU98" s="280">
        <f t="shared" si="65"/>
        <v>92.874107939339879</v>
      </c>
      <c r="AV98" s="578"/>
      <c r="AW98" s="549"/>
      <c r="AX98" s="546"/>
    </row>
    <row r="99" spans="1:50" s="170" customFormat="1" ht="24" x14ac:dyDescent="0.25">
      <c r="A99" s="252">
        <v>3</v>
      </c>
      <c r="B99" s="253" t="s">
        <v>296</v>
      </c>
      <c r="C99" s="253" t="s">
        <v>297</v>
      </c>
      <c r="D99" s="253" t="s">
        <v>673</v>
      </c>
      <c r="E99" s="531" t="str">
        <f>CONCATENATE(C99,I99)</f>
        <v>071001TTPL</v>
      </c>
      <c r="F99" s="164" t="s">
        <v>202</v>
      </c>
      <c r="G99" s="253">
        <v>2.63</v>
      </c>
      <c r="H99" s="95" t="s">
        <v>78</v>
      </c>
      <c r="I99" s="164" t="s">
        <v>114</v>
      </c>
      <c r="J99" s="253" t="s">
        <v>270</v>
      </c>
      <c r="K99" s="253" t="s">
        <v>271</v>
      </c>
      <c r="L99" s="292" t="s">
        <v>10</v>
      </c>
      <c r="M99" s="254">
        <v>1</v>
      </c>
      <c r="N99" s="255">
        <v>1000</v>
      </c>
      <c r="O99" s="167">
        <v>0.05</v>
      </c>
      <c r="P99" s="168">
        <f t="shared" si="78"/>
        <v>1050</v>
      </c>
      <c r="Q99" s="169">
        <f t="shared" si="55"/>
        <v>87.5</v>
      </c>
      <c r="R99" s="547">
        <f>SUM(P99:P102)</f>
        <v>4200</v>
      </c>
      <c r="S99" s="547">
        <f>SUM(Q99:Q102)</f>
        <v>350</v>
      </c>
      <c r="T99" s="544"/>
      <c r="U99" s="575"/>
      <c r="V99" s="168">
        <f t="shared" si="56"/>
        <v>1114.4892952720786</v>
      </c>
      <c r="W99" s="273">
        <f t="shared" si="57"/>
        <v>92.874107939339879</v>
      </c>
      <c r="X99" s="576">
        <f>SUM(V99:V102)</f>
        <v>4457.9571810883144</v>
      </c>
      <c r="Y99" s="547">
        <f>SUM(W99:W102)</f>
        <v>371.49643175735952</v>
      </c>
      <c r="Z99" s="544"/>
      <c r="AA99" s="575"/>
      <c r="AB99" s="168">
        <f t="shared" si="58"/>
        <v>1114.4892952720786</v>
      </c>
      <c r="AC99" s="273">
        <f t="shared" si="59"/>
        <v>92.874107939339879</v>
      </c>
      <c r="AD99" s="576">
        <f>SUM(AB99:AB102)</f>
        <v>4457.9571810883144</v>
      </c>
      <c r="AE99" s="547">
        <f>SUM(AC99:AC102)</f>
        <v>371.49643175735952</v>
      </c>
      <c r="AF99" s="544"/>
      <c r="AG99" s="575"/>
      <c r="AH99" s="168">
        <f t="shared" si="60"/>
        <v>1114.4892952720786</v>
      </c>
      <c r="AI99" s="273">
        <f t="shared" si="61"/>
        <v>92.874107939339879</v>
      </c>
      <c r="AJ99" s="576">
        <f>SUM(AH99:AH102)</f>
        <v>4457.9571810883144</v>
      </c>
      <c r="AK99" s="547">
        <f>SUM(AI99:AI102)</f>
        <v>371.49643175735952</v>
      </c>
      <c r="AL99" s="544"/>
      <c r="AM99" s="575"/>
      <c r="AN99" s="168">
        <f t="shared" si="62"/>
        <v>1114.4892952720786</v>
      </c>
      <c r="AO99" s="273">
        <f t="shared" si="63"/>
        <v>92.874107939339879</v>
      </c>
      <c r="AP99" s="576">
        <f>SUM(AN99:AN102)</f>
        <v>4457.9571810883144</v>
      </c>
      <c r="AQ99" s="547">
        <f>SUM(AO99:AO102)</f>
        <v>371.49643175735952</v>
      </c>
      <c r="AR99" s="544"/>
      <c r="AS99" s="575"/>
      <c r="AT99" s="168">
        <f t="shared" si="64"/>
        <v>1114.4892952720786</v>
      </c>
      <c r="AU99" s="273">
        <f t="shared" si="65"/>
        <v>92.874107939339879</v>
      </c>
      <c r="AV99" s="576">
        <f>SUM(AT99:AT102)</f>
        <v>4457.9571810883144</v>
      </c>
      <c r="AW99" s="547">
        <f>SUM(AU99:AU102)</f>
        <v>371.49643175735952</v>
      </c>
      <c r="AX99" s="544"/>
    </row>
    <row r="100" spans="1:50" s="170" customFormat="1" ht="24" x14ac:dyDescent="0.25">
      <c r="A100" s="256">
        <v>3</v>
      </c>
      <c r="B100" s="257" t="s">
        <v>296</v>
      </c>
      <c r="C100" s="257" t="s">
        <v>297</v>
      </c>
      <c r="D100" s="257" t="s">
        <v>673</v>
      </c>
      <c r="E100" s="532"/>
      <c r="F100" s="172" t="s">
        <v>195</v>
      </c>
      <c r="G100" s="257">
        <v>77</v>
      </c>
      <c r="H100" s="120" t="s">
        <v>78</v>
      </c>
      <c r="I100" s="172" t="s">
        <v>114</v>
      </c>
      <c r="J100" s="257" t="s">
        <v>270</v>
      </c>
      <c r="K100" s="257" t="s">
        <v>272</v>
      </c>
      <c r="L100" s="294" t="s">
        <v>10</v>
      </c>
      <c r="M100" s="258">
        <v>1</v>
      </c>
      <c r="N100" s="259">
        <v>1000</v>
      </c>
      <c r="O100" s="174">
        <v>0.05</v>
      </c>
      <c r="P100" s="175">
        <f t="shared" si="78"/>
        <v>1050</v>
      </c>
      <c r="Q100" s="176">
        <f t="shared" si="55"/>
        <v>87.5</v>
      </c>
      <c r="R100" s="548"/>
      <c r="S100" s="548"/>
      <c r="T100" s="545"/>
      <c r="U100" s="575"/>
      <c r="V100" s="175">
        <f t="shared" si="56"/>
        <v>1114.4892952720786</v>
      </c>
      <c r="W100" s="281">
        <f t="shared" si="57"/>
        <v>92.874107939339879</v>
      </c>
      <c r="X100" s="577"/>
      <c r="Y100" s="548"/>
      <c r="Z100" s="545"/>
      <c r="AA100" s="575"/>
      <c r="AB100" s="175">
        <f t="shared" si="58"/>
        <v>1114.4892952720786</v>
      </c>
      <c r="AC100" s="281">
        <f t="shared" si="59"/>
        <v>92.874107939339879</v>
      </c>
      <c r="AD100" s="577"/>
      <c r="AE100" s="548"/>
      <c r="AF100" s="545"/>
      <c r="AG100" s="575"/>
      <c r="AH100" s="175">
        <f t="shared" si="60"/>
        <v>1114.4892952720786</v>
      </c>
      <c r="AI100" s="281">
        <f t="shared" si="61"/>
        <v>92.874107939339879</v>
      </c>
      <c r="AJ100" s="577"/>
      <c r="AK100" s="548"/>
      <c r="AL100" s="545"/>
      <c r="AM100" s="575"/>
      <c r="AN100" s="175">
        <f t="shared" si="62"/>
        <v>1114.4892952720786</v>
      </c>
      <c r="AO100" s="281">
        <f t="shared" si="63"/>
        <v>92.874107939339879</v>
      </c>
      <c r="AP100" s="577"/>
      <c r="AQ100" s="548"/>
      <c r="AR100" s="545"/>
      <c r="AS100" s="575"/>
      <c r="AT100" s="175">
        <f t="shared" si="64"/>
        <v>1114.4892952720786</v>
      </c>
      <c r="AU100" s="281">
        <f t="shared" si="65"/>
        <v>92.874107939339879</v>
      </c>
      <c r="AV100" s="577"/>
      <c r="AW100" s="548"/>
      <c r="AX100" s="545"/>
    </row>
    <row r="101" spans="1:50" s="170" customFormat="1" ht="24" x14ac:dyDescent="0.25">
      <c r="A101" s="256">
        <v>3</v>
      </c>
      <c r="B101" s="257" t="s">
        <v>296</v>
      </c>
      <c r="C101" s="257" t="s">
        <v>297</v>
      </c>
      <c r="D101" s="257" t="s">
        <v>673</v>
      </c>
      <c r="E101" s="532"/>
      <c r="F101" s="172" t="s">
        <v>197</v>
      </c>
      <c r="G101" s="257">
        <v>993.02</v>
      </c>
      <c r="H101" s="120" t="s">
        <v>78</v>
      </c>
      <c r="I101" s="172" t="s">
        <v>114</v>
      </c>
      <c r="J101" s="257" t="s">
        <v>278</v>
      </c>
      <c r="K101" s="257" t="s">
        <v>272</v>
      </c>
      <c r="L101" s="294" t="s">
        <v>10</v>
      </c>
      <c r="M101" s="258">
        <v>1</v>
      </c>
      <c r="N101" s="259">
        <v>1000</v>
      </c>
      <c r="O101" s="174">
        <v>0.05</v>
      </c>
      <c r="P101" s="175">
        <f t="shared" si="78"/>
        <v>1050</v>
      </c>
      <c r="Q101" s="176">
        <f t="shared" si="55"/>
        <v>87.5</v>
      </c>
      <c r="R101" s="548"/>
      <c r="S101" s="548"/>
      <c r="T101" s="545"/>
      <c r="U101" s="575"/>
      <c r="V101" s="175">
        <f t="shared" si="56"/>
        <v>1114.4892952720786</v>
      </c>
      <c r="W101" s="281">
        <f t="shared" si="57"/>
        <v>92.874107939339879</v>
      </c>
      <c r="X101" s="577"/>
      <c r="Y101" s="548"/>
      <c r="Z101" s="545"/>
      <c r="AA101" s="575"/>
      <c r="AB101" s="175">
        <f t="shared" si="58"/>
        <v>1114.4892952720786</v>
      </c>
      <c r="AC101" s="281">
        <f t="shared" si="59"/>
        <v>92.874107939339879</v>
      </c>
      <c r="AD101" s="577"/>
      <c r="AE101" s="548"/>
      <c r="AF101" s="545"/>
      <c r="AG101" s="575"/>
      <c r="AH101" s="175">
        <f t="shared" si="60"/>
        <v>1114.4892952720786</v>
      </c>
      <c r="AI101" s="281">
        <f t="shared" si="61"/>
        <v>92.874107939339879</v>
      </c>
      <c r="AJ101" s="577"/>
      <c r="AK101" s="548"/>
      <c r="AL101" s="545"/>
      <c r="AM101" s="575"/>
      <c r="AN101" s="175">
        <f t="shared" si="62"/>
        <v>1114.4892952720786</v>
      </c>
      <c r="AO101" s="281">
        <f t="shared" si="63"/>
        <v>92.874107939339879</v>
      </c>
      <c r="AP101" s="577"/>
      <c r="AQ101" s="548"/>
      <c r="AR101" s="545"/>
      <c r="AS101" s="575"/>
      <c r="AT101" s="175">
        <f t="shared" si="64"/>
        <v>1114.4892952720786</v>
      </c>
      <c r="AU101" s="281">
        <f t="shared" si="65"/>
        <v>92.874107939339879</v>
      </c>
      <c r="AV101" s="577"/>
      <c r="AW101" s="548"/>
      <c r="AX101" s="545"/>
    </row>
    <row r="102" spans="1:50" s="170" customFormat="1" ht="24.75" thickBot="1" x14ac:dyDescent="0.3">
      <c r="A102" s="260">
        <v>3</v>
      </c>
      <c r="B102" s="261" t="s">
        <v>296</v>
      </c>
      <c r="C102" s="261" t="s">
        <v>297</v>
      </c>
      <c r="D102" s="261" t="s">
        <v>673</v>
      </c>
      <c r="E102" s="533"/>
      <c r="F102" s="182" t="s">
        <v>197</v>
      </c>
      <c r="G102" s="182">
        <v>66.56</v>
      </c>
      <c r="H102" s="277" t="s">
        <v>78</v>
      </c>
      <c r="I102" s="182" t="s">
        <v>114</v>
      </c>
      <c r="J102" s="182" t="s">
        <v>278</v>
      </c>
      <c r="K102" s="182" t="s">
        <v>320</v>
      </c>
      <c r="L102" s="301" t="s">
        <v>10</v>
      </c>
      <c r="M102" s="262">
        <v>1</v>
      </c>
      <c r="N102" s="263">
        <v>1000</v>
      </c>
      <c r="O102" s="185">
        <v>0.05</v>
      </c>
      <c r="P102" s="186">
        <f t="shared" si="78"/>
        <v>1050</v>
      </c>
      <c r="Q102" s="187">
        <f t="shared" si="55"/>
        <v>87.5</v>
      </c>
      <c r="R102" s="549"/>
      <c r="S102" s="549"/>
      <c r="T102" s="546"/>
      <c r="U102" s="575"/>
      <c r="V102" s="186">
        <f t="shared" si="56"/>
        <v>1114.4892952720786</v>
      </c>
      <c r="W102" s="280">
        <f t="shared" si="57"/>
        <v>92.874107939339879</v>
      </c>
      <c r="X102" s="578"/>
      <c r="Y102" s="549"/>
      <c r="Z102" s="546"/>
      <c r="AA102" s="575"/>
      <c r="AB102" s="186">
        <f t="shared" si="58"/>
        <v>1114.4892952720786</v>
      </c>
      <c r="AC102" s="280">
        <f t="shared" si="59"/>
        <v>92.874107939339879</v>
      </c>
      <c r="AD102" s="578"/>
      <c r="AE102" s="549"/>
      <c r="AF102" s="546"/>
      <c r="AG102" s="575"/>
      <c r="AH102" s="186">
        <f t="shared" si="60"/>
        <v>1114.4892952720786</v>
      </c>
      <c r="AI102" s="280">
        <f t="shared" si="61"/>
        <v>92.874107939339879</v>
      </c>
      <c r="AJ102" s="578"/>
      <c r="AK102" s="549"/>
      <c r="AL102" s="546"/>
      <c r="AM102" s="575"/>
      <c r="AN102" s="186">
        <f t="shared" si="62"/>
        <v>1114.4892952720786</v>
      </c>
      <c r="AO102" s="280">
        <f t="shared" si="63"/>
        <v>92.874107939339879</v>
      </c>
      <c r="AP102" s="578"/>
      <c r="AQ102" s="549"/>
      <c r="AR102" s="546"/>
      <c r="AS102" s="575"/>
      <c r="AT102" s="186">
        <f t="shared" si="64"/>
        <v>1114.4892952720786</v>
      </c>
      <c r="AU102" s="280">
        <f t="shared" si="65"/>
        <v>92.874107939339879</v>
      </c>
      <c r="AV102" s="578"/>
      <c r="AW102" s="549"/>
      <c r="AX102" s="546"/>
    </row>
    <row r="103" spans="1:50" s="170" customFormat="1" x14ac:dyDescent="0.25">
      <c r="A103" s="252">
        <v>3</v>
      </c>
      <c r="B103" s="253" t="s">
        <v>299</v>
      </c>
      <c r="C103" s="253" t="s">
        <v>300</v>
      </c>
      <c r="D103" s="253" t="s">
        <v>674</v>
      </c>
      <c r="E103" s="531" t="str">
        <f>CONCATENATE(C103,I103)</f>
        <v>400001TTPL</v>
      </c>
      <c r="F103" s="164" t="s">
        <v>196</v>
      </c>
      <c r="G103" s="253">
        <v>52.6</v>
      </c>
      <c r="H103" s="95" t="s">
        <v>78</v>
      </c>
      <c r="I103" s="164" t="s">
        <v>114</v>
      </c>
      <c r="J103" s="253" t="s">
        <v>270</v>
      </c>
      <c r="K103" s="253" t="s">
        <v>271</v>
      </c>
      <c r="L103" s="292" t="s">
        <v>10</v>
      </c>
      <c r="M103" s="254">
        <v>1</v>
      </c>
      <c r="N103" s="255">
        <v>1000</v>
      </c>
      <c r="O103" s="167">
        <v>0.05</v>
      </c>
      <c r="P103" s="168">
        <f t="shared" si="78"/>
        <v>1050</v>
      </c>
      <c r="Q103" s="169">
        <f t="shared" ref="Q103:Q133" si="79">P103/12</f>
        <v>87.5</v>
      </c>
      <c r="R103" s="547">
        <f>SUM(P103:P128)</f>
        <v>27300</v>
      </c>
      <c r="S103" s="547">
        <f>SUM(Q103:Q128)</f>
        <v>2275</v>
      </c>
      <c r="T103" s="544"/>
      <c r="U103" s="575"/>
      <c r="V103" s="168">
        <f t="shared" ref="V103:V133" si="80">P103*$E$10</f>
        <v>1114.4892952720786</v>
      </c>
      <c r="W103" s="273">
        <f t="shared" ref="W103:W133" si="81">V103/12</f>
        <v>92.874107939339879</v>
      </c>
      <c r="X103" s="576">
        <f>SUM(V103:V128)</f>
        <v>28976.72167707406</v>
      </c>
      <c r="Y103" s="547">
        <f>SUM(W103:W128)</f>
        <v>2414.7268064228369</v>
      </c>
      <c r="Z103" s="544"/>
      <c r="AA103" s="575"/>
      <c r="AB103" s="168">
        <f t="shared" ref="AB103:AB133" si="82">P103*$E$11</f>
        <v>1114.4892952720786</v>
      </c>
      <c r="AC103" s="273">
        <f t="shared" ref="AC103:AC133" si="83">AB103/12</f>
        <v>92.874107939339879</v>
      </c>
      <c r="AD103" s="579">
        <f>SUM(AB103:AB128)</f>
        <v>28976.72167707406</v>
      </c>
      <c r="AE103" s="547">
        <f>SUM(AC103:AC128)</f>
        <v>2414.7268064228369</v>
      </c>
      <c r="AF103" s="544"/>
      <c r="AG103" s="575"/>
      <c r="AH103" s="168">
        <f t="shared" ref="AH103:AH133" si="84">P103*$E$12</f>
        <v>1114.4892952720786</v>
      </c>
      <c r="AI103" s="273">
        <f t="shared" ref="AI103:AI133" si="85">AH103/12</f>
        <v>92.874107939339879</v>
      </c>
      <c r="AJ103" s="576">
        <f>SUM(AH103:AH128)</f>
        <v>28976.72167707406</v>
      </c>
      <c r="AK103" s="547">
        <f>SUM(AI103:AI128)</f>
        <v>2414.7268064228369</v>
      </c>
      <c r="AL103" s="544"/>
      <c r="AM103" s="575"/>
      <c r="AN103" s="168">
        <f t="shared" ref="AN103:AN133" si="86">P103*$E$13</f>
        <v>1114.4892952720786</v>
      </c>
      <c r="AO103" s="273">
        <f t="shared" ref="AO103:AO133" si="87">AN103/12</f>
        <v>92.874107939339879</v>
      </c>
      <c r="AP103" s="576">
        <f>SUM(AN103:AN128)</f>
        <v>28976.72167707406</v>
      </c>
      <c r="AQ103" s="547">
        <f>SUM(AO103:AO128)</f>
        <v>2414.7268064228369</v>
      </c>
      <c r="AR103" s="544"/>
      <c r="AS103" s="575"/>
      <c r="AT103" s="168">
        <f t="shared" ref="AT103:AT133" si="88">P103*$E$14</f>
        <v>1114.4892952720786</v>
      </c>
      <c r="AU103" s="273">
        <f t="shared" ref="AU103:AU133" si="89">AT103/12</f>
        <v>92.874107939339879</v>
      </c>
      <c r="AV103" s="576">
        <f>SUM(AT103:AT128)</f>
        <v>28976.72167707406</v>
      </c>
      <c r="AW103" s="547">
        <f>SUM(AU103:AU128)</f>
        <v>2414.7268064228369</v>
      </c>
      <c r="AX103" s="544"/>
    </row>
    <row r="104" spans="1:50" s="170" customFormat="1" x14ac:dyDescent="0.25">
      <c r="A104" s="256">
        <v>3</v>
      </c>
      <c r="B104" s="257" t="s">
        <v>299</v>
      </c>
      <c r="C104" s="257" t="s">
        <v>300</v>
      </c>
      <c r="D104" s="257" t="s">
        <v>674</v>
      </c>
      <c r="E104" s="532"/>
      <c r="F104" s="172" t="s">
        <v>195</v>
      </c>
      <c r="G104" s="257">
        <v>148.27000000000001</v>
      </c>
      <c r="H104" s="120" t="s">
        <v>78</v>
      </c>
      <c r="I104" s="172" t="s">
        <v>114</v>
      </c>
      <c r="J104" s="257" t="s">
        <v>275</v>
      </c>
      <c r="K104" s="257" t="s">
        <v>271</v>
      </c>
      <c r="L104" s="294" t="s">
        <v>10</v>
      </c>
      <c r="M104" s="258">
        <v>1</v>
      </c>
      <c r="N104" s="259">
        <v>1000</v>
      </c>
      <c r="O104" s="174">
        <v>0.05</v>
      </c>
      <c r="P104" s="175">
        <f t="shared" si="78"/>
        <v>1050</v>
      </c>
      <c r="Q104" s="176">
        <f t="shared" si="79"/>
        <v>87.5</v>
      </c>
      <c r="R104" s="548"/>
      <c r="S104" s="548"/>
      <c r="T104" s="545"/>
      <c r="U104" s="575"/>
      <c r="V104" s="175">
        <f t="shared" si="80"/>
        <v>1114.4892952720786</v>
      </c>
      <c r="W104" s="281">
        <f t="shared" si="81"/>
        <v>92.874107939339879</v>
      </c>
      <c r="X104" s="577"/>
      <c r="Y104" s="548"/>
      <c r="Z104" s="545"/>
      <c r="AA104" s="575"/>
      <c r="AB104" s="175">
        <f t="shared" si="82"/>
        <v>1114.4892952720786</v>
      </c>
      <c r="AC104" s="281">
        <f t="shared" si="83"/>
        <v>92.874107939339879</v>
      </c>
      <c r="AD104" s="581"/>
      <c r="AE104" s="548"/>
      <c r="AF104" s="545"/>
      <c r="AG104" s="575"/>
      <c r="AH104" s="175">
        <f t="shared" si="84"/>
        <v>1114.4892952720786</v>
      </c>
      <c r="AI104" s="281">
        <f t="shared" si="85"/>
        <v>92.874107939339879</v>
      </c>
      <c r="AJ104" s="577"/>
      <c r="AK104" s="548"/>
      <c r="AL104" s="545"/>
      <c r="AM104" s="575"/>
      <c r="AN104" s="175">
        <f t="shared" si="86"/>
        <v>1114.4892952720786</v>
      </c>
      <c r="AO104" s="281">
        <f t="shared" si="87"/>
        <v>92.874107939339879</v>
      </c>
      <c r="AP104" s="577"/>
      <c r="AQ104" s="548"/>
      <c r="AR104" s="545"/>
      <c r="AS104" s="575"/>
      <c r="AT104" s="175">
        <f t="shared" si="88"/>
        <v>1114.4892952720786</v>
      </c>
      <c r="AU104" s="281">
        <f t="shared" si="89"/>
        <v>92.874107939339879</v>
      </c>
      <c r="AV104" s="577"/>
      <c r="AW104" s="548"/>
      <c r="AX104" s="545"/>
    </row>
    <row r="105" spans="1:50" s="170" customFormat="1" x14ac:dyDescent="0.25">
      <c r="A105" s="256">
        <v>3</v>
      </c>
      <c r="B105" s="257" t="s">
        <v>299</v>
      </c>
      <c r="C105" s="257" t="s">
        <v>300</v>
      </c>
      <c r="D105" s="257" t="s">
        <v>674</v>
      </c>
      <c r="E105" s="532"/>
      <c r="F105" s="172" t="s">
        <v>195</v>
      </c>
      <c r="G105" s="257">
        <v>247.6</v>
      </c>
      <c r="H105" s="120" t="s">
        <v>78</v>
      </c>
      <c r="I105" s="172" t="s">
        <v>114</v>
      </c>
      <c r="J105" s="257" t="s">
        <v>275</v>
      </c>
      <c r="K105" s="257" t="s">
        <v>272</v>
      </c>
      <c r="L105" s="294" t="s">
        <v>10</v>
      </c>
      <c r="M105" s="258">
        <v>1</v>
      </c>
      <c r="N105" s="259">
        <v>1000</v>
      </c>
      <c r="O105" s="174">
        <v>0.05</v>
      </c>
      <c r="P105" s="175">
        <f t="shared" si="78"/>
        <v>1050</v>
      </c>
      <c r="Q105" s="176">
        <f t="shared" si="79"/>
        <v>87.5</v>
      </c>
      <c r="R105" s="548"/>
      <c r="S105" s="548"/>
      <c r="T105" s="545"/>
      <c r="U105" s="575"/>
      <c r="V105" s="175">
        <f t="shared" si="80"/>
        <v>1114.4892952720786</v>
      </c>
      <c r="W105" s="281">
        <f t="shared" si="81"/>
        <v>92.874107939339879</v>
      </c>
      <c r="X105" s="577"/>
      <c r="Y105" s="548"/>
      <c r="Z105" s="545"/>
      <c r="AA105" s="575"/>
      <c r="AB105" s="175">
        <f t="shared" si="82"/>
        <v>1114.4892952720786</v>
      </c>
      <c r="AC105" s="281">
        <f t="shared" si="83"/>
        <v>92.874107939339879</v>
      </c>
      <c r="AD105" s="581"/>
      <c r="AE105" s="548"/>
      <c r="AF105" s="545"/>
      <c r="AG105" s="575"/>
      <c r="AH105" s="175">
        <f t="shared" si="84"/>
        <v>1114.4892952720786</v>
      </c>
      <c r="AI105" s="281">
        <f t="shared" si="85"/>
        <v>92.874107939339879</v>
      </c>
      <c r="AJ105" s="577"/>
      <c r="AK105" s="548"/>
      <c r="AL105" s="545"/>
      <c r="AM105" s="575"/>
      <c r="AN105" s="175">
        <f t="shared" si="86"/>
        <v>1114.4892952720786</v>
      </c>
      <c r="AO105" s="281">
        <f t="shared" si="87"/>
        <v>92.874107939339879</v>
      </c>
      <c r="AP105" s="577"/>
      <c r="AQ105" s="548"/>
      <c r="AR105" s="545"/>
      <c r="AS105" s="575"/>
      <c r="AT105" s="175">
        <f t="shared" si="88"/>
        <v>1114.4892952720786</v>
      </c>
      <c r="AU105" s="281">
        <f t="shared" si="89"/>
        <v>92.874107939339879</v>
      </c>
      <c r="AV105" s="577"/>
      <c r="AW105" s="548"/>
      <c r="AX105" s="545"/>
    </row>
    <row r="106" spans="1:50" s="170" customFormat="1" x14ac:dyDescent="0.25">
      <c r="A106" s="256">
        <v>3</v>
      </c>
      <c r="B106" s="257" t="s">
        <v>299</v>
      </c>
      <c r="C106" s="257" t="s">
        <v>300</v>
      </c>
      <c r="D106" s="257" t="s">
        <v>674</v>
      </c>
      <c r="E106" s="532"/>
      <c r="F106" s="172" t="s">
        <v>195</v>
      </c>
      <c r="G106" s="257">
        <v>339.44</v>
      </c>
      <c r="H106" s="120" t="s">
        <v>78</v>
      </c>
      <c r="I106" s="172" t="s">
        <v>114</v>
      </c>
      <c r="J106" s="257" t="s">
        <v>275</v>
      </c>
      <c r="K106" s="257" t="s">
        <v>276</v>
      </c>
      <c r="L106" s="294" t="s">
        <v>10</v>
      </c>
      <c r="M106" s="258">
        <v>1</v>
      </c>
      <c r="N106" s="259">
        <v>1000</v>
      </c>
      <c r="O106" s="174">
        <v>0.05</v>
      </c>
      <c r="P106" s="175">
        <f t="shared" si="78"/>
        <v>1050</v>
      </c>
      <c r="Q106" s="176">
        <f t="shared" si="79"/>
        <v>87.5</v>
      </c>
      <c r="R106" s="548"/>
      <c r="S106" s="548"/>
      <c r="T106" s="545"/>
      <c r="U106" s="575"/>
      <c r="V106" s="175">
        <f t="shared" si="80"/>
        <v>1114.4892952720786</v>
      </c>
      <c r="W106" s="281">
        <f t="shared" si="81"/>
        <v>92.874107939339879</v>
      </c>
      <c r="X106" s="577"/>
      <c r="Y106" s="548"/>
      <c r="Z106" s="545"/>
      <c r="AA106" s="575"/>
      <c r="AB106" s="175">
        <f t="shared" si="82"/>
        <v>1114.4892952720786</v>
      </c>
      <c r="AC106" s="281">
        <f t="shared" si="83"/>
        <v>92.874107939339879</v>
      </c>
      <c r="AD106" s="581"/>
      <c r="AE106" s="548"/>
      <c r="AF106" s="545"/>
      <c r="AG106" s="575"/>
      <c r="AH106" s="175">
        <f t="shared" si="84"/>
        <v>1114.4892952720786</v>
      </c>
      <c r="AI106" s="281">
        <f t="shared" si="85"/>
        <v>92.874107939339879</v>
      </c>
      <c r="AJ106" s="577"/>
      <c r="AK106" s="548"/>
      <c r="AL106" s="545"/>
      <c r="AM106" s="575"/>
      <c r="AN106" s="175">
        <f t="shared" si="86"/>
        <v>1114.4892952720786</v>
      </c>
      <c r="AO106" s="281">
        <f t="shared" si="87"/>
        <v>92.874107939339879</v>
      </c>
      <c r="AP106" s="577"/>
      <c r="AQ106" s="548"/>
      <c r="AR106" s="545"/>
      <c r="AS106" s="575"/>
      <c r="AT106" s="175">
        <f t="shared" si="88"/>
        <v>1114.4892952720786</v>
      </c>
      <c r="AU106" s="281">
        <f t="shared" si="89"/>
        <v>92.874107939339879</v>
      </c>
      <c r="AV106" s="577"/>
      <c r="AW106" s="548"/>
      <c r="AX106" s="545"/>
    </row>
    <row r="107" spans="1:50" s="170" customFormat="1" x14ac:dyDescent="0.25">
      <c r="A107" s="256">
        <v>3</v>
      </c>
      <c r="B107" s="257" t="s">
        <v>299</v>
      </c>
      <c r="C107" s="257" t="s">
        <v>300</v>
      </c>
      <c r="D107" s="257" t="s">
        <v>674</v>
      </c>
      <c r="E107" s="532"/>
      <c r="F107" s="172" t="s">
        <v>195</v>
      </c>
      <c r="G107" s="257">
        <v>311.52999999999997</v>
      </c>
      <c r="H107" s="120" t="s">
        <v>78</v>
      </c>
      <c r="I107" s="172" t="s">
        <v>114</v>
      </c>
      <c r="J107" s="257" t="s">
        <v>275</v>
      </c>
      <c r="K107" s="257" t="s">
        <v>311</v>
      </c>
      <c r="L107" s="294" t="s">
        <v>10</v>
      </c>
      <c r="M107" s="258">
        <v>1</v>
      </c>
      <c r="N107" s="259">
        <v>1000</v>
      </c>
      <c r="O107" s="174">
        <v>0.05</v>
      </c>
      <c r="P107" s="175">
        <f t="shared" si="78"/>
        <v>1050</v>
      </c>
      <c r="Q107" s="176">
        <f t="shared" si="79"/>
        <v>87.5</v>
      </c>
      <c r="R107" s="548"/>
      <c r="S107" s="548"/>
      <c r="T107" s="545"/>
      <c r="U107" s="575"/>
      <c r="V107" s="175">
        <f t="shared" si="80"/>
        <v>1114.4892952720786</v>
      </c>
      <c r="W107" s="281">
        <f t="shared" si="81"/>
        <v>92.874107939339879</v>
      </c>
      <c r="X107" s="577"/>
      <c r="Y107" s="548"/>
      <c r="Z107" s="545"/>
      <c r="AA107" s="575"/>
      <c r="AB107" s="175">
        <f t="shared" si="82"/>
        <v>1114.4892952720786</v>
      </c>
      <c r="AC107" s="281">
        <f t="shared" si="83"/>
        <v>92.874107939339879</v>
      </c>
      <c r="AD107" s="581"/>
      <c r="AE107" s="548"/>
      <c r="AF107" s="545"/>
      <c r="AG107" s="575"/>
      <c r="AH107" s="175">
        <f t="shared" si="84"/>
        <v>1114.4892952720786</v>
      </c>
      <c r="AI107" s="281">
        <f t="shared" si="85"/>
        <v>92.874107939339879</v>
      </c>
      <c r="AJ107" s="577"/>
      <c r="AK107" s="548"/>
      <c r="AL107" s="545"/>
      <c r="AM107" s="575"/>
      <c r="AN107" s="175">
        <f t="shared" si="86"/>
        <v>1114.4892952720786</v>
      </c>
      <c r="AO107" s="281">
        <f t="shared" si="87"/>
        <v>92.874107939339879</v>
      </c>
      <c r="AP107" s="577"/>
      <c r="AQ107" s="548"/>
      <c r="AR107" s="545"/>
      <c r="AS107" s="575"/>
      <c r="AT107" s="175">
        <f t="shared" si="88"/>
        <v>1114.4892952720786</v>
      </c>
      <c r="AU107" s="281">
        <f t="shared" si="89"/>
        <v>92.874107939339879</v>
      </c>
      <c r="AV107" s="577"/>
      <c r="AW107" s="548"/>
      <c r="AX107" s="545"/>
    </row>
    <row r="108" spans="1:50" s="170" customFormat="1" x14ac:dyDescent="0.25">
      <c r="A108" s="256">
        <v>3</v>
      </c>
      <c r="B108" s="257" t="s">
        <v>299</v>
      </c>
      <c r="C108" s="257" t="s">
        <v>300</v>
      </c>
      <c r="D108" s="257" t="s">
        <v>674</v>
      </c>
      <c r="E108" s="532"/>
      <c r="F108" s="172" t="s">
        <v>195</v>
      </c>
      <c r="G108" s="257">
        <v>423.47</v>
      </c>
      <c r="H108" s="120" t="s">
        <v>78</v>
      </c>
      <c r="I108" s="172" t="s">
        <v>114</v>
      </c>
      <c r="J108" s="257" t="s">
        <v>275</v>
      </c>
      <c r="K108" s="257" t="s">
        <v>312</v>
      </c>
      <c r="L108" s="294" t="s">
        <v>10</v>
      </c>
      <c r="M108" s="258">
        <v>1</v>
      </c>
      <c r="N108" s="259">
        <v>1000</v>
      </c>
      <c r="O108" s="174">
        <v>0.05</v>
      </c>
      <c r="P108" s="175">
        <f t="shared" si="78"/>
        <v>1050</v>
      </c>
      <c r="Q108" s="176">
        <f t="shared" si="79"/>
        <v>87.5</v>
      </c>
      <c r="R108" s="548"/>
      <c r="S108" s="548"/>
      <c r="T108" s="545"/>
      <c r="U108" s="575"/>
      <c r="V108" s="175">
        <f t="shared" si="80"/>
        <v>1114.4892952720786</v>
      </c>
      <c r="W108" s="281">
        <f t="shared" si="81"/>
        <v>92.874107939339879</v>
      </c>
      <c r="X108" s="577"/>
      <c r="Y108" s="548"/>
      <c r="Z108" s="545"/>
      <c r="AA108" s="575"/>
      <c r="AB108" s="175">
        <f t="shared" si="82"/>
        <v>1114.4892952720786</v>
      </c>
      <c r="AC108" s="281">
        <f t="shared" si="83"/>
        <v>92.874107939339879</v>
      </c>
      <c r="AD108" s="581"/>
      <c r="AE108" s="548"/>
      <c r="AF108" s="545"/>
      <c r="AG108" s="575"/>
      <c r="AH108" s="175">
        <f t="shared" si="84"/>
        <v>1114.4892952720786</v>
      </c>
      <c r="AI108" s="281">
        <f t="shared" si="85"/>
        <v>92.874107939339879</v>
      </c>
      <c r="AJ108" s="577"/>
      <c r="AK108" s="548"/>
      <c r="AL108" s="545"/>
      <c r="AM108" s="575"/>
      <c r="AN108" s="175">
        <f t="shared" si="86"/>
        <v>1114.4892952720786</v>
      </c>
      <c r="AO108" s="281">
        <f t="shared" si="87"/>
        <v>92.874107939339879</v>
      </c>
      <c r="AP108" s="577"/>
      <c r="AQ108" s="548"/>
      <c r="AR108" s="545"/>
      <c r="AS108" s="575"/>
      <c r="AT108" s="175">
        <f t="shared" si="88"/>
        <v>1114.4892952720786</v>
      </c>
      <c r="AU108" s="281">
        <f t="shared" si="89"/>
        <v>92.874107939339879</v>
      </c>
      <c r="AV108" s="577"/>
      <c r="AW108" s="548"/>
      <c r="AX108" s="545"/>
    </row>
    <row r="109" spans="1:50" s="170" customFormat="1" x14ac:dyDescent="0.25">
      <c r="A109" s="256">
        <v>3</v>
      </c>
      <c r="B109" s="257" t="s">
        <v>299</v>
      </c>
      <c r="C109" s="257" t="s">
        <v>300</v>
      </c>
      <c r="D109" s="257" t="s">
        <v>674</v>
      </c>
      <c r="E109" s="532"/>
      <c r="F109" s="172" t="s">
        <v>195</v>
      </c>
      <c r="G109" s="257">
        <v>20.14</v>
      </c>
      <c r="H109" s="120" t="s">
        <v>78</v>
      </c>
      <c r="I109" s="172" t="s">
        <v>114</v>
      </c>
      <c r="J109" s="257" t="s">
        <v>275</v>
      </c>
      <c r="K109" s="257" t="s">
        <v>321</v>
      </c>
      <c r="L109" s="294" t="s">
        <v>10</v>
      </c>
      <c r="M109" s="258">
        <v>1</v>
      </c>
      <c r="N109" s="259">
        <v>1000</v>
      </c>
      <c r="O109" s="174">
        <v>0.05</v>
      </c>
      <c r="P109" s="175">
        <f t="shared" ref="P109:P132" si="90">N109*(O109+1)*M109</f>
        <v>1050</v>
      </c>
      <c r="Q109" s="176">
        <f t="shared" si="79"/>
        <v>87.5</v>
      </c>
      <c r="R109" s="548"/>
      <c r="S109" s="548"/>
      <c r="T109" s="545"/>
      <c r="U109" s="575"/>
      <c r="V109" s="175">
        <f t="shared" si="80"/>
        <v>1114.4892952720786</v>
      </c>
      <c r="W109" s="281">
        <f t="shared" si="81"/>
        <v>92.874107939339879</v>
      </c>
      <c r="X109" s="577"/>
      <c r="Y109" s="548"/>
      <c r="Z109" s="545"/>
      <c r="AA109" s="575"/>
      <c r="AB109" s="175">
        <f t="shared" si="82"/>
        <v>1114.4892952720786</v>
      </c>
      <c r="AC109" s="281">
        <f t="shared" si="83"/>
        <v>92.874107939339879</v>
      </c>
      <c r="AD109" s="581"/>
      <c r="AE109" s="548"/>
      <c r="AF109" s="545"/>
      <c r="AG109" s="575"/>
      <c r="AH109" s="175">
        <f t="shared" si="84"/>
        <v>1114.4892952720786</v>
      </c>
      <c r="AI109" s="281">
        <f t="shared" si="85"/>
        <v>92.874107939339879</v>
      </c>
      <c r="AJ109" s="577"/>
      <c r="AK109" s="548"/>
      <c r="AL109" s="545"/>
      <c r="AM109" s="575"/>
      <c r="AN109" s="175">
        <f t="shared" si="86"/>
        <v>1114.4892952720786</v>
      </c>
      <c r="AO109" s="281">
        <f t="shared" si="87"/>
        <v>92.874107939339879</v>
      </c>
      <c r="AP109" s="577"/>
      <c r="AQ109" s="548"/>
      <c r="AR109" s="545"/>
      <c r="AS109" s="575"/>
      <c r="AT109" s="175">
        <f t="shared" si="88"/>
        <v>1114.4892952720786</v>
      </c>
      <c r="AU109" s="281">
        <f t="shared" si="89"/>
        <v>92.874107939339879</v>
      </c>
      <c r="AV109" s="577"/>
      <c r="AW109" s="548"/>
      <c r="AX109" s="545"/>
    </row>
    <row r="110" spans="1:50" s="170" customFormat="1" x14ac:dyDescent="0.25">
      <c r="A110" s="256">
        <v>3</v>
      </c>
      <c r="B110" s="257" t="s">
        <v>299</v>
      </c>
      <c r="C110" s="257" t="s">
        <v>300</v>
      </c>
      <c r="D110" s="257" t="s">
        <v>674</v>
      </c>
      <c r="E110" s="532"/>
      <c r="F110" s="172" t="s">
        <v>195</v>
      </c>
      <c r="G110" s="257">
        <v>111.1</v>
      </c>
      <c r="H110" s="120" t="s">
        <v>78</v>
      </c>
      <c r="I110" s="172" t="s">
        <v>114</v>
      </c>
      <c r="J110" s="257" t="s">
        <v>275</v>
      </c>
      <c r="K110" s="257" t="s">
        <v>323</v>
      </c>
      <c r="L110" s="294" t="s">
        <v>10</v>
      </c>
      <c r="M110" s="258">
        <v>1</v>
      </c>
      <c r="N110" s="259">
        <v>1000</v>
      </c>
      <c r="O110" s="174">
        <v>0.05</v>
      </c>
      <c r="P110" s="175">
        <f t="shared" si="90"/>
        <v>1050</v>
      </c>
      <c r="Q110" s="176">
        <f t="shared" si="79"/>
        <v>87.5</v>
      </c>
      <c r="R110" s="548"/>
      <c r="S110" s="548"/>
      <c r="T110" s="545"/>
      <c r="U110" s="575"/>
      <c r="V110" s="175">
        <f t="shared" si="80"/>
        <v>1114.4892952720786</v>
      </c>
      <c r="W110" s="281">
        <f t="shared" si="81"/>
        <v>92.874107939339879</v>
      </c>
      <c r="X110" s="577"/>
      <c r="Y110" s="548"/>
      <c r="Z110" s="545"/>
      <c r="AA110" s="575"/>
      <c r="AB110" s="175">
        <f t="shared" si="82"/>
        <v>1114.4892952720786</v>
      </c>
      <c r="AC110" s="281">
        <f t="shared" si="83"/>
        <v>92.874107939339879</v>
      </c>
      <c r="AD110" s="581"/>
      <c r="AE110" s="548"/>
      <c r="AF110" s="545"/>
      <c r="AG110" s="575"/>
      <c r="AH110" s="175">
        <f t="shared" si="84"/>
        <v>1114.4892952720786</v>
      </c>
      <c r="AI110" s="281">
        <f t="shared" si="85"/>
        <v>92.874107939339879</v>
      </c>
      <c r="AJ110" s="577"/>
      <c r="AK110" s="548"/>
      <c r="AL110" s="545"/>
      <c r="AM110" s="575"/>
      <c r="AN110" s="175">
        <f t="shared" si="86"/>
        <v>1114.4892952720786</v>
      </c>
      <c r="AO110" s="281">
        <f t="shared" si="87"/>
        <v>92.874107939339879</v>
      </c>
      <c r="AP110" s="577"/>
      <c r="AQ110" s="548"/>
      <c r="AR110" s="545"/>
      <c r="AS110" s="575"/>
      <c r="AT110" s="175">
        <f t="shared" si="88"/>
        <v>1114.4892952720786</v>
      </c>
      <c r="AU110" s="281">
        <f t="shared" si="89"/>
        <v>92.874107939339879</v>
      </c>
      <c r="AV110" s="577"/>
      <c r="AW110" s="548"/>
      <c r="AX110" s="545"/>
    </row>
    <row r="111" spans="1:50" s="170" customFormat="1" x14ac:dyDescent="0.25">
      <c r="A111" s="256">
        <v>3</v>
      </c>
      <c r="B111" s="257" t="s">
        <v>299</v>
      </c>
      <c r="C111" s="257" t="s">
        <v>300</v>
      </c>
      <c r="D111" s="257" t="s">
        <v>674</v>
      </c>
      <c r="E111" s="532"/>
      <c r="F111" s="172" t="s">
        <v>195</v>
      </c>
      <c r="G111" s="257">
        <v>77.400000000000006</v>
      </c>
      <c r="H111" s="120" t="s">
        <v>78</v>
      </c>
      <c r="I111" s="172" t="s">
        <v>114</v>
      </c>
      <c r="J111" s="257" t="s">
        <v>275</v>
      </c>
      <c r="K111" s="257" t="s">
        <v>324</v>
      </c>
      <c r="L111" s="294" t="s">
        <v>10</v>
      </c>
      <c r="M111" s="258">
        <v>1</v>
      </c>
      <c r="N111" s="259">
        <v>1000</v>
      </c>
      <c r="O111" s="174">
        <v>0.05</v>
      </c>
      <c r="P111" s="175">
        <f t="shared" si="90"/>
        <v>1050</v>
      </c>
      <c r="Q111" s="176">
        <f t="shared" si="79"/>
        <v>87.5</v>
      </c>
      <c r="R111" s="548"/>
      <c r="S111" s="548"/>
      <c r="T111" s="545"/>
      <c r="U111" s="575"/>
      <c r="V111" s="175">
        <f t="shared" si="80"/>
        <v>1114.4892952720786</v>
      </c>
      <c r="W111" s="281">
        <f t="shared" si="81"/>
        <v>92.874107939339879</v>
      </c>
      <c r="X111" s="577"/>
      <c r="Y111" s="548"/>
      <c r="Z111" s="545"/>
      <c r="AA111" s="575"/>
      <c r="AB111" s="175">
        <f t="shared" si="82"/>
        <v>1114.4892952720786</v>
      </c>
      <c r="AC111" s="281">
        <f t="shared" si="83"/>
        <v>92.874107939339879</v>
      </c>
      <c r="AD111" s="581"/>
      <c r="AE111" s="548"/>
      <c r="AF111" s="545"/>
      <c r="AG111" s="575"/>
      <c r="AH111" s="175">
        <f t="shared" si="84"/>
        <v>1114.4892952720786</v>
      </c>
      <c r="AI111" s="281">
        <f t="shared" si="85"/>
        <v>92.874107939339879</v>
      </c>
      <c r="AJ111" s="577"/>
      <c r="AK111" s="548"/>
      <c r="AL111" s="545"/>
      <c r="AM111" s="575"/>
      <c r="AN111" s="175">
        <f t="shared" si="86"/>
        <v>1114.4892952720786</v>
      </c>
      <c r="AO111" s="281">
        <f t="shared" si="87"/>
        <v>92.874107939339879</v>
      </c>
      <c r="AP111" s="577"/>
      <c r="AQ111" s="548"/>
      <c r="AR111" s="545"/>
      <c r="AS111" s="575"/>
      <c r="AT111" s="175">
        <f t="shared" si="88"/>
        <v>1114.4892952720786</v>
      </c>
      <c r="AU111" s="281">
        <f t="shared" si="89"/>
        <v>92.874107939339879</v>
      </c>
      <c r="AV111" s="577"/>
      <c r="AW111" s="548"/>
      <c r="AX111" s="545"/>
    </row>
    <row r="112" spans="1:50" s="170" customFormat="1" x14ac:dyDescent="0.25">
      <c r="A112" s="256">
        <v>3</v>
      </c>
      <c r="B112" s="257" t="s">
        <v>299</v>
      </c>
      <c r="C112" s="257" t="s">
        <v>300</v>
      </c>
      <c r="D112" s="257" t="s">
        <v>674</v>
      </c>
      <c r="E112" s="532"/>
      <c r="F112" s="328" t="s">
        <v>198</v>
      </c>
      <c r="G112" s="328">
        <v>67.06</v>
      </c>
      <c r="H112" s="329" t="s">
        <v>78</v>
      </c>
      <c r="I112" s="328" t="s">
        <v>114</v>
      </c>
      <c r="J112" s="328" t="s">
        <v>275</v>
      </c>
      <c r="K112" s="328" t="s">
        <v>274</v>
      </c>
      <c r="L112" s="294" t="s">
        <v>10</v>
      </c>
      <c r="M112" s="258">
        <v>1</v>
      </c>
      <c r="N112" s="259">
        <v>1000</v>
      </c>
      <c r="O112" s="174">
        <v>0.05</v>
      </c>
      <c r="P112" s="175">
        <f t="shared" si="90"/>
        <v>1050</v>
      </c>
      <c r="Q112" s="176">
        <f t="shared" si="79"/>
        <v>87.5</v>
      </c>
      <c r="R112" s="548"/>
      <c r="S112" s="548"/>
      <c r="T112" s="545"/>
      <c r="U112" s="575"/>
      <c r="V112" s="175">
        <f t="shared" si="80"/>
        <v>1114.4892952720786</v>
      </c>
      <c r="W112" s="281">
        <f t="shared" si="81"/>
        <v>92.874107939339879</v>
      </c>
      <c r="X112" s="577"/>
      <c r="Y112" s="548"/>
      <c r="Z112" s="545"/>
      <c r="AA112" s="575"/>
      <c r="AB112" s="175">
        <f t="shared" si="82"/>
        <v>1114.4892952720786</v>
      </c>
      <c r="AC112" s="281">
        <f t="shared" si="83"/>
        <v>92.874107939339879</v>
      </c>
      <c r="AD112" s="581"/>
      <c r="AE112" s="548"/>
      <c r="AF112" s="545"/>
      <c r="AG112" s="575"/>
      <c r="AH112" s="175">
        <f t="shared" si="84"/>
        <v>1114.4892952720786</v>
      </c>
      <c r="AI112" s="281">
        <f t="shared" si="85"/>
        <v>92.874107939339879</v>
      </c>
      <c r="AJ112" s="577"/>
      <c r="AK112" s="548"/>
      <c r="AL112" s="545"/>
      <c r="AM112" s="575"/>
      <c r="AN112" s="175">
        <f t="shared" si="86"/>
        <v>1114.4892952720786</v>
      </c>
      <c r="AO112" s="281">
        <f t="shared" si="87"/>
        <v>92.874107939339879</v>
      </c>
      <c r="AP112" s="577"/>
      <c r="AQ112" s="548"/>
      <c r="AR112" s="545"/>
      <c r="AS112" s="575"/>
      <c r="AT112" s="175">
        <f t="shared" si="88"/>
        <v>1114.4892952720786</v>
      </c>
      <c r="AU112" s="281">
        <f t="shared" si="89"/>
        <v>92.874107939339879</v>
      </c>
      <c r="AV112" s="577"/>
      <c r="AW112" s="548"/>
      <c r="AX112" s="545"/>
    </row>
    <row r="113" spans="1:50" s="170" customFormat="1" x14ac:dyDescent="0.25">
      <c r="A113" s="256">
        <v>3</v>
      </c>
      <c r="B113" s="257" t="s">
        <v>299</v>
      </c>
      <c r="C113" s="257" t="s">
        <v>300</v>
      </c>
      <c r="D113" s="257" t="s">
        <v>674</v>
      </c>
      <c r="E113" s="532"/>
      <c r="F113" s="328" t="s">
        <v>198</v>
      </c>
      <c r="G113" s="328">
        <v>66.94</v>
      </c>
      <c r="H113" s="329" t="s">
        <v>78</v>
      </c>
      <c r="I113" s="328" t="s">
        <v>114</v>
      </c>
      <c r="J113" s="328" t="s">
        <v>275</v>
      </c>
      <c r="K113" s="328" t="s">
        <v>273</v>
      </c>
      <c r="L113" s="294" t="s">
        <v>10</v>
      </c>
      <c r="M113" s="258">
        <v>1</v>
      </c>
      <c r="N113" s="259">
        <v>1000</v>
      </c>
      <c r="O113" s="174">
        <v>0.05</v>
      </c>
      <c r="P113" s="175">
        <f t="shared" si="90"/>
        <v>1050</v>
      </c>
      <c r="Q113" s="176">
        <f t="shared" si="79"/>
        <v>87.5</v>
      </c>
      <c r="R113" s="548"/>
      <c r="S113" s="548"/>
      <c r="T113" s="545"/>
      <c r="U113" s="575"/>
      <c r="V113" s="175">
        <f t="shared" si="80"/>
        <v>1114.4892952720786</v>
      </c>
      <c r="W113" s="281">
        <f t="shared" si="81"/>
        <v>92.874107939339879</v>
      </c>
      <c r="X113" s="577"/>
      <c r="Y113" s="548"/>
      <c r="Z113" s="545"/>
      <c r="AA113" s="575"/>
      <c r="AB113" s="175">
        <f t="shared" si="82"/>
        <v>1114.4892952720786</v>
      </c>
      <c r="AC113" s="281">
        <f t="shared" si="83"/>
        <v>92.874107939339879</v>
      </c>
      <c r="AD113" s="581"/>
      <c r="AE113" s="548"/>
      <c r="AF113" s="545"/>
      <c r="AG113" s="575"/>
      <c r="AH113" s="175">
        <f t="shared" si="84"/>
        <v>1114.4892952720786</v>
      </c>
      <c r="AI113" s="281">
        <f t="shared" si="85"/>
        <v>92.874107939339879</v>
      </c>
      <c r="AJ113" s="577"/>
      <c r="AK113" s="548"/>
      <c r="AL113" s="545"/>
      <c r="AM113" s="575"/>
      <c r="AN113" s="175">
        <f t="shared" si="86"/>
        <v>1114.4892952720786</v>
      </c>
      <c r="AO113" s="281">
        <f t="shared" si="87"/>
        <v>92.874107939339879</v>
      </c>
      <c r="AP113" s="577"/>
      <c r="AQ113" s="548"/>
      <c r="AR113" s="545"/>
      <c r="AS113" s="575"/>
      <c r="AT113" s="175">
        <f t="shared" si="88"/>
        <v>1114.4892952720786</v>
      </c>
      <c r="AU113" s="281">
        <f t="shared" si="89"/>
        <v>92.874107939339879</v>
      </c>
      <c r="AV113" s="577"/>
      <c r="AW113" s="548"/>
      <c r="AX113" s="545"/>
    </row>
    <row r="114" spans="1:50" s="170" customFormat="1" x14ac:dyDescent="0.25">
      <c r="A114" s="256">
        <v>3</v>
      </c>
      <c r="B114" s="257" t="s">
        <v>299</v>
      </c>
      <c r="C114" s="257" t="s">
        <v>300</v>
      </c>
      <c r="D114" s="257" t="s">
        <v>674</v>
      </c>
      <c r="E114" s="532"/>
      <c r="F114" s="328" t="s">
        <v>202</v>
      </c>
      <c r="G114" s="328">
        <v>5.23</v>
      </c>
      <c r="H114" s="329" t="s">
        <v>78</v>
      </c>
      <c r="I114" s="328" t="s">
        <v>114</v>
      </c>
      <c r="J114" s="328" t="s">
        <v>275</v>
      </c>
      <c r="K114" s="328" t="s">
        <v>325</v>
      </c>
      <c r="L114" s="294" t="s">
        <v>10</v>
      </c>
      <c r="M114" s="258">
        <v>1</v>
      </c>
      <c r="N114" s="259">
        <v>1000</v>
      </c>
      <c r="O114" s="174">
        <v>0.05</v>
      </c>
      <c r="P114" s="175">
        <f t="shared" si="90"/>
        <v>1050</v>
      </c>
      <c r="Q114" s="176">
        <f t="shared" si="79"/>
        <v>87.5</v>
      </c>
      <c r="R114" s="548"/>
      <c r="S114" s="548"/>
      <c r="T114" s="545"/>
      <c r="U114" s="575"/>
      <c r="V114" s="175">
        <f t="shared" si="80"/>
        <v>1114.4892952720786</v>
      </c>
      <c r="W114" s="281">
        <f t="shared" si="81"/>
        <v>92.874107939339879</v>
      </c>
      <c r="X114" s="577"/>
      <c r="Y114" s="548"/>
      <c r="Z114" s="545"/>
      <c r="AA114" s="575"/>
      <c r="AB114" s="175">
        <f t="shared" si="82"/>
        <v>1114.4892952720786</v>
      </c>
      <c r="AC114" s="281">
        <f t="shared" si="83"/>
        <v>92.874107939339879</v>
      </c>
      <c r="AD114" s="581"/>
      <c r="AE114" s="548"/>
      <c r="AF114" s="545"/>
      <c r="AG114" s="575"/>
      <c r="AH114" s="175">
        <f t="shared" si="84"/>
        <v>1114.4892952720786</v>
      </c>
      <c r="AI114" s="281">
        <f t="shared" si="85"/>
        <v>92.874107939339879</v>
      </c>
      <c r="AJ114" s="577"/>
      <c r="AK114" s="548"/>
      <c r="AL114" s="545"/>
      <c r="AM114" s="575"/>
      <c r="AN114" s="175">
        <f t="shared" si="86"/>
        <v>1114.4892952720786</v>
      </c>
      <c r="AO114" s="281">
        <f t="shared" si="87"/>
        <v>92.874107939339879</v>
      </c>
      <c r="AP114" s="577"/>
      <c r="AQ114" s="548"/>
      <c r="AR114" s="545"/>
      <c r="AS114" s="575"/>
      <c r="AT114" s="175">
        <f t="shared" si="88"/>
        <v>1114.4892952720786</v>
      </c>
      <c r="AU114" s="281">
        <f t="shared" si="89"/>
        <v>92.874107939339879</v>
      </c>
      <c r="AV114" s="577"/>
      <c r="AW114" s="548"/>
      <c r="AX114" s="545"/>
    </row>
    <row r="115" spans="1:50" s="170" customFormat="1" x14ac:dyDescent="0.25">
      <c r="A115" s="256">
        <v>3</v>
      </c>
      <c r="B115" s="257" t="s">
        <v>299</v>
      </c>
      <c r="C115" s="257" t="s">
        <v>300</v>
      </c>
      <c r="D115" s="257" t="s">
        <v>674</v>
      </c>
      <c r="E115" s="532"/>
      <c r="F115" s="172" t="s">
        <v>212</v>
      </c>
      <c r="G115" s="257">
        <v>27.21</v>
      </c>
      <c r="H115" s="120" t="s">
        <v>78</v>
      </c>
      <c r="I115" s="172" t="s">
        <v>114</v>
      </c>
      <c r="J115" s="257" t="s">
        <v>275</v>
      </c>
      <c r="K115" s="257" t="s">
        <v>326</v>
      </c>
      <c r="L115" s="294" t="s">
        <v>10</v>
      </c>
      <c r="M115" s="258">
        <v>1</v>
      </c>
      <c r="N115" s="259">
        <v>1000</v>
      </c>
      <c r="O115" s="174">
        <v>0.05</v>
      </c>
      <c r="P115" s="175">
        <f t="shared" si="90"/>
        <v>1050</v>
      </c>
      <c r="Q115" s="176">
        <f t="shared" si="79"/>
        <v>87.5</v>
      </c>
      <c r="R115" s="548"/>
      <c r="S115" s="548"/>
      <c r="T115" s="545"/>
      <c r="U115" s="575"/>
      <c r="V115" s="175">
        <f t="shared" si="80"/>
        <v>1114.4892952720786</v>
      </c>
      <c r="W115" s="281">
        <f t="shared" si="81"/>
        <v>92.874107939339879</v>
      </c>
      <c r="X115" s="577"/>
      <c r="Y115" s="548"/>
      <c r="Z115" s="545"/>
      <c r="AA115" s="575"/>
      <c r="AB115" s="175">
        <f t="shared" si="82"/>
        <v>1114.4892952720786</v>
      </c>
      <c r="AC115" s="281">
        <f t="shared" si="83"/>
        <v>92.874107939339879</v>
      </c>
      <c r="AD115" s="581"/>
      <c r="AE115" s="548"/>
      <c r="AF115" s="545"/>
      <c r="AG115" s="575"/>
      <c r="AH115" s="175">
        <f t="shared" si="84"/>
        <v>1114.4892952720786</v>
      </c>
      <c r="AI115" s="281">
        <f t="shared" si="85"/>
        <v>92.874107939339879</v>
      </c>
      <c r="AJ115" s="577"/>
      <c r="AK115" s="548"/>
      <c r="AL115" s="545"/>
      <c r="AM115" s="575"/>
      <c r="AN115" s="175">
        <f t="shared" si="86"/>
        <v>1114.4892952720786</v>
      </c>
      <c r="AO115" s="281">
        <f t="shared" si="87"/>
        <v>92.874107939339879</v>
      </c>
      <c r="AP115" s="577"/>
      <c r="AQ115" s="548"/>
      <c r="AR115" s="545"/>
      <c r="AS115" s="575"/>
      <c r="AT115" s="175">
        <f t="shared" si="88"/>
        <v>1114.4892952720786</v>
      </c>
      <c r="AU115" s="281">
        <f t="shared" si="89"/>
        <v>92.874107939339879</v>
      </c>
      <c r="AV115" s="577"/>
      <c r="AW115" s="548"/>
      <c r="AX115" s="545"/>
    </row>
    <row r="116" spans="1:50" s="170" customFormat="1" x14ac:dyDescent="0.25">
      <c r="A116" s="256">
        <v>3</v>
      </c>
      <c r="B116" s="257" t="s">
        <v>299</v>
      </c>
      <c r="C116" s="257" t="s">
        <v>300</v>
      </c>
      <c r="D116" s="257" t="s">
        <v>674</v>
      </c>
      <c r="E116" s="532"/>
      <c r="F116" s="172" t="s">
        <v>195</v>
      </c>
      <c r="G116" s="257">
        <v>1445.91</v>
      </c>
      <c r="H116" s="120" t="s">
        <v>78</v>
      </c>
      <c r="I116" s="172" t="s">
        <v>114</v>
      </c>
      <c r="J116" s="257" t="s">
        <v>306</v>
      </c>
      <c r="K116" s="257" t="s">
        <v>271</v>
      </c>
      <c r="L116" s="294" t="s">
        <v>10</v>
      </c>
      <c r="M116" s="258">
        <v>1</v>
      </c>
      <c r="N116" s="259">
        <v>1000</v>
      </c>
      <c r="O116" s="174">
        <v>0.05</v>
      </c>
      <c r="P116" s="175">
        <f t="shared" si="90"/>
        <v>1050</v>
      </c>
      <c r="Q116" s="176">
        <f t="shared" si="79"/>
        <v>87.5</v>
      </c>
      <c r="R116" s="548"/>
      <c r="S116" s="548"/>
      <c r="T116" s="545"/>
      <c r="U116" s="575"/>
      <c r="V116" s="175">
        <f t="shared" si="80"/>
        <v>1114.4892952720786</v>
      </c>
      <c r="W116" s="281">
        <f t="shared" si="81"/>
        <v>92.874107939339879</v>
      </c>
      <c r="X116" s="577"/>
      <c r="Y116" s="548"/>
      <c r="Z116" s="545"/>
      <c r="AA116" s="575"/>
      <c r="AB116" s="175">
        <f t="shared" si="82"/>
        <v>1114.4892952720786</v>
      </c>
      <c r="AC116" s="281">
        <f t="shared" si="83"/>
        <v>92.874107939339879</v>
      </c>
      <c r="AD116" s="581"/>
      <c r="AE116" s="548"/>
      <c r="AF116" s="545"/>
      <c r="AG116" s="575"/>
      <c r="AH116" s="175">
        <f t="shared" si="84"/>
        <v>1114.4892952720786</v>
      </c>
      <c r="AI116" s="281">
        <f t="shared" si="85"/>
        <v>92.874107939339879</v>
      </c>
      <c r="AJ116" s="577"/>
      <c r="AK116" s="548"/>
      <c r="AL116" s="545"/>
      <c r="AM116" s="575"/>
      <c r="AN116" s="175">
        <f t="shared" si="86"/>
        <v>1114.4892952720786</v>
      </c>
      <c r="AO116" s="281">
        <f t="shared" si="87"/>
        <v>92.874107939339879</v>
      </c>
      <c r="AP116" s="577"/>
      <c r="AQ116" s="548"/>
      <c r="AR116" s="545"/>
      <c r="AS116" s="575"/>
      <c r="AT116" s="175">
        <f t="shared" si="88"/>
        <v>1114.4892952720786</v>
      </c>
      <c r="AU116" s="281">
        <f t="shared" si="89"/>
        <v>92.874107939339879</v>
      </c>
      <c r="AV116" s="577"/>
      <c r="AW116" s="548"/>
      <c r="AX116" s="545"/>
    </row>
    <row r="117" spans="1:50" s="170" customFormat="1" x14ac:dyDescent="0.25">
      <c r="A117" s="256">
        <v>3</v>
      </c>
      <c r="B117" s="257" t="s">
        <v>299</v>
      </c>
      <c r="C117" s="257" t="s">
        <v>300</v>
      </c>
      <c r="D117" s="257" t="s">
        <v>674</v>
      </c>
      <c r="E117" s="532"/>
      <c r="F117" s="172" t="s">
        <v>195</v>
      </c>
      <c r="G117" s="257">
        <v>57.3</v>
      </c>
      <c r="H117" s="120" t="s">
        <v>78</v>
      </c>
      <c r="I117" s="172" t="s">
        <v>114</v>
      </c>
      <c r="J117" s="257" t="s">
        <v>306</v>
      </c>
      <c r="K117" s="257" t="s">
        <v>272</v>
      </c>
      <c r="L117" s="294" t="s">
        <v>10</v>
      </c>
      <c r="M117" s="258">
        <v>1</v>
      </c>
      <c r="N117" s="259">
        <v>1000</v>
      </c>
      <c r="O117" s="174">
        <v>0.05</v>
      </c>
      <c r="P117" s="175">
        <f t="shared" si="90"/>
        <v>1050</v>
      </c>
      <c r="Q117" s="176">
        <f t="shared" si="79"/>
        <v>87.5</v>
      </c>
      <c r="R117" s="548"/>
      <c r="S117" s="548"/>
      <c r="T117" s="545"/>
      <c r="U117" s="575"/>
      <c r="V117" s="175">
        <f t="shared" si="80"/>
        <v>1114.4892952720786</v>
      </c>
      <c r="W117" s="281">
        <f t="shared" si="81"/>
        <v>92.874107939339879</v>
      </c>
      <c r="X117" s="577"/>
      <c r="Y117" s="548"/>
      <c r="Z117" s="545"/>
      <c r="AA117" s="575"/>
      <c r="AB117" s="175">
        <f t="shared" si="82"/>
        <v>1114.4892952720786</v>
      </c>
      <c r="AC117" s="281">
        <f t="shared" si="83"/>
        <v>92.874107939339879</v>
      </c>
      <c r="AD117" s="581"/>
      <c r="AE117" s="548"/>
      <c r="AF117" s="545"/>
      <c r="AG117" s="575"/>
      <c r="AH117" s="175">
        <f t="shared" si="84"/>
        <v>1114.4892952720786</v>
      </c>
      <c r="AI117" s="281">
        <f t="shared" si="85"/>
        <v>92.874107939339879</v>
      </c>
      <c r="AJ117" s="577"/>
      <c r="AK117" s="548"/>
      <c r="AL117" s="545"/>
      <c r="AM117" s="575"/>
      <c r="AN117" s="175">
        <f t="shared" si="86"/>
        <v>1114.4892952720786</v>
      </c>
      <c r="AO117" s="281">
        <f t="shared" si="87"/>
        <v>92.874107939339879</v>
      </c>
      <c r="AP117" s="577"/>
      <c r="AQ117" s="548"/>
      <c r="AR117" s="545"/>
      <c r="AS117" s="575"/>
      <c r="AT117" s="175">
        <f t="shared" si="88"/>
        <v>1114.4892952720786</v>
      </c>
      <c r="AU117" s="281">
        <f t="shared" si="89"/>
        <v>92.874107939339879</v>
      </c>
      <c r="AV117" s="577"/>
      <c r="AW117" s="548"/>
      <c r="AX117" s="545"/>
    </row>
    <row r="118" spans="1:50" s="170" customFormat="1" x14ac:dyDescent="0.25">
      <c r="A118" s="256">
        <v>3</v>
      </c>
      <c r="B118" s="257" t="s">
        <v>299</v>
      </c>
      <c r="C118" s="257" t="s">
        <v>300</v>
      </c>
      <c r="D118" s="257" t="s">
        <v>674</v>
      </c>
      <c r="E118" s="532"/>
      <c r="F118" s="172" t="s">
        <v>195</v>
      </c>
      <c r="G118" s="257">
        <v>87.51</v>
      </c>
      <c r="H118" s="120" t="s">
        <v>78</v>
      </c>
      <c r="I118" s="172" t="s">
        <v>114</v>
      </c>
      <c r="J118" s="257" t="s">
        <v>306</v>
      </c>
      <c r="K118" s="257" t="s">
        <v>276</v>
      </c>
      <c r="L118" s="294" t="s">
        <v>10</v>
      </c>
      <c r="M118" s="258">
        <v>1</v>
      </c>
      <c r="N118" s="259">
        <v>1000</v>
      </c>
      <c r="O118" s="174">
        <v>0.05</v>
      </c>
      <c r="P118" s="175">
        <f t="shared" si="90"/>
        <v>1050</v>
      </c>
      <c r="Q118" s="176">
        <f t="shared" si="79"/>
        <v>87.5</v>
      </c>
      <c r="R118" s="548"/>
      <c r="S118" s="548"/>
      <c r="T118" s="545"/>
      <c r="U118" s="575"/>
      <c r="V118" s="175">
        <f t="shared" si="80"/>
        <v>1114.4892952720786</v>
      </c>
      <c r="W118" s="281">
        <f t="shared" si="81"/>
        <v>92.874107939339879</v>
      </c>
      <c r="X118" s="577"/>
      <c r="Y118" s="548"/>
      <c r="Z118" s="545"/>
      <c r="AA118" s="575"/>
      <c r="AB118" s="175">
        <f t="shared" si="82"/>
        <v>1114.4892952720786</v>
      </c>
      <c r="AC118" s="281">
        <f t="shared" si="83"/>
        <v>92.874107939339879</v>
      </c>
      <c r="AD118" s="581"/>
      <c r="AE118" s="548"/>
      <c r="AF118" s="545"/>
      <c r="AG118" s="575"/>
      <c r="AH118" s="175">
        <f t="shared" si="84"/>
        <v>1114.4892952720786</v>
      </c>
      <c r="AI118" s="281">
        <f t="shared" si="85"/>
        <v>92.874107939339879</v>
      </c>
      <c r="AJ118" s="577"/>
      <c r="AK118" s="548"/>
      <c r="AL118" s="545"/>
      <c r="AM118" s="575"/>
      <c r="AN118" s="175">
        <f t="shared" si="86"/>
        <v>1114.4892952720786</v>
      </c>
      <c r="AO118" s="281">
        <f t="shared" si="87"/>
        <v>92.874107939339879</v>
      </c>
      <c r="AP118" s="577"/>
      <c r="AQ118" s="548"/>
      <c r="AR118" s="545"/>
      <c r="AS118" s="575"/>
      <c r="AT118" s="175">
        <f t="shared" si="88"/>
        <v>1114.4892952720786</v>
      </c>
      <c r="AU118" s="281">
        <f t="shared" si="89"/>
        <v>92.874107939339879</v>
      </c>
      <c r="AV118" s="577"/>
      <c r="AW118" s="548"/>
      <c r="AX118" s="545"/>
    </row>
    <row r="119" spans="1:50" s="170" customFormat="1" x14ac:dyDescent="0.25">
      <c r="A119" s="256">
        <v>3</v>
      </c>
      <c r="B119" s="257" t="s">
        <v>299</v>
      </c>
      <c r="C119" s="257" t="s">
        <v>300</v>
      </c>
      <c r="D119" s="257" t="s">
        <v>674</v>
      </c>
      <c r="E119" s="532"/>
      <c r="F119" s="172" t="s">
        <v>197</v>
      </c>
      <c r="G119" s="257">
        <v>135.6</v>
      </c>
      <c r="H119" s="120" t="s">
        <v>78</v>
      </c>
      <c r="I119" s="172" t="s">
        <v>114</v>
      </c>
      <c r="J119" s="257" t="s">
        <v>306</v>
      </c>
      <c r="K119" s="257" t="s">
        <v>311</v>
      </c>
      <c r="L119" s="294" t="s">
        <v>10</v>
      </c>
      <c r="M119" s="258">
        <v>1</v>
      </c>
      <c r="N119" s="259">
        <v>1000</v>
      </c>
      <c r="O119" s="174">
        <v>0.05</v>
      </c>
      <c r="P119" s="175">
        <f t="shared" si="90"/>
        <v>1050</v>
      </c>
      <c r="Q119" s="176">
        <f t="shared" si="79"/>
        <v>87.5</v>
      </c>
      <c r="R119" s="548"/>
      <c r="S119" s="548"/>
      <c r="T119" s="545"/>
      <c r="U119" s="575"/>
      <c r="V119" s="175">
        <f t="shared" si="80"/>
        <v>1114.4892952720786</v>
      </c>
      <c r="W119" s="281">
        <f t="shared" si="81"/>
        <v>92.874107939339879</v>
      </c>
      <c r="X119" s="577"/>
      <c r="Y119" s="548"/>
      <c r="Z119" s="545"/>
      <c r="AA119" s="575"/>
      <c r="AB119" s="175">
        <f t="shared" si="82"/>
        <v>1114.4892952720786</v>
      </c>
      <c r="AC119" s="281">
        <f t="shared" si="83"/>
        <v>92.874107939339879</v>
      </c>
      <c r="AD119" s="581"/>
      <c r="AE119" s="548"/>
      <c r="AF119" s="545"/>
      <c r="AG119" s="575"/>
      <c r="AH119" s="175">
        <f t="shared" si="84"/>
        <v>1114.4892952720786</v>
      </c>
      <c r="AI119" s="281">
        <f t="shared" si="85"/>
        <v>92.874107939339879</v>
      </c>
      <c r="AJ119" s="577"/>
      <c r="AK119" s="548"/>
      <c r="AL119" s="545"/>
      <c r="AM119" s="575"/>
      <c r="AN119" s="175">
        <f t="shared" si="86"/>
        <v>1114.4892952720786</v>
      </c>
      <c r="AO119" s="281">
        <f t="shared" si="87"/>
        <v>92.874107939339879</v>
      </c>
      <c r="AP119" s="577"/>
      <c r="AQ119" s="548"/>
      <c r="AR119" s="545"/>
      <c r="AS119" s="575"/>
      <c r="AT119" s="175">
        <f t="shared" si="88"/>
        <v>1114.4892952720786</v>
      </c>
      <c r="AU119" s="281">
        <f t="shared" si="89"/>
        <v>92.874107939339879</v>
      </c>
      <c r="AV119" s="577"/>
      <c r="AW119" s="548"/>
      <c r="AX119" s="545"/>
    </row>
    <row r="120" spans="1:50" s="170" customFormat="1" x14ac:dyDescent="0.25">
      <c r="A120" s="256">
        <v>3</v>
      </c>
      <c r="B120" s="257" t="s">
        <v>299</v>
      </c>
      <c r="C120" s="257" t="s">
        <v>300</v>
      </c>
      <c r="D120" s="257" t="s">
        <v>674</v>
      </c>
      <c r="E120" s="532"/>
      <c r="F120" s="172" t="s">
        <v>195</v>
      </c>
      <c r="G120" s="257">
        <v>64.62</v>
      </c>
      <c r="H120" s="120" t="s">
        <v>78</v>
      </c>
      <c r="I120" s="172" t="s">
        <v>114</v>
      </c>
      <c r="J120" s="257" t="s">
        <v>306</v>
      </c>
      <c r="K120" s="257" t="s">
        <v>312</v>
      </c>
      <c r="L120" s="294" t="s">
        <v>10</v>
      </c>
      <c r="M120" s="258">
        <v>1</v>
      </c>
      <c r="N120" s="259">
        <v>1000</v>
      </c>
      <c r="O120" s="174">
        <v>0.05</v>
      </c>
      <c r="P120" s="175">
        <f t="shared" si="90"/>
        <v>1050</v>
      </c>
      <c r="Q120" s="176">
        <f t="shared" si="79"/>
        <v>87.5</v>
      </c>
      <c r="R120" s="548"/>
      <c r="S120" s="548"/>
      <c r="T120" s="545"/>
      <c r="U120" s="575"/>
      <c r="V120" s="175">
        <f t="shared" si="80"/>
        <v>1114.4892952720786</v>
      </c>
      <c r="W120" s="281">
        <f t="shared" si="81"/>
        <v>92.874107939339879</v>
      </c>
      <c r="X120" s="577"/>
      <c r="Y120" s="548"/>
      <c r="Z120" s="545"/>
      <c r="AA120" s="575"/>
      <c r="AB120" s="175">
        <f t="shared" si="82"/>
        <v>1114.4892952720786</v>
      </c>
      <c r="AC120" s="281">
        <f t="shared" si="83"/>
        <v>92.874107939339879</v>
      </c>
      <c r="AD120" s="581"/>
      <c r="AE120" s="548"/>
      <c r="AF120" s="545"/>
      <c r="AG120" s="575"/>
      <c r="AH120" s="175">
        <f t="shared" si="84"/>
        <v>1114.4892952720786</v>
      </c>
      <c r="AI120" s="281">
        <f t="shared" si="85"/>
        <v>92.874107939339879</v>
      </c>
      <c r="AJ120" s="577"/>
      <c r="AK120" s="548"/>
      <c r="AL120" s="545"/>
      <c r="AM120" s="575"/>
      <c r="AN120" s="175">
        <f t="shared" si="86"/>
        <v>1114.4892952720786</v>
      </c>
      <c r="AO120" s="281">
        <f t="shared" si="87"/>
        <v>92.874107939339879</v>
      </c>
      <c r="AP120" s="577"/>
      <c r="AQ120" s="548"/>
      <c r="AR120" s="545"/>
      <c r="AS120" s="575"/>
      <c r="AT120" s="175">
        <f t="shared" si="88"/>
        <v>1114.4892952720786</v>
      </c>
      <c r="AU120" s="281">
        <f t="shared" si="89"/>
        <v>92.874107939339879</v>
      </c>
      <c r="AV120" s="577"/>
      <c r="AW120" s="548"/>
      <c r="AX120" s="545"/>
    </row>
    <row r="121" spans="1:50" s="170" customFormat="1" x14ac:dyDescent="0.25">
      <c r="A121" s="256">
        <v>3</v>
      </c>
      <c r="B121" s="257" t="s">
        <v>299</v>
      </c>
      <c r="C121" s="257" t="s">
        <v>300</v>
      </c>
      <c r="D121" s="257" t="s">
        <v>674</v>
      </c>
      <c r="E121" s="532"/>
      <c r="F121" s="328" t="s">
        <v>202</v>
      </c>
      <c r="G121" s="328">
        <v>149.4</v>
      </c>
      <c r="H121" s="329" t="s">
        <v>78</v>
      </c>
      <c r="I121" s="328" t="s">
        <v>114</v>
      </c>
      <c r="J121" s="328" t="s">
        <v>306</v>
      </c>
      <c r="K121" s="328" t="s">
        <v>274</v>
      </c>
      <c r="L121" s="294" t="s">
        <v>10</v>
      </c>
      <c r="M121" s="258">
        <v>1</v>
      </c>
      <c r="N121" s="259">
        <v>1000</v>
      </c>
      <c r="O121" s="174">
        <v>0.05</v>
      </c>
      <c r="P121" s="175">
        <f t="shared" si="90"/>
        <v>1050</v>
      </c>
      <c r="Q121" s="176">
        <f t="shared" si="79"/>
        <v>87.5</v>
      </c>
      <c r="R121" s="548"/>
      <c r="S121" s="548"/>
      <c r="T121" s="545"/>
      <c r="U121" s="575"/>
      <c r="V121" s="175">
        <f t="shared" si="80"/>
        <v>1114.4892952720786</v>
      </c>
      <c r="W121" s="281">
        <f t="shared" si="81"/>
        <v>92.874107939339879</v>
      </c>
      <c r="X121" s="577"/>
      <c r="Y121" s="548"/>
      <c r="Z121" s="545"/>
      <c r="AA121" s="575"/>
      <c r="AB121" s="175">
        <f t="shared" si="82"/>
        <v>1114.4892952720786</v>
      </c>
      <c r="AC121" s="281">
        <f t="shared" si="83"/>
        <v>92.874107939339879</v>
      </c>
      <c r="AD121" s="581"/>
      <c r="AE121" s="548"/>
      <c r="AF121" s="545"/>
      <c r="AG121" s="575"/>
      <c r="AH121" s="175">
        <f t="shared" si="84"/>
        <v>1114.4892952720786</v>
      </c>
      <c r="AI121" s="281">
        <f t="shared" si="85"/>
        <v>92.874107939339879</v>
      </c>
      <c r="AJ121" s="577"/>
      <c r="AK121" s="548"/>
      <c r="AL121" s="545"/>
      <c r="AM121" s="575"/>
      <c r="AN121" s="175">
        <f t="shared" si="86"/>
        <v>1114.4892952720786</v>
      </c>
      <c r="AO121" s="281">
        <f t="shared" si="87"/>
        <v>92.874107939339879</v>
      </c>
      <c r="AP121" s="577"/>
      <c r="AQ121" s="548"/>
      <c r="AR121" s="545"/>
      <c r="AS121" s="575"/>
      <c r="AT121" s="175">
        <f t="shared" si="88"/>
        <v>1114.4892952720786</v>
      </c>
      <c r="AU121" s="281">
        <f t="shared" si="89"/>
        <v>92.874107939339879</v>
      </c>
      <c r="AV121" s="577"/>
      <c r="AW121" s="548"/>
      <c r="AX121" s="545"/>
    </row>
    <row r="122" spans="1:50" s="170" customFormat="1" x14ac:dyDescent="0.25">
      <c r="A122" s="323">
        <v>3</v>
      </c>
      <c r="B122" s="298" t="s">
        <v>299</v>
      </c>
      <c r="C122" s="298" t="s">
        <v>300</v>
      </c>
      <c r="D122" s="298" t="s">
        <v>674</v>
      </c>
      <c r="E122" s="532"/>
      <c r="F122" s="521" t="s">
        <v>212</v>
      </c>
      <c r="G122" s="298">
        <v>39.43</v>
      </c>
      <c r="H122" s="324" t="s">
        <v>78</v>
      </c>
      <c r="I122" s="521" t="s">
        <v>114</v>
      </c>
      <c r="J122" s="298" t="s">
        <v>306</v>
      </c>
      <c r="K122" s="298" t="s">
        <v>326</v>
      </c>
      <c r="L122" s="525" t="s">
        <v>10</v>
      </c>
      <c r="M122" s="326">
        <v>1</v>
      </c>
      <c r="N122" s="327">
        <v>1000</v>
      </c>
      <c r="O122" s="197">
        <v>0.05</v>
      </c>
      <c r="P122" s="175">
        <f t="shared" si="90"/>
        <v>1050</v>
      </c>
      <c r="Q122" s="176">
        <f t="shared" si="79"/>
        <v>87.5</v>
      </c>
      <c r="R122" s="548"/>
      <c r="S122" s="548"/>
      <c r="T122" s="545"/>
      <c r="U122" s="575"/>
      <c r="V122" s="175">
        <f>P122*$E$10</f>
        <v>1114.4892952720786</v>
      </c>
      <c r="W122" s="281">
        <f t="shared" si="81"/>
        <v>92.874107939339879</v>
      </c>
      <c r="X122" s="577"/>
      <c r="Y122" s="548"/>
      <c r="Z122" s="545"/>
      <c r="AA122" s="575"/>
      <c r="AB122" s="175">
        <f>P122*$E$11</f>
        <v>1114.4892952720786</v>
      </c>
      <c r="AC122" s="281">
        <f t="shared" si="83"/>
        <v>92.874107939339879</v>
      </c>
      <c r="AD122" s="581"/>
      <c r="AE122" s="548"/>
      <c r="AF122" s="545"/>
      <c r="AG122" s="575"/>
      <c r="AH122" s="175">
        <f>P122*$E$12</f>
        <v>1114.4892952720786</v>
      </c>
      <c r="AI122" s="281">
        <f t="shared" si="85"/>
        <v>92.874107939339879</v>
      </c>
      <c r="AJ122" s="577"/>
      <c r="AK122" s="548"/>
      <c r="AL122" s="545"/>
      <c r="AM122" s="575"/>
      <c r="AN122" s="175">
        <f>P122*$E$13</f>
        <v>1114.4892952720786</v>
      </c>
      <c r="AO122" s="281">
        <f t="shared" si="87"/>
        <v>92.874107939339879</v>
      </c>
      <c r="AP122" s="577"/>
      <c r="AQ122" s="548"/>
      <c r="AR122" s="545"/>
      <c r="AS122" s="575"/>
      <c r="AT122" s="175">
        <f>P122*$E$14</f>
        <v>1114.4892952720786</v>
      </c>
      <c r="AU122" s="281">
        <f t="shared" si="89"/>
        <v>92.874107939339879</v>
      </c>
      <c r="AV122" s="577"/>
      <c r="AW122" s="548"/>
      <c r="AX122" s="545"/>
    </row>
    <row r="123" spans="1:50" s="170" customFormat="1" x14ac:dyDescent="0.25">
      <c r="A123" s="256">
        <v>3</v>
      </c>
      <c r="B123" s="257" t="s">
        <v>301</v>
      </c>
      <c r="C123" s="257" t="s">
        <v>300</v>
      </c>
      <c r="D123" s="257" t="s">
        <v>674</v>
      </c>
      <c r="E123" s="529" t="str">
        <f>CONCATENATE(C123,I123)</f>
        <v>400001TTVG</v>
      </c>
      <c r="F123" s="172" t="s">
        <v>203</v>
      </c>
      <c r="G123" s="298">
        <v>85.7</v>
      </c>
      <c r="H123" s="103" t="s">
        <v>78</v>
      </c>
      <c r="I123" s="172" t="s">
        <v>117</v>
      </c>
      <c r="J123" s="298" t="s">
        <v>270</v>
      </c>
      <c r="K123" s="298" t="s">
        <v>320</v>
      </c>
      <c r="L123" s="294" t="s">
        <v>10</v>
      </c>
      <c r="M123" s="326">
        <v>1</v>
      </c>
      <c r="N123" s="259">
        <v>1000</v>
      </c>
      <c r="O123" s="174">
        <v>0.05</v>
      </c>
      <c r="P123" s="175">
        <f t="shared" si="90"/>
        <v>1050</v>
      </c>
      <c r="Q123" s="176">
        <f t="shared" si="79"/>
        <v>87.5</v>
      </c>
      <c r="R123" s="548"/>
      <c r="S123" s="548"/>
      <c r="T123" s="545"/>
      <c r="U123" s="575"/>
      <c r="V123" s="175">
        <f t="shared" ref="V123:V128" si="91">P123*$E$10</f>
        <v>1114.4892952720786</v>
      </c>
      <c r="W123" s="281">
        <f t="shared" si="81"/>
        <v>92.874107939339879</v>
      </c>
      <c r="X123" s="577"/>
      <c r="Y123" s="548"/>
      <c r="Z123" s="545"/>
      <c r="AA123" s="575"/>
      <c r="AB123" s="175">
        <f t="shared" ref="AB123:AB128" si="92">P123*$E$11</f>
        <v>1114.4892952720786</v>
      </c>
      <c r="AC123" s="281">
        <f t="shared" si="83"/>
        <v>92.874107939339879</v>
      </c>
      <c r="AD123" s="581"/>
      <c r="AE123" s="548"/>
      <c r="AF123" s="545"/>
      <c r="AG123" s="575"/>
      <c r="AH123" s="175">
        <f t="shared" ref="AH123:AH128" si="93">P123*$E$12</f>
        <v>1114.4892952720786</v>
      </c>
      <c r="AI123" s="281">
        <f t="shared" si="85"/>
        <v>92.874107939339879</v>
      </c>
      <c r="AJ123" s="577"/>
      <c r="AK123" s="548"/>
      <c r="AL123" s="545"/>
      <c r="AM123" s="575"/>
      <c r="AN123" s="175">
        <f t="shared" ref="AN123:AN128" si="94">P123*$E$13</f>
        <v>1114.4892952720786</v>
      </c>
      <c r="AO123" s="281">
        <f t="shared" si="87"/>
        <v>92.874107939339879</v>
      </c>
      <c r="AP123" s="577"/>
      <c r="AQ123" s="548"/>
      <c r="AR123" s="545"/>
      <c r="AS123" s="575"/>
      <c r="AT123" s="175">
        <f t="shared" ref="AT123:AT128" si="95">P123*$E$14</f>
        <v>1114.4892952720786</v>
      </c>
      <c r="AU123" s="281">
        <f t="shared" si="89"/>
        <v>92.874107939339879</v>
      </c>
      <c r="AV123" s="577"/>
      <c r="AW123" s="548"/>
      <c r="AX123" s="545"/>
    </row>
    <row r="124" spans="1:50" s="170" customFormat="1" ht="12.75" thickBot="1" x14ac:dyDescent="0.3">
      <c r="A124" s="260">
        <v>3</v>
      </c>
      <c r="B124" s="261" t="s">
        <v>301</v>
      </c>
      <c r="C124" s="261" t="s">
        <v>300</v>
      </c>
      <c r="D124" s="261" t="s">
        <v>674</v>
      </c>
      <c r="E124" s="533"/>
      <c r="F124" s="182" t="s">
        <v>203</v>
      </c>
      <c r="G124" s="261">
        <v>709.7</v>
      </c>
      <c r="H124" s="277" t="s">
        <v>78</v>
      </c>
      <c r="I124" s="182" t="s">
        <v>117</v>
      </c>
      <c r="J124" s="261" t="s">
        <v>275</v>
      </c>
      <c r="K124" s="261" t="s">
        <v>276</v>
      </c>
      <c r="L124" s="301" t="s">
        <v>10</v>
      </c>
      <c r="M124" s="262">
        <v>1</v>
      </c>
      <c r="N124" s="327">
        <v>1000</v>
      </c>
      <c r="O124" s="197">
        <v>0.05</v>
      </c>
      <c r="P124" s="175">
        <f t="shared" ref="P124" si="96">N124*(O124+1)*M124</f>
        <v>1050</v>
      </c>
      <c r="Q124" s="176">
        <f t="shared" ref="Q124" si="97">P124/12</f>
        <v>87.5</v>
      </c>
      <c r="R124" s="548"/>
      <c r="S124" s="548"/>
      <c r="T124" s="545"/>
      <c r="U124" s="575"/>
      <c r="V124" s="175">
        <f t="shared" ref="V124" si="98">P124*$E$10</f>
        <v>1114.4892952720786</v>
      </c>
      <c r="W124" s="281">
        <f t="shared" ref="W124" si="99">V124/12</f>
        <v>92.874107939339879</v>
      </c>
      <c r="X124" s="577"/>
      <c r="Y124" s="548"/>
      <c r="Z124" s="545"/>
      <c r="AA124" s="575"/>
      <c r="AB124" s="175">
        <f t="shared" ref="AB124" si="100">P124*$E$11</f>
        <v>1114.4892952720786</v>
      </c>
      <c r="AC124" s="281">
        <f t="shared" ref="AC124" si="101">AB124/12</f>
        <v>92.874107939339879</v>
      </c>
      <c r="AD124" s="581"/>
      <c r="AE124" s="548"/>
      <c r="AF124" s="545"/>
      <c r="AG124" s="575"/>
      <c r="AH124" s="175">
        <f t="shared" ref="AH124" si="102">P124*$E$12</f>
        <v>1114.4892952720786</v>
      </c>
      <c r="AI124" s="281">
        <f t="shared" ref="AI124" si="103">AH124/12</f>
        <v>92.874107939339879</v>
      </c>
      <c r="AJ124" s="577"/>
      <c r="AK124" s="548"/>
      <c r="AL124" s="545"/>
      <c r="AM124" s="575"/>
      <c r="AN124" s="175">
        <f t="shared" ref="AN124" si="104">P124*$E$13</f>
        <v>1114.4892952720786</v>
      </c>
      <c r="AO124" s="281">
        <f t="shared" ref="AO124" si="105">AN124/12</f>
        <v>92.874107939339879</v>
      </c>
      <c r="AP124" s="577"/>
      <c r="AQ124" s="548"/>
      <c r="AR124" s="545"/>
      <c r="AS124" s="575"/>
      <c r="AT124" s="175">
        <f t="shared" ref="AT124" si="106">P124*$E$14</f>
        <v>1114.4892952720786</v>
      </c>
      <c r="AU124" s="281">
        <f t="shared" ref="AU124" si="107">AT124/12</f>
        <v>92.874107939339879</v>
      </c>
      <c r="AV124" s="577"/>
      <c r="AW124" s="548"/>
      <c r="AX124" s="545"/>
    </row>
    <row r="125" spans="1:50" s="170" customFormat="1" x14ac:dyDescent="0.25">
      <c r="A125" s="256">
        <v>3</v>
      </c>
      <c r="B125" s="257" t="s">
        <v>301</v>
      </c>
      <c r="C125" s="257" t="s">
        <v>300</v>
      </c>
      <c r="D125" s="257" t="s">
        <v>674</v>
      </c>
      <c r="E125" s="529" t="str">
        <f>CONCATENATE(C125,I125)</f>
        <v>400001TTPL</v>
      </c>
      <c r="F125" s="172" t="s">
        <v>197</v>
      </c>
      <c r="G125" s="298">
        <v>11.88</v>
      </c>
      <c r="H125" s="120" t="s">
        <v>78</v>
      </c>
      <c r="I125" s="172" t="s">
        <v>114</v>
      </c>
      <c r="J125" s="298" t="s">
        <v>270</v>
      </c>
      <c r="K125" s="298" t="s">
        <v>327</v>
      </c>
      <c r="L125" s="294" t="s">
        <v>10</v>
      </c>
      <c r="M125" s="326">
        <v>1</v>
      </c>
      <c r="N125" s="259">
        <v>1000</v>
      </c>
      <c r="O125" s="174">
        <v>0.05</v>
      </c>
      <c r="P125" s="175">
        <f t="shared" si="90"/>
        <v>1050</v>
      </c>
      <c r="Q125" s="176">
        <f t="shared" si="79"/>
        <v>87.5</v>
      </c>
      <c r="R125" s="548"/>
      <c r="S125" s="548"/>
      <c r="T125" s="545"/>
      <c r="U125" s="575"/>
      <c r="V125" s="175">
        <f t="shared" si="91"/>
        <v>1114.4892952720786</v>
      </c>
      <c r="W125" s="281">
        <f t="shared" si="81"/>
        <v>92.874107939339879</v>
      </c>
      <c r="X125" s="577"/>
      <c r="Y125" s="548"/>
      <c r="Z125" s="545"/>
      <c r="AA125" s="575"/>
      <c r="AB125" s="175">
        <f t="shared" si="92"/>
        <v>1114.4892952720786</v>
      </c>
      <c r="AC125" s="281">
        <f t="shared" si="83"/>
        <v>92.874107939339879</v>
      </c>
      <c r="AD125" s="581"/>
      <c r="AE125" s="548"/>
      <c r="AF125" s="545"/>
      <c r="AG125" s="575"/>
      <c r="AH125" s="175">
        <f t="shared" si="93"/>
        <v>1114.4892952720786</v>
      </c>
      <c r="AI125" s="281">
        <f t="shared" si="85"/>
        <v>92.874107939339879</v>
      </c>
      <c r="AJ125" s="577"/>
      <c r="AK125" s="548"/>
      <c r="AL125" s="545"/>
      <c r="AM125" s="575"/>
      <c r="AN125" s="175">
        <f t="shared" si="94"/>
        <v>1114.4892952720786</v>
      </c>
      <c r="AO125" s="281">
        <f t="shared" si="87"/>
        <v>92.874107939339879</v>
      </c>
      <c r="AP125" s="577"/>
      <c r="AQ125" s="548"/>
      <c r="AR125" s="545"/>
      <c r="AS125" s="575"/>
      <c r="AT125" s="175">
        <f t="shared" si="95"/>
        <v>1114.4892952720786</v>
      </c>
      <c r="AU125" s="281">
        <f t="shared" si="89"/>
        <v>92.874107939339879</v>
      </c>
      <c r="AV125" s="577"/>
      <c r="AW125" s="548"/>
      <c r="AX125" s="545"/>
    </row>
    <row r="126" spans="1:50" s="170" customFormat="1" x14ac:dyDescent="0.25">
      <c r="A126" s="323">
        <v>3</v>
      </c>
      <c r="B126" s="257" t="s">
        <v>301</v>
      </c>
      <c r="C126" s="298" t="s">
        <v>300</v>
      </c>
      <c r="D126" s="298" t="s">
        <v>674</v>
      </c>
      <c r="E126" s="532"/>
      <c r="F126" s="172" t="s">
        <v>197</v>
      </c>
      <c r="G126" s="298">
        <v>62.66</v>
      </c>
      <c r="H126" s="120" t="s">
        <v>78</v>
      </c>
      <c r="I126" s="172" t="s">
        <v>114</v>
      </c>
      <c r="J126" s="298" t="s">
        <v>275</v>
      </c>
      <c r="K126" s="298" t="s">
        <v>271</v>
      </c>
      <c r="L126" s="294" t="s">
        <v>10</v>
      </c>
      <c r="M126" s="326">
        <v>1</v>
      </c>
      <c r="N126" s="259">
        <v>1000</v>
      </c>
      <c r="O126" s="174">
        <v>0.05</v>
      </c>
      <c r="P126" s="175">
        <f t="shared" si="90"/>
        <v>1050</v>
      </c>
      <c r="Q126" s="176">
        <f t="shared" si="79"/>
        <v>87.5</v>
      </c>
      <c r="R126" s="548"/>
      <c r="S126" s="548"/>
      <c r="T126" s="545"/>
      <c r="U126" s="575"/>
      <c r="V126" s="175">
        <f t="shared" si="91"/>
        <v>1114.4892952720786</v>
      </c>
      <c r="W126" s="281">
        <f t="shared" si="81"/>
        <v>92.874107939339879</v>
      </c>
      <c r="X126" s="577"/>
      <c r="Y126" s="548"/>
      <c r="Z126" s="545"/>
      <c r="AA126" s="575"/>
      <c r="AB126" s="175">
        <f t="shared" si="92"/>
        <v>1114.4892952720786</v>
      </c>
      <c r="AC126" s="281">
        <f t="shared" si="83"/>
        <v>92.874107939339879</v>
      </c>
      <c r="AD126" s="581"/>
      <c r="AE126" s="548"/>
      <c r="AF126" s="545"/>
      <c r="AG126" s="575"/>
      <c r="AH126" s="175">
        <f t="shared" si="93"/>
        <v>1114.4892952720786</v>
      </c>
      <c r="AI126" s="281">
        <f t="shared" si="85"/>
        <v>92.874107939339879</v>
      </c>
      <c r="AJ126" s="577"/>
      <c r="AK126" s="548"/>
      <c r="AL126" s="545"/>
      <c r="AM126" s="575"/>
      <c r="AN126" s="175">
        <f t="shared" si="94"/>
        <v>1114.4892952720786</v>
      </c>
      <c r="AO126" s="281">
        <f t="shared" si="87"/>
        <v>92.874107939339879</v>
      </c>
      <c r="AP126" s="577"/>
      <c r="AQ126" s="548"/>
      <c r="AR126" s="545"/>
      <c r="AS126" s="575"/>
      <c r="AT126" s="175">
        <f t="shared" si="95"/>
        <v>1114.4892952720786</v>
      </c>
      <c r="AU126" s="281">
        <f t="shared" si="89"/>
        <v>92.874107939339879</v>
      </c>
      <c r="AV126" s="577"/>
      <c r="AW126" s="548"/>
      <c r="AX126" s="545"/>
    </row>
    <row r="127" spans="1:50" s="170" customFormat="1" x14ac:dyDescent="0.25">
      <c r="A127" s="256">
        <v>3</v>
      </c>
      <c r="B127" s="257" t="s">
        <v>301</v>
      </c>
      <c r="C127" s="257" t="s">
        <v>300</v>
      </c>
      <c r="D127" s="257" t="s">
        <v>674</v>
      </c>
      <c r="E127" s="532"/>
      <c r="F127" s="172" t="s">
        <v>197</v>
      </c>
      <c r="G127" s="298">
        <v>344.17</v>
      </c>
      <c r="H127" s="120" t="s">
        <v>78</v>
      </c>
      <c r="I127" s="172" t="s">
        <v>114</v>
      </c>
      <c r="J127" s="298" t="s">
        <v>275</v>
      </c>
      <c r="K127" s="298" t="s">
        <v>272</v>
      </c>
      <c r="L127" s="294" t="s">
        <v>10</v>
      </c>
      <c r="M127" s="326">
        <v>1</v>
      </c>
      <c r="N127" s="259">
        <v>1000</v>
      </c>
      <c r="O127" s="174">
        <v>0.05</v>
      </c>
      <c r="P127" s="175">
        <f t="shared" si="90"/>
        <v>1050</v>
      </c>
      <c r="Q127" s="176">
        <f t="shared" si="79"/>
        <v>87.5</v>
      </c>
      <c r="R127" s="548"/>
      <c r="S127" s="548"/>
      <c r="T127" s="545"/>
      <c r="U127" s="575"/>
      <c r="V127" s="175">
        <f t="shared" si="91"/>
        <v>1114.4892952720786</v>
      </c>
      <c r="W127" s="281">
        <f t="shared" si="81"/>
        <v>92.874107939339879</v>
      </c>
      <c r="X127" s="577"/>
      <c r="Y127" s="548"/>
      <c r="Z127" s="545"/>
      <c r="AA127" s="575"/>
      <c r="AB127" s="175">
        <f t="shared" si="92"/>
        <v>1114.4892952720786</v>
      </c>
      <c r="AC127" s="281">
        <f t="shared" si="83"/>
        <v>92.874107939339879</v>
      </c>
      <c r="AD127" s="581"/>
      <c r="AE127" s="548"/>
      <c r="AF127" s="545"/>
      <c r="AG127" s="575"/>
      <c r="AH127" s="175">
        <f t="shared" si="93"/>
        <v>1114.4892952720786</v>
      </c>
      <c r="AI127" s="281">
        <f t="shared" si="85"/>
        <v>92.874107939339879</v>
      </c>
      <c r="AJ127" s="577"/>
      <c r="AK127" s="548"/>
      <c r="AL127" s="545"/>
      <c r="AM127" s="575"/>
      <c r="AN127" s="175">
        <f t="shared" si="94"/>
        <v>1114.4892952720786</v>
      </c>
      <c r="AO127" s="281">
        <f t="shared" si="87"/>
        <v>92.874107939339879</v>
      </c>
      <c r="AP127" s="577"/>
      <c r="AQ127" s="548"/>
      <c r="AR127" s="545"/>
      <c r="AS127" s="575"/>
      <c r="AT127" s="175">
        <f t="shared" si="95"/>
        <v>1114.4892952720786</v>
      </c>
      <c r="AU127" s="281">
        <f t="shared" si="89"/>
        <v>92.874107939339879</v>
      </c>
      <c r="AV127" s="577"/>
      <c r="AW127" s="548"/>
      <c r="AX127" s="545"/>
    </row>
    <row r="128" spans="1:50" s="170" customFormat="1" ht="12.75" thickBot="1" x14ac:dyDescent="0.3">
      <c r="A128" s="323">
        <v>3</v>
      </c>
      <c r="B128" s="257" t="s">
        <v>301</v>
      </c>
      <c r="C128" s="298" t="s">
        <v>300</v>
      </c>
      <c r="D128" s="298" t="s">
        <v>674</v>
      </c>
      <c r="E128" s="530"/>
      <c r="F128" s="172" t="s">
        <v>205</v>
      </c>
      <c r="G128" s="298">
        <v>40.65</v>
      </c>
      <c r="H128" s="120" t="s">
        <v>78</v>
      </c>
      <c r="I128" s="172" t="s">
        <v>114</v>
      </c>
      <c r="J128" s="298" t="s">
        <v>275</v>
      </c>
      <c r="K128" s="298" t="s">
        <v>274</v>
      </c>
      <c r="L128" s="294" t="s">
        <v>10</v>
      </c>
      <c r="M128" s="326">
        <v>1</v>
      </c>
      <c r="N128" s="259">
        <v>1000</v>
      </c>
      <c r="O128" s="174">
        <v>0.05</v>
      </c>
      <c r="P128" s="175">
        <f t="shared" si="90"/>
        <v>1050</v>
      </c>
      <c r="Q128" s="176">
        <f t="shared" si="79"/>
        <v>87.5</v>
      </c>
      <c r="R128" s="548"/>
      <c r="S128" s="548"/>
      <c r="T128" s="545"/>
      <c r="U128" s="575"/>
      <c r="V128" s="175">
        <f t="shared" si="91"/>
        <v>1114.4892952720786</v>
      </c>
      <c r="W128" s="281">
        <f t="shared" si="81"/>
        <v>92.874107939339879</v>
      </c>
      <c r="X128" s="577"/>
      <c r="Y128" s="548"/>
      <c r="Z128" s="545"/>
      <c r="AA128" s="575"/>
      <c r="AB128" s="175">
        <f t="shared" si="92"/>
        <v>1114.4892952720786</v>
      </c>
      <c r="AC128" s="281">
        <f t="shared" si="83"/>
        <v>92.874107939339879</v>
      </c>
      <c r="AD128" s="581"/>
      <c r="AE128" s="548"/>
      <c r="AF128" s="545"/>
      <c r="AG128" s="575"/>
      <c r="AH128" s="179">
        <f t="shared" si="93"/>
        <v>1114.4892952720786</v>
      </c>
      <c r="AI128" s="287">
        <f t="shared" si="85"/>
        <v>92.874107939339879</v>
      </c>
      <c r="AJ128" s="577"/>
      <c r="AK128" s="548"/>
      <c r="AL128" s="545"/>
      <c r="AM128" s="575"/>
      <c r="AN128" s="179">
        <f t="shared" si="94"/>
        <v>1114.4892952720786</v>
      </c>
      <c r="AO128" s="287">
        <f t="shared" si="87"/>
        <v>92.874107939339879</v>
      </c>
      <c r="AP128" s="577"/>
      <c r="AQ128" s="548"/>
      <c r="AR128" s="545"/>
      <c r="AS128" s="575"/>
      <c r="AT128" s="179">
        <f t="shared" si="95"/>
        <v>1114.4892952720786</v>
      </c>
      <c r="AU128" s="287">
        <f t="shared" si="89"/>
        <v>92.874107939339879</v>
      </c>
      <c r="AV128" s="577"/>
      <c r="AW128" s="548"/>
      <c r="AX128" s="545"/>
    </row>
    <row r="129" spans="1:50" s="170" customFormat="1" x14ac:dyDescent="0.25">
      <c r="A129" s="252">
        <v>3</v>
      </c>
      <c r="B129" s="253" t="s">
        <v>302</v>
      </c>
      <c r="C129" s="253">
        <v>400501</v>
      </c>
      <c r="D129" s="253" t="s">
        <v>674</v>
      </c>
      <c r="E129" s="527"/>
      <c r="F129" s="164"/>
      <c r="G129" s="253">
        <v>31.06</v>
      </c>
      <c r="H129" s="95" t="s">
        <v>78</v>
      </c>
      <c r="I129" s="164" t="s">
        <v>115</v>
      </c>
      <c r="J129" s="253" t="s">
        <v>270</v>
      </c>
      <c r="K129" s="253"/>
      <c r="L129" s="292" t="s">
        <v>10</v>
      </c>
      <c r="M129" s="254">
        <v>1</v>
      </c>
      <c r="N129" s="255">
        <v>1000</v>
      </c>
      <c r="O129" s="167">
        <v>0.05</v>
      </c>
      <c r="P129" s="365">
        <f t="shared" si="90"/>
        <v>1050</v>
      </c>
      <c r="Q129" s="169">
        <f t="shared" si="79"/>
        <v>87.5</v>
      </c>
      <c r="R129" s="547">
        <f>SUM(P129:P132)</f>
        <v>4200</v>
      </c>
      <c r="S129" s="547">
        <f>SUM(Q129:Q132)</f>
        <v>350</v>
      </c>
      <c r="T129" s="544"/>
      <c r="U129" s="575"/>
      <c r="V129" s="168">
        <f t="shared" si="80"/>
        <v>1114.4892952720786</v>
      </c>
      <c r="W129" s="273">
        <f t="shared" si="81"/>
        <v>92.874107939339879</v>
      </c>
      <c r="X129" s="576">
        <f>SUM(V129:V132)</f>
        <v>4457.9571810883144</v>
      </c>
      <c r="Y129" s="547">
        <f>SUM(W129:W132)</f>
        <v>371.49643175735952</v>
      </c>
      <c r="Z129" s="544"/>
      <c r="AA129" s="575"/>
      <c r="AB129" s="168">
        <f t="shared" si="82"/>
        <v>1114.4892952720786</v>
      </c>
      <c r="AC129" s="273">
        <f t="shared" si="83"/>
        <v>92.874107939339879</v>
      </c>
      <c r="AD129" s="579">
        <f>SUM(AB129:AB132)</f>
        <v>4457.9571810883144</v>
      </c>
      <c r="AE129" s="547">
        <f>SUM(AC129:AC132)</f>
        <v>371.49643175735952</v>
      </c>
      <c r="AF129" s="544"/>
      <c r="AG129" s="575"/>
      <c r="AH129" s="168">
        <f t="shared" si="84"/>
        <v>1114.4892952720786</v>
      </c>
      <c r="AI129" s="273">
        <f t="shared" si="85"/>
        <v>92.874107939339879</v>
      </c>
      <c r="AJ129" s="576">
        <f>SUM(AH129:AH132)</f>
        <v>4457.9571810883144</v>
      </c>
      <c r="AK129" s="547">
        <f>SUM(AI129:AI132)</f>
        <v>371.49643175735952</v>
      </c>
      <c r="AL129" s="544"/>
      <c r="AM129" s="575"/>
      <c r="AN129" s="168">
        <f t="shared" si="86"/>
        <v>1114.4892952720786</v>
      </c>
      <c r="AO129" s="273">
        <f t="shared" si="87"/>
        <v>92.874107939339879</v>
      </c>
      <c r="AP129" s="576">
        <f>SUM(AN129:AN132)</f>
        <v>4457.9571810883144</v>
      </c>
      <c r="AQ129" s="547">
        <f>SUM(AO129:AO132)</f>
        <v>371.49643175735952</v>
      </c>
      <c r="AR129" s="544"/>
      <c r="AS129" s="575"/>
      <c r="AT129" s="168">
        <f t="shared" si="88"/>
        <v>1114.4892952720786</v>
      </c>
      <c r="AU129" s="273">
        <f t="shared" si="89"/>
        <v>92.874107939339879</v>
      </c>
      <c r="AV129" s="576">
        <f>SUM(AT129:AT132)</f>
        <v>4457.9571810883144</v>
      </c>
      <c r="AW129" s="547">
        <f>SUM(AU129:AU132)</f>
        <v>371.49643175735952</v>
      </c>
      <c r="AX129" s="544"/>
    </row>
    <row r="130" spans="1:50" s="170" customFormat="1" x14ac:dyDescent="0.25">
      <c r="A130" s="256">
        <v>3</v>
      </c>
      <c r="B130" s="257" t="s">
        <v>302</v>
      </c>
      <c r="C130" s="257">
        <v>400501</v>
      </c>
      <c r="D130" s="257" t="s">
        <v>674</v>
      </c>
      <c r="E130" s="528"/>
      <c r="F130" s="172"/>
      <c r="G130" s="257" t="s">
        <v>303</v>
      </c>
      <c r="H130" s="120" t="s">
        <v>78</v>
      </c>
      <c r="I130" s="172"/>
      <c r="J130" s="257"/>
      <c r="K130" s="257"/>
      <c r="L130" s="294" t="s">
        <v>10</v>
      </c>
      <c r="M130" s="258">
        <v>1</v>
      </c>
      <c r="N130" s="259">
        <v>1000</v>
      </c>
      <c r="O130" s="174">
        <v>0.05</v>
      </c>
      <c r="P130" s="366">
        <f t="shared" si="90"/>
        <v>1050</v>
      </c>
      <c r="Q130" s="176">
        <f t="shared" si="79"/>
        <v>87.5</v>
      </c>
      <c r="R130" s="548"/>
      <c r="S130" s="548"/>
      <c r="T130" s="545"/>
      <c r="U130" s="575"/>
      <c r="V130" s="175">
        <f t="shared" si="80"/>
        <v>1114.4892952720786</v>
      </c>
      <c r="W130" s="281">
        <f t="shared" si="81"/>
        <v>92.874107939339879</v>
      </c>
      <c r="X130" s="577"/>
      <c r="Y130" s="548"/>
      <c r="Z130" s="545"/>
      <c r="AA130" s="575"/>
      <c r="AB130" s="175">
        <f t="shared" si="82"/>
        <v>1114.4892952720786</v>
      </c>
      <c r="AC130" s="281">
        <f t="shared" si="83"/>
        <v>92.874107939339879</v>
      </c>
      <c r="AD130" s="581"/>
      <c r="AE130" s="548"/>
      <c r="AF130" s="545"/>
      <c r="AG130" s="575"/>
      <c r="AH130" s="175">
        <f t="shared" si="84"/>
        <v>1114.4892952720786</v>
      </c>
      <c r="AI130" s="281">
        <f t="shared" si="85"/>
        <v>92.874107939339879</v>
      </c>
      <c r="AJ130" s="577"/>
      <c r="AK130" s="548"/>
      <c r="AL130" s="545"/>
      <c r="AM130" s="575"/>
      <c r="AN130" s="175">
        <f t="shared" si="86"/>
        <v>1114.4892952720786</v>
      </c>
      <c r="AO130" s="281">
        <f t="shared" si="87"/>
        <v>92.874107939339879</v>
      </c>
      <c r="AP130" s="577"/>
      <c r="AQ130" s="548"/>
      <c r="AR130" s="545"/>
      <c r="AS130" s="575"/>
      <c r="AT130" s="175">
        <f t="shared" si="88"/>
        <v>1114.4892952720786</v>
      </c>
      <c r="AU130" s="281">
        <f t="shared" si="89"/>
        <v>92.874107939339879</v>
      </c>
      <c r="AV130" s="577"/>
      <c r="AW130" s="548"/>
      <c r="AX130" s="545"/>
    </row>
    <row r="131" spans="1:50" s="170" customFormat="1" x14ac:dyDescent="0.25">
      <c r="A131" s="256">
        <v>3</v>
      </c>
      <c r="B131" s="257" t="s">
        <v>302</v>
      </c>
      <c r="C131" s="257">
        <v>400501</v>
      </c>
      <c r="D131" s="257" t="s">
        <v>674</v>
      </c>
      <c r="E131" s="528"/>
      <c r="F131" s="172"/>
      <c r="G131" s="257" t="s">
        <v>303</v>
      </c>
      <c r="H131" s="120" t="s">
        <v>78</v>
      </c>
      <c r="I131" s="172"/>
      <c r="J131" s="257"/>
      <c r="K131" s="257"/>
      <c r="L131" s="294" t="s">
        <v>10</v>
      </c>
      <c r="M131" s="258">
        <v>1</v>
      </c>
      <c r="N131" s="259">
        <v>1000</v>
      </c>
      <c r="O131" s="174">
        <v>0.05</v>
      </c>
      <c r="P131" s="366">
        <f t="shared" si="90"/>
        <v>1050</v>
      </c>
      <c r="Q131" s="176">
        <f t="shared" si="79"/>
        <v>87.5</v>
      </c>
      <c r="R131" s="548"/>
      <c r="S131" s="548"/>
      <c r="T131" s="545"/>
      <c r="U131" s="575"/>
      <c r="V131" s="175">
        <f t="shared" si="80"/>
        <v>1114.4892952720786</v>
      </c>
      <c r="W131" s="281">
        <f t="shared" si="81"/>
        <v>92.874107939339879</v>
      </c>
      <c r="X131" s="577"/>
      <c r="Y131" s="548"/>
      <c r="Z131" s="545"/>
      <c r="AA131" s="575"/>
      <c r="AB131" s="175">
        <f t="shared" si="82"/>
        <v>1114.4892952720786</v>
      </c>
      <c r="AC131" s="281">
        <f t="shared" si="83"/>
        <v>92.874107939339879</v>
      </c>
      <c r="AD131" s="581"/>
      <c r="AE131" s="548"/>
      <c r="AF131" s="545"/>
      <c r="AG131" s="575"/>
      <c r="AH131" s="175">
        <f t="shared" si="84"/>
        <v>1114.4892952720786</v>
      </c>
      <c r="AI131" s="281">
        <f t="shared" si="85"/>
        <v>92.874107939339879</v>
      </c>
      <c r="AJ131" s="577"/>
      <c r="AK131" s="548"/>
      <c r="AL131" s="545"/>
      <c r="AM131" s="575"/>
      <c r="AN131" s="175">
        <f t="shared" si="86"/>
        <v>1114.4892952720786</v>
      </c>
      <c r="AO131" s="281">
        <f t="shared" si="87"/>
        <v>92.874107939339879</v>
      </c>
      <c r="AP131" s="577"/>
      <c r="AQ131" s="548"/>
      <c r="AR131" s="545"/>
      <c r="AS131" s="575"/>
      <c r="AT131" s="175">
        <f t="shared" si="88"/>
        <v>1114.4892952720786</v>
      </c>
      <c r="AU131" s="281">
        <f t="shared" si="89"/>
        <v>92.874107939339879</v>
      </c>
      <c r="AV131" s="577"/>
      <c r="AW131" s="548"/>
      <c r="AX131" s="545"/>
    </row>
    <row r="132" spans="1:50" s="170" customFormat="1" ht="12.75" thickBot="1" x14ac:dyDescent="0.3">
      <c r="A132" s="260">
        <v>3</v>
      </c>
      <c r="B132" s="261" t="s">
        <v>302</v>
      </c>
      <c r="C132" s="261">
        <v>400501</v>
      </c>
      <c r="D132" s="261" t="s">
        <v>674</v>
      </c>
      <c r="E132" s="359"/>
      <c r="F132" s="182"/>
      <c r="G132" s="261" t="s">
        <v>303</v>
      </c>
      <c r="H132" s="277" t="s">
        <v>78</v>
      </c>
      <c r="I132" s="182"/>
      <c r="J132" s="261"/>
      <c r="K132" s="261"/>
      <c r="L132" s="301" t="s">
        <v>10</v>
      </c>
      <c r="M132" s="262">
        <v>1</v>
      </c>
      <c r="N132" s="263">
        <v>1000</v>
      </c>
      <c r="O132" s="185">
        <v>0.05</v>
      </c>
      <c r="P132" s="367">
        <f t="shared" si="90"/>
        <v>1050</v>
      </c>
      <c r="Q132" s="187">
        <f t="shared" si="79"/>
        <v>87.5</v>
      </c>
      <c r="R132" s="549"/>
      <c r="S132" s="549"/>
      <c r="T132" s="546"/>
      <c r="U132" s="575"/>
      <c r="V132" s="186">
        <f t="shared" si="80"/>
        <v>1114.4892952720786</v>
      </c>
      <c r="W132" s="280">
        <f t="shared" si="81"/>
        <v>92.874107939339879</v>
      </c>
      <c r="X132" s="578"/>
      <c r="Y132" s="549"/>
      <c r="Z132" s="546"/>
      <c r="AA132" s="575"/>
      <c r="AB132" s="186">
        <f t="shared" si="82"/>
        <v>1114.4892952720786</v>
      </c>
      <c r="AC132" s="280">
        <f t="shared" si="83"/>
        <v>92.874107939339879</v>
      </c>
      <c r="AD132" s="580"/>
      <c r="AE132" s="549"/>
      <c r="AF132" s="546"/>
      <c r="AG132" s="575"/>
      <c r="AH132" s="186">
        <f t="shared" si="84"/>
        <v>1114.4892952720786</v>
      </c>
      <c r="AI132" s="280">
        <f t="shared" si="85"/>
        <v>92.874107939339879</v>
      </c>
      <c r="AJ132" s="578"/>
      <c r="AK132" s="549"/>
      <c r="AL132" s="546"/>
      <c r="AM132" s="575"/>
      <c r="AN132" s="186">
        <f t="shared" si="86"/>
        <v>1114.4892952720786</v>
      </c>
      <c r="AO132" s="280">
        <f t="shared" si="87"/>
        <v>92.874107939339879</v>
      </c>
      <c r="AP132" s="578"/>
      <c r="AQ132" s="549"/>
      <c r="AR132" s="546"/>
      <c r="AS132" s="575"/>
      <c r="AT132" s="186">
        <f t="shared" si="88"/>
        <v>1114.4892952720786</v>
      </c>
      <c r="AU132" s="280">
        <f t="shared" si="89"/>
        <v>92.874107939339879</v>
      </c>
      <c r="AV132" s="578"/>
      <c r="AW132" s="549"/>
      <c r="AX132" s="546"/>
    </row>
    <row r="133" spans="1:50" x14ac:dyDescent="0.25">
      <c r="P133" s="134">
        <f>SUM(P19:P132)</f>
        <v>100384.55</v>
      </c>
      <c r="Q133" s="134">
        <f t="shared" si="79"/>
        <v>8365.3791666666675</v>
      </c>
      <c r="R133" s="134">
        <f>SUM(R19:R129)</f>
        <v>100384.55</v>
      </c>
      <c r="S133" s="134">
        <f>SUM(S19:S129)</f>
        <v>8365.3791666666657</v>
      </c>
      <c r="V133" s="134">
        <f t="shared" si="80"/>
        <v>106550.00608162355</v>
      </c>
      <c r="W133" s="134">
        <f t="shared" si="81"/>
        <v>8879.1671734686297</v>
      </c>
      <c r="X133" s="134">
        <f>SUM(X19:X129)</f>
        <v>106550.00608162358</v>
      </c>
      <c r="Y133" s="134">
        <f>SUM(Y19:Y129)</f>
        <v>8879.1671734686297</v>
      </c>
      <c r="AB133" s="134">
        <f t="shared" si="82"/>
        <v>106550.00608162355</v>
      </c>
      <c r="AC133" s="134">
        <f t="shared" si="83"/>
        <v>8879.1671734686297</v>
      </c>
      <c r="AD133" s="134">
        <f t="shared" ref="AD133:AW133" si="108">SUM(AD19:AD129)</f>
        <v>106550.00608162358</v>
      </c>
      <c r="AE133" s="134">
        <f t="shared" si="108"/>
        <v>8879.1671734686297</v>
      </c>
      <c r="AH133" s="134">
        <f t="shared" si="84"/>
        <v>106550.00608162355</v>
      </c>
      <c r="AI133" s="134">
        <f t="shared" si="85"/>
        <v>8879.1671734686297</v>
      </c>
      <c r="AJ133" s="134">
        <f t="shared" si="108"/>
        <v>106550.00608162358</v>
      </c>
      <c r="AK133" s="134">
        <f t="shared" si="108"/>
        <v>8879.1671734686297</v>
      </c>
      <c r="AN133" s="134">
        <f t="shared" si="86"/>
        <v>106550.00608162355</v>
      </c>
      <c r="AO133" s="134">
        <f t="shared" si="87"/>
        <v>8879.1671734686297</v>
      </c>
      <c r="AP133" s="134">
        <f t="shared" si="108"/>
        <v>106550.00608162358</v>
      </c>
      <c r="AQ133" s="134">
        <f t="shared" si="108"/>
        <v>8879.1671734686297</v>
      </c>
      <c r="AT133" s="134">
        <f t="shared" si="88"/>
        <v>106550.00608162355</v>
      </c>
      <c r="AU133" s="134">
        <f t="shared" si="89"/>
        <v>8879.1671734686297</v>
      </c>
      <c r="AV133" s="134">
        <f t="shared" si="108"/>
        <v>106550.00608162358</v>
      </c>
      <c r="AW133" s="134">
        <f t="shared" si="108"/>
        <v>8879.1671734686297</v>
      </c>
      <c r="AX133" s="134"/>
    </row>
  </sheetData>
  <autoFilter ref="A18:AX132"/>
  <dataConsolidate/>
  <mergeCells count="135">
    <mergeCell ref="A1:C1"/>
    <mergeCell ref="A3:C3"/>
    <mergeCell ref="A5:B5"/>
    <mergeCell ref="A6:C6"/>
    <mergeCell ref="N17:O17"/>
    <mergeCell ref="U19:U132"/>
    <mergeCell ref="AA19:AA132"/>
    <mergeCell ref="AG19:AG132"/>
    <mergeCell ref="S19:S29"/>
    <mergeCell ref="T19:T29"/>
    <mergeCell ref="E30:E31"/>
    <mergeCell ref="R19:R29"/>
    <mergeCell ref="E74:E75"/>
    <mergeCell ref="Z19:Z29"/>
    <mergeCell ref="AD19:AD29"/>
    <mergeCell ref="AE19:AE29"/>
    <mergeCell ref="AF19:AF29"/>
    <mergeCell ref="AE90:AE98"/>
    <mergeCell ref="AF90:AF98"/>
    <mergeCell ref="AD90:AD98"/>
    <mergeCell ref="AF99:AF102"/>
    <mergeCell ref="X103:X128"/>
    <mergeCell ref="X90:X98"/>
    <mergeCell ref="Y90:Y98"/>
    <mergeCell ref="Z90:Z98"/>
    <mergeCell ref="X99:X102"/>
    <mergeCell ref="Y99:Y102"/>
    <mergeCell ref="Z99:Z102"/>
    <mergeCell ref="AD99:AD102"/>
    <mergeCell ref="AE99:AE102"/>
    <mergeCell ref="Y19:Y29"/>
    <mergeCell ref="S90:S98"/>
    <mergeCell ref="T90:T98"/>
    <mergeCell ref="R99:R102"/>
    <mergeCell ref="S99:S102"/>
    <mergeCell ref="T99:T102"/>
    <mergeCell ref="R90:R98"/>
    <mergeCell ref="E103:E122"/>
    <mergeCell ref="E125:E128"/>
    <mergeCell ref="E123:E124"/>
    <mergeCell ref="R129:R132"/>
    <mergeCell ref="S129:S132"/>
    <mergeCell ref="T129:T132"/>
    <mergeCell ref="R30:R89"/>
    <mergeCell ref="S30:S89"/>
    <mergeCell ref="T30:T89"/>
    <mergeCell ref="R103:R128"/>
    <mergeCell ref="S103:S128"/>
    <mergeCell ref="T103:T128"/>
    <mergeCell ref="AW19:AW29"/>
    <mergeCell ref="AX19:AX29"/>
    <mergeCell ref="X30:X89"/>
    <mergeCell ref="Y30:Y89"/>
    <mergeCell ref="Z30:Z89"/>
    <mergeCell ref="AD30:AD89"/>
    <mergeCell ref="AE30:AE89"/>
    <mergeCell ref="AF30:AF89"/>
    <mergeCell ref="AJ30:AJ89"/>
    <mergeCell ref="AK30:AK89"/>
    <mergeCell ref="AL30:AL89"/>
    <mergeCell ref="AP30:AP89"/>
    <mergeCell ref="AQ30:AQ89"/>
    <mergeCell ref="AR30:AR89"/>
    <mergeCell ref="AV30:AV89"/>
    <mergeCell ref="AW30:AW89"/>
    <mergeCell ref="AL19:AL29"/>
    <mergeCell ref="AP19:AP29"/>
    <mergeCell ref="AQ19:AQ29"/>
    <mergeCell ref="AR19:AR29"/>
    <mergeCell ref="AV19:AV29"/>
    <mergeCell ref="AX30:AX89"/>
    <mergeCell ref="AS19:AS132"/>
    <mergeCell ref="X19:X29"/>
    <mergeCell ref="X129:X132"/>
    <mergeCell ref="Y103:Y128"/>
    <mergeCell ref="Z103:Z128"/>
    <mergeCell ref="Y129:Y132"/>
    <mergeCell ref="Z129:Z132"/>
    <mergeCell ref="AD129:AD132"/>
    <mergeCell ref="AE129:AE132"/>
    <mergeCell ref="AF129:AF132"/>
    <mergeCell ref="AD103:AD128"/>
    <mergeCell ref="AE103:AE128"/>
    <mergeCell ref="AF103:AF128"/>
    <mergeCell ref="AK103:AK128"/>
    <mergeCell ref="AL103:AL128"/>
    <mergeCell ref="AM19:AM132"/>
    <mergeCell ref="AJ19:AJ29"/>
    <mergeCell ref="AK19:AK29"/>
    <mergeCell ref="AQ90:AQ98"/>
    <mergeCell ref="AR90:AR98"/>
    <mergeCell ref="AJ90:AJ98"/>
    <mergeCell ref="AK90:AK98"/>
    <mergeCell ref="AJ99:AJ102"/>
    <mergeCell ref="AK99:AK102"/>
    <mergeCell ref="AJ129:AJ132"/>
    <mergeCell ref="AK129:AK132"/>
    <mergeCell ref="AL129:AL132"/>
    <mergeCell ref="AJ103:AJ128"/>
    <mergeCell ref="AL90:AL98"/>
    <mergeCell ref="AL99:AL102"/>
    <mergeCell ref="AX90:AX98"/>
    <mergeCell ref="AV99:AV102"/>
    <mergeCell ref="AW99:AW102"/>
    <mergeCell ref="AX99:AX102"/>
    <mergeCell ref="AX103:AX128"/>
    <mergeCell ref="AV129:AV132"/>
    <mergeCell ref="AW129:AW132"/>
    <mergeCell ref="AX129:AX132"/>
    <mergeCell ref="AP129:AP132"/>
    <mergeCell ref="AQ129:AQ132"/>
    <mergeCell ref="AR129:AR132"/>
    <mergeCell ref="AV90:AV98"/>
    <mergeCell ref="AW90:AW98"/>
    <mergeCell ref="AV103:AV128"/>
    <mergeCell ref="AW103:AW128"/>
    <mergeCell ref="AP103:AP128"/>
    <mergeCell ref="AQ103:AQ128"/>
    <mergeCell ref="AR103:AR128"/>
    <mergeCell ref="AP99:AP102"/>
    <mergeCell ref="AQ99:AQ102"/>
    <mergeCell ref="AR99:AR102"/>
    <mergeCell ref="AP90:AP98"/>
    <mergeCell ref="E77:E84"/>
    <mergeCell ref="E86:E88"/>
    <mergeCell ref="E90:E98"/>
    <mergeCell ref="E99:E102"/>
    <mergeCell ref="E19:E28"/>
    <mergeCell ref="E32:E39"/>
    <mergeCell ref="E52:E56"/>
    <mergeCell ref="E57:E64"/>
    <mergeCell ref="E65:E71"/>
    <mergeCell ref="E72:E73"/>
    <mergeCell ref="E40:E42"/>
    <mergeCell ref="E43:E51"/>
  </mergeCells>
  <conditionalFormatting sqref="G45:G61 J45:K61 G69:G83 J63:J82 K64:K82 J86:K102">
    <cfRule type="expression" dxfId="47" priority="95">
      <formula>ISBLANK(#REF!)</formula>
    </cfRule>
  </conditionalFormatting>
  <conditionalFormatting sqref="G22:G27">
    <cfRule type="expression" dxfId="46" priority="70">
      <formula>ISBLANK(#REF!)</formula>
    </cfRule>
  </conditionalFormatting>
  <conditionalFormatting sqref="G63:G64 G129:G132">
    <cfRule type="expression" dxfId="45" priority="69">
      <formula>ISBLANK(#REF!)</formula>
    </cfRule>
  </conditionalFormatting>
  <conditionalFormatting sqref="G66 G32:G39 G99:G121 G86:G89">
    <cfRule type="expression" dxfId="44" priority="68">
      <formula>ISBLANK(#REF!)</formula>
    </cfRule>
  </conditionalFormatting>
  <conditionalFormatting sqref="G90:G93">
    <cfRule type="expression" dxfId="43" priority="65">
      <formula>ISBLANK(#REF!)</formula>
    </cfRule>
  </conditionalFormatting>
  <conditionalFormatting sqref="G65">
    <cfRule type="expression" dxfId="42" priority="67">
      <formula>ISBLANK(#REF!)</formula>
    </cfRule>
  </conditionalFormatting>
  <conditionalFormatting sqref="G94:G95">
    <cfRule type="expression" dxfId="41" priority="64">
      <formula>ISBLANK(#REF!)</formula>
    </cfRule>
  </conditionalFormatting>
  <conditionalFormatting sqref="G96:G98">
    <cfRule type="expression" dxfId="40" priority="63">
      <formula>ISBLANK(#REF!)</formula>
    </cfRule>
  </conditionalFormatting>
  <conditionalFormatting sqref="G30:G31">
    <cfRule type="expression" dxfId="39" priority="62">
      <formula>ISBLANK(#REF!)</formula>
    </cfRule>
  </conditionalFormatting>
  <conditionalFormatting sqref="G67:G68">
    <cfRule type="expression" dxfId="38" priority="61">
      <formula>ISBLANK(#REF!)</formula>
    </cfRule>
  </conditionalFormatting>
  <conditionalFormatting sqref="G62">
    <cfRule type="expression" dxfId="37" priority="59">
      <formula>ISBLANK(#REF!)</formula>
    </cfRule>
  </conditionalFormatting>
  <conditionalFormatting sqref="G122:G123 G125:G127">
    <cfRule type="expression" dxfId="36" priority="57">
      <formula>ISBLANK(#REF!)</formula>
    </cfRule>
  </conditionalFormatting>
  <conditionalFormatting sqref="G128">
    <cfRule type="expression" dxfId="35" priority="56">
      <formula>ISBLANK(#REF!)</formula>
    </cfRule>
  </conditionalFormatting>
  <conditionalFormatting sqref="J37">
    <cfRule type="expression" dxfId="34" priority="44">
      <formula>ISBLANK(#REF!)</formula>
    </cfRule>
  </conditionalFormatting>
  <conditionalFormatting sqref="J83">
    <cfRule type="expression" dxfId="33" priority="43">
      <formula>ISBLANK(#REF!)</formula>
    </cfRule>
  </conditionalFormatting>
  <conditionalFormatting sqref="J129:K132">
    <cfRule type="expression" dxfId="32" priority="42">
      <formula>ISBLANK(#REF!)</formula>
    </cfRule>
  </conditionalFormatting>
  <conditionalFormatting sqref="K32:K34 K103:K121 K38:K39">
    <cfRule type="expression" dxfId="31" priority="55">
      <formula>ISBLANK(#REF!)</formula>
    </cfRule>
  </conditionalFormatting>
  <conditionalFormatting sqref="K35:K36">
    <cfRule type="expression" dxfId="30" priority="52">
      <formula>ISBLANK(#REF!)</formula>
    </cfRule>
  </conditionalFormatting>
  <conditionalFormatting sqref="K30:K31">
    <cfRule type="expression" dxfId="29" priority="53">
      <formula>ISBLANK(#REF!)</formula>
    </cfRule>
  </conditionalFormatting>
  <conditionalFormatting sqref="K37">
    <cfRule type="expression" dxfId="28" priority="51">
      <formula>ISBLANK(#REF!)</formula>
    </cfRule>
  </conditionalFormatting>
  <conditionalFormatting sqref="K83">
    <cfRule type="expression" dxfId="27" priority="50">
      <formula>ISBLANK(#REF!)</formula>
    </cfRule>
  </conditionalFormatting>
  <conditionalFormatting sqref="J35:J36">
    <cfRule type="expression" dxfId="26" priority="45">
      <formula>ISBLANK(#REF!)</formula>
    </cfRule>
  </conditionalFormatting>
  <conditionalFormatting sqref="J32:J34 J38:J39 J103:J121">
    <cfRule type="expression" dxfId="25" priority="48">
      <formula>ISBLANK(#REF!)</formula>
    </cfRule>
  </conditionalFormatting>
  <conditionalFormatting sqref="J30:J31">
    <cfRule type="expression" dxfId="24" priority="46">
      <formula>ISBLANK(#REF!)</formula>
    </cfRule>
  </conditionalFormatting>
  <conditionalFormatting sqref="K63">
    <cfRule type="expression" dxfId="23" priority="39">
      <formula>ISBLANK(#REF!)</formula>
    </cfRule>
  </conditionalFormatting>
  <conditionalFormatting sqref="J62">
    <cfRule type="expression" dxfId="22" priority="38">
      <formula>ISBLANK(#REF!)</formula>
    </cfRule>
  </conditionalFormatting>
  <conditionalFormatting sqref="K62">
    <cfRule type="expression" dxfId="21" priority="37">
      <formula>ISBLANK(#REF!)</formula>
    </cfRule>
  </conditionalFormatting>
  <conditionalFormatting sqref="K122:K123 K125:K127">
    <cfRule type="expression" dxfId="20" priority="34">
      <formula>ISBLANK(#REF!)</formula>
    </cfRule>
  </conditionalFormatting>
  <conditionalFormatting sqref="J122:J123 J125:J127">
    <cfRule type="expression" dxfId="19" priority="33">
      <formula>ISBLANK(#REF!)</formula>
    </cfRule>
  </conditionalFormatting>
  <conditionalFormatting sqref="K128">
    <cfRule type="expression" dxfId="18" priority="32">
      <formula>ISBLANK(#REF!)</formula>
    </cfRule>
  </conditionalFormatting>
  <conditionalFormatting sqref="J128">
    <cfRule type="expression" dxfId="17" priority="31">
      <formula>ISBLANK(#REF!)</formula>
    </cfRule>
  </conditionalFormatting>
  <conditionalFormatting sqref="G28">
    <cfRule type="expression" dxfId="16" priority="25">
      <formula>ISBLANK(#REF!)</formula>
    </cfRule>
  </conditionalFormatting>
  <conditionalFormatting sqref="G44">
    <cfRule type="expression" dxfId="15" priority="21">
      <formula>ISBLANK(#REF!)</formula>
    </cfRule>
  </conditionalFormatting>
  <conditionalFormatting sqref="G43">
    <cfRule type="expression" dxfId="14" priority="20">
      <formula>ISBLANK(#REF!)</formula>
    </cfRule>
  </conditionalFormatting>
  <conditionalFormatting sqref="J44:K44">
    <cfRule type="expression" dxfId="13" priority="17">
      <formula>ISBLANK(#REF!)</formula>
    </cfRule>
  </conditionalFormatting>
  <conditionalFormatting sqref="K43">
    <cfRule type="expression" dxfId="12" priority="19">
      <formula>ISBLANK(#REF!)</formula>
    </cfRule>
  </conditionalFormatting>
  <conditionalFormatting sqref="J43">
    <cfRule type="expression" dxfId="11" priority="18">
      <formula>ISBLANK(#REF!)</formula>
    </cfRule>
  </conditionalFormatting>
  <conditionalFormatting sqref="G40:G42">
    <cfRule type="expression" dxfId="10" priority="14">
      <formula>ISBLANK(#REF!)</formula>
    </cfRule>
  </conditionalFormatting>
  <conditionalFormatting sqref="J40:K42">
    <cfRule type="expression" dxfId="9" priority="13">
      <formula>ISBLANK(#REF!)</formula>
    </cfRule>
  </conditionalFormatting>
  <conditionalFormatting sqref="G84">
    <cfRule type="expression" dxfId="8" priority="11">
      <formula>ISBLANK(#REF!)</formula>
    </cfRule>
  </conditionalFormatting>
  <conditionalFormatting sqref="J84">
    <cfRule type="expression" dxfId="7" priority="9">
      <formula>ISBLANK(#REF!)</formula>
    </cfRule>
  </conditionalFormatting>
  <conditionalFormatting sqref="K84">
    <cfRule type="expression" dxfId="6" priority="10">
      <formula>ISBLANK(#REF!)</formula>
    </cfRule>
  </conditionalFormatting>
  <conditionalFormatting sqref="G85">
    <cfRule type="expression" dxfId="5" priority="7">
      <formula>ISBLANK(#REF!)</formula>
    </cfRule>
  </conditionalFormatting>
  <conditionalFormatting sqref="J85">
    <cfRule type="expression" dxfId="4" priority="5">
      <formula>ISBLANK(#REF!)</formula>
    </cfRule>
  </conditionalFormatting>
  <conditionalFormatting sqref="K85">
    <cfRule type="expression" dxfId="3" priority="6">
      <formula>ISBLANK(#REF!)</formula>
    </cfRule>
  </conditionalFormatting>
  <conditionalFormatting sqref="G124">
    <cfRule type="expression" dxfId="2" priority="3">
      <formula>ISBLANK(#REF!)</formula>
    </cfRule>
  </conditionalFormatting>
  <conditionalFormatting sqref="K124">
    <cfRule type="expression" dxfId="1" priority="2">
      <formula>ISBLANK(#REF!)</formula>
    </cfRule>
  </conditionalFormatting>
  <conditionalFormatting sqref="J124">
    <cfRule type="expression" dxfId="0" priority="1">
      <formula>ISBLANK(#REF!)</formula>
    </cfRule>
  </conditionalFormatting>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count="3">
        <x14:dataValidation type="list" allowBlank="1" showInputMessage="1" showErrorMessage="1">
          <x14:formula1>
            <xm:f>Liste_D!$J$2:$J$23</xm:f>
          </x14:formula1>
          <xm:sqref>F19:F132</xm:sqref>
        </x14:dataValidation>
        <x14:dataValidation type="list" allowBlank="1" showInputMessage="1" showErrorMessage="1">
          <x14:formula1>
            <xm:f>Liste_D!$A$2:$A$16</xm:f>
          </x14:formula1>
          <xm:sqref>H19:H132</xm:sqref>
        </x14:dataValidation>
        <x14:dataValidation type="list" allowBlank="1" showInputMessage="1" showErrorMessage="1">
          <x14:formula1>
            <xm:f>Liste_D!$B$2:$B$61</xm:f>
          </x14:formula1>
          <xm:sqref>I19:I132</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8"/>
  <sheetViews>
    <sheetView zoomScale="85" zoomScaleNormal="85" workbookViewId="0">
      <selection activeCell="I2" sqref="I2:I13"/>
    </sheetView>
  </sheetViews>
  <sheetFormatPr baseColWidth="10" defaultColWidth="10.85546875" defaultRowHeight="14.25" x14ac:dyDescent="0.2"/>
  <cols>
    <col min="1" max="1" width="22.28515625" style="3" customWidth="1"/>
    <col min="2" max="2" width="21.7109375" style="9" customWidth="1"/>
    <col min="3" max="3" width="21.85546875" style="10" customWidth="1"/>
    <col min="4" max="4" width="10.85546875" style="3"/>
    <col min="5" max="6" width="16.42578125" style="3" customWidth="1"/>
    <col min="7" max="7" width="20.28515625" style="3" bestFit="1" customWidth="1"/>
    <col min="8" max="8" width="16.42578125" style="3" customWidth="1"/>
    <col min="9" max="9" width="17.85546875" style="3" customWidth="1"/>
    <col min="10" max="10" width="22.140625" style="3" customWidth="1"/>
    <col min="11" max="16384" width="10.85546875" style="3"/>
  </cols>
  <sheetData>
    <row r="1" spans="1:12" ht="34.5" thickBot="1" x14ac:dyDescent="0.25">
      <c r="A1" s="1" t="s">
        <v>6</v>
      </c>
      <c r="B1" s="1" t="s">
        <v>5</v>
      </c>
      <c r="C1" s="2" t="s">
        <v>66</v>
      </c>
      <c r="E1" s="11" t="s">
        <v>128</v>
      </c>
      <c r="F1" s="12" t="s">
        <v>129</v>
      </c>
      <c r="G1" s="12" t="s">
        <v>147</v>
      </c>
      <c r="H1" s="12" t="s">
        <v>127</v>
      </c>
      <c r="I1" s="13" t="s">
        <v>130</v>
      </c>
      <c r="J1" s="24" t="s">
        <v>171</v>
      </c>
    </row>
    <row r="2" spans="1:12" x14ac:dyDescent="0.2">
      <c r="A2" s="4" t="s">
        <v>20</v>
      </c>
      <c r="B2" s="5" t="s">
        <v>67</v>
      </c>
      <c r="C2" s="4"/>
      <c r="E2" s="14" t="s">
        <v>132</v>
      </c>
      <c r="F2" s="15" t="s">
        <v>136</v>
      </c>
      <c r="G2" s="15" t="s">
        <v>148</v>
      </c>
      <c r="H2" s="15" t="s">
        <v>161</v>
      </c>
      <c r="I2" s="21" t="s">
        <v>155</v>
      </c>
      <c r="J2" s="25" t="s">
        <v>195</v>
      </c>
      <c r="L2" s="15" t="s">
        <v>172</v>
      </c>
    </row>
    <row r="3" spans="1:12" x14ac:dyDescent="0.2">
      <c r="A3" s="4" t="s">
        <v>19</v>
      </c>
      <c r="B3" s="5" t="s">
        <v>68</v>
      </c>
      <c r="C3" s="4"/>
      <c r="E3" s="16" t="s">
        <v>133</v>
      </c>
      <c r="F3" s="17" t="s">
        <v>137</v>
      </c>
      <c r="G3" s="17" t="s">
        <v>149</v>
      </c>
      <c r="H3" s="17" t="s">
        <v>138</v>
      </c>
      <c r="I3" s="22" t="s">
        <v>158</v>
      </c>
      <c r="J3" s="26" t="s">
        <v>196</v>
      </c>
      <c r="L3" s="17" t="s">
        <v>173</v>
      </c>
    </row>
    <row r="4" spans="1:12" x14ac:dyDescent="0.2">
      <c r="A4" s="4" t="s">
        <v>69</v>
      </c>
      <c r="B4" s="5" t="s">
        <v>70</v>
      </c>
      <c r="C4" s="4"/>
      <c r="E4" s="16" t="s">
        <v>134</v>
      </c>
      <c r="F4" s="17"/>
      <c r="G4" s="17" t="s">
        <v>150</v>
      </c>
      <c r="H4" s="17" t="s">
        <v>146</v>
      </c>
      <c r="I4" s="22" t="s">
        <v>159</v>
      </c>
      <c r="J4" s="26" t="s">
        <v>197</v>
      </c>
      <c r="L4" s="17" t="s">
        <v>174</v>
      </c>
    </row>
    <row r="5" spans="1:12" x14ac:dyDescent="0.2">
      <c r="A5" s="4" t="s">
        <v>19</v>
      </c>
      <c r="B5" s="5" t="s">
        <v>71</v>
      </c>
      <c r="C5" s="4"/>
      <c r="E5" s="16" t="s">
        <v>135</v>
      </c>
      <c r="F5" s="17"/>
      <c r="G5" s="17" t="s">
        <v>151</v>
      </c>
      <c r="H5" s="17" t="s">
        <v>139</v>
      </c>
      <c r="J5" s="26" t="s">
        <v>198</v>
      </c>
      <c r="L5" s="17" t="s">
        <v>175</v>
      </c>
    </row>
    <row r="6" spans="1:12" x14ac:dyDescent="0.2">
      <c r="A6" s="4" t="s">
        <v>72</v>
      </c>
      <c r="B6" s="5" t="s">
        <v>73</v>
      </c>
      <c r="C6" s="4"/>
      <c r="E6" s="16"/>
      <c r="F6" s="17"/>
      <c r="G6" s="17" t="s">
        <v>152</v>
      </c>
      <c r="H6" s="17" t="s">
        <v>140</v>
      </c>
      <c r="I6" s="22" t="s">
        <v>656</v>
      </c>
      <c r="J6" s="26" t="s">
        <v>199</v>
      </c>
      <c r="L6" s="28" t="s">
        <v>176</v>
      </c>
    </row>
    <row r="7" spans="1:12" x14ac:dyDescent="0.2">
      <c r="A7" s="4" t="s">
        <v>74</v>
      </c>
      <c r="B7" s="6" t="s">
        <v>75</v>
      </c>
      <c r="C7" s="4"/>
      <c r="E7" s="16"/>
      <c r="F7" s="17"/>
      <c r="G7" s="17" t="s">
        <v>167</v>
      </c>
      <c r="H7" s="17" t="s">
        <v>141</v>
      </c>
      <c r="I7" s="22" t="s">
        <v>156</v>
      </c>
      <c r="J7" s="26" t="s">
        <v>200</v>
      </c>
      <c r="L7" s="17" t="s">
        <v>177</v>
      </c>
    </row>
    <row r="8" spans="1:12" x14ac:dyDescent="0.2">
      <c r="A8" s="4" t="s">
        <v>76</v>
      </c>
      <c r="B8" s="6" t="s">
        <v>77</v>
      </c>
      <c r="C8" s="4"/>
      <c r="E8" s="16"/>
      <c r="F8" s="17"/>
      <c r="G8" s="17" t="s">
        <v>153</v>
      </c>
      <c r="H8" s="17" t="s">
        <v>142</v>
      </c>
      <c r="I8" s="22" t="s">
        <v>160</v>
      </c>
      <c r="J8" s="26" t="s">
        <v>201</v>
      </c>
      <c r="L8" s="17" t="s">
        <v>178</v>
      </c>
    </row>
    <row r="9" spans="1:12" x14ac:dyDescent="0.2">
      <c r="A9" s="4" t="s">
        <v>78</v>
      </c>
      <c r="B9" s="5" t="s">
        <v>79</v>
      </c>
      <c r="C9" s="4"/>
      <c r="E9" s="16"/>
      <c r="F9" s="17"/>
      <c r="G9" s="17" t="s">
        <v>154</v>
      </c>
      <c r="H9" s="17" t="s">
        <v>143</v>
      </c>
      <c r="I9" s="22" t="s">
        <v>169</v>
      </c>
      <c r="J9" s="26" t="s">
        <v>202</v>
      </c>
      <c r="L9" s="17" t="s">
        <v>179</v>
      </c>
    </row>
    <row r="10" spans="1:12" x14ac:dyDescent="0.2">
      <c r="A10" s="4" t="s">
        <v>80</v>
      </c>
      <c r="B10" s="5" t="s">
        <v>81</v>
      </c>
      <c r="C10" s="4" t="s">
        <v>82</v>
      </c>
      <c r="E10" s="16"/>
      <c r="F10" s="17"/>
      <c r="G10" s="17" t="s">
        <v>166</v>
      </c>
      <c r="H10" s="17" t="s">
        <v>144</v>
      </c>
      <c r="I10" s="22" t="s">
        <v>157</v>
      </c>
      <c r="J10" s="26" t="s">
        <v>203</v>
      </c>
      <c r="L10" s="17" t="s">
        <v>180</v>
      </c>
    </row>
    <row r="11" spans="1:12" x14ac:dyDescent="0.2">
      <c r="A11" s="4" t="s">
        <v>12</v>
      </c>
      <c r="B11" s="5" t="s">
        <v>83</v>
      </c>
      <c r="E11" s="16"/>
      <c r="F11" s="17"/>
      <c r="G11" s="17" t="s">
        <v>163</v>
      </c>
      <c r="H11" s="17" t="s">
        <v>145</v>
      </c>
      <c r="J11" s="26" t="s">
        <v>204</v>
      </c>
      <c r="L11" s="17" t="s">
        <v>181</v>
      </c>
    </row>
    <row r="12" spans="1:12" x14ac:dyDescent="0.2">
      <c r="B12" s="5" t="s">
        <v>84</v>
      </c>
      <c r="C12" s="4"/>
      <c r="E12" s="16"/>
      <c r="F12" s="17"/>
      <c r="G12" s="17" t="s">
        <v>164</v>
      </c>
      <c r="H12" s="17"/>
      <c r="I12" s="22" t="s">
        <v>168</v>
      </c>
      <c r="J12" s="26" t="s">
        <v>205</v>
      </c>
      <c r="L12" s="28" t="s">
        <v>183</v>
      </c>
    </row>
    <row r="13" spans="1:12" x14ac:dyDescent="0.2">
      <c r="A13" s="4"/>
      <c r="B13" s="5" t="s">
        <v>85</v>
      </c>
      <c r="C13" s="4"/>
      <c r="E13" s="16"/>
      <c r="F13" s="17"/>
      <c r="G13" s="17"/>
      <c r="H13" s="17"/>
      <c r="I13" s="22" t="s">
        <v>657</v>
      </c>
      <c r="J13" s="26" t="s">
        <v>206</v>
      </c>
      <c r="L13" s="17" t="s">
        <v>184</v>
      </c>
    </row>
    <row r="14" spans="1:12" x14ac:dyDescent="0.2">
      <c r="A14" s="4"/>
      <c r="B14" s="5" t="s">
        <v>86</v>
      </c>
      <c r="C14" s="4"/>
      <c r="E14" s="16"/>
      <c r="F14" s="17"/>
      <c r="G14" s="17"/>
      <c r="H14" s="17"/>
      <c r="I14" s="22" t="s">
        <v>165</v>
      </c>
      <c r="J14" s="26" t="s">
        <v>207</v>
      </c>
      <c r="L14" s="17" t="s">
        <v>185</v>
      </c>
    </row>
    <row r="15" spans="1:12" x14ac:dyDescent="0.2">
      <c r="A15" s="4"/>
      <c r="B15" s="5" t="s">
        <v>87</v>
      </c>
      <c r="C15" s="4"/>
      <c r="E15" s="16"/>
      <c r="F15" s="17"/>
      <c r="G15" s="17"/>
      <c r="H15" s="17"/>
      <c r="I15" s="22"/>
      <c r="J15" s="26"/>
      <c r="L15" s="17" t="s">
        <v>186</v>
      </c>
    </row>
    <row r="16" spans="1:12" x14ac:dyDescent="0.2">
      <c r="A16" s="4"/>
      <c r="B16" s="5" t="s">
        <v>88</v>
      </c>
      <c r="C16" s="4"/>
      <c r="E16" s="16"/>
      <c r="F16" s="17"/>
      <c r="G16" s="17"/>
      <c r="H16" s="17"/>
      <c r="I16" s="22"/>
      <c r="J16" s="26" t="s">
        <v>208</v>
      </c>
      <c r="L16" s="17" t="s">
        <v>187</v>
      </c>
    </row>
    <row r="17" spans="1:12" ht="15" thickBot="1" x14ac:dyDescent="0.25">
      <c r="A17" s="4"/>
      <c r="B17" s="5" t="s">
        <v>89</v>
      </c>
      <c r="C17" s="4"/>
      <c r="E17" s="18"/>
      <c r="F17" s="19"/>
      <c r="G17" s="19"/>
      <c r="H17" s="19"/>
      <c r="I17" s="23"/>
      <c r="J17" s="26" t="s">
        <v>209</v>
      </c>
      <c r="L17" s="17" t="s">
        <v>188</v>
      </c>
    </row>
    <row r="18" spans="1:12" x14ac:dyDescent="0.2">
      <c r="A18" s="4"/>
      <c r="B18" s="5" t="s">
        <v>90</v>
      </c>
      <c r="C18" s="4"/>
      <c r="J18" s="26"/>
      <c r="L18" s="17" t="s">
        <v>189</v>
      </c>
    </row>
    <row r="19" spans="1:12" x14ac:dyDescent="0.2">
      <c r="A19" s="4"/>
      <c r="B19" s="5" t="s">
        <v>91</v>
      </c>
      <c r="C19" s="4"/>
      <c r="J19" s="26" t="s">
        <v>210</v>
      </c>
      <c r="L19" s="17" t="s">
        <v>190</v>
      </c>
    </row>
    <row r="20" spans="1:12" x14ac:dyDescent="0.2">
      <c r="A20" s="4"/>
      <c r="B20" s="5" t="s">
        <v>17</v>
      </c>
      <c r="C20" s="4"/>
      <c r="J20" s="26"/>
      <c r="L20" s="17" t="s">
        <v>191</v>
      </c>
    </row>
    <row r="21" spans="1:12" x14ac:dyDescent="0.2">
      <c r="A21" s="4"/>
      <c r="B21" s="5" t="s">
        <v>16</v>
      </c>
      <c r="C21" s="4"/>
      <c r="J21" s="26" t="s">
        <v>192</v>
      </c>
      <c r="L21" s="17" t="s">
        <v>192</v>
      </c>
    </row>
    <row r="22" spans="1:12" x14ac:dyDescent="0.2">
      <c r="A22" s="4"/>
      <c r="B22" s="5" t="s">
        <v>92</v>
      </c>
      <c r="C22" s="4"/>
      <c r="J22" s="26" t="s">
        <v>211</v>
      </c>
      <c r="L22" s="17" t="s">
        <v>193</v>
      </c>
    </row>
    <row r="23" spans="1:12" ht="15" thickBot="1" x14ac:dyDescent="0.25">
      <c r="A23" s="4"/>
      <c r="B23" s="5" t="s">
        <v>15</v>
      </c>
      <c r="C23" s="4"/>
      <c r="J23" s="26" t="s">
        <v>212</v>
      </c>
      <c r="L23" s="20" t="s">
        <v>194</v>
      </c>
    </row>
    <row r="24" spans="1:12" x14ac:dyDescent="0.2">
      <c r="A24" s="4"/>
      <c r="B24" s="5" t="s">
        <v>93</v>
      </c>
      <c r="C24" s="4"/>
      <c r="J24" s="26"/>
    </row>
    <row r="25" spans="1:12" x14ac:dyDescent="0.2">
      <c r="A25" s="4"/>
      <c r="B25" s="5" t="s">
        <v>94</v>
      </c>
      <c r="C25" s="4"/>
      <c r="J25" s="26"/>
    </row>
    <row r="26" spans="1:12" x14ac:dyDescent="0.2">
      <c r="A26" s="4"/>
      <c r="B26" s="7" t="s">
        <v>95</v>
      </c>
      <c r="C26" s="4"/>
      <c r="J26" s="26"/>
    </row>
    <row r="27" spans="1:12" x14ac:dyDescent="0.2">
      <c r="A27" s="4"/>
      <c r="B27" s="5" t="s">
        <v>96</v>
      </c>
      <c r="C27" s="4" t="s">
        <v>97</v>
      </c>
      <c r="J27" s="26"/>
    </row>
    <row r="28" spans="1:12" x14ac:dyDescent="0.2">
      <c r="A28" s="4"/>
      <c r="B28" s="7" t="s">
        <v>98</v>
      </c>
      <c r="C28" s="4"/>
      <c r="J28" s="26"/>
    </row>
    <row r="29" spans="1:12" ht="15" thickBot="1" x14ac:dyDescent="0.25">
      <c r="A29" s="4"/>
      <c r="B29" s="5" t="s">
        <v>99</v>
      </c>
      <c r="C29" s="4"/>
      <c r="J29" s="27"/>
    </row>
    <row r="30" spans="1:12" x14ac:dyDescent="0.2">
      <c r="A30" s="4"/>
      <c r="B30" s="8" t="s">
        <v>100</v>
      </c>
      <c r="C30" s="4"/>
    </row>
    <row r="31" spans="1:12" x14ac:dyDescent="0.2">
      <c r="A31" s="4"/>
      <c r="B31" s="8" t="s">
        <v>101</v>
      </c>
      <c r="C31" s="4"/>
    </row>
    <row r="32" spans="1:12" x14ac:dyDescent="0.2">
      <c r="B32" s="8" t="s">
        <v>102</v>
      </c>
      <c r="C32" s="4"/>
    </row>
    <row r="33" spans="2:3" x14ac:dyDescent="0.2">
      <c r="B33" s="8" t="s">
        <v>103</v>
      </c>
      <c r="C33" s="4"/>
    </row>
    <row r="34" spans="2:3" x14ac:dyDescent="0.2">
      <c r="B34" s="8" t="s">
        <v>104</v>
      </c>
      <c r="C34" s="4"/>
    </row>
    <row r="35" spans="2:3" x14ac:dyDescent="0.2">
      <c r="B35" s="8" t="s">
        <v>105</v>
      </c>
      <c r="C35" s="4"/>
    </row>
    <row r="36" spans="2:3" x14ac:dyDescent="0.2">
      <c r="B36" s="8" t="s">
        <v>106</v>
      </c>
      <c r="C36" s="4"/>
    </row>
    <row r="37" spans="2:3" x14ac:dyDescent="0.2">
      <c r="B37" s="8" t="s">
        <v>107</v>
      </c>
      <c r="C37" s="4"/>
    </row>
    <row r="38" spans="2:3" x14ac:dyDescent="0.2">
      <c r="B38" s="8" t="s">
        <v>108</v>
      </c>
      <c r="C38" s="4"/>
    </row>
    <row r="39" spans="2:3" x14ac:dyDescent="0.2">
      <c r="B39" s="5" t="s">
        <v>109</v>
      </c>
      <c r="C39" s="4"/>
    </row>
    <row r="40" spans="2:3" x14ac:dyDescent="0.2">
      <c r="B40" s="5" t="s">
        <v>110</v>
      </c>
      <c r="C40" s="4"/>
    </row>
    <row r="41" spans="2:3" x14ac:dyDescent="0.2">
      <c r="B41" s="5" t="s">
        <v>111</v>
      </c>
      <c r="C41" s="4"/>
    </row>
    <row r="42" spans="2:3" x14ac:dyDescent="0.2">
      <c r="B42" s="5" t="s">
        <v>13</v>
      </c>
      <c r="C42" s="4"/>
    </row>
    <row r="43" spans="2:3" x14ac:dyDescent="0.2">
      <c r="B43" s="5" t="s">
        <v>112</v>
      </c>
      <c r="C43" s="4"/>
    </row>
    <row r="44" spans="2:3" x14ac:dyDescent="0.2">
      <c r="B44" s="5" t="s">
        <v>113</v>
      </c>
      <c r="C44" s="4"/>
    </row>
    <row r="45" spans="2:3" x14ac:dyDescent="0.2">
      <c r="B45" s="5" t="s">
        <v>18</v>
      </c>
      <c r="C45" s="4"/>
    </row>
    <row r="46" spans="2:3" x14ac:dyDescent="0.2">
      <c r="B46" s="5" t="s">
        <v>114</v>
      </c>
      <c r="C46" s="4"/>
    </row>
    <row r="47" spans="2:3" x14ac:dyDescent="0.2">
      <c r="B47" s="5" t="s">
        <v>115</v>
      </c>
      <c r="C47" s="4"/>
    </row>
    <row r="48" spans="2:3" x14ac:dyDescent="0.2">
      <c r="B48" s="5" t="s">
        <v>116</v>
      </c>
      <c r="C48" s="4"/>
    </row>
    <row r="49" spans="2:3" x14ac:dyDescent="0.2">
      <c r="B49" s="5" t="s">
        <v>117</v>
      </c>
      <c r="C49" s="4"/>
    </row>
    <row r="50" spans="2:3" x14ac:dyDescent="0.2">
      <c r="B50" s="5" t="s">
        <v>118</v>
      </c>
      <c r="C50" s="4"/>
    </row>
    <row r="51" spans="2:3" x14ac:dyDescent="0.2">
      <c r="B51" s="5" t="s">
        <v>14</v>
      </c>
      <c r="C51" s="4"/>
    </row>
    <row r="52" spans="2:3" x14ac:dyDescent="0.2">
      <c r="B52" s="5" t="s">
        <v>11</v>
      </c>
      <c r="C52" s="4"/>
    </row>
    <row r="53" spans="2:3" x14ac:dyDescent="0.2">
      <c r="C53" s="4"/>
    </row>
    <row r="54" spans="2:3" x14ac:dyDescent="0.2">
      <c r="B54" s="5"/>
      <c r="C54" s="4"/>
    </row>
    <row r="55" spans="2:3" x14ac:dyDescent="0.2">
      <c r="B55" s="5"/>
      <c r="C55" s="4"/>
    </row>
    <row r="56" spans="2:3" x14ac:dyDescent="0.2">
      <c r="B56" s="5"/>
      <c r="C56" s="4"/>
    </row>
    <row r="57" spans="2:3" x14ac:dyDescent="0.2">
      <c r="B57" s="5"/>
      <c r="C57" s="4"/>
    </row>
    <row r="58" spans="2:3" x14ac:dyDescent="0.2">
      <c r="B58" s="5"/>
      <c r="C58" s="4"/>
    </row>
    <row r="59" spans="2:3" x14ac:dyDescent="0.2">
      <c r="B59" s="5"/>
      <c r="C59" s="4"/>
    </row>
    <row r="60" spans="2:3" x14ac:dyDescent="0.2">
      <c r="B60" s="5"/>
      <c r="C60" s="4"/>
    </row>
    <row r="61" spans="2:3" x14ac:dyDescent="0.2">
      <c r="B61" s="5"/>
      <c r="C61" s="4"/>
    </row>
    <row r="62" spans="2:3" x14ac:dyDescent="0.2">
      <c r="B62" s="5"/>
      <c r="C62" s="4"/>
    </row>
    <row r="63" spans="2:3" x14ac:dyDescent="0.2">
      <c r="B63" s="5"/>
      <c r="C63" s="4"/>
    </row>
    <row r="64" spans="2:3" x14ac:dyDescent="0.2">
      <c r="B64" s="5"/>
      <c r="C64" s="4"/>
    </row>
    <row r="65" spans="2:3" x14ac:dyDescent="0.2">
      <c r="B65" s="5"/>
      <c r="C65" s="4"/>
    </row>
    <row r="66" spans="2:3" x14ac:dyDescent="0.2">
      <c r="B66" s="5"/>
      <c r="C66" s="4"/>
    </row>
    <row r="67" spans="2:3" x14ac:dyDescent="0.2">
      <c r="B67" s="5"/>
      <c r="C67" s="4"/>
    </row>
    <row r="68" spans="2:3" x14ac:dyDescent="0.2">
      <c r="B68" s="5"/>
      <c r="C68" s="4"/>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9</vt:i4>
      </vt:variant>
    </vt:vector>
  </HeadingPairs>
  <TitlesOfParts>
    <vt:vector size="9" baseType="lpstr">
      <vt:lpstr>Thermique</vt:lpstr>
      <vt:lpstr>Filtration</vt:lpstr>
      <vt:lpstr>Courant fort_faible</vt:lpstr>
      <vt:lpstr>Sanitaire</vt:lpstr>
      <vt:lpstr>SSI + Desenfumage</vt:lpstr>
      <vt:lpstr>Levage</vt:lpstr>
      <vt:lpstr>Portes_Portails</vt:lpstr>
      <vt:lpstr>Clos_et_Couvert</vt:lpstr>
      <vt:lpstr>Liste_D</vt:lpstr>
    </vt:vector>
  </TitlesOfParts>
  <Company>Université de Strasbourg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DAILLENCOURT Alain</dc:creator>
  <cp:lastModifiedBy>Marie Bestien</cp:lastModifiedBy>
  <dcterms:created xsi:type="dcterms:W3CDTF">2024-03-21T13:32:23Z</dcterms:created>
  <dcterms:modified xsi:type="dcterms:W3CDTF">2024-12-02T10:49:09Z</dcterms:modified>
</cp:coreProperties>
</file>