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FMT_2024\Version_Travail\01_Version_2025\DPGF_2024\"/>
    </mc:Choice>
  </mc:AlternateContent>
  <bookViews>
    <workbookView xWindow="0" yWindow="0" windowWidth="19185" windowHeight="7245" tabRatio="904" activeTab="2"/>
  </bookViews>
  <sheets>
    <sheet name="Thermique" sheetId="22" r:id="rId1"/>
    <sheet name="Filtration" sheetId="14" r:id="rId2"/>
    <sheet name="Courant fort_faible" sheetId="23" r:id="rId3"/>
    <sheet name="Sanitaire" sheetId="24" r:id="rId4"/>
    <sheet name="SSI + Desenfumage" sheetId="25" r:id="rId5"/>
    <sheet name="Levage" sheetId="26" r:id="rId6"/>
    <sheet name="Portes_Portails" sheetId="27" r:id="rId7"/>
    <sheet name="Clos_et_Couvert" sheetId="21" r:id="rId8"/>
    <sheet name="Liste_D" sheetId="12" r:id="rId9"/>
  </sheets>
  <externalReferences>
    <externalReference r:id="rId10"/>
  </externalReferences>
  <definedNames>
    <definedName name="_xlnm._FilterDatabase" localSheetId="7" hidden="1">Clos_et_Couvert!$A$18:$AY$120</definedName>
    <definedName name="_xlnm._FilterDatabase" localSheetId="2" hidden="1">'Courant fort_faible'!$A$18:$AW$29</definedName>
    <definedName name="_xlnm._FilterDatabase" localSheetId="1" hidden="1">Filtration!$A$18:$BM$91</definedName>
    <definedName name="_xlnm._FilterDatabase" localSheetId="5" hidden="1">Levage!$A$18:$AY$20</definedName>
    <definedName name="_xlnm._FilterDatabase" localSheetId="6" hidden="1">Portes_Portails!$A$18:$AX$29</definedName>
    <definedName name="_xlnm._FilterDatabase" localSheetId="3" hidden="1">Sanitaire!$A$18:$AX$21</definedName>
    <definedName name="_xlnm._FilterDatabase" localSheetId="4" hidden="1">'SSI + Desenfumage'!$A$18:$AW$24</definedName>
    <definedName name="_xlnm._FilterDatabase" localSheetId="0" hidden="1">Thermique!$A$18:$AY$78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22" l="1"/>
  <c r="E77" i="22"/>
  <c r="E76" i="22"/>
  <c r="E75" i="22"/>
  <c r="E74" i="22"/>
  <c r="E73" i="22"/>
  <c r="E72" i="22"/>
  <c r="E71" i="22"/>
  <c r="E70" i="22"/>
  <c r="E69" i="22"/>
  <c r="E68" i="22"/>
  <c r="E67" i="22"/>
  <c r="E66" i="22"/>
  <c r="E65" i="22"/>
  <c r="E64" i="22"/>
  <c r="E63" i="22"/>
  <c r="E62" i="22"/>
  <c r="E58" i="22"/>
  <c r="E56" i="22"/>
  <c r="E55" i="22"/>
  <c r="E54" i="22"/>
  <c r="E53" i="22"/>
  <c r="E52" i="22"/>
  <c r="E51" i="22"/>
  <c r="E50" i="22"/>
  <c r="E49" i="22"/>
  <c r="E47" i="22"/>
  <c r="E46" i="22"/>
  <c r="E42" i="22"/>
  <c r="E41" i="22"/>
  <c r="E40" i="22"/>
  <c r="E39" i="22"/>
  <c r="E38" i="22"/>
  <c r="E37" i="22"/>
  <c r="E34" i="22"/>
  <c r="E33" i="22"/>
  <c r="E32" i="22"/>
  <c r="E31" i="22"/>
  <c r="E30" i="22"/>
  <c r="E29" i="22"/>
  <c r="E26" i="22"/>
  <c r="E25" i="22"/>
  <c r="E24" i="22"/>
  <c r="E23" i="22"/>
  <c r="F20" i="22"/>
  <c r="F21" i="22"/>
  <c r="F22" i="22"/>
  <c r="E22" i="22" s="1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77" i="22"/>
  <c r="F78" i="22"/>
  <c r="F19" i="22"/>
  <c r="E19" i="22"/>
  <c r="AU20" i="22"/>
  <c r="AU21" i="22"/>
  <c r="AU22" i="22"/>
  <c r="AU23" i="22"/>
  <c r="AU24" i="22"/>
  <c r="AU25" i="22"/>
  <c r="AU26" i="22"/>
  <c r="AU27" i="22"/>
  <c r="AU28" i="22"/>
  <c r="AU29" i="22"/>
  <c r="AU30" i="22"/>
  <c r="AU31" i="22"/>
  <c r="AU32" i="22"/>
  <c r="AU33" i="22"/>
  <c r="AU34" i="22"/>
  <c r="AU35" i="22"/>
  <c r="AU36" i="22"/>
  <c r="AU37" i="22"/>
  <c r="AU38" i="22"/>
  <c r="AU39" i="22"/>
  <c r="AU40" i="22"/>
  <c r="AU41" i="22"/>
  <c r="AU42" i="22"/>
  <c r="AU43" i="22"/>
  <c r="AU44" i="22"/>
  <c r="AU45" i="22"/>
  <c r="AU46" i="22"/>
  <c r="AU47" i="22"/>
  <c r="AU48" i="22"/>
  <c r="AU49" i="22"/>
  <c r="AU50" i="22"/>
  <c r="AU51" i="22"/>
  <c r="AU52" i="22"/>
  <c r="AU53" i="22"/>
  <c r="AU54" i="22"/>
  <c r="AU55" i="22"/>
  <c r="AU56" i="22"/>
  <c r="AU57" i="22"/>
  <c r="AU58" i="22"/>
  <c r="AU59" i="22"/>
  <c r="AU60" i="22"/>
  <c r="AU61" i="22"/>
  <c r="AU62" i="22"/>
  <c r="AU63" i="22"/>
  <c r="AU64" i="22"/>
  <c r="AU65" i="22"/>
  <c r="AU66" i="22"/>
  <c r="AU67" i="22"/>
  <c r="AU68" i="22"/>
  <c r="AU69" i="22"/>
  <c r="AU70" i="22"/>
  <c r="AU71" i="22"/>
  <c r="AU72" i="22"/>
  <c r="AU73" i="22"/>
  <c r="AU74" i="22"/>
  <c r="AU75" i="22"/>
  <c r="AU76" i="22"/>
  <c r="AU77" i="22"/>
  <c r="AU78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O35" i="22"/>
  <c r="AO36" i="22"/>
  <c r="AO37" i="22"/>
  <c r="AO38" i="22"/>
  <c r="AO39" i="22"/>
  <c r="AO40" i="22"/>
  <c r="AO41" i="22"/>
  <c r="AO42" i="22"/>
  <c r="AO43" i="22"/>
  <c r="AO44" i="22"/>
  <c r="AO45" i="22"/>
  <c r="AO46" i="22"/>
  <c r="AO47" i="22"/>
  <c r="AO48" i="22"/>
  <c r="AO49" i="22"/>
  <c r="AO50" i="22"/>
  <c r="AO51" i="22"/>
  <c r="AO52" i="22"/>
  <c r="AO53" i="22"/>
  <c r="AO54" i="22"/>
  <c r="AO55" i="22"/>
  <c r="AO56" i="22"/>
  <c r="AO57" i="22"/>
  <c r="AO58" i="22"/>
  <c r="AO59" i="22"/>
  <c r="AO60" i="22"/>
  <c r="AO61" i="22"/>
  <c r="AO62" i="22"/>
  <c r="AO63" i="22"/>
  <c r="AO64" i="22"/>
  <c r="AO65" i="22"/>
  <c r="AO66" i="22"/>
  <c r="AO67" i="22"/>
  <c r="AO68" i="22"/>
  <c r="AO69" i="22"/>
  <c r="AO70" i="22"/>
  <c r="AO71" i="22"/>
  <c r="AO72" i="22"/>
  <c r="AO73" i="22"/>
  <c r="AO74" i="22"/>
  <c r="AO75" i="22"/>
  <c r="AO76" i="22"/>
  <c r="AO77" i="22"/>
  <c r="AO78" i="22"/>
  <c r="AI20" i="22"/>
  <c r="AI21" i="22"/>
  <c r="AI22" i="22"/>
  <c r="AI23" i="22"/>
  <c r="AI24" i="22"/>
  <c r="AI25" i="22"/>
  <c r="AI26" i="22"/>
  <c r="AI27" i="22"/>
  <c r="AI28" i="22"/>
  <c r="AI29" i="22"/>
  <c r="AI30" i="22"/>
  <c r="AI31" i="22"/>
  <c r="AI32" i="22"/>
  <c r="AI33" i="22"/>
  <c r="AI34" i="22"/>
  <c r="AI35" i="22"/>
  <c r="AI36" i="22"/>
  <c r="AI37" i="22"/>
  <c r="AI38" i="22"/>
  <c r="AI39" i="22"/>
  <c r="AI40" i="22"/>
  <c r="AI41" i="22"/>
  <c r="AI42" i="22"/>
  <c r="AI43" i="22"/>
  <c r="AI44" i="22"/>
  <c r="AI45" i="22"/>
  <c r="AI46" i="22"/>
  <c r="AI47" i="22"/>
  <c r="AI48" i="22"/>
  <c r="AI49" i="22"/>
  <c r="AI50" i="22"/>
  <c r="AI51" i="22"/>
  <c r="AI52" i="22"/>
  <c r="AI53" i="22"/>
  <c r="AI54" i="22"/>
  <c r="AI55" i="22"/>
  <c r="AI56" i="22"/>
  <c r="AI57" i="22"/>
  <c r="AI58" i="22"/>
  <c r="AI59" i="22"/>
  <c r="AI60" i="22"/>
  <c r="AI61" i="22"/>
  <c r="AI62" i="22"/>
  <c r="AI63" i="22"/>
  <c r="AI64" i="22"/>
  <c r="AI65" i="22"/>
  <c r="AI66" i="22"/>
  <c r="AI67" i="22"/>
  <c r="AI68" i="22"/>
  <c r="AI69" i="22"/>
  <c r="AI70" i="22"/>
  <c r="AI71" i="22"/>
  <c r="AI72" i="22"/>
  <c r="AI73" i="22"/>
  <c r="AI74" i="22"/>
  <c r="AI75" i="22"/>
  <c r="AI76" i="22"/>
  <c r="AI77" i="22"/>
  <c r="AI78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C52" i="22"/>
  <c r="AC53" i="22"/>
  <c r="AC54" i="22"/>
  <c r="AC55" i="22"/>
  <c r="AC56" i="22"/>
  <c r="AC57" i="22"/>
  <c r="AC58" i="22"/>
  <c r="AC59" i="22"/>
  <c r="AC60" i="22"/>
  <c r="AC61" i="22"/>
  <c r="AC62" i="22"/>
  <c r="AC63" i="22"/>
  <c r="AC64" i="22"/>
  <c r="AC65" i="22"/>
  <c r="AC66" i="22"/>
  <c r="AC67" i="22"/>
  <c r="AC68" i="22"/>
  <c r="AC69" i="22"/>
  <c r="AC70" i="22"/>
  <c r="AC71" i="22"/>
  <c r="AC72" i="22"/>
  <c r="AC73" i="22"/>
  <c r="AC74" i="22"/>
  <c r="AC75" i="22"/>
  <c r="AC76" i="22"/>
  <c r="AC77" i="22"/>
  <c r="AC78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W52" i="22"/>
  <c r="W53" i="22"/>
  <c r="W54" i="22"/>
  <c r="W55" i="22"/>
  <c r="W56" i="22"/>
  <c r="W57" i="22"/>
  <c r="W58" i="22"/>
  <c r="W59" i="22"/>
  <c r="W60" i="22"/>
  <c r="W61" i="22"/>
  <c r="W62" i="22"/>
  <c r="W63" i="22"/>
  <c r="W64" i="22"/>
  <c r="W65" i="22"/>
  <c r="W66" i="22"/>
  <c r="W67" i="22"/>
  <c r="W68" i="22"/>
  <c r="W69" i="22"/>
  <c r="W70" i="22"/>
  <c r="W71" i="22"/>
  <c r="W72" i="22"/>
  <c r="W73" i="22"/>
  <c r="W74" i="22"/>
  <c r="W75" i="22"/>
  <c r="W76" i="22"/>
  <c r="W77" i="22"/>
  <c r="W78" i="22"/>
  <c r="AU19" i="22"/>
  <c r="AO19" i="22"/>
  <c r="AI19" i="22"/>
  <c r="AC19" i="22"/>
  <c r="W19" i="22"/>
  <c r="E14" i="22"/>
  <c r="E13" i="22"/>
  <c r="E12" i="22"/>
  <c r="E11" i="22"/>
  <c r="E10" i="22"/>
  <c r="AS20" i="23"/>
  <c r="AS21" i="23"/>
  <c r="AS22" i="23"/>
  <c r="AS23" i="23"/>
  <c r="AS24" i="23"/>
  <c r="AS25" i="23"/>
  <c r="AS26" i="23"/>
  <c r="AS27" i="23"/>
  <c r="AS28" i="23"/>
  <c r="AS29" i="23"/>
  <c r="AM20" i="23"/>
  <c r="AM21" i="23"/>
  <c r="AM22" i="23"/>
  <c r="AM23" i="23"/>
  <c r="AM24" i="23"/>
  <c r="AM25" i="23"/>
  <c r="AM26" i="23"/>
  <c r="AM27" i="23"/>
  <c r="AM28" i="23"/>
  <c r="AM29" i="23"/>
  <c r="AG20" i="23"/>
  <c r="AG21" i="23"/>
  <c r="AG22" i="23"/>
  <c r="AG23" i="23"/>
  <c r="AG24" i="23"/>
  <c r="AG25" i="23"/>
  <c r="AG26" i="23"/>
  <c r="AG27" i="23"/>
  <c r="AG28" i="23"/>
  <c r="AG29" i="23"/>
  <c r="AA20" i="23"/>
  <c r="AA21" i="23"/>
  <c r="AA22" i="23"/>
  <c r="AA23" i="23"/>
  <c r="AA24" i="23"/>
  <c r="AA25" i="23"/>
  <c r="AA26" i="23"/>
  <c r="AA27" i="23"/>
  <c r="AA28" i="23"/>
  <c r="AA29" i="23"/>
  <c r="U20" i="23"/>
  <c r="U21" i="23"/>
  <c r="U22" i="23"/>
  <c r="U23" i="23"/>
  <c r="U24" i="23"/>
  <c r="U25" i="23"/>
  <c r="U26" i="23"/>
  <c r="U27" i="23"/>
  <c r="U28" i="23"/>
  <c r="U29" i="23"/>
  <c r="AS19" i="23"/>
  <c r="AM19" i="23"/>
  <c r="AG19" i="23"/>
  <c r="AA19" i="23"/>
  <c r="E14" i="23"/>
  <c r="E13" i="23"/>
  <c r="E12" i="23"/>
  <c r="E11" i="23"/>
  <c r="E10" i="23"/>
  <c r="U19" i="23" s="1"/>
  <c r="E20" i="23"/>
  <c r="E21" i="23"/>
  <c r="E22" i="23"/>
  <c r="E23" i="23"/>
  <c r="E24" i="23"/>
  <c r="E25" i="23"/>
  <c r="E26" i="23"/>
  <c r="E27" i="23"/>
  <c r="E28" i="23"/>
  <c r="E29" i="23"/>
  <c r="E19" i="23"/>
  <c r="AT20" i="24"/>
  <c r="AT21" i="24"/>
  <c r="AT22" i="24"/>
  <c r="AN20" i="24"/>
  <c r="AN21" i="24"/>
  <c r="AH20" i="24"/>
  <c r="AH21" i="24"/>
  <c r="AH22" i="24"/>
  <c r="AB20" i="24"/>
  <c r="AB22" i="24" s="1"/>
  <c r="AB21" i="24"/>
  <c r="V20" i="24"/>
  <c r="V21" i="24"/>
  <c r="V22" i="24"/>
  <c r="AT19" i="24"/>
  <c r="AN19" i="24"/>
  <c r="AH19" i="24"/>
  <c r="AB19" i="24"/>
  <c r="V19" i="24"/>
  <c r="E14" i="24"/>
  <c r="E13" i="24"/>
  <c r="E12" i="24"/>
  <c r="E11" i="24"/>
  <c r="E10" i="24"/>
  <c r="Q22" i="24"/>
  <c r="R22" i="24"/>
  <c r="S22" i="24"/>
  <c r="T22" i="24"/>
  <c r="U22" i="24"/>
  <c r="Z22" i="24"/>
  <c r="AA22" i="24"/>
  <c r="AF22" i="24"/>
  <c r="AG22" i="24"/>
  <c r="AL22" i="24"/>
  <c r="AM22" i="24"/>
  <c r="AR22" i="24"/>
  <c r="AS22" i="24"/>
  <c r="AX22" i="24"/>
  <c r="P22" i="24"/>
  <c r="E20" i="24"/>
  <c r="E21" i="24"/>
  <c r="E19" i="24"/>
  <c r="AS20" i="25"/>
  <c r="AS21" i="25"/>
  <c r="AS22" i="25"/>
  <c r="AS23" i="25"/>
  <c r="AS24" i="25"/>
  <c r="AM20" i="25"/>
  <c r="AM21" i="25"/>
  <c r="AM22" i="25"/>
  <c r="AM23" i="25"/>
  <c r="AM24" i="25"/>
  <c r="AG20" i="25"/>
  <c r="AG21" i="25"/>
  <c r="AG22" i="25"/>
  <c r="AG23" i="25"/>
  <c r="AG24" i="25"/>
  <c r="AA20" i="25"/>
  <c r="AA21" i="25"/>
  <c r="AA22" i="25"/>
  <c r="AA23" i="25"/>
  <c r="AA24" i="25"/>
  <c r="U20" i="25"/>
  <c r="U21" i="25"/>
  <c r="U22" i="25"/>
  <c r="U23" i="25"/>
  <c r="U24" i="25"/>
  <c r="AS19" i="25"/>
  <c r="AM19" i="25"/>
  <c r="AG19" i="25"/>
  <c r="AA19" i="25"/>
  <c r="U19" i="25"/>
  <c r="E14" i="25"/>
  <c r="E13" i="25"/>
  <c r="E12" i="25"/>
  <c r="E11" i="25"/>
  <c r="E10" i="25"/>
  <c r="E20" i="25"/>
  <c r="E21" i="25"/>
  <c r="E22" i="25"/>
  <c r="E23" i="25"/>
  <c r="E24" i="25"/>
  <c r="E19" i="25"/>
  <c r="AU20" i="26"/>
  <c r="AO20" i="26"/>
  <c r="AI20" i="26"/>
  <c r="AC20" i="26"/>
  <c r="W20" i="26"/>
  <c r="AU19" i="26"/>
  <c r="AO19" i="26"/>
  <c r="AI19" i="26"/>
  <c r="AC19" i="26"/>
  <c r="W19" i="26"/>
  <c r="E14" i="26"/>
  <c r="E13" i="26"/>
  <c r="E12" i="26"/>
  <c r="E11" i="26"/>
  <c r="E10" i="26"/>
  <c r="E19" i="26"/>
  <c r="AT20" i="27"/>
  <c r="AT21" i="27"/>
  <c r="AT22" i="27"/>
  <c r="AT23" i="27"/>
  <c r="AT24" i="27"/>
  <c r="AT25" i="27"/>
  <c r="AT26" i="27"/>
  <c r="AT27" i="27"/>
  <c r="AT28" i="27"/>
  <c r="AT29" i="27"/>
  <c r="AN20" i="27"/>
  <c r="AN21" i="27"/>
  <c r="AN22" i="27"/>
  <c r="AN23" i="27"/>
  <c r="AN24" i="27"/>
  <c r="AN25" i="27"/>
  <c r="AN26" i="27"/>
  <c r="AN27" i="27"/>
  <c r="AN28" i="27"/>
  <c r="AN29" i="27"/>
  <c r="AH20" i="27"/>
  <c r="AH21" i="27"/>
  <c r="AH22" i="27"/>
  <c r="AH23" i="27"/>
  <c r="AH24" i="27"/>
  <c r="AH25" i="27"/>
  <c r="AH26" i="27"/>
  <c r="AH27" i="27"/>
  <c r="AH28" i="27"/>
  <c r="AH29" i="27"/>
  <c r="AB20" i="27"/>
  <c r="AB21" i="27"/>
  <c r="AB22" i="27"/>
  <c r="AB23" i="27"/>
  <c r="AB24" i="27"/>
  <c r="AB25" i="27"/>
  <c r="AB26" i="27"/>
  <c r="AB27" i="27"/>
  <c r="AB28" i="27"/>
  <c r="AB29" i="27"/>
  <c r="V20" i="27"/>
  <c r="V21" i="27"/>
  <c r="V22" i="27"/>
  <c r="V23" i="27"/>
  <c r="V24" i="27"/>
  <c r="V25" i="27"/>
  <c r="V26" i="27"/>
  <c r="V27" i="27"/>
  <c r="V28" i="27"/>
  <c r="V29" i="27"/>
  <c r="AT19" i="27"/>
  <c r="AN19" i="27"/>
  <c r="AH19" i="27"/>
  <c r="AB19" i="27"/>
  <c r="V19" i="27"/>
  <c r="E14" i="27"/>
  <c r="E13" i="27"/>
  <c r="E12" i="27"/>
  <c r="E11" i="27"/>
  <c r="E10" i="27"/>
  <c r="E29" i="27"/>
  <c r="E27" i="27"/>
  <c r="E24" i="27"/>
  <c r="E22" i="27"/>
  <c r="E19" i="27"/>
  <c r="AU20" i="21"/>
  <c r="AU21" i="21"/>
  <c r="AU22" i="21"/>
  <c r="AU23" i="21"/>
  <c r="AU24" i="21"/>
  <c r="AU25" i="21"/>
  <c r="AU26" i="21"/>
  <c r="AU27" i="21"/>
  <c r="AU28" i="21"/>
  <c r="AU29" i="21"/>
  <c r="AU30" i="21"/>
  <c r="AU31" i="21"/>
  <c r="AU32" i="21"/>
  <c r="AU33" i="21"/>
  <c r="AU34" i="21"/>
  <c r="AU35" i="21"/>
  <c r="AU36" i="21"/>
  <c r="AU37" i="21"/>
  <c r="AU38" i="21"/>
  <c r="AU39" i="21"/>
  <c r="AU40" i="21"/>
  <c r="AU41" i="21"/>
  <c r="AU42" i="21"/>
  <c r="AU43" i="21"/>
  <c r="AU44" i="21"/>
  <c r="AU45" i="21"/>
  <c r="AU46" i="21"/>
  <c r="AU47" i="21"/>
  <c r="AU48" i="21"/>
  <c r="AU49" i="21"/>
  <c r="AU50" i="21"/>
  <c r="AU51" i="21"/>
  <c r="AU52" i="21"/>
  <c r="AU53" i="21"/>
  <c r="AU54" i="21"/>
  <c r="AU55" i="21"/>
  <c r="AU56" i="21"/>
  <c r="AU57" i="21"/>
  <c r="AU58" i="21"/>
  <c r="AU59" i="21"/>
  <c r="AU60" i="21"/>
  <c r="AU61" i="21"/>
  <c r="AU62" i="21"/>
  <c r="AU63" i="21"/>
  <c r="AU64" i="21"/>
  <c r="AU65" i="21"/>
  <c r="AU66" i="21"/>
  <c r="AU67" i="21"/>
  <c r="AU68" i="21"/>
  <c r="AU69" i="21"/>
  <c r="AU70" i="21"/>
  <c r="AU71" i="21"/>
  <c r="AU72" i="21"/>
  <c r="AU73" i="21"/>
  <c r="AU74" i="21"/>
  <c r="AU75" i="21"/>
  <c r="AU76" i="21"/>
  <c r="AU77" i="21"/>
  <c r="AU78" i="21"/>
  <c r="AU79" i="21"/>
  <c r="AU80" i="21"/>
  <c r="AU81" i="21"/>
  <c r="AU82" i="21"/>
  <c r="AU83" i="21"/>
  <c r="AU84" i="21"/>
  <c r="AU85" i="21"/>
  <c r="AU86" i="21"/>
  <c r="AU87" i="21"/>
  <c r="AU88" i="21"/>
  <c r="AU89" i="21"/>
  <c r="AU90" i="21"/>
  <c r="AU91" i="21"/>
  <c r="AU92" i="21"/>
  <c r="AU93" i="21"/>
  <c r="AU94" i="21"/>
  <c r="AU95" i="21"/>
  <c r="AU96" i="21"/>
  <c r="AU97" i="21"/>
  <c r="AU98" i="21"/>
  <c r="AU99" i="21"/>
  <c r="AU100" i="21"/>
  <c r="AU101" i="21"/>
  <c r="AU102" i="21"/>
  <c r="AU103" i="21"/>
  <c r="AU104" i="21"/>
  <c r="AU105" i="21"/>
  <c r="AU106" i="21"/>
  <c r="AU107" i="21"/>
  <c r="AU108" i="21"/>
  <c r="AU109" i="21"/>
  <c r="AU110" i="21"/>
  <c r="AU111" i="21"/>
  <c r="AU112" i="21"/>
  <c r="AU113" i="21"/>
  <c r="AU114" i="21"/>
  <c r="AU115" i="21"/>
  <c r="AU116" i="21"/>
  <c r="AU117" i="21"/>
  <c r="AU118" i="21"/>
  <c r="AU119" i="21"/>
  <c r="AU120" i="21"/>
  <c r="AO20" i="21"/>
  <c r="AO21" i="21"/>
  <c r="AO22" i="21"/>
  <c r="AO23" i="21"/>
  <c r="AO24" i="21"/>
  <c r="AO25" i="21"/>
  <c r="AO26" i="21"/>
  <c r="AO27" i="21"/>
  <c r="AO28" i="21"/>
  <c r="AO29" i="21"/>
  <c r="AO30" i="21"/>
  <c r="AO31" i="21"/>
  <c r="AO32" i="21"/>
  <c r="AO33" i="21"/>
  <c r="AO34" i="21"/>
  <c r="AO35" i="21"/>
  <c r="AO36" i="21"/>
  <c r="AO37" i="21"/>
  <c r="AO38" i="21"/>
  <c r="AO39" i="21"/>
  <c r="AO40" i="21"/>
  <c r="AO41" i="21"/>
  <c r="AO42" i="21"/>
  <c r="AO43" i="21"/>
  <c r="AO44" i="21"/>
  <c r="AO45" i="21"/>
  <c r="AO46" i="21"/>
  <c r="AO47" i="21"/>
  <c r="AO48" i="21"/>
  <c r="AO49" i="21"/>
  <c r="AO50" i="21"/>
  <c r="AO51" i="21"/>
  <c r="AO52" i="21"/>
  <c r="AO53" i="21"/>
  <c r="AO54" i="21"/>
  <c r="AO55" i="21"/>
  <c r="AO56" i="21"/>
  <c r="AO57" i="21"/>
  <c r="AO58" i="21"/>
  <c r="AO59" i="21"/>
  <c r="AO60" i="21"/>
  <c r="AO61" i="21"/>
  <c r="AO62" i="21"/>
  <c r="AO63" i="21"/>
  <c r="AO64" i="21"/>
  <c r="AO65" i="21"/>
  <c r="AO66" i="21"/>
  <c r="AO67" i="21"/>
  <c r="AO68" i="21"/>
  <c r="AO69" i="21"/>
  <c r="AO70" i="21"/>
  <c r="AO71" i="21"/>
  <c r="AO72" i="21"/>
  <c r="AO73" i="21"/>
  <c r="AO74" i="21"/>
  <c r="AO75" i="21"/>
  <c r="AO76" i="21"/>
  <c r="AO77" i="21"/>
  <c r="AO78" i="21"/>
  <c r="AO79" i="21"/>
  <c r="AO80" i="21"/>
  <c r="AO81" i="21"/>
  <c r="AO82" i="21"/>
  <c r="AO83" i="21"/>
  <c r="AO84" i="21"/>
  <c r="AO85" i="21"/>
  <c r="AO86" i="21"/>
  <c r="AO87" i="21"/>
  <c r="AO88" i="21"/>
  <c r="AO89" i="21"/>
  <c r="AO90" i="21"/>
  <c r="AO91" i="21"/>
  <c r="AO92" i="21"/>
  <c r="AO93" i="21"/>
  <c r="AO94" i="21"/>
  <c r="AO95" i="21"/>
  <c r="AO96" i="21"/>
  <c r="AO97" i="21"/>
  <c r="AO98" i="21"/>
  <c r="AO99" i="21"/>
  <c r="AO100" i="21"/>
  <c r="AO101" i="21"/>
  <c r="AO102" i="21"/>
  <c r="AO103" i="21"/>
  <c r="AO104" i="21"/>
  <c r="AO105" i="21"/>
  <c r="AO106" i="21"/>
  <c r="AO107" i="21"/>
  <c r="AO108" i="21"/>
  <c r="AO109" i="21"/>
  <c r="AO110" i="21"/>
  <c r="AO111" i="21"/>
  <c r="AO112" i="21"/>
  <c r="AO113" i="21"/>
  <c r="AO114" i="21"/>
  <c r="AO115" i="21"/>
  <c r="AO116" i="21"/>
  <c r="AO117" i="21"/>
  <c r="AO118" i="21"/>
  <c r="AO119" i="21"/>
  <c r="AO120" i="21"/>
  <c r="AI20" i="21"/>
  <c r="AI21" i="21"/>
  <c r="AI22" i="21"/>
  <c r="AI23" i="21"/>
  <c r="AI24" i="21"/>
  <c r="AI25" i="21"/>
  <c r="AI26" i="21"/>
  <c r="AI27" i="21"/>
  <c r="AI28" i="21"/>
  <c r="AI29" i="21"/>
  <c r="AI30" i="21"/>
  <c r="AI31" i="21"/>
  <c r="AI32" i="21"/>
  <c r="AI33" i="21"/>
  <c r="AI34" i="21"/>
  <c r="AI35" i="21"/>
  <c r="AI36" i="21"/>
  <c r="AI37" i="21"/>
  <c r="AI38" i="21"/>
  <c r="AI39" i="21"/>
  <c r="AI40" i="21"/>
  <c r="AI41" i="21"/>
  <c r="AI42" i="21"/>
  <c r="AI43" i="21"/>
  <c r="AI44" i="21"/>
  <c r="AI45" i="21"/>
  <c r="AI46" i="21"/>
  <c r="AI47" i="21"/>
  <c r="AI48" i="21"/>
  <c r="AI49" i="21"/>
  <c r="AI50" i="21"/>
  <c r="AI51" i="21"/>
  <c r="AI52" i="21"/>
  <c r="AI53" i="21"/>
  <c r="AI54" i="21"/>
  <c r="AI55" i="21"/>
  <c r="AI56" i="21"/>
  <c r="AI57" i="21"/>
  <c r="AI58" i="21"/>
  <c r="AI59" i="21"/>
  <c r="AI60" i="21"/>
  <c r="AI61" i="21"/>
  <c r="AI62" i="21"/>
  <c r="AI63" i="21"/>
  <c r="AI64" i="21"/>
  <c r="AI65" i="21"/>
  <c r="AI66" i="21"/>
  <c r="AI67" i="21"/>
  <c r="AI68" i="21"/>
  <c r="AI69" i="21"/>
  <c r="AI70" i="21"/>
  <c r="AI71" i="21"/>
  <c r="AI72" i="21"/>
  <c r="AI73" i="21"/>
  <c r="AI74" i="21"/>
  <c r="AI75" i="21"/>
  <c r="AI76" i="21"/>
  <c r="AI77" i="21"/>
  <c r="AI78" i="21"/>
  <c r="AI79" i="21"/>
  <c r="AI80" i="21"/>
  <c r="AI81" i="21"/>
  <c r="AI82" i="21"/>
  <c r="AI83" i="21"/>
  <c r="AI84" i="21"/>
  <c r="AI85" i="21"/>
  <c r="AI86" i="21"/>
  <c r="AI87" i="21"/>
  <c r="AI88" i="21"/>
  <c r="AI89" i="21"/>
  <c r="AI90" i="21"/>
  <c r="AI91" i="21"/>
  <c r="AI92" i="21"/>
  <c r="AI93" i="21"/>
  <c r="AI94" i="21"/>
  <c r="AI95" i="21"/>
  <c r="AI96" i="21"/>
  <c r="AI97" i="21"/>
  <c r="AI98" i="21"/>
  <c r="AI99" i="21"/>
  <c r="AI100" i="21"/>
  <c r="AI101" i="21"/>
  <c r="AI102" i="21"/>
  <c r="AI103" i="21"/>
  <c r="AI104" i="21"/>
  <c r="AI105" i="21"/>
  <c r="AI106" i="21"/>
  <c r="AI107" i="21"/>
  <c r="AI108" i="21"/>
  <c r="AI109" i="21"/>
  <c r="AI110" i="21"/>
  <c r="AI111" i="21"/>
  <c r="AI112" i="21"/>
  <c r="AI113" i="21"/>
  <c r="AI114" i="21"/>
  <c r="AI115" i="21"/>
  <c r="AI116" i="21"/>
  <c r="AI117" i="21"/>
  <c r="AI118" i="21"/>
  <c r="AI119" i="21"/>
  <c r="AI120" i="21"/>
  <c r="AI19" i="21"/>
  <c r="AC20" i="21"/>
  <c r="AC21" i="21"/>
  <c r="AC22" i="21"/>
  <c r="AC23" i="21"/>
  <c r="AC24" i="21"/>
  <c r="AC25" i="21"/>
  <c r="AC26" i="21"/>
  <c r="AC27" i="21"/>
  <c r="AC28" i="21"/>
  <c r="AC29" i="21"/>
  <c r="AC30" i="21"/>
  <c r="AC31" i="21"/>
  <c r="AC32" i="21"/>
  <c r="AC33" i="21"/>
  <c r="AC34" i="21"/>
  <c r="AC35" i="21"/>
  <c r="AC36" i="21"/>
  <c r="AC37" i="21"/>
  <c r="AC38" i="21"/>
  <c r="AC39" i="21"/>
  <c r="AC40" i="21"/>
  <c r="AC41" i="21"/>
  <c r="AC42" i="21"/>
  <c r="AC43" i="21"/>
  <c r="AC44" i="21"/>
  <c r="AC45" i="21"/>
  <c r="AC46" i="21"/>
  <c r="AC47" i="21"/>
  <c r="AC48" i="21"/>
  <c r="AC49" i="21"/>
  <c r="AC50" i="21"/>
  <c r="AC51" i="21"/>
  <c r="AC52" i="21"/>
  <c r="AC53" i="21"/>
  <c r="AC54" i="21"/>
  <c r="AC55" i="21"/>
  <c r="AC56" i="21"/>
  <c r="AC57" i="21"/>
  <c r="AC58" i="21"/>
  <c r="AC59" i="21"/>
  <c r="AC60" i="21"/>
  <c r="AC61" i="21"/>
  <c r="AC62" i="21"/>
  <c r="AC63" i="21"/>
  <c r="AC64" i="21"/>
  <c r="AC65" i="21"/>
  <c r="AC66" i="21"/>
  <c r="AC67" i="21"/>
  <c r="AC68" i="21"/>
  <c r="AC69" i="21"/>
  <c r="AC70" i="21"/>
  <c r="AC71" i="21"/>
  <c r="AC72" i="21"/>
  <c r="AC73" i="21"/>
  <c r="AC74" i="21"/>
  <c r="AC75" i="21"/>
  <c r="AC76" i="21"/>
  <c r="AC77" i="21"/>
  <c r="AC78" i="21"/>
  <c r="AC79" i="21"/>
  <c r="AC80" i="21"/>
  <c r="AC81" i="21"/>
  <c r="AC82" i="21"/>
  <c r="AC83" i="21"/>
  <c r="AC84" i="21"/>
  <c r="AC85" i="21"/>
  <c r="AC86" i="21"/>
  <c r="AC87" i="21"/>
  <c r="AC88" i="21"/>
  <c r="AC89" i="21"/>
  <c r="AC90" i="21"/>
  <c r="AC91" i="21"/>
  <c r="AC92" i="21"/>
  <c r="AC93" i="21"/>
  <c r="AC94" i="21"/>
  <c r="AC95" i="21"/>
  <c r="AC96" i="21"/>
  <c r="AC97" i="21"/>
  <c r="AC98" i="21"/>
  <c r="AC99" i="21"/>
  <c r="AC100" i="21"/>
  <c r="AC101" i="21"/>
  <c r="AC102" i="21"/>
  <c r="AC103" i="21"/>
  <c r="AC104" i="21"/>
  <c r="AC105" i="21"/>
  <c r="AC106" i="21"/>
  <c r="AC107" i="21"/>
  <c r="AC108" i="21"/>
  <c r="AC109" i="21"/>
  <c r="AC110" i="21"/>
  <c r="AC111" i="21"/>
  <c r="AC112" i="21"/>
  <c r="AC113" i="21"/>
  <c r="AC114" i="21"/>
  <c r="AC115" i="21"/>
  <c r="AC116" i="21"/>
  <c r="AC117" i="21"/>
  <c r="AC118" i="21"/>
  <c r="AC119" i="21"/>
  <c r="AC120" i="21"/>
  <c r="AU19" i="21"/>
  <c r="AO19" i="21"/>
  <c r="AC19" i="21"/>
  <c r="W20" i="21"/>
  <c r="W21" i="21"/>
  <c r="W22" i="21"/>
  <c r="W23" i="21"/>
  <c r="W24" i="21"/>
  <c r="W25" i="21"/>
  <c r="W26" i="21"/>
  <c r="W27" i="21"/>
  <c r="W28" i="21"/>
  <c r="W29" i="21"/>
  <c r="W30" i="21"/>
  <c r="W31" i="21"/>
  <c r="W32" i="21"/>
  <c r="W33" i="21"/>
  <c r="W34" i="21"/>
  <c r="W35" i="21"/>
  <c r="W36" i="21"/>
  <c r="W37" i="21"/>
  <c r="W38" i="21"/>
  <c r="W39" i="21"/>
  <c r="W40" i="21"/>
  <c r="W41" i="21"/>
  <c r="W42" i="21"/>
  <c r="W43" i="21"/>
  <c r="W44" i="21"/>
  <c r="W45" i="21"/>
  <c r="W46" i="21"/>
  <c r="W47" i="21"/>
  <c r="W48" i="21"/>
  <c r="W49" i="21"/>
  <c r="W50" i="21"/>
  <c r="W51" i="21"/>
  <c r="W52" i="21"/>
  <c r="W53" i="21"/>
  <c r="W54" i="21"/>
  <c r="W55" i="21"/>
  <c r="W56" i="21"/>
  <c r="W57" i="21"/>
  <c r="W58" i="21"/>
  <c r="W59" i="21"/>
  <c r="W60" i="21"/>
  <c r="W61" i="21"/>
  <c r="W62" i="21"/>
  <c r="W63" i="21"/>
  <c r="W64" i="21"/>
  <c r="W65" i="21"/>
  <c r="W66" i="21"/>
  <c r="W67" i="21"/>
  <c r="W68" i="21"/>
  <c r="W69" i="21"/>
  <c r="W70" i="21"/>
  <c r="W71" i="21"/>
  <c r="W72" i="21"/>
  <c r="W73" i="21"/>
  <c r="W74" i="21"/>
  <c r="W75" i="21"/>
  <c r="W76" i="21"/>
  <c r="W77" i="21"/>
  <c r="W78" i="21"/>
  <c r="W79" i="21"/>
  <c r="W80" i="21"/>
  <c r="W81" i="21"/>
  <c r="W82" i="21"/>
  <c r="W83" i="21"/>
  <c r="W84" i="21"/>
  <c r="W85" i="21"/>
  <c r="W86" i="21"/>
  <c r="W87" i="21"/>
  <c r="W88" i="21"/>
  <c r="W89" i="21"/>
  <c r="W90" i="21"/>
  <c r="W91" i="21"/>
  <c r="W92" i="21"/>
  <c r="W93" i="21"/>
  <c r="W94" i="21"/>
  <c r="W95" i="21"/>
  <c r="W96" i="21"/>
  <c r="W97" i="21"/>
  <c r="W98" i="21"/>
  <c r="W99" i="21"/>
  <c r="W100" i="21"/>
  <c r="W101" i="21"/>
  <c r="W102" i="21"/>
  <c r="W103" i="21"/>
  <c r="W104" i="21"/>
  <c r="W105" i="21"/>
  <c r="W106" i="21"/>
  <c r="W107" i="21"/>
  <c r="W108" i="21"/>
  <c r="W109" i="21"/>
  <c r="W110" i="21"/>
  <c r="W111" i="21"/>
  <c r="W112" i="21"/>
  <c r="W113" i="21"/>
  <c r="W114" i="21"/>
  <c r="W115" i="21"/>
  <c r="W116" i="21"/>
  <c r="W117" i="21"/>
  <c r="W118" i="21"/>
  <c r="W119" i="21"/>
  <c r="W120" i="21"/>
  <c r="W19" i="21"/>
  <c r="E14" i="21"/>
  <c r="E13" i="21"/>
  <c r="E12" i="21"/>
  <c r="E11" i="21"/>
  <c r="E10" i="21"/>
  <c r="AN22" i="24" l="1"/>
  <c r="E118" i="21" l="1"/>
  <c r="E71" i="21"/>
  <c r="E68" i="21"/>
  <c r="E59" i="21"/>
  <c r="E39" i="21"/>
  <c r="E31" i="21"/>
  <c r="E30" i="21"/>
  <c r="E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9" i="21"/>
  <c r="S25" i="25" l="1"/>
  <c r="T25" i="25"/>
  <c r="Y25" i="25"/>
  <c r="Z25" i="25"/>
  <c r="AE25" i="25"/>
  <c r="AF25" i="25"/>
  <c r="AK25" i="25"/>
  <c r="AL25" i="25"/>
  <c r="AQ25" i="25"/>
  <c r="AR25" i="25"/>
  <c r="AW25" i="25"/>
  <c r="U79" i="22" l="1"/>
  <c r="V79" i="22"/>
  <c r="AA79" i="22"/>
  <c r="AB79" i="22"/>
  <c r="AG79" i="22"/>
  <c r="AH79" i="22"/>
  <c r="AM79" i="22"/>
  <c r="AN79" i="22"/>
  <c r="AS79" i="22"/>
  <c r="AT79" i="22"/>
  <c r="AY79" i="22"/>
  <c r="Q58" i="22"/>
  <c r="Q59" i="22"/>
  <c r="R59" i="22" s="1"/>
  <c r="Q60" i="22"/>
  <c r="R60" i="22"/>
  <c r="Q61" i="22"/>
  <c r="R61" i="22" s="1"/>
  <c r="Q62" i="22"/>
  <c r="R62" i="22" s="1"/>
  <c r="Q63" i="22"/>
  <c r="R63" i="22" s="1"/>
  <c r="Q64" i="22"/>
  <c r="R64" i="22" s="1"/>
  <c r="Q65" i="22"/>
  <c r="R65" i="22" s="1"/>
  <c r="Q66" i="22"/>
  <c r="R66" i="22" s="1"/>
  <c r="Q67" i="22"/>
  <c r="R67" i="22" s="1"/>
  <c r="Q68" i="22"/>
  <c r="R68" i="22" s="1"/>
  <c r="Q69" i="22"/>
  <c r="R69" i="22"/>
  <c r="Q70" i="22"/>
  <c r="R70" i="22" s="1"/>
  <c r="Q71" i="22"/>
  <c r="R71" i="22" s="1"/>
  <c r="Q72" i="22"/>
  <c r="R72" i="22" s="1"/>
  <c r="Q73" i="22"/>
  <c r="R73" i="22" s="1"/>
  <c r="Q74" i="22"/>
  <c r="R74" i="22" s="1"/>
  <c r="Q75" i="22"/>
  <c r="R75" i="22" s="1"/>
  <c r="Q76" i="22"/>
  <c r="R76" i="22" s="1"/>
  <c r="Q77" i="22"/>
  <c r="R77" i="22" s="1"/>
  <c r="Q78" i="22"/>
  <c r="R78" i="22"/>
  <c r="Q42" i="22"/>
  <c r="R42" i="22" s="1"/>
  <c r="Q43" i="22"/>
  <c r="R43" i="22" s="1"/>
  <c r="Q44" i="22"/>
  <c r="Q45" i="22"/>
  <c r="R45" i="22" s="1"/>
  <c r="Q46" i="22"/>
  <c r="AD46" i="22" s="1"/>
  <c r="Q47" i="22"/>
  <c r="R47" i="22" s="1"/>
  <c r="Q48" i="22"/>
  <c r="R48" i="22" s="1"/>
  <c r="Q49" i="22"/>
  <c r="R49" i="22" s="1"/>
  <c r="Q50" i="22"/>
  <c r="Q51" i="22"/>
  <c r="R51" i="22" s="1"/>
  <c r="Q52" i="22"/>
  <c r="R52" i="22"/>
  <c r="Q53" i="22"/>
  <c r="R53" i="22" s="1"/>
  <c r="Q54" i="22"/>
  <c r="R54" i="22" s="1"/>
  <c r="Q55" i="22"/>
  <c r="R55" i="22" s="1"/>
  <c r="Q56" i="22"/>
  <c r="R56" i="22" s="1"/>
  <c r="Q57" i="22"/>
  <c r="R57" i="22" s="1"/>
  <c r="Q19" i="22"/>
  <c r="R19" i="22" s="1"/>
  <c r="Q20" i="22"/>
  <c r="R20" i="22" s="1"/>
  <c r="Q21" i="22"/>
  <c r="Q22" i="22"/>
  <c r="Q23" i="22"/>
  <c r="R23" i="22" s="1"/>
  <c r="Q24" i="22"/>
  <c r="R24" i="22"/>
  <c r="Q25" i="22"/>
  <c r="R25" i="22" s="1"/>
  <c r="Q26" i="22"/>
  <c r="R26" i="22" s="1"/>
  <c r="Q27" i="22"/>
  <c r="R27" i="22" s="1"/>
  <c r="Q28" i="22"/>
  <c r="R28" i="22" s="1"/>
  <c r="Q29" i="22"/>
  <c r="R29" i="22" s="1"/>
  <c r="Q30" i="22"/>
  <c r="R30" i="22" s="1"/>
  <c r="Q31" i="22"/>
  <c r="R31" i="22" s="1"/>
  <c r="Q32" i="22"/>
  <c r="R32" i="22" s="1"/>
  <c r="Q33" i="22"/>
  <c r="R33" i="22" s="1"/>
  <c r="Q34" i="22"/>
  <c r="R34" i="22" s="1"/>
  <c r="Q35" i="22"/>
  <c r="R35" i="22" s="1"/>
  <c r="Q36" i="22"/>
  <c r="R36" i="22"/>
  <c r="Q37" i="22"/>
  <c r="R37" i="22" s="1"/>
  <c r="Q38" i="22"/>
  <c r="R38" i="22" s="1"/>
  <c r="Q39" i="22"/>
  <c r="R39" i="22" s="1"/>
  <c r="Q40" i="22"/>
  <c r="R40" i="22" s="1"/>
  <c r="Q41" i="22"/>
  <c r="R41" i="22" s="1"/>
  <c r="F91" i="14"/>
  <c r="E91" i="14"/>
  <c r="F90" i="14"/>
  <c r="E90" i="14"/>
  <c r="F89" i="14"/>
  <c r="E89" i="14"/>
  <c r="F88" i="14"/>
  <c r="E88" i="14"/>
  <c r="F87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5" i="14"/>
  <c r="E65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3" i="14"/>
  <c r="E53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Q118" i="21"/>
  <c r="Q119" i="21"/>
  <c r="Q120" i="21"/>
  <c r="AV120" i="21" s="1"/>
  <c r="Q71" i="21"/>
  <c r="Q72" i="21"/>
  <c r="AV72" i="21" s="1"/>
  <c r="Q73" i="21"/>
  <c r="X73" i="21" s="1"/>
  <c r="Q74" i="21"/>
  <c r="AP74" i="21" s="1"/>
  <c r="Q75" i="21"/>
  <c r="AV75" i="21" s="1"/>
  <c r="Q76" i="21"/>
  <c r="AV76" i="21" s="1"/>
  <c r="Q77" i="21"/>
  <c r="AV77" i="21" s="1"/>
  <c r="Q78" i="21"/>
  <c r="AV78" i="21" s="1"/>
  <c r="Q79" i="21"/>
  <c r="AV79" i="21" s="1"/>
  <c r="Q80" i="21"/>
  <c r="X80" i="21" s="1"/>
  <c r="Q81" i="21"/>
  <c r="AV81" i="21"/>
  <c r="Q82" i="21"/>
  <c r="AV82" i="21" s="1"/>
  <c r="Q83" i="21"/>
  <c r="AV83" i="21" s="1"/>
  <c r="Q84" i="21"/>
  <c r="AV84" i="21" s="1"/>
  <c r="Q85" i="21"/>
  <c r="AD85" i="21" s="1"/>
  <c r="Q86" i="21"/>
  <c r="AD86" i="21" s="1"/>
  <c r="Q87" i="21"/>
  <c r="AV87" i="21" s="1"/>
  <c r="Q88" i="21"/>
  <c r="AV88" i="21" s="1"/>
  <c r="Q89" i="21"/>
  <c r="AV89" i="21" s="1"/>
  <c r="Q90" i="21"/>
  <c r="AV90" i="21" s="1"/>
  <c r="Q91" i="21"/>
  <c r="AV91" i="21" s="1"/>
  <c r="Q92" i="21"/>
  <c r="R92" i="21" s="1"/>
  <c r="Q93" i="21"/>
  <c r="AV93" i="21"/>
  <c r="Q94" i="21"/>
  <c r="AV94" i="21" s="1"/>
  <c r="Q95" i="21"/>
  <c r="AV95" i="21" s="1"/>
  <c r="Q96" i="21"/>
  <c r="AV96" i="21" s="1"/>
  <c r="Q97" i="21"/>
  <c r="X97" i="21" s="1"/>
  <c r="Q98" i="21"/>
  <c r="X98" i="21" s="1"/>
  <c r="Q99" i="21"/>
  <c r="AV99" i="21" s="1"/>
  <c r="Q100" i="21"/>
  <c r="AV100" i="21" s="1"/>
  <c r="Q101" i="21"/>
  <c r="AV101" i="21" s="1"/>
  <c r="Q102" i="21"/>
  <c r="AV102" i="21" s="1"/>
  <c r="Q103" i="21"/>
  <c r="AV103" i="21" s="1"/>
  <c r="Q104" i="21"/>
  <c r="R104" i="21" s="1"/>
  <c r="Q105" i="21"/>
  <c r="AV105" i="21"/>
  <c r="Q106" i="21"/>
  <c r="AV106" i="21"/>
  <c r="Q107" i="21"/>
  <c r="AV107" i="21" s="1"/>
  <c r="Q108" i="21"/>
  <c r="AV108" i="21" s="1"/>
  <c r="Q109" i="21"/>
  <c r="X109" i="21" s="1"/>
  <c r="Q110" i="21"/>
  <c r="AD110" i="21" s="1"/>
  <c r="Q111" i="21"/>
  <c r="AV111" i="21" s="1"/>
  <c r="Q112" i="21"/>
  <c r="AV112" i="21"/>
  <c r="Q113" i="21"/>
  <c r="AV113" i="21" s="1"/>
  <c r="Q114" i="21"/>
  <c r="AV114" i="21"/>
  <c r="Q115" i="21"/>
  <c r="AV115" i="21" s="1"/>
  <c r="Q116" i="21"/>
  <c r="X116" i="21" s="1"/>
  <c r="Q117" i="21"/>
  <c r="AV117" i="21"/>
  <c r="Q39" i="21"/>
  <c r="AJ39" i="21" s="1"/>
  <c r="Q40" i="21"/>
  <c r="AV40" i="21"/>
  <c r="Q41" i="21"/>
  <c r="AV41" i="21" s="1"/>
  <c r="Q42" i="21"/>
  <c r="AV42" i="21" s="1"/>
  <c r="Q43" i="21"/>
  <c r="AP43" i="21" s="1"/>
  <c r="Q44" i="21"/>
  <c r="AV44" i="21"/>
  <c r="Q45" i="21"/>
  <c r="AV45" i="21" s="1"/>
  <c r="Q46" i="21"/>
  <c r="AV46" i="21" s="1"/>
  <c r="Q47" i="21"/>
  <c r="AV47" i="21" s="1"/>
  <c r="Q48" i="21"/>
  <c r="AV48" i="21"/>
  <c r="Q49" i="21"/>
  <c r="AV49" i="21" s="1"/>
  <c r="Q50" i="21"/>
  <c r="AV50" i="21" s="1"/>
  <c r="Q51" i="21"/>
  <c r="AJ51" i="21" s="1"/>
  <c r="Q52" i="21"/>
  <c r="AV52" i="21"/>
  <c r="Q53" i="21"/>
  <c r="AV53" i="21" s="1"/>
  <c r="Q54" i="21"/>
  <c r="AV54" i="21" s="1"/>
  <c r="Q55" i="21"/>
  <c r="AP55" i="21" s="1"/>
  <c r="Q56" i="21"/>
  <c r="AV56" i="21"/>
  <c r="Q57" i="21"/>
  <c r="AV57" i="21" s="1"/>
  <c r="Q58" i="21"/>
  <c r="AV58" i="21" s="1"/>
  <c r="Q59" i="21"/>
  <c r="AV59" i="21" s="1"/>
  <c r="Q60" i="21"/>
  <c r="AV60" i="21"/>
  <c r="Q61" i="21"/>
  <c r="AV61" i="21" s="1"/>
  <c r="Q62" i="21"/>
  <c r="AV62" i="21" s="1"/>
  <c r="Q63" i="21"/>
  <c r="AJ63" i="21" s="1"/>
  <c r="Q64" i="21"/>
  <c r="AV64" i="21"/>
  <c r="Q65" i="21"/>
  <c r="AV65" i="21" s="1"/>
  <c r="Q66" i="21"/>
  <c r="AV66" i="21" s="1"/>
  <c r="Q67" i="21"/>
  <c r="X67" i="21" s="1"/>
  <c r="Q68" i="21"/>
  <c r="AV68" i="21"/>
  <c r="Q69" i="21"/>
  <c r="AV69" i="21" s="1"/>
  <c r="Q70" i="21"/>
  <c r="AV70" i="21" s="1"/>
  <c r="Q19" i="21"/>
  <c r="AV19" i="21" s="1"/>
  <c r="Q20" i="21"/>
  <c r="Q21" i="21"/>
  <c r="AV21" i="21" s="1"/>
  <c r="Q22" i="21"/>
  <c r="AV22" i="21"/>
  <c r="Q23" i="21"/>
  <c r="AV23" i="21"/>
  <c r="Q24" i="21"/>
  <c r="Q25" i="21"/>
  <c r="AV25" i="21" s="1"/>
  <c r="Q26" i="21"/>
  <c r="AV26" i="21" s="1"/>
  <c r="Q27" i="21"/>
  <c r="AV27" i="21" s="1"/>
  <c r="Q28" i="21"/>
  <c r="Q29" i="21"/>
  <c r="AV29" i="21" s="1"/>
  <c r="Q30" i="21"/>
  <c r="AV30" i="21"/>
  <c r="Q31" i="21"/>
  <c r="AV31" i="21" s="1"/>
  <c r="Q32" i="21"/>
  <c r="Q33" i="21"/>
  <c r="AV33" i="21" s="1"/>
  <c r="Q34" i="21"/>
  <c r="AV34" i="21" s="1"/>
  <c r="Q35" i="21"/>
  <c r="AV35" i="21" s="1"/>
  <c r="Q36" i="21"/>
  <c r="Q37" i="21"/>
  <c r="AP37" i="21" s="1"/>
  <c r="Q38" i="21"/>
  <c r="AV38" i="21" s="1"/>
  <c r="AP118" i="21"/>
  <c r="AP71" i="21"/>
  <c r="AP77" i="21"/>
  <c r="AP79" i="21"/>
  <c r="AP83" i="21"/>
  <c r="AP84" i="21"/>
  <c r="AP89" i="21"/>
  <c r="AP90" i="21"/>
  <c r="AP91" i="21"/>
  <c r="AP95" i="21"/>
  <c r="AP96" i="21"/>
  <c r="AP101" i="21"/>
  <c r="AP102" i="21"/>
  <c r="AP103" i="21"/>
  <c r="AP107" i="21"/>
  <c r="AP108" i="21"/>
  <c r="AP113" i="21"/>
  <c r="AP114" i="21"/>
  <c r="AP115" i="21"/>
  <c r="AP40" i="21"/>
  <c r="AP41" i="21"/>
  <c r="AP45" i="21"/>
  <c r="AP46" i="21"/>
  <c r="AP47" i="21"/>
  <c r="AP52" i="21"/>
  <c r="AP53" i="21"/>
  <c r="AP56" i="21"/>
  <c r="AP57" i="21"/>
  <c r="AP58" i="21"/>
  <c r="AP60" i="21"/>
  <c r="AP61" i="21"/>
  <c r="AP62" i="21"/>
  <c r="AP64" i="21"/>
  <c r="AP65" i="21"/>
  <c r="AP66" i="21"/>
  <c r="AP68" i="21"/>
  <c r="AP69" i="21"/>
  <c r="AP70" i="21"/>
  <c r="AP19" i="21"/>
  <c r="AP21" i="21"/>
  <c r="AP22" i="21"/>
  <c r="AP23" i="21"/>
  <c r="AP24" i="21"/>
  <c r="AP25" i="21"/>
  <c r="AP26" i="21"/>
  <c r="AP27" i="21"/>
  <c r="AP30" i="21"/>
  <c r="AP31" i="21"/>
  <c r="AP33" i="21"/>
  <c r="AP34" i="21"/>
  <c r="AP35" i="21"/>
  <c r="AP36" i="21"/>
  <c r="AJ72" i="21"/>
  <c r="AJ76" i="21"/>
  <c r="AJ78" i="21"/>
  <c r="AJ81" i="21"/>
  <c r="AJ82" i="21"/>
  <c r="AJ84" i="21"/>
  <c r="AJ87" i="21"/>
  <c r="AJ88" i="21"/>
  <c r="AJ90" i="21"/>
  <c r="AJ93" i="21"/>
  <c r="AJ94" i="21"/>
  <c r="AJ96" i="21"/>
  <c r="AJ99" i="21"/>
  <c r="AJ100" i="21"/>
  <c r="AJ102" i="21"/>
  <c r="AJ105" i="21"/>
  <c r="AJ106" i="21"/>
  <c r="AJ108" i="21"/>
  <c r="AJ111" i="21"/>
  <c r="AJ112" i="21"/>
  <c r="AJ114" i="21"/>
  <c r="AJ117" i="21"/>
  <c r="AJ40" i="21"/>
  <c r="AJ42" i="21"/>
  <c r="AJ44" i="21"/>
  <c r="AJ46" i="21"/>
  <c r="AJ48" i="21"/>
  <c r="AJ49" i="21"/>
  <c r="AJ50" i="21"/>
  <c r="AJ52" i="21"/>
  <c r="AJ54" i="21"/>
  <c r="AJ55" i="21"/>
  <c r="AJ56" i="21"/>
  <c r="AJ58" i="21"/>
  <c r="AJ60" i="21"/>
  <c r="AJ61" i="21"/>
  <c r="AJ62" i="21"/>
  <c r="AJ64" i="21"/>
  <c r="AJ66" i="21"/>
  <c r="AJ68" i="21"/>
  <c r="AJ70" i="21"/>
  <c r="AJ19" i="21"/>
  <c r="AJ20" i="21"/>
  <c r="AJ21" i="21"/>
  <c r="AJ23" i="21"/>
  <c r="AJ25" i="21"/>
  <c r="AJ26" i="21"/>
  <c r="AJ27" i="21"/>
  <c r="AJ33" i="21"/>
  <c r="AJ35" i="21"/>
  <c r="AJ37" i="21"/>
  <c r="AJ38" i="21"/>
  <c r="AD119" i="21"/>
  <c r="AD120" i="21"/>
  <c r="AD72" i="21"/>
  <c r="AD75" i="21"/>
  <c r="AD76" i="21"/>
  <c r="AD77" i="21"/>
  <c r="AD78" i="21"/>
  <c r="AD79" i="21"/>
  <c r="AD81" i="21"/>
  <c r="AD82" i="21"/>
  <c r="AD83" i="21"/>
  <c r="AD84" i="21"/>
  <c r="AD87" i="21"/>
  <c r="AD88" i="21"/>
  <c r="AD89" i="21"/>
  <c r="AD90" i="21"/>
  <c r="AD91" i="21"/>
  <c r="AD93" i="21"/>
  <c r="AD94" i="21"/>
  <c r="AD95" i="21"/>
  <c r="AD96" i="21"/>
  <c r="AD99" i="21"/>
  <c r="AD100" i="21"/>
  <c r="AD101" i="21"/>
  <c r="AD102" i="21"/>
  <c r="AD103" i="21"/>
  <c r="AD105" i="21"/>
  <c r="AD106" i="21"/>
  <c r="AD107" i="21"/>
  <c r="AD108" i="21"/>
  <c r="AD111" i="21"/>
  <c r="AD112" i="21"/>
  <c r="AD113" i="21"/>
  <c r="AD114" i="21"/>
  <c r="AD115" i="21"/>
  <c r="AD117" i="21"/>
  <c r="AD39" i="21"/>
  <c r="AD40" i="21"/>
  <c r="AD41" i="21"/>
  <c r="AD42" i="21"/>
  <c r="AD44" i="21"/>
  <c r="AD45" i="21"/>
  <c r="AD46" i="21"/>
  <c r="AD47" i="21"/>
  <c r="AD48" i="21"/>
  <c r="AD49" i="21"/>
  <c r="AD50" i="21"/>
  <c r="AD51" i="21"/>
  <c r="AD52" i="21"/>
  <c r="AD53" i="21"/>
  <c r="AD54" i="21"/>
  <c r="AD55" i="21"/>
  <c r="AD56" i="21"/>
  <c r="AD57" i="21"/>
  <c r="AD58" i="21"/>
  <c r="AD59" i="21"/>
  <c r="AD60" i="21"/>
  <c r="AD61" i="21"/>
  <c r="AD62" i="21"/>
  <c r="AD63" i="21"/>
  <c r="AD64" i="21"/>
  <c r="AD65" i="21"/>
  <c r="AD66" i="21"/>
  <c r="AD68" i="21"/>
  <c r="AD69" i="21"/>
  <c r="AD70" i="21"/>
  <c r="AD19" i="21"/>
  <c r="AD20" i="21"/>
  <c r="AD21" i="21"/>
  <c r="AD22" i="21"/>
  <c r="AD23" i="21"/>
  <c r="AD24" i="21"/>
  <c r="AD25" i="21"/>
  <c r="AD26" i="21"/>
  <c r="AD27" i="21"/>
  <c r="AD28" i="21"/>
  <c r="AD30" i="21"/>
  <c r="AD31" i="21"/>
  <c r="AD32" i="21"/>
  <c r="AD33" i="21"/>
  <c r="AD34" i="21"/>
  <c r="AD35" i="21"/>
  <c r="AD36" i="21"/>
  <c r="AD38" i="21"/>
  <c r="X118" i="21"/>
  <c r="X120" i="21"/>
  <c r="X71" i="21"/>
  <c r="X72" i="21"/>
  <c r="X75" i="21"/>
  <c r="X76" i="21"/>
  <c r="X77" i="21"/>
  <c r="X78" i="21"/>
  <c r="X79" i="21"/>
  <c r="X81" i="21"/>
  <c r="X82" i="21"/>
  <c r="X83" i="21"/>
  <c r="X84" i="21"/>
  <c r="X86" i="21"/>
  <c r="X87" i="21"/>
  <c r="X88" i="21"/>
  <c r="X89" i="21"/>
  <c r="X90" i="21"/>
  <c r="X91" i="21"/>
  <c r="X92" i="21"/>
  <c r="X93" i="21"/>
  <c r="X94" i="21"/>
  <c r="X95" i="21"/>
  <c r="X96" i="21"/>
  <c r="X99" i="21"/>
  <c r="X100" i="21"/>
  <c r="X101" i="21"/>
  <c r="X102" i="21"/>
  <c r="X103" i="21"/>
  <c r="X105" i="21"/>
  <c r="X106" i="21"/>
  <c r="X107" i="21"/>
  <c r="X108" i="21"/>
  <c r="X111" i="21"/>
  <c r="X112" i="21"/>
  <c r="X113" i="21"/>
  <c r="X114" i="21"/>
  <c r="X115" i="21"/>
  <c r="X117" i="21"/>
  <c r="X39" i="21"/>
  <c r="X40" i="21"/>
  <c r="X41" i="21"/>
  <c r="X42" i="21"/>
  <c r="X44" i="21"/>
  <c r="X45" i="21"/>
  <c r="X46" i="21"/>
  <c r="X47" i="21"/>
  <c r="X48" i="21"/>
  <c r="X49" i="21"/>
  <c r="X50" i="21"/>
  <c r="X52" i="21"/>
  <c r="X53" i="21"/>
  <c r="X54" i="21"/>
  <c r="X55" i="21"/>
  <c r="X56" i="21"/>
  <c r="X57" i="21"/>
  <c r="X58" i="21"/>
  <c r="X60" i="21"/>
  <c r="X61" i="21"/>
  <c r="X62" i="21"/>
  <c r="X63" i="21"/>
  <c r="X64" i="21"/>
  <c r="X65" i="21"/>
  <c r="X66" i="21"/>
  <c r="X68" i="21"/>
  <c r="X69" i="21"/>
  <c r="X70" i="21"/>
  <c r="X19" i="21"/>
  <c r="X20" i="21"/>
  <c r="X22" i="21"/>
  <c r="X23" i="21"/>
  <c r="X24" i="21"/>
  <c r="X25" i="21"/>
  <c r="X26" i="21"/>
  <c r="X27" i="21"/>
  <c r="X28" i="21"/>
  <c r="X30" i="21"/>
  <c r="X31" i="21"/>
  <c r="X33" i="21"/>
  <c r="X34" i="21"/>
  <c r="X35" i="21"/>
  <c r="X36" i="21"/>
  <c r="X37" i="21"/>
  <c r="X38" i="21"/>
  <c r="R118" i="21"/>
  <c r="R120" i="21"/>
  <c r="R71" i="21"/>
  <c r="R72" i="21"/>
  <c r="R75" i="21"/>
  <c r="R76" i="21"/>
  <c r="R77" i="21"/>
  <c r="R78" i="21"/>
  <c r="R79" i="21"/>
  <c r="R81" i="21"/>
  <c r="R82" i="21"/>
  <c r="R83" i="21"/>
  <c r="R84" i="21"/>
  <c r="R87" i="21"/>
  <c r="R88" i="21"/>
  <c r="R89" i="21"/>
  <c r="R90" i="21"/>
  <c r="R91" i="21"/>
  <c r="R93" i="21"/>
  <c r="R94" i="21"/>
  <c r="R95" i="21"/>
  <c r="R96" i="21"/>
  <c r="R99" i="21"/>
  <c r="R100" i="21"/>
  <c r="R101" i="21"/>
  <c r="R102" i="21"/>
  <c r="R103" i="21"/>
  <c r="R105" i="21"/>
  <c r="R106" i="21"/>
  <c r="R107" i="21"/>
  <c r="R108" i="21"/>
  <c r="R111" i="21"/>
  <c r="R112" i="21"/>
  <c r="R113" i="21"/>
  <c r="R114" i="21"/>
  <c r="R115" i="21"/>
  <c r="R117" i="21"/>
  <c r="R39" i="21"/>
  <c r="R40" i="21"/>
  <c r="R41" i="21"/>
  <c r="R42" i="21"/>
  <c r="R43" i="21"/>
  <c r="R44" i="21"/>
  <c r="R45" i="21"/>
  <c r="R46" i="21"/>
  <c r="R47" i="21"/>
  <c r="R48" i="21"/>
  <c r="R49" i="21"/>
  <c r="R50" i="21"/>
  <c r="R52" i="21"/>
  <c r="R53" i="21"/>
  <c r="R54" i="21"/>
  <c r="R55" i="21"/>
  <c r="R56" i="21"/>
  <c r="R57" i="21"/>
  <c r="R58" i="21"/>
  <c r="R60" i="21"/>
  <c r="R61" i="21"/>
  <c r="R62" i="21"/>
  <c r="R63" i="21"/>
  <c r="R64" i="21"/>
  <c r="R65" i="21"/>
  <c r="R66" i="21"/>
  <c r="R67" i="21"/>
  <c r="R68" i="21"/>
  <c r="R69" i="21"/>
  <c r="R70" i="21"/>
  <c r="R19" i="21"/>
  <c r="R20" i="21"/>
  <c r="R21" i="21"/>
  <c r="R22" i="21"/>
  <c r="R23" i="21"/>
  <c r="R24" i="21"/>
  <c r="R25" i="21"/>
  <c r="R26" i="21"/>
  <c r="R27" i="21"/>
  <c r="R28" i="21"/>
  <c r="R30" i="21"/>
  <c r="R31" i="21"/>
  <c r="R33" i="21"/>
  <c r="R34" i="21"/>
  <c r="R35" i="21"/>
  <c r="R36" i="21"/>
  <c r="R38" i="21"/>
  <c r="F29" i="27"/>
  <c r="F28" i="27"/>
  <c r="F27" i="27"/>
  <c r="F26" i="27"/>
  <c r="F25" i="27"/>
  <c r="F24" i="27"/>
  <c r="F23" i="27"/>
  <c r="F22" i="27"/>
  <c r="F21" i="27"/>
  <c r="F20" i="27"/>
  <c r="F19" i="27"/>
  <c r="U21" i="26"/>
  <c r="V21" i="26"/>
  <c r="AA21" i="26"/>
  <c r="AB21" i="26"/>
  <c r="AG21" i="26"/>
  <c r="AH21" i="26"/>
  <c r="AM21" i="26"/>
  <c r="AN21" i="26"/>
  <c r="AS21" i="26"/>
  <c r="AT21" i="26"/>
  <c r="AY21" i="26"/>
  <c r="F20" i="26"/>
  <c r="F19" i="26"/>
  <c r="O23" i="25"/>
  <c r="O24" i="25"/>
  <c r="AT24" i="25"/>
  <c r="O21" i="25"/>
  <c r="O22" i="25"/>
  <c r="P22" i="25" s="1"/>
  <c r="R21" i="25" s="1"/>
  <c r="O19" i="25"/>
  <c r="O20" i="25"/>
  <c r="AB20" i="25" s="1"/>
  <c r="AN24" i="25"/>
  <c r="AN21" i="25"/>
  <c r="AN22" i="25"/>
  <c r="AH22" i="25"/>
  <c r="AB23" i="25"/>
  <c r="V22" i="25"/>
  <c r="P23" i="25"/>
  <c r="P21" i="25"/>
  <c r="Q21" i="25"/>
  <c r="F19" i="24"/>
  <c r="O25" i="23"/>
  <c r="AT25" i="23"/>
  <c r="O26" i="23"/>
  <c r="AT26" i="23" s="1"/>
  <c r="O27" i="23"/>
  <c r="AN27" i="23" s="1"/>
  <c r="AT27" i="23"/>
  <c r="O28" i="23"/>
  <c r="O29" i="23"/>
  <c r="AB29" i="23" s="1"/>
  <c r="O23" i="23"/>
  <c r="O24" i="23"/>
  <c r="P24" i="23" s="1"/>
  <c r="AT24" i="23"/>
  <c r="O19" i="23"/>
  <c r="AT19" i="23" s="1"/>
  <c r="O20" i="23"/>
  <c r="AB20" i="23" s="1"/>
  <c r="O21" i="23"/>
  <c r="AN21" i="23" s="1"/>
  <c r="AT21" i="23"/>
  <c r="O22" i="23"/>
  <c r="AN29" i="23"/>
  <c r="AN19" i="23"/>
  <c r="AN20" i="23"/>
  <c r="AH27" i="23"/>
  <c r="AH29" i="23"/>
  <c r="AH19" i="23"/>
  <c r="AH20" i="23"/>
  <c r="AB27" i="23"/>
  <c r="AB28" i="23"/>
  <c r="AB19" i="23"/>
  <c r="V29" i="23"/>
  <c r="V27" i="23"/>
  <c r="V19" i="23"/>
  <c r="P27" i="23"/>
  <c r="P29" i="23"/>
  <c r="P23" i="23"/>
  <c r="P19" i="23"/>
  <c r="P20" i="23"/>
  <c r="G78" i="22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F20" i="24"/>
  <c r="F21" i="24"/>
  <c r="AB19" i="14"/>
  <c r="AC19" i="14" s="1"/>
  <c r="P29" i="27"/>
  <c r="P28" i="27"/>
  <c r="AO28" i="27"/>
  <c r="P27" i="27"/>
  <c r="AU27" i="27" s="1"/>
  <c r="P26" i="27"/>
  <c r="P25" i="27"/>
  <c r="Q25" i="27" s="1"/>
  <c r="P24" i="27"/>
  <c r="Q24" i="27" s="1"/>
  <c r="P23" i="27"/>
  <c r="Q23" i="27" s="1"/>
  <c r="P22" i="27"/>
  <c r="P21" i="27"/>
  <c r="Q21" i="27" s="1"/>
  <c r="P20" i="27"/>
  <c r="W20" i="27" s="1"/>
  <c r="P19" i="27"/>
  <c r="Q20" i="26"/>
  <c r="AD20" i="26" s="1"/>
  <c r="Q19" i="26"/>
  <c r="P21" i="24"/>
  <c r="R21" i="24" s="1"/>
  <c r="P20" i="24"/>
  <c r="R20" i="24" s="1"/>
  <c r="P19" i="24"/>
  <c r="W24" i="27"/>
  <c r="AV20" i="26"/>
  <c r="AO19" i="27"/>
  <c r="AU28" i="27"/>
  <c r="AO20" i="27"/>
  <c r="Q26" i="27"/>
  <c r="Q28" i="27"/>
  <c r="AU29" i="27"/>
  <c r="W27" i="27"/>
  <c r="W28" i="27"/>
  <c r="AO24" i="27"/>
  <c r="AU24" i="27"/>
  <c r="AW19" i="26"/>
  <c r="AW21" i="26" s="1"/>
  <c r="R19" i="26"/>
  <c r="AD19" i="26"/>
  <c r="AV76" i="22"/>
  <c r="AV75" i="22"/>
  <c r="AV65" i="22"/>
  <c r="AP36" i="22"/>
  <c r="AV33" i="22"/>
  <c r="AV34" i="22"/>
  <c r="AV67" i="22"/>
  <c r="AV37" i="22"/>
  <c r="AJ22" i="22"/>
  <c r="AV62" i="22"/>
  <c r="AJ24" i="22"/>
  <c r="AV21" i="22"/>
  <c r="AJ27" i="22"/>
  <c r="AV45" i="22"/>
  <c r="AV57" i="22"/>
  <c r="AJ37" i="22"/>
  <c r="AP51" i="22"/>
  <c r="X21" i="22"/>
  <c r="AP31" i="22"/>
  <c r="AJ19" i="22"/>
  <c r="AD33" i="22"/>
  <c r="AD29" i="22"/>
  <c r="X20" i="22"/>
  <c r="AD20" i="22"/>
  <c r="AD25" i="22"/>
  <c r="AD42" i="22"/>
  <c r="X57" i="22"/>
  <c r="AD23" i="22"/>
  <c r="AP23" i="22"/>
  <c r="AD34" i="22"/>
  <c r="AJ44" i="22"/>
  <c r="AD30" i="22"/>
  <c r="AJ34" i="22"/>
  <c r="AD35" i="22"/>
  <c r="X36" i="22"/>
  <c r="X45" i="22"/>
  <c r="AP49" i="22"/>
  <c r="AD49" i="22"/>
  <c r="X49" i="22"/>
  <c r="AD57" i="22"/>
  <c r="X78" i="22"/>
  <c r="AP29" i="22"/>
  <c r="X62" i="22"/>
  <c r="AD67" i="22"/>
  <c r="AD21" i="22"/>
  <c r="AJ25" i="22"/>
  <c r="X22" i="22"/>
  <c r="AD26" i="22"/>
  <c r="AJ30" i="22"/>
  <c r="AD31" i="22"/>
  <c r="AP34" i="22"/>
  <c r="AJ35" i="22"/>
  <c r="AD36" i="22"/>
  <c r="X37" i="22"/>
  <c r="AD44" i="22"/>
  <c r="AP60" i="22"/>
  <c r="AJ76" i="22"/>
  <c r="X32" i="22"/>
  <c r="AD41" i="22"/>
  <c r="AP41" i="22"/>
  <c r="X43" i="22"/>
  <c r="AP45" i="22"/>
  <c r="AD52" i="22"/>
  <c r="AP54" i="22"/>
  <c r="AJ54" i="22"/>
  <c r="AD54" i="22"/>
  <c r="AD71" i="22"/>
  <c r="AJ20" i="22"/>
  <c r="AP20" i="22"/>
  <c r="AJ21" i="22"/>
  <c r="AD22" i="22"/>
  <c r="AJ26" i="22"/>
  <c r="AD27" i="22"/>
  <c r="AP30" i="22"/>
  <c r="AJ31" i="22"/>
  <c r="AP35" i="22"/>
  <c r="AJ36" i="22"/>
  <c r="AD37" i="22"/>
  <c r="AJ40" i="22"/>
  <c r="AD40" i="22"/>
  <c r="X42" i="22"/>
  <c r="AD43" i="22"/>
  <c r="AP44" i="22"/>
  <c r="AJ49" i="22"/>
  <c r="AJ52" i="22"/>
  <c r="X54" i="22"/>
  <c r="AJ56" i="22"/>
  <c r="AP65" i="22"/>
  <c r="AP21" i="22"/>
  <c r="X23" i="22"/>
  <c r="AD32" i="22"/>
  <c r="X33" i="22"/>
  <c r="X38" i="22"/>
  <c r="X39" i="22"/>
  <c r="X47" i="22"/>
  <c r="X48" i="22"/>
  <c r="AJ51" i="22"/>
  <c r="X68" i="22"/>
  <c r="AP74" i="22"/>
  <c r="AJ74" i="22"/>
  <c r="AD74" i="22"/>
  <c r="X53" i="22"/>
  <c r="X77" i="22"/>
  <c r="X67" i="22"/>
  <c r="X52" i="22"/>
  <c r="X60" i="22"/>
  <c r="X55" i="22"/>
  <c r="X59" i="22"/>
  <c r="X24" i="22"/>
  <c r="X29" i="22"/>
  <c r="AJ32" i="22"/>
  <c r="AD39" i="22"/>
  <c r="AJ41" i="22"/>
  <c r="AP22" i="22"/>
  <c r="AP27" i="22"/>
  <c r="X34" i="22"/>
  <c r="AD47" i="22"/>
  <c r="AP50" i="22"/>
  <c r="AP59" i="22"/>
  <c r="AJ61" i="22"/>
  <c r="AP69" i="22"/>
  <c r="AJ69" i="22"/>
  <c r="AD69" i="22"/>
  <c r="X69" i="22"/>
  <c r="X72" i="22"/>
  <c r="AD77" i="22"/>
  <c r="AJ71" i="22"/>
  <c r="AJ63" i="22"/>
  <c r="AJ53" i="22"/>
  <c r="AJ48" i="22"/>
  <c r="AJ77" i="22"/>
  <c r="AJ67" i="22"/>
  <c r="AJ57" i="22"/>
  <c r="AJ23" i="22"/>
  <c r="AD24" i="22"/>
  <c r="X25" i="22"/>
  <c r="AJ33" i="22"/>
  <c r="AJ39" i="22"/>
  <c r="AP48" i="22"/>
  <c r="AJ55" i="22"/>
  <c r="AJ66" i="22"/>
  <c r="AP75" i="22"/>
  <c r="AD72" i="22"/>
  <c r="AD62" i="22"/>
  <c r="AD66" i="22"/>
  <c r="AD59" i="22"/>
  <c r="AP53" i="22"/>
  <c r="AP77" i="22"/>
  <c r="AP57" i="22"/>
  <c r="AP62" i="22"/>
  <c r="AP66" i="22"/>
  <c r="AP40" i="22"/>
  <c r="AJ45" i="22"/>
  <c r="AD45" i="22"/>
  <c r="AD48" i="22"/>
  <c r="AD53" i="22"/>
  <c r="X58" i="22"/>
  <c r="AP61" i="22"/>
  <c r="AJ62" i="22"/>
  <c r="AD63" i="22"/>
  <c r="AJ72" i="22"/>
  <c r="AD73" i="22"/>
  <c r="AP76" i="22"/>
  <c r="AD68" i="22"/>
  <c r="AD78" i="22"/>
  <c r="AD58" i="22"/>
  <c r="AP67" i="22"/>
  <c r="AJ68" i="22"/>
  <c r="X70" i="22"/>
  <c r="X75" i="22"/>
  <c r="AJ78" i="22"/>
  <c r="AJ58" i="22"/>
  <c r="AP68" i="22"/>
  <c r="AD70" i="22"/>
  <c r="X71" i="22"/>
  <c r="AD75" i="22"/>
  <c r="AP78" i="22"/>
  <c r="AJ50" i="22"/>
  <c r="AD51" i="22"/>
  <c r="AD55" i="22"/>
  <c r="X56" i="22"/>
  <c r="AJ59" i="22"/>
  <c r="AD60" i="22"/>
  <c r="X61" i="22"/>
  <c r="AD65" i="22"/>
  <c r="X76" i="22"/>
  <c r="AJ70" i="22"/>
  <c r="AJ75" i="22"/>
  <c r="AD56" i="22"/>
  <c r="AJ60" i="22"/>
  <c r="AD61" i="22"/>
  <c r="AJ65" i="22"/>
  <c r="AD76" i="22"/>
  <c r="AJ47" i="22"/>
  <c r="AP19" i="22"/>
  <c r="AD19" i="22"/>
  <c r="AB63" i="14"/>
  <c r="AC63" i="14" s="1"/>
  <c r="AE63" i="14" s="1"/>
  <c r="AB64" i="14"/>
  <c r="AC64" i="14" s="1"/>
  <c r="AE64" i="14" s="1"/>
  <c r="AB65" i="14"/>
  <c r="AC65" i="14"/>
  <c r="AE65" i="14" s="1"/>
  <c r="BI65" i="14" s="1"/>
  <c r="BJ65" i="14" s="1"/>
  <c r="AB66" i="14"/>
  <c r="AC66" i="14" s="1"/>
  <c r="AE66" i="14" s="1"/>
  <c r="AB67" i="14"/>
  <c r="AC67" i="14" s="1"/>
  <c r="AE67" i="14" s="1"/>
  <c r="AB68" i="14"/>
  <c r="AC68" i="14"/>
  <c r="AE68" i="14" s="1"/>
  <c r="AB69" i="14"/>
  <c r="AC69" i="14" s="1"/>
  <c r="AE69" i="14" s="1"/>
  <c r="AB70" i="14"/>
  <c r="AC70" i="14" s="1"/>
  <c r="AE70" i="14" s="1"/>
  <c r="AB71" i="14"/>
  <c r="AC71" i="14" s="1"/>
  <c r="AE71" i="14" s="1"/>
  <c r="AF71" i="14" s="1"/>
  <c r="AB72" i="14"/>
  <c r="AC72" i="14" s="1"/>
  <c r="AE72" i="14" s="1"/>
  <c r="AB73" i="14"/>
  <c r="AC73" i="14"/>
  <c r="AE73" i="14" s="1"/>
  <c r="AF73" i="14" s="1"/>
  <c r="AB74" i="14"/>
  <c r="AC74" i="14" s="1"/>
  <c r="AE74" i="14" s="1"/>
  <c r="AF67" i="14"/>
  <c r="AB80" i="14"/>
  <c r="AC80" i="14" s="1"/>
  <c r="AE80" i="14" s="1"/>
  <c r="AB81" i="14"/>
  <c r="AC81" i="14"/>
  <c r="AE81" i="14"/>
  <c r="AF81" i="14" s="1"/>
  <c r="AB82" i="14"/>
  <c r="AC82" i="14"/>
  <c r="AE82" i="14" s="1"/>
  <c r="AB83" i="14"/>
  <c r="AC83" i="14" s="1"/>
  <c r="AE83" i="14" s="1"/>
  <c r="AB84" i="14"/>
  <c r="AC84" i="14" s="1"/>
  <c r="AE84" i="14" s="1"/>
  <c r="BI84" i="14" s="1"/>
  <c r="BJ84" i="14" s="1"/>
  <c r="AB85" i="14"/>
  <c r="AC85" i="14"/>
  <c r="AE85" i="14" s="1"/>
  <c r="AB86" i="14"/>
  <c r="AC86" i="14"/>
  <c r="AE86" i="14" s="1"/>
  <c r="AB87" i="14"/>
  <c r="AC87" i="14" s="1"/>
  <c r="AE87" i="14" s="1"/>
  <c r="AB88" i="14"/>
  <c r="AC88" i="14" s="1"/>
  <c r="AE88" i="14" s="1"/>
  <c r="AF88" i="14" s="1"/>
  <c r="AB89" i="14"/>
  <c r="AC89" i="14" s="1"/>
  <c r="AE89" i="14" s="1"/>
  <c r="AB90" i="14"/>
  <c r="AC90" i="14"/>
  <c r="AE90" i="14" s="1"/>
  <c r="BI90" i="14" s="1"/>
  <c r="BJ90" i="14" s="1"/>
  <c r="AB91" i="14"/>
  <c r="AC91" i="14" s="1"/>
  <c r="AE91" i="14" s="1"/>
  <c r="AB33" i="14"/>
  <c r="AC33" i="14" s="1"/>
  <c r="AE33" i="14" s="1"/>
  <c r="AQ33" i="14" s="1"/>
  <c r="AR33" i="14" s="1"/>
  <c r="AB34" i="14"/>
  <c r="AC34" i="14" s="1"/>
  <c r="AE34" i="14" s="1"/>
  <c r="AB35" i="14"/>
  <c r="AC35" i="14"/>
  <c r="AE35" i="14" s="1"/>
  <c r="BI35" i="14" s="1"/>
  <c r="AB36" i="14"/>
  <c r="AC36" i="14" s="1"/>
  <c r="AE36" i="14" s="1"/>
  <c r="AB37" i="14"/>
  <c r="AC37" i="14" s="1"/>
  <c r="AE37" i="14" s="1"/>
  <c r="AB38" i="14"/>
  <c r="AC38" i="14" s="1"/>
  <c r="AE38" i="14" s="1"/>
  <c r="AB39" i="14"/>
  <c r="AC39" i="14"/>
  <c r="AE39" i="14" s="1"/>
  <c r="BI39" i="14" s="1"/>
  <c r="BJ39" i="14" s="1"/>
  <c r="AB40" i="14"/>
  <c r="AC40" i="14" s="1"/>
  <c r="AE40" i="14" s="1"/>
  <c r="AB41" i="14"/>
  <c r="AC41" i="14" s="1"/>
  <c r="AE41" i="14" s="1"/>
  <c r="AB42" i="14"/>
  <c r="AC42" i="14" s="1"/>
  <c r="AE42" i="14" s="1"/>
  <c r="AB43" i="14"/>
  <c r="AC43" i="14" s="1"/>
  <c r="AE43" i="14" s="1"/>
  <c r="AF43" i="14" s="1"/>
  <c r="AB44" i="14"/>
  <c r="AC44" i="14" s="1"/>
  <c r="AE44" i="14" s="1"/>
  <c r="AB45" i="14"/>
  <c r="AC45" i="14" s="1"/>
  <c r="AE45" i="14" s="1"/>
  <c r="AB46" i="14"/>
  <c r="AC46" i="14" s="1"/>
  <c r="AE46" i="14" s="1"/>
  <c r="AB47" i="14"/>
  <c r="AC47" i="14" s="1"/>
  <c r="AE47" i="14" s="1"/>
  <c r="AB48" i="14"/>
  <c r="AC48" i="14" s="1"/>
  <c r="AE48" i="14" s="1"/>
  <c r="AB49" i="14"/>
  <c r="AC49" i="14" s="1"/>
  <c r="AE49" i="14" s="1"/>
  <c r="AB50" i="14"/>
  <c r="AC50" i="14"/>
  <c r="AE50" i="14" s="1"/>
  <c r="AB51" i="14"/>
  <c r="AC51" i="14" s="1"/>
  <c r="AE51" i="14" s="1"/>
  <c r="AB52" i="14"/>
  <c r="AC52" i="14" s="1"/>
  <c r="AE52" i="14" s="1"/>
  <c r="AB53" i="14"/>
  <c r="AC53" i="14" s="1"/>
  <c r="AE53" i="14" s="1"/>
  <c r="AF53" i="14" s="1"/>
  <c r="AB54" i="14"/>
  <c r="AC54" i="14" s="1"/>
  <c r="AE54" i="14" s="1"/>
  <c r="AB55" i="14"/>
  <c r="AC55" i="14" s="1"/>
  <c r="AE55" i="14" s="1"/>
  <c r="AB56" i="14"/>
  <c r="AC56" i="14" s="1"/>
  <c r="AE56" i="14" s="1"/>
  <c r="AB57" i="14"/>
  <c r="AC57" i="14" s="1"/>
  <c r="AE57" i="14" s="1"/>
  <c r="BI57" i="14" s="1"/>
  <c r="BJ57" i="14" s="1"/>
  <c r="AB58" i="14"/>
  <c r="AC58" i="14"/>
  <c r="AE58" i="14" s="1"/>
  <c r="AB59" i="14"/>
  <c r="AC59" i="14" s="1"/>
  <c r="AE59" i="14" s="1"/>
  <c r="AK59" i="14" s="1"/>
  <c r="AL59" i="14" s="1"/>
  <c r="AB60" i="14"/>
  <c r="AC60" i="14" s="1"/>
  <c r="AE60" i="14" s="1"/>
  <c r="AB61" i="14"/>
  <c r="AC61" i="14" s="1"/>
  <c r="AE61" i="14" s="1"/>
  <c r="AF61" i="14" s="1"/>
  <c r="AB62" i="14"/>
  <c r="AC62" i="14" s="1"/>
  <c r="AE62" i="14" s="1"/>
  <c r="AB75" i="14"/>
  <c r="AC75" i="14"/>
  <c r="AE75" i="14" s="1"/>
  <c r="BI75" i="14" s="1"/>
  <c r="BJ75" i="14" s="1"/>
  <c r="AB76" i="14"/>
  <c r="AC76" i="14" s="1"/>
  <c r="AE76" i="14" s="1"/>
  <c r="AB77" i="14"/>
  <c r="AC77" i="14" s="1"/>
  <c r="AE77" i="14" s="1"/>
  <c r="AF77" i="14" s="1"/>
  <c r="AB78" i="14"/>
  <c r="AC78" i="14" s="1"/>
  <c r="AE78" i="14" s="1"/>
  <c r="AB79" i="14"/>
  <c r="AC79" i="14" s="1"/>
  <c r="AE79" i="14" s="1"/>
  <c r="BC79" i="14" s="1"/>
  <c r="AF82" i="14"/>
  <c r="AF80" i="14"/>
  <c r="AF37" i="14"/>
  <c r="AB20" i="14"/>
  <c r="AC20" i="14" s="1"/>
  <c r="AE20" i="14" s="1"/>
  <c r="AB21" i="14"/>
  <c r="AC21" i="14" s="1"/>
  <c r="AE21" i="14" s="1"/>
  <c r="AB22" i="14"/>
  <c r="AC22" i="14" s="1"/>
  <c r="AE22" i="14" s="1"/>
  <c r="AB23" i="14"/>
  <c r="AC23" i="14" s="1"/>
  <c r="AE23" i="14"/>
  <c r="AK23" i="14" s="1"/>
  <c r="AB24" i="14"/>
  <c r="AC24" i="14"/>
  <c r="AE24" i="14" s="1"/>
  <c r="AB25" i="14"/>
  <c r="AC25" i="14" s="1"/>
  <c r="AE25" i="14" s="1"/>
  <c r="AB26" i="14"/>
  <c r="AC26" i="14" s="1"/>
  <c r="AE26" i="14" s="1"/>
  <c r="AB27" i="14"/>
  <c r="AC27" i="14" s="1"/>
  <c r="AE27" i="14" s="1"/>
  <c r="AB28" i="14"/>
  <c r="AC28" i="14" s="1"/>
  <c r="AE28" i="14" s="1"/>
  <c r="AB29" i="14"/>
  <c r="AC29" i="14" s="1"/>
  <c r="AE29" i="14" s="1"/>
  <c r="AB30" i="14"/>
  <c r="AC30" i="14"/>
  <c r="AE30" i="14" s="1"/>
  <c r="AB31" i="14"/>
  <c r="AC31" i="14" s="1"/>
  <c r="AE31" i="14" s="1"/>
  <c r="AB32" i="14"/>
  <c r="AC32" i="14" s="1"/>
  <c r="AE32" i="14" s="1"/>
  <c r="AE19" i="14"/>
  <c r="AF19" i="14" s="1"/>
  <c r="E14" i="14"/>
  <c r="BI37" i="14" s="1"/>
  <c r="BJ37" i="14" s="1"/>
  <c r="E13" i="14"/>
  <c r="E12" i="14"/>
  <c r="AW63" i="14" s="1"/>
  <c r="AX63" i="14" s="1"/>
  <c r="E11" i="14"/>
  <c r="AQ82" i="14" s="1"/>
  <c r="AR82" i="14" s="1"/>
  <c r="E10" i="14"/>
  <c r="BI71" i="14"/>
  <c r="BJ71" i="14" s="1"/>
  <c r="BI81" i="14"/>
  <c r="BJ81" i="14" s="1"/>
  <c r="BJ35" i="14"/>
  <c r="BI82" i="14"/>
  <c r="BI23" i="14"/>
  <c r="BJ23" i="14" s="1"/>
  <c r="AK71" i="14"/>
  <c r="AL71" i="14" s="1"/>
  <c r="AK67" i="14"/>
  <c r="AK63" i="14"/>
  <c r="AL63" i="14" s="1"/>
  <c r="AK90" i="14"/>
  <c r="AL90" i="14" s="1"/>
  <c r="AK80" i="14"/>
  <c r="AL80" i="14" s="1"/>
  <c r="AK82" i="14"/>
  <c r="AL82" i="14" s="1"/>
  <c r="AK35" i="14"/>
  <c r="AW65" i="14"/>
  <c r="AX65" i="14" s="1"/>
  <c r="AW75" i="14"/>
  <c r="AX75" i="14" s="1"/>
  <c r="AW35" i="14"/>
  <c r="AX35" i="14" s="1"/>
  <c r="AW53" i="14"/>
  <c r="AX53" i="14" s="1"/>
  <c r="AQ67" i="14"/>
  <c r="AR67" i="14" s="1"/>
  <c r="AQ81" i="14"/>
  <c r="AR81" i="14" s="1"/>
  <c r="BC71" i="14"/>
  <c r="BD71" i="14"/>
  <c r="BC63" i="14"/>
  <c r="BD63" i="14" s="1"/>
  <c r="BC67" i="14"/>
  <c r="BD67" i="14" s="1"/>
  <c r="BC80" i="14"/>
  <c r="BD80" i="14" s="1"/>
  <c r="BC75" i="14"/>
  <c r="BD75" i="14" s="1"/>
  <c r="BC81" i="14"/>
  <c r="BD81" i="14" s="1"/>
  <c r="BC33" i="14"/>
  <c r="BD33" i="14" s="1"/>
  <c r="BC82" i="14"/>
  <c r="BD82" i="14" s="1"/>
  <c r="BC41" i="14"/>
  <c r="BD41" i="14" s="1"/>
  <c r="BC49" i="14"/>
  <c r="BD49" i="14"/>
  <c r="BC37" i="14"/>
  <c r="BD37" i="14" s="1"/>
  <c r="BC35" i="14"/>
  <c r="BD35" i="14"/>
  <c r="BC53" i="14"/>
  <c r="BD53" i="14" s="1"/>
  <c r="AL35" i="14"/>
  <c r="BJ82" i="14"/>
  <c r="AL23" i="14"/>
  <c r="W21" i="24" l="1"/>
  <c r="Y21" i="24" s="1"/>
  <c r="AJ20" i="24"/>
  <c r="AD19" i="24"/>
  <c r="AP21" i="25"/>
  <c r="R23" i="23"/>
  <c r="AN23" i="23"/>
  <c r="AB23" i="23"/>
  <c r="BI34" i="14"/>
  <c r="BJ34" i="14" s="1"/>
  <c r="AF34" i="14"/>
  <c r="AF54" i="14"/>
  <c r="BC54" i="14"/>
  <c r="BD54" i="14" s="1"/>
  <c r="BI54" i="14"/>
  <c r="BJ54" i="14" s="1"/>
  <c r="AQ54" i="14"/>
  <c r="AR54" i="14" s="1"/>
  <c r="BI55" i="14"/>
  <c r="BJ55" i="14" s="1"/>
  <c r="AF55" i="14"/>
  <c r="BC55" i="14"/>
  <c r="BD55" i="14" s="1"/>
  <c r="AK55" i="14"/>
  <c r="AL55" i="14" s="1"/>
  <c r="AQ55" i="14"/>
  <c r="AR55" i="14" s="1"/>
  <c r="AF72" i="14"/>
  <c r="AH67" i="14" s="1"/>
  <c r="BC72" i="14"/>
  <c r="BD72" i="14" s="1"/>
  <c r="AK72" i="14"/>
  <c r="AL72" i="14" s="1"/>
  <c r="AQ72" i="14"/>
  <c r="AR72" i="14" s="1"/>
  <c r="BI72" i="14"/>
  <c r="BJ72" i="14" s="1"/>
  <c r="AF42" i="14"/>
  <c r="BC42" i="14"/>
  <c r="BD42" i="14" s="1"/>
  <c r="AQ42" i="14"/>
  <c r="AR42" i="14" s="1"/>
  <c r="AF70" i="14"/>
  <c r="AQ70" i="14"/>
  <c r="AR70" i="14" s="1"/>
  <c r="BC70" i="14"/>
  <c r="BD70" i="14" s="1"/>
  <c r="AK70" i="14"/>
  <c r="AL70" i="14" s="1"/>
  <c r="BI70" i="14"/>
  <c r="BJ70" i="14" s="1"/>
  <c r="AF31" i="14"/>
  <c r="AQ31" i="14"/>
  <c r="AR31" i="14" s="1"/>
  <c r="BC31" i="14"/>
  <c r="BD31" i="14" s="1"/>
  <c r="AW31" i="14"/>
  <c r="AX31" i="14" s="1"/>
  <c r="AK31" i="14"/>
  <c r="AL31" i="14" s="1"/>
  <c r="BI31" i="14"/>
  <c r="BJ31" i="14" s="1"/>
  <c r="AF68" i="14"/>
  <c r="BC68" i="14"/>
  <c r="BD68" i="14" s="1"/>
  <c r="AQ68" i="14"/>
  <c r="AR68" i="14" s="1"/>
  <c r="AK68" i="14"/>
  <c r="AL68" i="14" s="1"/>
  <c r="BI68" i="14"/>
  <c r="BJ68" i="14" s="1"/>
  <c r="AF30" i="14"/>
  <c r="AK30" i="14"/>
  <c r="AL30" i="14" s="1"/>
  <c r="BI30" i="14"/>
  <c r="BJ30" i="14" s="1"/>
  <c r="AK50" i="14"/>
  <c r="AL50" i="14" s="1"/>
  <c r="AQ50" i="14"/>
  <c r="AR50" i="14" s="1"/>
  <c r="AF89" i="14"/>
  <c r="BC89" i="14"/>
  <c r="BD89" i="14" s="1"/>
  <c r="AK89" i="14"/>
  <c r="AL89" i="14" s="1"/>
  <c r="BI89" i="14"/>
  <c r="BJ89" i="14" s="1"/>
  <c r="AQ89" i="14"/>
  <c r="AR89" i="14" s="1"/>
  <c r="AW89" i="14"/>
  <c r="AX89" i="14" s="1"/>
  <c r="AT21" i="25"/>
  <c r="AU21" i="25"/>
  <c r="AW38" i="14"/>
  <c r="AX38" i="14" s="1"/>
  <c r="AQ38" i="14"/>
  <c r="AR38" i="14" s="1"/>
  <c r="BI38" i="14"/>
  <c r="BJ38" i="14" s="1"/>
  <c r="AF69" i="14"/>
  <c r="BI69" i="14"/>
  <c r="BJ69" i="14" s="1"/>
  <c r="AK69" i="14"/>
  <c r="AL69" i="14" s="1"/>
  <c r="AK51" i="14"/>
  <c r="AL51" i="14" s="1"/>
  <c r="AQ51" i="14"/>
  <c r="AR51" i="14" s="1"/>
  <c r="AF51" i="14"/>
  <c r="BC51" i="14"/>
  <c r="BD51" i="14" s="1"/>
  <c r="BI51" i="14"/>
  <c r="BJ51" i="14" s="1"/>
  <c r="AW51" i="14"/>
  <c r="AX51" i="14" s="1"/>
  <c r="AF58" i="14"/>
  <c r="AW58" i="14"/>
  <c r="AX58" i="14" s="1"/>
  <c r="BC58" i="14"/>
  <c r="BD58" i="14" s="1"/>
  <c r="BI58" i="14"/>
  <c r="BJ58" i="14" s="1"/>
  <c r="AQ58" i="14"/>
  <c r="AR58" i="14" s="1"/>
  <c r="AK62" i="14"/>
  <c r="AL62" i="14" s="1"/>
  <c r="BI62" i="14"/>
  <c r="BJ62" i="14" s="1"/>
  <c r="AF62" i="14"/>
  <c r="AQ62" i="14"/>
  <c r="AR62" i="14" s="1"/>
  <c r="BC62" i="14"/>
  <c r="BD62" i="14" s="1"/>
  <c r="AF47" i="14"/>
  <c r="AQ47" i="14"/>
  <c r="AR47" i="14" s="1"/>
  <c r="AK47" i="14"/>
  <c r="AL47" i="14" s="1"/>
  <c r="BC47" i="14"/>
  <c r="BD47" i="14" s="1"/>
  <c r="BI47" i="14"/>
  <c r="BJ47" i="14" s="1"/>
  <c r="AW47" i="14"/>
  <c r="AX47" i="14" s="1"/>
  <c r="AF26" i="14"/>
  <c r="AW26" i="14"/>
  <c r="AX26" i="14" s="1"/>
  <c r="BC26" i="14"/>
  <c r="BD26" i="14" s="1"/>
  <c r="AK26" i="14"/>
  <c r="AL26" i="14" s="1"/>
  <c r="BI26" i="14"/>
  <c r="BJ26" i="14" s="1"/>
  <c r="AQ26" i="14"/>
  <c r="AR26" i="14" s="1"/>
  <c r="AQ46" i="14"/>
  <c r="AR46" i="14" s="1"/>
  <c r="AW46" i="14"/>
  <c r="AX46" i="14" s="1"/>
  <c r="BI85" i="14"/>
  <c r="BJ85" i="14" s="1"/>
  <c r="AF85" i="14"/>
  <c r="AK85" i="14"/>
  <c r="AL85" i="14" s="1"/>
  <c r="AW85" i="14"/>
  <c r="AX85" i="14" s="1"/>
  <c r="BC85" i="14"/>
  <c r="BD85" i="14" s="1"/>
  <c r="AQ85" i="14"/>
  <c r="AR85" i="14" s="1"/>
  <c r="AF64" i="14"/>
  <c r="AQ64" i="14"/>
  <c r="AR64" i="14" s="1"/>
  <c r="BC64" i="14"/>
  <c r="BD64" i="14" s="1"/>
  <c r="BI64" i="14"/>
  <c r="BJ64" i="14" s="1"/>
  <c r="AK64" i="14"/>
  <c r="AL64" i="14" s="1"/>
  <c r="BC57" i="14"/>
  <c r="BD57" i="14" s="1"/>
  <c r="AQ23" i="14"/>
  <c r="AR23" i="14" s="1"/>
  <c r="AQ39" i="14"/>
  <c r="AR39" i="14" s="1"/>
  <c r="AQ63" i="14"/>
  <c r="AR63" i="14" s="1"/>
  <c r="AF23" i="14"/>
  <c r="AF65" i="14"/>
  <c r="BI63" i="14"/>
  <c r="BJ63" i="14" s="1"/>
  <c r="AJ38" i="22"/>
  <c r="X21" i="24"/>
  <c r="AU23" i="27"/>
  <c r="R29" i="21"/>
  <c r="T19" i="21" s="1"/>
  <c r="AD116" i="21"/>
  <c r="AD109" i="21"/>
  <c r="AD92" i="21"/>
  <c r="AV116" i="21"/>
  <c r="AV110" i="21"/>
  <c r="AV104" i="21"/>
  <c r="AV98" i="21"/>
  <c r="AV92" i="21"/>
  <c r="AV86" i="21"/>
  <c r="AV80" i="21"/>
  <c r="AV74" i="21"/>
  <c r="AQ90" i="14"/>
  <c r="AR90" i="14" s="1"/>
  <c r="X43" i="21"/>
  <c r="AP85" i="21"/>
  <c r="AQ73" i="14"/>
  <c r="AR73" i="14" s="1"/>
  <c r="AF90" i="14"/>
  <c r="AQ84" i="14"/>
  <c r="AR84" i="14" s="1"/>
  <c r="BI19" i="14"/>
  <c r="BJ19" i="14" s="1"/>
  <c r="AD28" i="22"/>
  <c r="AO21" i="27"/>
  <c r="R19" i="24"/>
  <c r="X85" i="21"/>
  <c r="AD67" i="21"/>
  <c r="AD43" i="21"/>
  <c r="AF39" i="21" s="1"/>
  <c r="AJ116" i="21"/>
  <c r="AP29" i="21"/>
  <c r="AV109" i="21"/>
  <c r="AV97" i="21"/>
  <c r="AV85" i="21"/>
  <c r="AV73" i="21"/>
  <c r="R46" i="22"/>
  <c r="BC39" i="14"/>
  <c r="BD39" i="14" s="1"/>
  <c r="BC65" i="14"/>
  <c r="BD65" i="14" s="1"/>
  <c r="AW82" i="14"/>
  <c r="AX82" i="14" s="1"/>
  <c r="AW37" i="14"/>
  <c r="AX37" i="14" s="1"/>
  <c r="AF39" i="14"/>
  <c r="AK45" i="14"/>
  <c r="AL45" i="14" s="1"/>
  <c r="AP73" i="22"/>
  <c r="X73" i="22"/>
  <c r="AD64" i="22"/>
  <c r="AF58" i="22" s="1"/>
  <c r="AN26" i="23"/>
  <c r="P20" i="25"/>
  <c r="AT22" i="25"/>
  <c r="R110" i="21"/>
  <c r="R98" i="21"/>
  <c r="R86" i="21"/>
  <c r="R74" i="21"/>
  <c r="AE39" i="21"/>
  <c r="AD98" i="21"/>
  <c r="AD74" i="21"/>
  <c r="AP38" i="21"/>
  <c r="AP59" i="21"/>
  <c r="BC73" i="14"/>
  <c r="BD73" i="14" s="1"/>
  <c r="AQ35" i="14"/>
  <c r="AR35" i="14" s="1"/>
  <c r="AQ71" i="14"/>
  <c r="AR71" i="14" s="1"/>
  <c r="AW73" i="14"/>
  <c r="AX73" i="14" s="1"/>
  <c r="AK39" i="14"/>
  <c r="AL39" i="14" s="1"/>
  <c r="AJ64" i="22"/>
  <c r="AL58" i="22" s="1"/>
  <c r="AH20" i="25"/>
  <c r="R37" i="21"/>
  <c r="R109" i="21"/>
  <c r="R97" i="21"/>
  <c r="R85" i="21"/>
  <c r="R73" i="21"/>
  <c r="AD97" i="21"/>
  <c r="AJ31" i="21"/>
  <c r="AP97" i="21"/>
  <c r="BC19" i="14"/>
  <c r="BD19" i="14" s="1"/>
  <c r="AQ88" i="14"/>
  <c r="AR88" i="14" s="1"/>
  <c r="AQ75" i="14"/>
  <c r="AR75" i="14" s="1"/>
  <c r="AW67" i="14"/>
  <c r="AX67" i="14" s="1"/>
  <c r="AK37" i="14"/>
  <c r="AL37" i="14" s="1"/>
  <c r="AJ73" i="22"/>
  <c r="Q19" i="24"/>
  <c r="S19" i="24" s="1"/>
  <c r="AO23" i="27"/>
  <c r="AT29" i="23"/>
  <c r="AN20" i="25"/>
  <c r="AD37" i="21"/>
  <c r="AD29" i="21"/>
  <c r="AF19" i="21" s="1"/>
  <c r="AD73" i="21"/>
  <c r="AQ65" i="14"/>
  <c r="AR65" i="14" s="1"/>
  <c r="X28" i="22"/>
  <c r="AJ46" i="22"/>
  <c r="P25" i="23"/>
  <c r="R51" i="21"/>
  <c r="T39" i="21" s="1"/>
  <c r="X104" i="21"/>
  <c r="Z71" i="21" s="1"/>
  <c r="AD104" i="21"/>
  <c r="AD80" i="21"/>
  <c r="AJ29" i="21"/>
  <c r="AJ43" i="21"/>
  <c r="AP73" i="21"/>
  <c r="AQ53" i="14"/>
  <c r="AR53" i="14" s="1"/>
  <c r="AW90" i="14"/>
  <c r="AX90" i="14" s="1"/>
  <c r="AK81" i="14"/>
  <c r="AL81" i="14" s="1"/>
  <c r="AV38" i="22"/>
  <c r="AU21" i="27"/>
  <c r="AO22" i="27"/>
  <c r="AI23" i="27"/>
  <c r="S71" i="21"/>
  <c r="X74" i="21"/>
  <c r="AJ67" i="21"/>
  <c r="AQ41" i="14"/>
  <c r="AR41" i="14" s="1"/>
  <c r="BC23" i="14"/>
  <c r="BD23" i="14" s="1"/>
  <c r="BC84" i="14"/>
  <c r="BD84" i="14" s="1"/>
  <c r="AQ37" i="14"/>
  <c r="AR37" i="14" s="1"/>
  <c r="AW80" i="14"/>
  <c r="AX80" i="14" s="1"/>
  <c r="BI49" i="14"/>
  <c r="BJ49" i="14" s="1"/>
  <c r="AP46" i="22"/>
  <c r="AD38" i="22"/>
  <c r="AV56" i="22"/>
  <c r="Q19" i="27"/>
  <c r="X22" i="27"/>
  <c r="AV19" i="27"/>
  <c r="X110" i="21"/>
  <c r="AP109" i="21"/>
  <c r="AQ80" i="14"/>
  <c r="AR80" i="14" s="1"/>
  <c r="AQ49" i="14"/>
  <c r="AR49" i="14" s="1"/>
  <c r="AW77" i="14"/>
  <c r="AX77" i="14" s="1"/>
  <c r="AK75" i="14"/>
  <c r="AL75" i="14" s="1"/>
  <c r="AK86" i="14"/>
  <c r="AL86" i="14" s="1"/>
  <c r="BI80" i="14"/>
  <c r="BJ80" i="14" s="1"/>
  <c r="W21" i="27"/>
  <c r="R116" i="21"/>
  <c r="R80" i="21"/>
  <c r="X29" i="21"/>
  <c r="X59" i="21"/>
  <c r="BC90" i="14"/>
  <c r="BD90" i="14" s="1"/>
  <c r="AW84" i="14"/>
  <c r="AX84" i="14" s="1"/>
  <c r="AK53" i="14"/>
  <c r="AL53" i="14" s="1"/>
  <c r="AK57" i="14"/>
  <c r="AL57" i="14" s="1"/>
  <c r="AK73" i="14"/>
  <c r="AL73" i="14" s="1"/>
  <c r="BI41" i="14"/>
  <c r="BJ41" i="14" s="1"/>
  <c r="AP56" i="22"/>
  <c r="AJ28" i="22"/>
  <c r="R19" i="27"/>
  <c r="AN23" i="25"/>
  <c r="AP23" i="25" s="1"/>
  <c r="S39" i="21"/>
  <c r="R59" i="21"/>
  <c r="X51" i="21"/>
  <c r="AF66" i="14"/>
  <c r="AW66" i="14"/>
  <c r="AX66" i="14" s="1"/>
  <c r="AQ66" i="14"/>
  <c r="AR66" i="14" s="1"/>
  <c r="BC66" i="14"/>
  <c r="BD66" i="14" s="1"/>
  <c r="AK66" i="14"/>
  <c r="AL66" i="14" s="1"/>
  <c r="BI66" i="14"/>
  <c r="BJ66" i="14" s="1"/>
  <c r="AK24" i="14"/>
  <c r="AL24" i="14" s="1"/>
  <c r="AQ24" i="14"/>
  <c r="AR24" i="14" s="1"/>
  <c r="BC24" i="14"/>
  <c r="BD24" i="14" s="1"/>
  <c r="AF24" i="14"/>
  <c r="AW24" i="14"/>
  <c r="AX24" i="14" s="1"/>
  <c r="BI24" i="14"/>
  <c r="BJ24" i="14" s="1"/>
  <c r="AF76" i="14"/>
  <c r="BC76" i="14"/>
  <c r="BD76" i="14" s="1"/>
  <c r="BI76" i="14"/>
  <c r="BJ76" i="14" s="1"/>
  <c r="AW76" i="14"/>
  <c r="AX76" i="14" s="1"/>
  <c r="AQ76" i="14"/>
  <c r="AR76" i="14" s="1"/>
  <c r="AK76" i="14"/>
  <c r="AL76" i="14" s="1"/>
  <c r="BI36" i="14"/>
  <c r="BJ36" i="14" s="1"/>
  <c r="AF36" i="14"/>
  <c r="AK36" i="14"/>
  <c r="AL36" i="14" s="1"/>
  <c r="BC36" i="14"/>
  <c r="BD36" i="14" s="1"/>
  <c r="AW36" i="14"/>
  <c r="AX36" i="14" s="1"/>
  <c r="AQ36" i="14"/>
  <c r="AR36" i="14" s="1"/>
  <c r="AW56" i="14"/>
  <c r="AX56" i="14" s="1"/>
  <c r="AK56" i="14"/>
  <c r="AL56" i="14" s="1"/>
  <c r="AQ56" i="14"/>
  <c r="AR56" i="14" s="1"/>
  <c r="BI56" i="14"/>
  <c r="BJ56" i="14" s="1"/>
  <c r="BC56" i="14"/>
  <c r="BD56" i="14" s="1"/>
  <c r="AF56" i="14"/>
  <c r="AF29" i="14"/>
  <c r="BI29" i="14"/>
  <c r="BJ29" i="14" s="1"/>
  <c r="BC29" i="14"/>
  <c r="BD29" i="14" s="1"/>
  <c r="AK29" i="14"/>
  <c r="AL29" i="14" s="1"/>
  <c r="AQ29" i="14"/>
  <c r="AR29" i="14" s="1"/>
  <c r="AW29" i="14"/>
  <c r="AX29" i="14" s="1"/>
  <c r="AF22" i="14"/>
  <c r="AK22" i="14"/>
  <c r="AL22" i="14" s="1"/>
  <c r="AW22" i="14"/>
  <c r="AX22" i="14" s="1"/>
  <c r="AQ22" i="14"/>
  <c r="AR22" i="14" s="1"/>
  <c r="BI22" i="14"/>
  <c r="BJ22" i="14" s="1"/>
  <c r="BC22" i="14"/>
  <c r="BD22" i="14" s="1"/>
  <c r="AK87" i="14"/>
  <c r="AL87" i="14" s="1"/>
  <c r="AW87" i="14"/>
  <c r="AX87" i="14" s="1"/>
  <c r="AQ87" i="14"/>
  <c r="AR87" i="14" s="1"/>
  <c r="BI87" i="14"/>
  <c r="BJ87" i="14" s="1"/>
  <c r="BC87" i="14"/>
  <c r="BD87" i="14" s="1"/>
  <c r="AF87" i="14"/>
  <c r="BC48" i="14"/>
  <c r="BD48" i="14" s="1"/>
  <c r="AF48" i="14"/>
  <c r="AW48" i="14"/>
  <c r="AX48" i="14" s="1"/>
  <c r="AK48" i="14"/>
  <c r="AL48" i="14" s="1"/>
  <c r="AQ48" i="14"/>
  <c r="AR48" i="14" s="1"/>
  <c r="BI48" i="14"/>
  <c r="BJ48" i="14" s="1"/>
  <c r="AK21" i="14"/>
  <c r="AL21" i="14" s="1"/>
  <c r="BI21" i="14"/>
  <c r="BJ21" i="14" s="1"/>
  <c r="AW21" i="14"/>
  <c r="AX21" i="14" s="1"/>
  <c r="AF21" i="14"/>
  <c r="BC21" i="14"/>
  <c r="BD21" i="14" s="1"/>
  <c r="AQ21" i="14"/>
  <c r="AR21" i="14" s="1"/>
  <c r="AF44" i="14"/>
  <c r="BI44" i="14"/>
  <c r="BJ44" i="14" s="1"/>
  <c r="AW44" i="14"/>
  <c r="AX44" i="14" s="1"/>
  <c r="AQ44" i="14"/>
  <c r="AR44" i="14" s="1"/>
  <c r="AK44" i="14"/>
  <c r="AL44" i="14" s="1"/>
  <c r="BC44" i="14"/>
  <c r="BD44" i="14" s="1"/>
  <c r="BI27" i="14"/>
  <c r="BJ27" i="14" s="1"/>
  <c r="AW27" i="14"/>
  <c r="AX27" i="14" s="1"/>
  <c r="BC27" i="14"/>
  <c r="BD27" i="14" s="1"/>
  <c r="AK27" i="14"/>
  <c r="AL27" i="14" s="1"/>
  <c r="AF27" i="14"/>
  <c r="AQ27" i="14"/>
  <c r="AR27" i="14" s="1"/>
  <c r="AF20" i="14"/>
  <c r="BI20" i="14"/>
  <c r="BJ20" i="14" s="1"/>
  <c r="BC20" i="14"/>
  <c r="BD20" i="14" s="1"/>
  <c r="AQ20" i="14"/>
  <c r="AR20" i="14" s="1"/>
  <c r="AK20" i="14"/>
  <c r="AL20" i="14" s="1"/>
  <c r="AW20" i="14"/>
  <c r="AX20" i="14" s="1"/>
  <c r="AK40" i="14"/>
  <c r="AL40" i="14" s="1"/>
  <c r="AW40" i="14"/>
  <c r="AX40" i="14" s="1"/>
  <c r="BI40" i="14"/>
  <c r="BJ40" i="14" s="1"/>
  <c r="BC40" i="14"/>
  <c r="BD40" i="14" s="1"/>
  <c r="AQ40" i="14"/>
  <c r="AR40" i="14" s="1"/>
  <c r="AF40" i="14"/>
  <c r="AF28" i="14"/>
  <c r="BI28" i="14"/>
  <c r="BJ28" i="14" s="1"/>
  <c r="AK28" i="14"/>
  <c r="AL28" i="14" s="1"/>
  <c r="AQ28" i="14"/>
  <c r="AR28" i="14" s="1"/>
  <c r="BC28" i="14"/>
  <c r="BD28" i="14" s="1"/>
  <c r="AW28" i="14"/>
  <c r="AX28" i="14" s="1"/>
  <c r="BI60" i="14"/>
  <c r="BJ60" i="14" s="1"/>
  <c r="AF60" i="14"/>
  <c r="AQ60" i="14"/>
  <c r="AR60" i="14" s="1"/>
  <c r="AW60" i="14"/>
  <c r="AX60" i="14" s="1"/>
  <c r="BC60" i="14"/>
  <c r="BD60" i="14" s="1"/>
  <c r="AK60" i="14"/>
  <c r="AL60" i="14" s="1"/>
  <c r="BI32" i="14"/>
  <c r="BJ32" i="14" s="1"/>
  <c r="AW32" i="14"/>
  <c r="AX32" i="14" s="1"/>
  <c r="AQ32" i="14"/>
  <c r="AR32" i="14" s="1"/>
  <c r="AF32" i="14"/>
  <c r="AK32" i="14"/>
  <c r="AL32" i="14" s="1"/>
  <c r="BC32" i="14"/>
  <c r="BD32" i="14" s="1"/>
  <c r="BD79" i="14"/>
  <c r="AK91" i="14"/>
  <c r="AL91" i="14" s="1"/>
  <c r="AF91" i="14"/>
  <c r="BI91" i="14"/>
  <c r="BJ91" i="14" s="1"/>
  <c r="AW91" i="14"/>
  <c r="AX91" i="14" s="1"/>
  <c r="AQ91" i="14"/>
  <c r="AR91" i="14" s="1"/>
  <c r="BC91" i="14"/>
  <c r="BD91" i="14" s="1"/>
  <c r="AF74" i="14"/>
  <c r="AW74" i="14"/>
  <c r="AX74" i="14" s="1"/>
  <c r="AK74" i="14"/>
  <c r="AL74" i="14" s="1"/>
  <c r="BI74" i="14"/>
  <c r="BJ74" i="14" s="1"/>
  <c r="AQ74" i="14"/>
  <c r="AR74" i="14" s="1"/>
  <c r="BC74" i="14"/>
  <c r="BD74" i="14" s="1"/>
  <c r="AF52" i="14"/>
  <c r="AW52" i="14"/>
  <c r="AX52" i="14" s="1"/>
  <c r="AQ52" i="14"/>
  <c r="AR52" i="14" s="1"/>
  <c r="BC52" i="14"/>
  <c r="BD52" i="14" s="1"/>
  <c r="AK52" i="14"/>
  <c r="AL52" i="14" s="1"/>
  <c r="BI52" i="14"/>
  <c r="BJ52" i="14" s="1"/>
  <c r="AF25" i="14"/>
  <c r="AW25" i="14"/>
  <c r="AX25" i="14" s="1"/>
  <c r="AQ25" i="14"/>
  <c r="AR25" i="14" s="1"/>
  <c r="BC25" i="14"/>
  <c r="BD25" i="14" s="1"/>
  <c r="BI25" i="14"/>
  <c r="BJ25" i="14" s="1"/>
  <c r="AK25" i="14"/>
  <c r="AL25" i="14" s="1"/>
  <c r="AF78" i="14"/>
  <c r="BI78" i="14"/>
  <c r="BJ78" i="14" s="1"/>
  <c r="AW78" i="14"/>
  <c r="AX78" i="14" s="1"/>
  <c r="AQ78" i="14"/>
  <c r="AR78" i="14" s="1"/>
  <c r="AK78" i="14"/>
  <c r="AL78" i="14" s="1"/>
  <c r="BC78" i="14"/>
  <c r="BD78" i="14" s="1"/>
  <c r="AQ83" i="14"/>
  <c r="AR83" i="14" s="1"/>
  <c r="BI83" i="14"/>
  <c r="BJ83" i="14" s="1"/>
  <c r="AW83" i="14"/>
  <c r="AX83" i="14" s="1"/>
  <c r="AK83" i="14"/>
  <c r="AL83" i="14" s="1"/>
  <c r="BC83" i="14"/>
  <c r="BD83" i="14" s="1"/>
  <c r="AF83" i="14"/>
  <c r="BC59" i="14"/>
  <c r="BD59" i="14" s="1"/>
  <c r="BC34" i="14"/>
  <c r="BD34" i="14" s="1"/>
  <c r="BC88" i="14"/>
  <c r="BD88" i="14" s="1"/>
  <c r="BC69" i="14"/>
  <c r="BD69" i="14" s="1"/>
  <c r="BF67" i="14" s="1"/>
  <c r="AQ69" i="14"/>
  <c r="AR69" i="14" s="1"/>
  <c r="AL67" i="14"/>
  <c r="BI77" i="14"/>
  <c r="BJ77" i="14" s="1"/>
  <c r="AF38" i="14"/>
  <c r="AK38" i="14"/>
  <c r="AL38" i="14" s="1"/>
  <c r="AF33" i="14"/>
  <c r="AK33" i="14"/>
  <c r="AL33" i="14" s="1"/>
  <c r="AW81" i="14"/>
  <c r="AX81" i="14" s="1"/>
  <c r="AF19" i="22"/>
  <c r="AP42" i="22"/>
  <c r="AC23" i="27"/>
  <c r="AC24" i="27"/>
  <c r="AC20" i="27"/>
  <c r="AC28" i="27"/>
  <c r="AC21" i="27"/>
  <c r="BC77" i="14"/>
  <c r="BD77" i="14" s="1"/>
  <c r="AQ61" i="14"/>
  <c r="AR61" i="14" s="1"/>
  <c r="AW30" i="14"/>
  <c r="AX30" i="14" s="1"/>
  <c r="AW23" i="14"/>
  <c r="AX23" i="14" s="1"/>
  <c r="AW45" i="14"/>
  <c r="AX45" i="14" s="1"/>
  <c r="AW62" i="14"/>
  <c r="AX62" i="14" s="1"/>
  <c r="AK61" i="14"/>
  <c r="AL61" i="14" s="1"/>
  <c r="AK84" i="14"/>
  <c r="AL84" i="14" s="1"/>
  <c r="AK65" i="14"/>
  <c r="AL65" i="14" s="1"/>
  <c r="BI53" i="14"/>
  <c r="BJ53" i="14" s="1"/>
  <c r="BI43" i="14"/>
  <c r="BJ43" i="14" s="1"/>
  <c r="AG67" i="14"/>
  <c r="BI67" i="14"/>
  <c r="AW59" i="14"/>
  <c r="AX59" i="14" s="1"/>
  <c r="AW86" i="14"/>
  <c r="AX86" i="14" s="1"/>
  <c r="BI86" i="14"/>
  <c r="BJ86" i="14" s="1"/>
  <c r="AG19" i="14"/>
  <c r="AG92" i="14" s="1"/>
  <c r="AE92" i="14"/>
  <c r="AF46" i="14"/>
  <c r="BI42" i="14"/>
  <c r="BJ42" i="14" s="1"/>
  <c r="AK42" i="14"/>
  <c r="AL42" i="14" s="1"/>
  <c r="X21" i="21"/>
  <c r="AQ30" i="14"/>
  <c r="AR30" i="14" s="1"/>
  <c r="AQ34" i="14"/>
  <c r="AR34" i="14" s="1"/>
  <c r="AQ77" i="14"/>
  <c r="AR77" i="14" s="1"/>
  <c r="AW61" i="14"/>
  <c r="AX61" i="14" s="1"/>
  <c r="AW69" i="14"/>
  <c r="AX69" i="14" s="1"/>
  <c r="BC43" i="14"/>
  <c r="BD43" i="14" s="1"/>
  <c r="BC46" i="14"/>
  <c r="BD46" i="14" s="1"/>
  <c r="BC61" i="14"/>
  <c r="BD61" i="14" s="1"/>
  <c r="AQ19" i="14"/>
  <c r="AQ79" i="14"/>
  <c r="AW42" i="14"/>
  <c r="AX42" i="14" s="1"/>
  <c r="AW33" i="14"/>
  <c r="AX33" i="14" s="1"/>
  <c r="AW72" i="14"/>
  <c r="AX72" i="14" s="1"/>
  <c r="AK46" i="14"/>
  <c r="AL46" i="14" s="1"/>
  <c r="AK88" i="14"/>
  <c r="AL88" i="14" s="1"/>
  <c r="BI46" i="14"/>
  <c r="BJ46" i="14" s="1"/>
  <c r="AF50" i="14"/>
  <c r="AF41" i="14"/>
  <c r="AF63" i="14"/>
  <c r="AQ45" i="14"/>
  <c r="AR45" i="14" s="1"/>
  <c r="AW79" i="14"/>
  <c r="AW71" i="14"/>
  <c r="AX71" i="14" s="1"/>
  <c r="BI45" i="14"/>
  <c r="BJ45" i="14" s="1"/>
  <c r="BC30" i="14"/>
  <c r="BD30" i="14" s="1"/>
  <c r="AK79" i="14"/>
  <c r="AK34" i="14"/>
  <c r="AL34" i="14" s="1"/>
  <c r="BI50" i="14"/>
  <c r="BJ50" i="14" s="1"/>
  <c r="BI88" i="14"/>
  <c r="BJ88" i="14" s="1"/>
  <c r="AF86" i="14"/>
  <c r="AI19" i="27"/>
  <c r="BC50" i="14"/>
  <c r="BD50" i="14" s="1"/>
  <c r="AQ86" i="14"/>
  <c r="AR86" i="14" s="1"/>
  <c r="AK49" i="14"/>
  <c r="AL49" i="14" s="1"/>
  <c r="AF57" i="14"/>
  <c r="AQ43" i="14"/>
  <c r="AR43" i="14" s="1"/>
  <c r="BC86" i="14"/>
  <c r="BD86" i="14" s="1"/>
  <c r="AW19" i="14"/>
  <c r="AW55" i="14"/>
  <c r="AX55" i="14" s="1"/>
  <c r="AW50" i="14"/>
  <c r="AX50" i="14" s="1"/>
  <c r="AW88" i="14"/>
  <c r="AX88" i="14" s="1"/>
  <c r="AW57" i="14"/>
  <c r="AX57" i="14" s="1"/>
  <c r="AW49" i="14"/>
  <c r="AX49" i="14" s="1"/>
  <c r="AW68" i="14"/>
  <c r="AX68" i="14" s="1"/>
  <c r="AK43" i="14"/>
  <c r="AL43" i="14" s="1"/>
  <c r="AK58" i="14"/>
  <c r="AL58" i="14" s="1"/>
  <c r="AK77" i="14"/>
  <c r="AL77" i="14" s="1"/>
  <c r="BI33" i="14"/>
  <c r="BJ33" i="14" s="1"/>
  <c r="AF45" i="14"/>
  <c r="AF49" i="14"/>
  <c r="AF75" i="14"/>
  <c r="AV58" i="22"/>
  <c r="AF59" i="14"/>
  <c r="BC38" i="14"/>
  <c r="BD38" i="14" s="1"/>
  <c r="BC45" i="14"/>
  <c r="BD45" i="14" s="1"/>
  <c r="AQ59" i="14"/>
  <c r="AR59" i="14" s="1"/>
  <c r="AQ57" i="14"/>
  <c r="AR57" i="14" s="1"/>
  <c r="AW43" i="14"/>
  <c r="AX43" i="14" s="1"/>
  <c r="AW34" i="14"/>
  <c r="AX34" i="14" s="1"/>
  <c r="AW39" i="14"/>
  <c r="AX39" i="14" s="1"/>
  <c r="AW70" i="14"/>
  <c r="AX70" i="14" s="1"/>
  <c r="AK19" i="14"/>
  <c r="AK41" i="14"/>
  <c r="AL41" i="14" s="1"/>
  <c r="BI61" i="14"/>
  <c r="BJ61" i="14" s="1"/>
  <c r="BI59" i="14"/>
  <c r="BJ59" i="14" s="1"/>
  <c r="AF35" i="14"/>
  <c r="AF84" i="14"/>
  <c r="AC29" i="27"/>
  <c r="AG79" i="14"/>
  <c r="BI79" i="14"/>
  <c r="AF79" i="14"/>
  <c r="AC19" i="27"/>
  <c r="AD19" i="27"/>
  <c r="AW54" i="14"/>
  <c r="AX54" i="14" s="1"/>
  <c r="AW41" i="14"/>
  <c r="AX41" i="14" s="1"/>
  <c r="AW64" i="14"/>
  <c r="AX64" i="14" s="1"/>
  <c r="AK54" i="14"/>
  <c r="AL54" i="14" s="1"/>
  <c r="BI73" i="14"/>
  <c r="BJ73" i="14" s="1"/>
  <c r="W25" i="27"/>
  <c r="AU25" i="27"/>
  <c r="AI25" i="27"/>
  <c r="AC25" i="27"/>
  <c r="AQ58" i="22"/>
  <c r="AV69" i="22"/>
  <c r="AP19" i="27"/>
  <c r="AV22" i="27"/>
  <c r="AN28" i="23"/>
  <c r="P28" i="23"/>
  <c r="AH28" i="23"/>
  <c r="AQ19" i="27"/>
  <c r="O25" i="25"/>
  <c r="P19" i="25"/>
  <c r="AH23" i="25"/>
  <c r="AV27" i="22"/>
  <c r="AV73" i="22"/>
  <c r="AV53" i="22"/>
  <c r="X26" i="22"/>
  <c r="X44" i="22"/>
  <c r="X40" i="22"/>
  <c r="X35" i="22"/>
  <c r="X64" i="22"/>
  <c r="W26" i="27"/>
  <c r="AI26" i="27"/>
  <c r="AO26" i="27"/>
  <c r="AC26" i="27"/>
  <c r="V28" i="23"/>
  <c r="V21" i="25"/>
  <c r="X21" i="25" s="1"/>
  <c r="W21" i="25"/>
  <c r="AV74" i="22"/>
  <c r="AV47" i="22"/>
  <c r="AV64" i="22"/>
  <c r="AV70" i="22"/>
  <c r="AV61" i="22"/>
  <c r="AV59" i="22"/>
  <c r="AV72" i="22"/>
  <c r="AV52" i="22"/>
  <c r="AV24" i="22"/>
  <c r="AV31" i="22"/>
  <c r="AV30" i="22"/>
  <c r="AV54" i="22"/>
  <c r="AV71" i="22"/>
  <c r="AV78" i="22"/>
  <c r="AV48" i="22"/>
  <c r="AV40" i="22"/>
  <c r="AV41" i="22"/>
  <c r="AV44" i="22"/>
  <c r="AV23" i="22"/>
  <c r="AV77" i="22"/>
  <c r="AV49" i="22"/>
  <c r="AV25" i="22"/>
  <c r="AV26" i="22"/>
  <c r="AV32" i="22"/>
  <c r="Q20" i="24"/>
  <c r="S20" i="24" s="1"/>
  <c r="AI21" i="27"/>
  <c r="AI28" i="27"/>
  <c r="Q27" i="27"/>
  <c r="AI27" i="27"/>
  <c r="AU22" i="27"/>
  <c r="S19" i="22"/>
  <c r="R22" i="22"/>
  <c r="R50" i="22"/>
  <c r="AD50" i="22"/>
  <c r="AF42" i="22" s="1"/>
  <c r="AP47" i="22"/>
  <c r="AP63" i="22"/>
  <c r="X46" i="22"/>
  <c r="X51" i="22"/>
  <c r="X65" i="22"/>
  <c r="X63" i="22"/>
  <c r="AP71" i="22"/>
  <c r="X41" i="22"/>
  <c r="X27" i="22"/>
  <c r="AP43" i="22"/>
  <c r="X30" i="22"/>
  <c r="AV35" i="22"/>
  <c r="AV36" i="22"/>
  <c r="AV50" i="22"/>
  <c r="AV68" i="22"/>
  <c r="AV55" i="22"/>
  <c r="AP70" i="22"/>
  <c r="AP64" i="22"/>
  <c r="AP32" i="22"/>
  <c r="AP39" i="22"/>
  <c r="AP28" i="22"/>
  <c r="AC27" i="27"/>
  <c r="AI20" i="27"/>
  <c r="X19" i="27"/>
  <c r="AO25" i="23"/>
  <c r="AI25" i="23"/>
  <c r="AH25" i="23"/>
  <c r="AK58" i="22"/>
  <c r="AE58" i="22"/>
  <c r="AV29" i="22"/>
  <c r="AV20" i="22"/>
  <c r="AV28" i="22"/>
  <c r="AU26" i="27"/>
  <c r="AH23" i="23"/>
  <c r="AP38" i="22"/>
  <c r="AP26" i="22"/>
  <c r="AV46" i="22"/>
  <c r="Q21" i="24"/>
  <c r="S21" i="24" s="1"/>
  <c r="Q29" i="27"/>
  <c r="AO29" i="27"/>
  <c r="AI29" i="27"/>
  <c r="W29" i="27"/>
  <c r="Q25" i="23"/>
  <c r="P22" i="23"/>
  <c r="AS30" i="23"/>
  <c r="Q19" i="25"/>
  <c r="Q25" i="25" s="1"/>
  <c r="AP72" i="22"/>
  <c r="AP55" i="22"/>
  <c r="AP37" i="22"/>
  <c r="X50" i="22"/>
  <c r="X66" i="22"/>
  <c r="X74" i="22"/>
  <c r="AP52" i="22"/>
  <c r="AP24" i="22"/>
  <c r="AJ42" i="22"/>
  <c r="AV63" i="22"/>
  <c r="AV22" i="22"/>
  <c r="AV66" i="22"/>
  <c r="AV39" i="22"/>
  <c r="AO27" i="27"/>
  <c r="Q20" i="27"/>
  <c r="S19" i="27" s="1"/>
  <c r="AU20" i="27"/>
  <c r="AB24" i="25"/>
  <c r="AD23" i="25" s="1"/>
  <c r="P24" i="25"/>
  <c r="R23" i="25" s="1"/>
  <c r="Q23" i="25"/>
  <c r="AH24" i="25"/>
  <c r="V24" i="25"/>
  <c r="AE71" i="21"/>
  <c r="AP58" i="22"/>
  <c r="AE19" i="22"/>
  <c r="AP25" i="22"/>
  <c r="X31" i="22"/>
  <c r="AP33" i="22"/>
  <c r="AV51" i="22"/>
  <c r="AV60" i="22"/>
  <c r="AV43" i="22"/>
  <c r="AI20" i="24"/>
  <c r="AK20" i="24" s="1"/>
  <c r="AT28" i="23"/>
  <c r="AB21" i="25"/>
  <c r="AC21" i="25"/>
  <c r="Y71" i="21"/>
  <c r="AW71" i="21"/>
  <c r="AV71" i="21"/>
  <c r="Q79" i="22"/>
  <c r="AP32" i="21"/>
  <c r="AV32" i="21"/>
  <c r="AJ119" i="21"/>
  <c r="AV119" i="21"/>
  <c r="S58" i="22"/>
  <c r="R58" i="22"/>
  <c r="T58" i="22" s="1"/>
  <c r="W19" i="27"/>
  <c r="X32" i="21"/>
  <c r="R79" i="22"/>
  <c r="V24" i="23"/>
  <c r="V26" i="23"/>
  <c r="V20" i="25"/>
  <c r="AO21" i="25"/>
  <c r="AJ24" i="21"/>
  <c r="AV24" i="21"/>
  <c r="AW118" i="21"/>
  <c r="AV118" i="21"/>
  <c r="AX118" i="21" s="1"/>
  <c r="AJ29" i="22"/>
  <c r="P21" i="23"/>
  <c r="P26" i="23"/>
  <c r="R25" i="23" s="1"/>
  <c r="AB26" i="23"/>
  <c r="AT20" i="23"/>
  <c r="AB22" i="25"/>
  <c r="W121" i="21"/>
  <c r="AB25" i="23"/>
  <c r="AD25" i="23" s="1"/>
  <c r="AH24" i="23"/>
  <c r="AH26" i="23"/>
  <c r="AU25" i="23"/>
  <c r="R32" i="21"/>
  <c r="Y39" i="21"/>
  <c r="S118" i="21"/>
  <c r="AD71" i="21"/>
  <c r="AJ71" i="21"/>
  <c r="AJ36" i="21"/>
  <c r="AV36" i="21"/>
  <c r="S42" i="22"/>
  <c r="R44" i="22"/>
  <c r="T42" i="22" s="1"/>
  <c r="AJ43" i="22"/>
  <c r="AI24" i="27"/>
  <c r="Q23" i="23"/>
  <c r="V21" i="23"/>
  <c r="AN25" i="23"/>
  <c r="AT20" i="25"/>
  <c r="W23" i="27"/>
  <c r="AB21" i="23"/>
  <c r="R22" i="27"/>
  <c r="AE19" i="21"/>
  <c r="AJ28" i="21"/>
  <c r="AP28" i="21"/>
  <c r="AV28" i="21"/>
  <c r="AP67" i="21"/>
  <c r="AV67" i="21"/>
  <c r="V20" i="23"/>
  <c r="AH21" i="23"/>
  <c r="S19" i="21"/>
  <c r="R119" i="21"/>
  <c r="Q22" i="27"/>
  <c r="AJ32" i="21"/>
  <c r="Q121" i="21"/>
  <c r="AU121" i="21"/>
  <c r="AJ75" i="21"/>
  <c r="AJ120" i="21"/>
  <c r="AJ110" i="21"/>
  <c r="AJ104" i="21"/>
  <c r="AJ98" i="21"/>
  <c r="AJ92" i="21"/>
  <c r="AJ86" i="21"/>
  <c r="AJ80" i="21"/>
  <c r="AJ74" i="21"/>
  <c r="R21" i="22"/>
  <c r="T19" i="22" s="1"/>
  <c r="AP78" i="21"/>
  <c r="AJ30" i="21"/>
  <c r="AJ65" i="21"/>
  <c r="AJ59" i="21"/>
  <c r="AJ53" i="21"/>
  <c r="AJ47" i="21"/>
  <c r="AJ115" i="21"/>
  <c r="AJ109" i="21"/>
  <c r="AJ103" i="21"/>
  <c r="AJ97" i="21"/>
  <c r="AJ91" i="21"/>
  <c r="AJ85" i="21"/>
  <c r="AJ79" i="21"/>
  <c r="AJ73" i="21"/>
  <c r="AP63" i="21"/>
  <c r="AP51" i="21"/>
  <c r="AV63" i="21"/>
  <c r="AV55" i="21"/>
  <c r="AV51" i="21"/>
  <c r="AV43" i="21"/>
  <c r="AC121" i="21"/>
  <c r="AP50" i="21"/>
  <c r="AP44" i="21"/>
  <c r="AP112" i="21"/>
  <c r="AP106" i="21"/>
  <c r="AP100" i="21"/>
  <c r="AP94" i="21"/>
  <c r="AP88" i="21"/>
  <c r="AP82" i="21"/>
  <c r="AP76" i="21"/>
  <c r="AJ34" i="21"/>
  <c r="AJ22" i="21"/>
  <c r="AJ69" i="21"/>
  <c r="AJ57" i="21"/>
  <c r="AJ45" i="21"/>
  <c r="AJ113" i="21"/>
  <c r="AJ107" i="21"/>
  <c r="AJ101" i="21"/>
  <c r="AJ95" i="21"/>
  <c r="AJ89" i="21"/>
  <c r="AJ83" i="21"/>
  <c r="AJ77" i="21"/>
  <c r="AP49" i="21"/>
  <c r="AP117" i="21"/>
  <c r="AP111" i="21"/>
  <c r="AP105" i="21"/>
  <c r="AP99" i="21"/>
  <c r="AP93" i="21"/>
  <c r="AP87" i="21"/>
  <c r="AP81" i="21"/>
  <c r="AP75" i="21"/>
  <c r="AP120" i="21"/>
  <c r="AV37" i="21"/>
  <c r="AP54" i="21"/>
  <c r="AP48" i="21"/>
  <c r="AP42" i="21"/>
  <c r="AP116" i="21"/>
  <c r="AP110" i="21"/>
  <c r="AP104" i="21"/>
  <c r="AP98" i="21"/>
  <c r="AP92" i="21"/>
  <c r="AP86" i="21"/>
  <c r="AP80" i="21"/>
  <c r="AF19" i="26"/>
  <c r="AF21" i="26" s="1"/>
  <c r="AE19" i="26"/>
  <c r="AE21" i="26" s="1"/>
  <c r="X19" i="26"/>
  <c r="Y19" i="26"/>
  <c r="Y21" i="26" s="1"/>
  <c r="AP20" i="26"/>
  <c r="S19" i="26"/>
  <c r="S21" i="26" s="1"/>
  <c r="AD21" i="26"/>
  <c r="R21" i="26"/>
  <c r="AC21" i="26"/>
  <c r="Q21" i="26"/>
  <c r="R20" i="26"/>
  <c r="T19" i="26" s="1"/>
  <c r="T21" i="26" s="1"/>
  <c r="X20" i="26"/>
  <c r="AJ19" i="26"/>
  <c r="AV19" i="26"/>
  <c r="AU21" i="26"/>
  <c r="O30" i="23"/>
  <c r="Q19" i="23"/>
  <c r="AR19" i="22" l="1"/>
  <c r="AR42" i="22"/>
  <c r="AR79" i="22" s="1"/>
  <c r="AJ79" i="22"/>
  <c r="AL42" i="22"/>
  <c r="Z42" i="22"/>
  <c r="Z58" i="22"/>
  <c r="AV25" i="23"/>
  <c r="AP25" i="23"/>
  <c r="AJ21" i="24"/>
  <c r="AI21" i="24"/>
  <c r="AK21" i="24" s="1"/>
  <c r="AC19" i="24"/>
  <c r="AV21" i="25"/>
  <c r="AW22" i="27"/>
  <c r="Y19" i="27"/>
  <c r="AX71" i="21"/>
  <c r="AL19" i="21"/>
  <c r="AF71" i="21"/>
  <c r="Z39" i="21"/>
  <c r="AT22" i="23"/>
  <c r="AV19" i="23" s="1"/>
  <c r="AV30" i="23" s="1"/>
  <c r="AU23" i="25"/>
  <c r="AT23" i="25"/>
  <c r="AV23" i="25" s="1"/>
  <c r="S22" i="27"/>
  <c r="AO23" i="25"/>
  <c r="AI21" i="25"/>
  <c r="AH21" i="25"/>
  <c r="AJ21" i="25" s="1"/>
  <c r="R121" i="21"/>
  <c r="W22" i="27"/>
  <c r="Y22" i="27" s="1"/>
  <c r="BF19" i="14"/>
  <c r="BE67" i="14"/>
  <c r="AZ67" i="14"/>
  <c r="AU23" i="23"/>
  <c r="AT23" i="23"/>
  <c r="AV23" i="23" s="1"/>
  <c r="AP19" i="24"/>
  <c r="AO19" i="24"/>
  <c r="AF92" i="14"/>
  <c r="R19" i="23"/>
  <c r="R30" i="23" s="1"/>
  <c r="Q30" i="23"/>
  <c r="AI19" i="24"/>
  <c r="AJ19" i="24"/>
  <c r="AJ22" i="24" s="1"/>
  <c r="S121" i="21"/>
  <c r="AU19" i="27"/>
  <c r="AW19" i="27" s="1"/>
  <c r="AY67" i="14"/>
  <c r="AH19" i="14"/>
  <c r="AT67" i="14"/>
  <c r="W19" i="24"/>
  <c r="X19" i="24"/>
  <c r="T71" i="21"/>
  <c r="AU79" i="22"/>
  <c r="AW19" i="22"/>
  <c r="AV19" i="22"/>
  <c r="AS19" i="14"/>
  <c r="AQ92" i="14"/>
  <c r="AR19" i="14"/>
  <c r="AJ41" i="21"/>
  <c r="AL39" i="21" s="1"/>
  <c r="AK39" i="21"/>
  <c r="AO121" i="21"/>
  <c r="T79" i="22"/>
  <c r="AD21" i="25"/>
  <c r="AR58" i="22"/>
  <c r="AV20" i="24"/>
  <c r="AU20" i="24"/>
  <c r="AW20" i="24" s="1"/>
  <c r="AG25" i="25"/>
  <c r="AH19" i="25"/>
  <c r="AI19" i="25"/>
  <c r="AP79" i="22"/>
  <c r="AQ42" i="22"/>
  <c r="AL71" i="21"/>
  <c r="AV19" i="24"/>
  <c r="AU19" i="24"/>
  <c r="AS25" i="25"/>
  <c r="AT19" i="25"/>
  <c r="AU19" i="25"/>
  <c r="AS67" i="14"/>
  <c r="AD79" i="22"/>
  <c r="BL19" i="14"/>
  <c r="BD92" i="14"/>
  <c r="AK118" i="21"/>
  <c r="AJ118" i="21"/>
  <c r="AL118" i="21" s="1"/>
  <c r="W25" i="23"/>
  <c r="V25" i="23"/>
  <c r="X25" i="23" s="1"/>
  <c r="AK19" i="21"/>
  <c r="AE19" i="27"/>
  <c r="AX58" i="22"/>
  <c r="BK19" i="14"/>
  <c r="AL19" i="22"/>
  <c r="AI121" i="21"/>
  <c r="AF79" i="22"/>
  <c r="V23" i="23"/>
  <c r="X23" i="23" s="1"/>
  <c r="W23" i="23"/>
  <c r="T118" i="21"/>
  <c r="AP21" i="24"/>
  <c r="AO21" i="24"/>
  <c r="AQ21" i="24" s="1"/>
  <c r="AW42" i="22"/>
  <c r="AV42" i="22"/>
  <c r="AX42" i="22" s="1"/>
  <c r="AK19" i="22"/>
  <c r="AK79" i="22" s="1"/>
  <c r="AK92" i="14"/>
  <c r="AM19" i="14"/>
  <c r="AL19" i="14"/>
  <c r="AW58" i="22"/>
  <c r="U25" i="25"/>
  <c r="V19" i="25"/>
  <c r="W19" i="25"/>
  <c r="BK67" i="14"/>
  <c r="BJ67" i="14"/>
  <c r="BL67" i="14" s="1"/>
  <c r="P30" i="23"/>
  <c r="AE118" i="21"/>
  <c r="AD118" i="21"/>
  <c r="AF118" i="21" s="1"/>
  <c r="AF121" i="21" s="1"/>
  <c r="X119" i="21"/>
  <c r="Y118" i="21"/>
  <c r="AJ25" i="23"/>
  <c r="AI79" i="22"/>
  <c r="AM79" i="14"/>
  <c r="AL79" i="14"/>
  <c r="AN79" i="14" s="1"/>
  <c r="BF79" i="14"/>
  <c r="AP72" i="21"/>
  <c r="AR71" i="21" s="1"/>
  <c r="AQ71" i="21"/>
  <c r="AA25" i="25"/>
  <c r="AC19" i="25"/>
  <c r="AB19" i="25"/>
  <c r="AO25" i="27"/>
  <c r="AQ22" i="27" s="1"/>
  <c r="AP22" i="27"/>
  <c r="AH79" i="14"/>
  <c r="AW92" i="14"/>
  <c r="AY19" i="14"/>
  <c r="AX19" i="14"/>
  <c r="BE79" i="14"/>
  <c r="BI92" i="14"/>
  <c r="AK42" i="22"/>
  <c r="AI23" i="23"/>
  <c r="AJ22" i="27"/>
  <c r="AI22" i="27"/>
  <c r="AK22" i="27" s="1"/>
  <c r="AI23" i="25"/>
  <c r="BK79" i="14"/>
  <c r="BJ79" i="14"/>
  <c r="BL79" i="14" s="1"/>
  <c r="Y58" i="22"/>
  <c r="AV20" i="21"/>
  <c r="AW19" i="21"/>
  <c r="AU19" i="23"/>
  <c r="AU30" i="23" s="1"/>
  <c r="W21" i="26"/>
  <c r="AP20" i="21"/>
  <c r="AQ19" i="21"/>
  <c r="AC23" i="25"/>
  <c r="AJ23" i="23"/>
  <c r="AJ23" i="25"/>
  <c r="AE42" i="22"/>
  <c r="AE79" i="22" s="1"/>
  <c r="AC25" i="23"/>
  <c r="Z19" i="21"/>
  <c r="AK71" i="21"/>
  <c r="AW39" i="21"/>
  <c r="AV39" i="21"/>
  <c r="AX39" i="21" s="1"/>
  <c r="AN24" i="23"/>
  <c r="AP23" i="23" s="1"/>
  <c r="AO23" i="23"/>
  <c r="Y42" i="22"/>
  <c r="AP20" i="24"/>
  <c r="AO20" i="24"/>
  <c r="AQ20" i="24" s="1"/>
  <c r="AC21" i="24"/>
  <c r="AE21" i="24" s="1"/>
  <c r="AD21" i="24"/>
  <c r="AO79" i="22"/>
  <c r="AD20" i="24"/>
  <c r="AC20" i="24"/>
  <c r="AE20" i="24" s="1"/>
  <c r="AM25" i="25"/>
  <c r="AO19" i="25"/>
  <c r="AN19" i="25"/>
  <c r="BC92" i="14"/>
  <c r="AJ19" i="27"/>
  <c r="AY79" i="14"/>
  <c r="AX79" i="14"/>
  <c r="AZ79" i="14" s="1"/>
  <c r="Y19" i="21"/>
  <c r="AN67" i="14"/>
  <c r="AP39" i="21"/>
  <c r="AR39" i="21" s="1"/>
  <c r="AQ39" i="21"/>
  <c r="AP119" i="21"/>
  <c r="AR118" i="21" s="1"/>
  <c r="AQ118" i="21"/>
  <c r="T121" i="21"/>
  <c r="AE121" i="21"/>
  <c r="V23" i="25"/>
  <c r="X23" i="25" s="1"/>
  <c r="W23" i="25"/>
  <c r="AB24" i="23"/>
  <c r="AD23" i="23" s="1"/>
  <c r="AC23" i="23"/>
  <c r="AC79" i="22"/>
  <c r="AV21" i="24"/>
  <c r="AU21" i="24"/>
  <c r="AW21" i="24" s="1"/>
  <c r="AQ19" i="22"/>
  <c r="S79" i="22"/>
  <c r="X20" i="24"/>
  <c r="W20" i="24"/>
  <c r="Y20" i="24" s="1"/>
  <c r="W79" i="22"/>
  <c r="Y19" i="22"/>
  <c r="X19" i="22"/>
  <c r="P25" i="25"/>
  <c r="R19" i="25"/>
  <c r="R25" i="25" s="1"/>
  <c r="BE19" i="14"/>
  <c r="AK19" i="27"/>
  <c r="AS79" i="14"/>
  <c r="AR79" i="14"/>
  <c r="AT79" i="14" s="1"/>
  <c r="AD22" i="27"/>
  <c r="AC22" i="27"/>
  <c r="AE22" i="27" s="1"/>
  <c r="AM67" i="14"/>
  <c r="X21" i="26"/>
  <c r="Z19" i="26"/>
  <c r="Z21" i="26" s="1"/>
  <c r="AJ20" i="26"/>
  <c r="AL19" i="26" s="1"/>
  <c r="AL21" i="26" s="1"/>
  <c r="AK19" i="26"/>
  <c r="AK21" i="26" s="1"/>
  <c r="AX19" i="26"/>
  <c r="AX21" i="26" s="1"/>
  <c r="AV21" i="26"/>
  <c r="AP19" i="26"/>
  <c r="AQ19" i="26"/>
  <c r="AQ21" i="26" s="1"/>
  <c r="AO21" i="26"/>
  <c r="AI21" i="26"/>
  <c r="AA30" i="23"/>
  <c r="AB22" i="23"/>
  <c r="AC19" i="23"/>
  <c r="AT30" i="23"/>
  <c r="AN22" i="23"/>
  <c r="AO19" i="23"/>
  <c r="AO30" i="23" s="1"/>
  <c r="AM30" i="23"/>
  <c r="U30" i="23"/>
  <c r="V22" i="23"/>
  <c r="W19" i="23"/>
  <c r="AI19" i="23"/>
  <c r="AG30" i="23"/>
  <c r="AH22" i="23"/>
  <c r="AQ79" i="22" l="1"/>
  <c r="AL79" i="22"/>
  <c r="AV22" i="24"/>
  <c r="AP22" i="24"/>
  <c r="AD22" i="24"/>
  <c r="X22" i="24"/>
  <c r="AW19" i="24"/>
  <c r="AW22" i="24" s="1"/>
  <c r="AU22" i="24"/>
  <c r="AQ19" i="24"/>
  <c r="AQ22" i="24" s="1"/>
  <c r="AO22" i="24"/>
  <c r="Y19" i="24"/>
  <c r="Y22" i="24" s="1"/>
  <c r="W22" i="24"/>
  <c r="AK19" i="24"/>
  <c r="AK22" i="24" s="1"/>
  <c r="AI22" i="24"/>
  <c r="AE19" i="24"/>
  <c r="AE22" i="24" s="1"/>
  <c r="AC22" i="24"/>
  <c r="AU25" i="25"/>
  <c r="AO25" i="25"/>
  <c r="AI25" i="25"/>
  <c r="W25" i="25"/>
  <c r="AQ121" i="21"/>
  <c r="AL121" i="21"/>
  <c r="AJ121" i="21"/>
  <c r="AM92" i="14"/>
  <c r="BE92" i="14"/>
  <c r="AH92" i="14"/>
  <c r="BF92" i="14"/>
  <c r="Y121" i="21"/>
  <c r="X121" i="21"/>
  <c r="Z118" i="21"/>
  <c r="Z121" i="21" s="1"/>
  <c r="BK92" i="14"/>
  <c r="AS92" i="14"/>
  <c r="AH25" i="25"/>
  <c r="AJ19" i="25"/>
  <c r="AJ25" i="25" s="1"/>
  <c r="AV79" i="22"/>
  <c r="AX19" i="22"/>
  <c r="AX79" i="22" s="1"/>
  <c r="AC25" i="25"/>
  <c r="AT25" i="25"/>
  <c r="AV19" i="25"/>
  <c r="AV25" i="25" s="1"/>
  <c r="AW79" i="22"/>
  <c r="AB25" i="25"/>
  <c r="AD19" i="25"/>
  <c r="AD25" i="25" s="1"/>
  <c r="X79" i="22"/>
  <c r="Z19" i="22"/>
  <c r="Z79" i="22" s="1"/>
  <c r="AC30" i="23"/>
  <c r="Y79" i="22"/>
  <c r="AP121" i="21"/>
  <c r="AR19" i="21"/>
  <c r="AR121" i="21" s="1"/>
  <c r="AK121" i="21"/>
  <c r="AD121" i="21"/>
  <c r="AR92" i="14"/>
  <c r="AT19" i="14"/>
  <c r="AT92" i="14" s="1"/>
  <c r="AN25" i="25"/>
  <c r="AP19" i="25"/>
  <c r="AP25" i="25" s="1"/>
  <c r="AW121" i="21"/>
  <c r="AX92" i="14"/>
  <c r="AZ19" i="14"/>
  <c r="AZ92" i="14" s="1"/>
  <c r="V25" i="25"/>
  <c r="X19" i="25"/>
  <c r="X25" i="25" s="1"/>
  <c r="AN19" i="14"/>
  <c r="AN92" i="14" s="1"/>
  <c r="AL92" i="14"/>
  <c r="AI30" i="23"/>
  <c r="W30" i="23"/>
  <c r="AX19" i="21"/>
  <c r="AX121" i="21" s="1"/>
  <c r="AV121" i="21"/>
  <c r="AY92" i="14"/>
  <c r="BJ92" i="14"/>
  <c r="BL92" i="14"/>
  <c r="AR19" i="26"/>
  <c r="AR21" i="26" s="1"/>
  <c r="AP21" i="26"/>
  <c r="AJ21" i="26"/>
  <c r="V30" i="23"/>
  <c r="X19" i="23"/>
  <c r="X30" i="23" s="1"/>
  <c r="AP19" i="23"/>
  <c r="AP30" i="23" s="1"/>
  <c r="AN30" i="23"/>
  <c r="AJ19" i="23"/>
  <c r="AJ30" i="23" s="1"/>
  <c r="AH30" i="23"/>
  <c r="AB30" i="23"/>
  <c r="AD19" i="23"/>
  <c r="AD30" i="23" s="1"/>
</calcChain>
</file>

<file path=xl/comments1.xml><?xml version="1.0" encoding="utf-8"?>
<comments xmlns="http://schemas.openxmlformats.org/spreadsheetml/2006/main">
  <authors>
    <author>Aurélien Meyer</author>
  </authors>
  <commentList>
    <comment ref="G29" authorId="0" shapeId="0">
      <text>
        <r>
          <rPr>
            <b/>
            <sz val="9"/>
            <color indexed="81"/>
            <rFont val="Tahoma"/>
            <family val="2"/>
          </rPr>
          <t>Aurélien Meyer:</t>
        </r>
        <r>
          <rPr>
            <sz val="9"/>
            <color indexed="81"/>
            <rFont val="Tahoma"/>
            <family val="2"/>
          </rPr>
          <t xml:space="preserve">
Porte de garage motorisée - Hall GB</t>
        </r>
      </text>
    </comment>
  </commentList>
</comments>
</file>

<file path=xl/sharedStrings.xml><?xml version="1.0" encoding="utf-8"?>
<sst xmlns="http://schemas.openxmlformats.org/spreadsheetml/2006/main" count="3340" uniqueCount="528">
  <si>
    <t>Secteur Maintenance</t>
  </si>
  <si>
    <t>Nom Bâtiment</t>
  </si>
  <si>
    <t>Code
Bat.</t>
  </si>
  <si>
    <t>Noms du rapports (Concatener)</t>
  </si>
  <si>
    <t>Equipements</t>
  </si>
  <si>
    <t>Type Installation</t>
  </si>
  <si>
    <t>Type Composant</t>
  </si>
  <si>
    <t>Fréquence maintenance ou vérification
Annuelle</t>
  </si>
  <si>
    <t>Localisation</t>
  </si>
  <si>
    <t>Code Localisation</t>
  </si>
  <si>
    <t>_</t>
  </si>
  <si>
    <t>VENT</t>
  </si>
  <si>
    <t>VE</t>
  </si>
  <si>
    <t>SSTA</t>
  </si>
  <si>
    <t>VENP</t>
  </si>
  <si>
    <t>PROF</t>
  </si>
  <si>
    <t>PROC</t>
  </si>
  <si>
    <t>PROA</t>
  </si>
  <si>
    <t>TRAE</t>
  </si>
  <si>
    <t>TH</t>
  </si>
  <si>
    <t>SA</t>
  </si>
  <si>
    <t>CALCUL DE LA REVISION ANNUELLE</t>
  </si>
  <si>
    <t>Révision des prix figurants au DPGF</t>
  </si>
  <si>
    <t>P=P0(0,15+0,85In/I0)</t>
  </si>
  <si>
    <t>Révision à arrondir au millième supérieur</t>
  </si>
  <si>
    <t>Indice</t>
  </si>
  <si>
    <t>Coefficient révision</t>
  </si>
  <si>
    <t>P0</t>
  </si>
  <si>
    <t>Mars 2025</t>
  </si>
  <si>
    <t>I0</t>
  </si>
  <si>
    <t>Prix 2022</t>
  </si>
  <si>
    <t>MARS 2026 *</t>
  </si>
  <si>
    <t>I(d-3)</t>
  </si>
  <si>
    <t>MARS 2027 *</t>
  </si>
  <si>
    <t>MARS 2028 *</t>
  </si>
  <si>
    <t>MARS 2029 *</t>
  </si>
  <si>
    <t>MARS 2030 *</t>
  </si>
  <si>
    <t>% astreinte</t>
  </si>
  <si>
    <t>Prix HT Mensuel avec Astreinte
(2025-2026)</t>
  </si>
  <si>
    <t>Prix HT Annuel avec Astreinte
(2025-2026)</t>
  </si>
  <si>
    <t>Prix HT Mensuel avec Astreinte
(2026-2027)</t>
  </si>
  <si>
    <t>Prix HT Annuel avec Astreinte
(2026-2027)</t>
  </si>
  <si>
    <t>Prix HT Mensuel avec Astreinte
(2027-2028)</t>
  </si>
  <si>
    <t>Prix HT Annuel avec Astreinte
(2027-2028)</t>
  </si>
  <si>
    <t>Prix HT Mensuel avec Astreinte
(2028-2029)</t>
  </si>
  <si>
    <t>Prix HT Annuel avec Astreinte
(2028-2029)</t>
  </si>
  <si>
    <t>Prix HT Mensuel avec Astreinte
(2029-2030)</t>
  </si>
  <si>
    <t>Prix HT Annuel avec Astreinte
(2029-2030)</t>
  </si>
  <si>
    <t>Prix HT Mensuel avec Astreinte
(2030-2031)</t>
  </si>
  <si>
    <t>Prix HT Annuel avec Astreinte
(2030-2031)</t>
  </si>
  <si>
    <t>A saisir par l'entreprise</t>
  </si>
  <si>
    <t>Total Mensuel par Batiment avec Astreinte (2025-2026)</t>
  </si>
  <si>
    <t>Total Annuel par Batiment avec Astreinte (2025-2026)</t>
  </si>
  <si>
    <t>BC AN 1</t>
  </si>
  <si>
    <t>BC AN 2</t>
  </si>
  <si>
    <t>Total Mensuel par Batiment avec Astreinte (2026-2027) Révisé</t>
  </si>
  <si>
    <t>BC AN 3</t>
  </si>
  <si>
    <t>BC AN 4</t>
  </si>
  <si>
    <t>BC AN 5</t>
  </si>
  <si>
    <t>BC AN 6</t>
  </si>
  <si>
    <t>Total Mensuel par Batiment avec Astreinte (2028-2029) Révisé</t>
  </si>
  <si>
    <t>Total Annuel par Batiment avec Astreinte (2028-2029) Révisé</t>
  </si>
  <si>
    <t>Total Mensuel par Batiment avec Astreinte (2029-2030) Révisé</t>
  </si>
  <si>
    <t>Total Annuel par Batiment avec Astreinte (2029-2030) Révisé</t>
  </si>
  <si>
    <t>Total Mensuel par Batiment avec Astreinte (2030-2031) Révisé</t>
  </si>
  <si>
    <t>Total Annuel par Batiment avec Astreinte (2030-2031) Révisé</t>
  </si>
  <si>
    <t>Sous installation</t>
  </si>
  <si>
    <t>BLSA</t>
  </si>
  <si>
    <t>DICH</t>
  </si>
  <si>
    <t>EL</t>
  </si>
  <si>
    <t>DIEL</t>
  </si>
  <si>
    <t>DIFR</t>
  </si>
  <si>
    <t>SI</t>
  </si>
  <si>
    <t>DIMI</t>
  </si>
  <si>
    <t>LE</t>
  </si>
  <si>
    <t>DISA</t>
  </si>
  <si>
    <t>PA</t>
  </si>
  <si>
    <t>DOSE</t>
  </si>
  <si>
    <t>TT</t>
  </si>
  <si>
    <t>ECLS</t>
  </si>
  <si>
    <t>SE</t>
  </si>
  <si>
    <t>ESSA</t>
  </si>
  <si>
    <t>DISA + DOSE</t>
  </si>
  <si>
    <t>FABA</t>
  </si>
  <si>
    <t>ITEL</t>
  </si>
  <si>
    <t>LEAS</t>
  </si>
  <si>
    <t>LEMC</t>
  </si>
  <si>
    <t>LEMD</t>
  </si>
  <si>
    <t>LEMR</t>
  </si>
  <si>
    <t>PEPA</t>
  </si>
  <si>
    <t>POST</t>
  </si>
  <si>
    <t>PRGA</t>
  </si>
  <si>
    <t>PROE</t>
  </si>
  <si>
    <t>PROM</t>
  </si>
  <si>
    <t>PRSA</t>
  </si>
  <si>
    <t>PUIC</t>
  </si>
  <si>
    <t>PUIM</t>
  </si>
  <si>
    <t>PUIC + PUIR</t>
  </si>
  <si>
    <t>PUIR</t>
  </si>
  <si>
    <t>RESA</t>
  </si>
  <si>
    <t>SEAR</t>
  </si>
  <si>
    <t>SEER</t>
  </si>
  <si>
    <t>SSEV</t>
  </si>
  <si>
    <t>SEFO</t>
  </si>
  <si>
    <t>SEGR</t>
  </si>
  <si>
    <t>SEGZ</t>
  </si>
  <si>
    <t>SEMA</t>
  </si>
  <si>
    <t>SEPR</t>
  </si>
  <si>
    <t>SESM</t>
  </si>
  <si>
    <t>SSIC</t>
  </si>
  <si>
    <t>SSID</t>
  </si>
  <si>
    <t>SSIE</t>
  </si>
  <si>
    <t>SSUR</t>
  </si>
  <si>
    <t>STAP</t>
  </si>
  <si>
    <t>TTPL</t>
  </si>
  <si>
    <t>TTTD</t>
  </si>
  <si>
    <t>TTVE</t>
  </si>
  <si>
    <t>TTVG</t>
  </si>
  <si>
    <t>VENO</t>
  </si>
  <si>
    <t>Nom Installation (Concatener)</t>
  </si>
  <si>
    <t xml:space="preserve">Nom Installation (Concatener) </t>
  </si>
  <si>
    <t>Quantité
Filtres identiques</t>
  </si>
  <si>
    <t>Périodicité/ an</t>
  </si>
  <si>
    <t>Longueur</t>
  </si>
  <si>
    <t>Hauteur</t>
  </si>
  <si>
    <t>epaisseur</t>
  </si>
  <si>
    <t>Lg poche</t>
  </si>
  <si>
    <t>Categorie de Filtration 
EN779</t>
  </si>
  <si>
    <t xml:space="preserve">CADRE </t>
  </si>
  <si>
    <t xml:space="preserve">MEDIA </t>
  </si>
  <si>
    <t xml:space="preserve">Nouvelle Norme
ISO16890 </t>
  </si>
  <si>
    <t>Fiche Technique</t>
  </si>
  <si>
    <t>Acier</t>
  </si>
  <si>
    <t>Aluminium</t>
  </si>
  <si>
    <t>Metal</t>
  </si>
  <si>
    <t>Pvc</t>
  </si>
  <si>
    <t>Synthetique</t>
  </si>
  <si>
    <t>Fibre de verre</t>
  </si>
  <si>
    <t>G4</t>
  </si>
  <si>
    <t>F7</t>
  </si>
  <si>
    <t>F9</t>
  </si>
  <si>
    <t>E10</t>
  </si>
  <si>
    <t>E11</t>
  </si>
  <si>
    <t>E12</t>
  </si>
  <si>
    <t>H13</t>
  </si>
  <si>
    <t>H14</t>
  </si>
  <si>
    <t>M5</t>
  </si>
  <si>
    <t>Type de Filtre</t>
  </si>
  <si>
    <t>Plisse Metal</t>
  </si>
  <si>
    <t>Consu fil rond</t>
  </si>
  <si>
    <t>Filtre Plan</t>
  </si>
  <si>
    <t>Media découpé</t>
  </si>
  <si>
    <t>Mini plie</t>
  </si>
  <si>
    <t>Diedre (F9)</t>
  </si>
  <si>
    <t>Filtre à poche</t>
  </si>
  <si>
    <t>Coarse 50-60%</t>
  </si>
  <si>
    <t>EPM1 50-60%</t>
  </si>
  <si>
    <t>EPM1 81-90%</t>
  </si>
  <si>
    <t>Coarse 61-70%</t>
  </si>
  <si>
    <t>Coarse 71-80%</t>
  </si>
  <si>
    <t>EPM1 61-70%</t>
  </si>
  <si>
    <t>G3</t>
  </si>
  <si>
    <t>Prix HT  Unitaire</t>
  </si>
  <si>
    <t>Diedre (E)</t>
  </si>
  <si>
    <t>Diedre (H)</t>
  </si>
  <si>
    <t>/</t>
  </si>
  <si>
    <t>Multiplan MP55J 3400</t>
  </si>
  <si>
    <t>Diedre (F7-M6)</t>
  </si>
  <si>
    <t>EPM10 61-70%</t>
  </si>
  <si>
    <t>EPM1 71-85%</t>
  </si>
  <si>
    <t>Type toitures</t>
  </si>
  <si>
    <t>Type de Toiture</t>
  </si>
  <si>
    <t>Gravillons</t>
  </si>
  <si>
    <t>Dalle sur Plots</t>
  </si>
  <si>
    <t>Auto protégée</t>
  </si>
  <si>
    <t>Couverture inox</t>
  </si>
  <si>
    <t>Couverture bac acier</t>
  </si>
  <si>
    <t>Etancheité cuivre</t>
  </si>
  <si>
    <t>Etancheité zinc</t>
  </si>
  <si>
    <t>Chape beton</t>
  </si>
  <si>
    <t>vegetaliser</t>
  </si>
  <si>
    <t>Tuiles Ardoise</t>
  </si>
  <si>
    <t>Surface m2</t>
  </si>
  <si>
    <t>Bac Acier</t>
  </si>
  <si>
    <t>polycarbonnate</t>
  </si>
  <si>
    <t>plexyglass</t>
  </si>
  <si>
    <t>Bac Acier/Auto protégée</t>
  </si>
  <si>
    <t>brise soleil</t>
  </si>
  <si>
    <t>Lamelles</t>
  </si>
  <si>
    <t>Gravillons/Dalle dur plots</t>
  </si>
  <si>
    <t>Bois exotique</t>
  </si>
  <si>
    <t>dalles sur plots / auvent béton</t>
  </si>
  <si>
    <t>Verre</t>
  </si>
  <si>
    <t>Tuiles Terre Cuite</t>
  </si>
  <si>
    <t>Skydome</t>
  </si>
  <si>
    <t>Gravi</t>
  </si>
  <si>
    <t>Dplot</t>
  </si>
  <si>
    <t>AutoP</t>
  </si>
  <si>
    <t>CouvI</t>
  </si>
  <si>
    <t>CouvA</t>
  </si>
  <si>
    <t>EtanC</t>
  </si>
  <si>
    <t>EtanZ</t>
  </si>
  <si>
    <t>ChapB</t>
  </si>
  <si>
    <t>Veget</t>
  </si>
  <si>
    <t>TuiArd</t>
  </si>
  <si>
    <t>BacAc</t>
  </si>
  <si>
    <t>Polyc</t>
  </si>
  <si>
    <t>Plexy</t>
  </si>
  <si>
    <t>BriSo</t>
  </si>
  <si>
    <t>Lamel</t>
  </si>
  <si>
    <t>BoisE</t>
  </si>
  <si>
    <t>TuiTC</t>
  </si>
  <si>
    <t>Skydo</t>
  </si>
  <si>
    <t>% main d'œuvre</t>
  </si>
  <si>
    <t>Prix catalogue fournisseur</t>
  </si>
  <si>
    <t>Remise fournisseur 
en %</t>
  </si>
  <si>
    <t>Prix Total annuel fourniture</t>
  </si>
  <si>
    <t>Prix HT Annuel
(2025-2026)</t>
  </si>
  <si>
    <t>Prix total fourni posé
(2025-2026)</t>
  </si>
  <si>
    <t>Pour information : Marque proposée</t>
  </si>
  <si>
    <t>Pour information : Modèle proposé</t>
  </si>
  <si>
    <t>Total Annuel par Batiment avec Astreinte (2026-2027) Révisé</t>
  </si>
  <si>
    <t>Total Mensuel par Batiment avec Astreinte (2025-2026) Révisé</t>
  </si>
  <si>
    <t>Total Annuel par Batiment avec Astreinte (2027-2028) Révisé</t>
  </si>
  <si>
    <t>Année d'installation</t>
  </si>
  <si>
    <t>Total Annuel par Batiment avec MO (2025-2026)</t>
  </si>
  <si>
    <t>Total Mensuel par Batiment avec MO (2025-2026)</t>
  </si>
  <si>
    <t>Prix total fourni posé
(2026-2027)</t>
  </si>
  <si>
    <t>Total Annuel par Batiment avec MO (2026-2027)</t>
  </si>
  <si>
    <t>Total Mensuel par Batiment avec MO (2026-2027)</t>
  </si>
  <si>
    <t>Prix total fourni posé
(2027-2028)</t>
  </si>
  <si>
    <t>Prix HT Annuel
(2027-2028)</t>
  </si>
  <si>
    <t>Total Annuel par Batiment avec MO (2027-2028)</t>
  </si>
  <si>
    <t>Total Mensuel par Batiment avec MO (2027-2028)</t>
  </si>
  <si>
    <t>Prix total fourni posé
(2028-2029)</t>
  </si>
  <si>
    <t>Prix HT Annuel
(2028-2029)</t>
  </si>
  <si>
    <t>Total Annuel par Batiment avec MO (2028-2029)</t>
  </si>
  <si>
    <t>Total Mensuel par Batiment avec MO (2028-2029)</t>
  </si>
  <si>
    <t>Prix total fourni posé
(2029-2030)</t>
  </si>
  <si>
    <t>Prix HT Annuel
(2029-2030)</t>
  </si>
  <si>
    <t>Total Annuel par Batiment avec MO (2029-2030)</t>
  </si>
  <si>
    <t>Total Mensuel par Batiment avec MO (2029-2030)</t>
  </si>
  <si>
    <t>Prix total fourni posé
(2030-2031)</t>
  </si>
  <si>
    <t>Prix HT Annuel
(2030-2031)</t>
  </si>
  <si>
    <t>Total Annuel par Batiment avec MO (2030-2031)</t>
  </si>
  <si>
    <t>Total Mensuel par Batiment avec MO (2030-2031)</t>
  </si>
  <si>
    <t>Etage</t>
  </si>
  <si>
    <t xml:space="preserve">Noms du rapports </t>
  </si>
  <si>
    <t>PRIMATO ADM_UEM</t>
  </si>
  <si>
    <t>026001</t>
  </si>
  <si>
    <t>1 chaudière fioul de 175-230 KW
3 pompes simple
1 V3V</t>
  </si>
  <si>
    <t>Chaufferie_Int</t>
  </si>
  <si>
    <t>Combustion</t>
  </si>
  <si>
    <t>Comb</t>
  </si>
  <si>
    <t>Ramonage</t>
  </si>
  <si>
    <t>Ramo</t>
  </si>
  <si>
    <t>1 CTA de xxx m3/h</t>
  </si>
  <si>
    <t>Batiment</t>
  </si>
  <si>
    <t>Prototype</t>
  </si>
  <si>
    <t xml:space="preserve">1 Split de </t>
  </si>
  <si>
    <t>PRIMATO NORD</t>
  </si>
  <si>
    <t>026002</t>
  </si>
  <si>
    <t>Zone Nord</t>
  </si>
  <si>
    <t>Nord</t>
  </si>
  <si>
    <t>PRIMATO TUNNEL</t>
  </si>
  <si>
    <t>026003</t>
  </si>
  <si>
    <t>1 Chaudière fioul de 150Kw</t>
  </si>
  <si>
    <t>Chaufferie_Ext</t>
  </si>
  <si>
    <t>UES/Ouistitis
1 CTA de xxx m3/h
1 CTA de xxx m3/h
1 CTA de xxx m3/h
1 Extracteur</t>
  </si>
  <si>
    <t>UES</t>
  </si>
  <si>
    <t>Transit
1 CTA de xxx m3/h
1 Extracteur</t>
  </si>
  <si>
    <t>Transit</t>
  </si>
  <si>
    <t>Chirurgie
1 CTA de xxx m3/h
1 Extracteur</t>
  </si>
  <si>
    <t>Chirurgie</t>
  </si>
  <si>
    <t>Nouvelle CTA
1 CTA de 2500 m3/h
1 pompe de recuperation</t>
  </si>
  <si>
    <t>Nouv_CTA</t>
  </si>
  <si>
    <t>Atelier
1 CTA de xxx m3/h</t>
  </si>
  <si>
    <t>Atelier</t>
  </si>
  <si>
    <t>PRIMATO SUD</t>
  </si>
  <si>
    <t>026004</t>
  </si>
  <si>
    <t>1 Chaudière fioul de 80,6Kw</t>
  </si>
  <si>
    <t>Zone Sud
1 CTA de xxx m3/h
1 caisson de transfert
1 Extracteur</t>
  </si>
  <si>
    <t>Zone_Sud</t>
  </si>
  <si>
    <t>PRIMATO DOUVES</t>
  </si>
  <si>
    <t>026007</t>
  </si>
  <si>
    <t>1 CTA xxx m3/h
1 CTA 6000 m3/h
1 CTA xxx m3/h</t>
  </si>
  <si>
    <t>Quarantaine</t>
  </si>
  <si>
    <t>1 CTA 12000 m3/h
2 CTA 6000 m3/h</t>
  </si>
  <si>
    <t>Stock</t>
  </si>
  <si>
    <t>1 compresseur xxx kw</t>
  </si>
  <si>
    <t>Air_Comp</t>
  </si>
  <si>
    <t>1 chaudière electrique de xxx KW
1 ballon tampon
1 echangeur à plaque
1 adoucisseur</t>
  </si>
  <si>
    <t>Chaufferie</t>
  </si>
  <si>
    <t>IUT HAGUENAU</t>
  </si>
  <si>
    <t>032001</t>
  </si>
  <si>
    <t>Chaufferie:
3 chaudières
6 pompes doubles
5 V3V
1 ensemble de capteurs</t>
  </si>
  <si>
    <t>Détecteur de gaz sur chaufferie</t>
  </si>
  <si>
    <t>Dgaz</t>
  </si>
  <si>
    <t xml:space="preserve"> 1 CTA Foyer</t>
  </si>
  <si>
    <t>Foyer</t>
  </si>
  <si>
    <t>1 CTA Amphi 1</t>
  </si>
  <si>
    <t>Amphis</t>
  </si>
  <si>
    <t>1 CTA Amphi 2 et Examen</t>
  </si>
  <si>
    <t>1 CTA Bibliothèque</t>
  </si>
  <si>
    <t>Bibliothèque</t>
  </si>
  <si>
    <t>Sous station
6 pompes doubles
2 V3V
1 ensemble de capteur</t>
  </si>
  <si>
    <t>Secon</t>
  </si>
  <si>
    <t>Production de froid 
1 Grd froid Carrier 30RA-120-B0951-PEE
2x 15kg de R407CA
10 cassettes</t>
  </si>
  <si>
    <t>Amphi1</t>
  </si>
  <si>
    <t>1 split système Bat A Serveur
1 split système Bat A Brassage
1 split système Bat B Serveur</t>
  </si>
  <si>
    <t>Bâtiment</t>
  </si>
  <si>
    <t xml:space="preserve"> 2 Compresseurs d'air :
 Kaeser EPC 630-100
 Kaeser EPC 440-100</t>
  </si>
  <si>
    <t>Sous station
2 pompes doubles
2 V3V
1 ensemble de capteurs</t>
  </si>
  <si>
    <t>Secon_Ancien</t>
  </si>
  <si>
    <t>CTA</t>
  </si>
  <si>
    <t>Batiment_Ancien</t>
  </si>
  <si>
    <t xml:space="preserve"> 5 Extracteurs</t>
  </si>
  <si>
    <t>IUT LOUIS PASTEUR</t>
  </si>
  <si>
    <t>040001</t>
  </si>
  <si>
    <t xml:space="preserve"> 16 Moteurs de sorbonnes (de A0-48 à A0-53)</t>
  </si>
  <si>
    <t>02_Secon</t>
  </si>
  <si>
    <t>Informatique</t>
  </si>
  <si>
    <t>1 split serveur  Daikin
4Kg de R410A</t>
  </si>
  <si>
    <t>Serveur</t>
  </si>
  <si>
    <t>4 splits système avec 3,7Kg de R407C
1 split système avec 1,2 Kg de R410A
1 split système avec 1 Kg de R410A</t>
  </si>
  <si>
    <t>1 split system DHPI A0.15
1 split system DHPI A0.16</t>
  </si>
  <si>
    <t>DHPI</t>
  </si>
  <si>
    <t>02_Batiment_RDC</t>
  </si>
  <si>
    <t>02_Bat_Toiture</t>
  </si>
  <si>
    <t>IUT LP LOGEMENTS</t>
  </si>
  <si>
    <t>Batiment_Toiture</t>
  </si>
  <si>
    <t>040101</t>
  </si>
  <si>
    <t>Chaufferie_Log</t>
  </si>
  <si>
    <t>Eclairage de Sécurité</t>
  </si>
  <si>
    <t>Batiment_Nord</t>
  </si>
  <si>
    <t>Batiment_Tunnel</t>
  </si>
  <si>
    <t>Batiment_Douves</t>
  </si>
  <si>
    <t>1 Poste Préfabriqué avec 1 transfo de 800KVA 3 cellules SM6 dont 2 motorisées avec commande ITII, 1 TGBT et 1 Tableau principal de bâtiment</t>
  </si>
  <si>
    <t>HT_TGBT_vert</t>
  </si>
  <si>
    <t>1 Transfo de 630KVA à huile, 3 cellules et 1 TGBT de 1000A</t>
  </si>
  <si>
    <t>1 Transfo à huile de 800KVA, 3 cellules HTA et 1 TGBT de 1250A de type Prisma</t>
  </si>
  <si>
    <t>Eclairage de Sécurité batiment A</t>
  </si>
  <si>
    <t>BatimentA</t>
  </si>
  <si>
    <t>Eclairage de Sécurité batiment B</t>
  </si>
  <si>
    <t>BatimentB</t>
  </si>
  <si>
    <t>Panneau photovoltailque du site</t>
  </si>
  <si>
    <t>02_Solair</t>
  </si>
  <si>
    <t>PRIMAT AB
ADM_UEM</t>
  </si>
  <si>
    <t>DISC</t>
  </si>
  <si>
    <t>3 disconnecteurs</t>
  </si>
  <si>
    <t>Désenfumage</t>
  </si>
  <si>
    <t>SSI Centrale</t>
  </si>
  <si>
    <t>Gene</t>
  </si>
  <si>
    <t>Cat_A</t>
  </si>
  <si>
    <t>Thyssen</t>
  </si>
  <si>
    <t>Princ</t>
  </si>
  <si>
    <t>Nouveau</t>
  </si>
  <si>
    <t>Otis</t>
  </si>
  <si>
    <t>Ancien</t>
  </si>
  <si>
    <t>Portail sectionnelle 0320BB01PA</t>
  </si>
  <si>
    <t>Exterieur</t>
  </si>
  <si>
    <t>Portail automatique 0320BB02PA</t>
  </si>
  <si>
    <t>Portail automatique 0320BB03PA</t>
  </si>
  <si>
    <t>Porte automatique 0400BA01PA</t>
  </si>
  <si>
    <t>Porte automatique 0400BA02PA</t>
  </si>
  <si>
    <t>Porte automatique 0400BB01PA</t>
  </si>
  <si>
    <t>Porte automatique 0400BB02PA</t>
  </si>
  <si>
    <t>Porte automatique 0400BB03PA</t>
  </si>
  <si>
    <t>Porte automatique 0400BP01PA</t>
  </si>
  <si>
    <t>Porte automatique 0400BP02PA</t>
  </si>
  <si>
    <t>Porte garage motorisée Hall GB 
AM17304Y</t>
  </si>
  <si>
    <t>Garage</t>
  </si>
  <si>
    <t>Hall</t>
  </si>
  <si>
    <t>R01</t>
  </si>
  <si>
    <t>TER01</t>
  </si>
  <si>
    <t>TER02</t>
  </si>
  <si>
    <t>TER03</t>
  </si>
  <si>
    <t>TER04</t>
  </si>
  <si>
    <t>T01</t>
  </si>
  <si>
    <t>T05</t>
  </si>
  <si>
    <t>T06</t>
  </si>
  <si>
    <t>T07</t>
  </si>
  <si>
    <t>T08</t>
  </si>
  <si>
    <t>T09</t>
  </si>
  <si>
    <t>T02</t>
  </si>
  <si>
    <t>T03</t>
  </si>
  <si>
    <t>T04</t>
  </si>
  <si>
    <t>T10</t>
  </si>
  <si>
    <t>T11</t>
  </si>
  <si>
    <t>VER01</t>
  </si>
  <si>
    <t>R02</t>
  </si>
  <si>
    <t>TER05</t>
  </si>
  <si>
    <t>TER06</t>
  </si>
  <si>
    <t>TER07</t>
  </si>
  <si>
    <t>TER08</t>
  </si>
  <si>
    <t>TER09</t>
  </si>
  <si>
    <t>TER10</t>
  </si>
  <si>
    <t>TER11</t>
  </si>
  <si>
    <t>R03</t>
  </si>
  <si>
    <t>TOI02</t>
  </si>
  <si>
    <t>TOI01</t>
  </si>
  <si>
    <t>RM</t>
  </si>
  <si>
    <t>TOI03</t>
  </si>
  <si>
    <t>TOI04</t>
  </si>
  <si>
    <t>TOI05</t>
  </si>
  <si>
    <t>TOI06</t>
  </si>
  <si>
    <t>VER02</t>
  </si>
  <si>
    <t>MANQUE</t>
  </si>
  <si>
    <t>VER03</t>
  </si>
  <si>
    <t>TO1</t>
  </si>
  <si>
    <t>Vbat</t>
  </si>
  <si>
    <t>TO2</t>
  </si>
  <si>
    <t>TO3</t>
  </si>
  <si>
    <t>BatA_R01</t>
  </si>
  <si>
    <t>TER12</t>
  </si>
  <si>
    <t>TER13</t>
  </si>
  <si>
    <t>TER26</t>
  </si>
  <si>
    <t>TER27</t>
  </si>
  <si>
    <t>TER28</t>
  </si>
  <si>
    <t>TER29</t>
  </si>
  <si>
    <t>BatB_R01</t>
  </si>
  <si>
    <t>TER14</t>
  </si>
  <si>
    <t>TER15</t>
  </si>
  <si>
    <t>TER16</t>
  </si>
  <si>
    <t>TER17A</t>
  </si>
  <si>
    <t>TER17B</t>
  </si>
  <si>
    <t>TER18</t>
  </si>
  <si>
    <t>TER19</t>
  </si>
  <si>
    <t>TER20</t>
  </si>
  <si>
    <t>TER21</t>
  </si>
  <si>
    <t>TER22</t>
  </si>
  <si>
    <t>TER23</t>
  </si>
  <si>
    <t>TER24</t>
  </si>
  <si>
    <t>TER25</t>
  </si>
  <si>
    <t>BatA_R02</t>
  </si>
  <si>
    <t>TERA01</t>
  </si>
  <si>
    <t>TERA02</t>
  </si>
  <si>
    <t>TERA03</t>
  </si>
  <si>
    <t>BatB_R02</t>
  </si>
  <si>
    <t>TERB03</t>
  </si>
  <si>
    <t>TERB04</t>
  </si>
  <si>
    <t>TERB05</t>
  </si>
  <si>
    <t>TERB06</t>
  </si>
  <si>
    <t>TERB07</t>
  </si>
  <si>
    <t>TERB08</t>
  </si>
  <si>
    <t>TERB09</t>
  </si>
  <si>
    <t>TERB10</t>
  </si>
  <si>
    <t>TERB11</t>
  </si>
  <si>
    <t>TERB12</t>
  </si>
  <si>
    <t>BatA_T01</t>
  </si>
  <si>
    <t>Centre de Primatologie</t>
  </si>
  <si>
    <t>Accueil</t>
  </si>
  <si>
    <t>Cta_01</t>
  </si>
  <si>
    <t>Ext_01</t>
  </si>
  <si>
    <t>4P500</t>
  </si>
  <si>
    <t>Sud</t>
  </si>
  <si>
    <t>UES / Ouistitis</t>
  </si>
  <si>
    <t>Cta_02</t>
  </si>
  <si>
    <t>1G-1R</t>
  </si>
  <si>
    <t>5P204</t>
  </si>
  <si>
    <t>Cta_03</t>
  </si>
  <si>
    <t>Cta_04</t>
  </si>
  <si>
    <t>8P204</t>
  </si>
  <si>
    <t>Cta_05</t>
  </si>
  <si>
    <t>4P225</t>
  </si>
  <si>
    <t>Nouvelle_Cta</t>
  </si>
  <si>
    <t>Cta_06</t>
  </si>
  <si>
    <t>6P360</t>
  </si>
  <si>
    <t>3P360</t>
  </si>
  <si>
    <t>8P525</t>
  </si>
  <si>
    <t>4P525</t>
  </si>
  <si>
    <t>Cta_07</t>
  </si>
  <si>
    <t>Douves SO</t>
  </si>
  <si>
    <t>8P610</t>
  </si>
  <si>
    <t>4P635</t>
  </si>
  <si>
    <t>Fibre de Verre</t>
  </si>
  <si>
    <t>EPM1 50-65%</t>
  </si>
  <si>
    <t>Douves EXT</t>
  </si>
  <si>
    <t>4P610</t>
  </si>
  <si>
    <t>4P200</t>
  </si>
  <si>
    <t>4P300</t>
  </si>
  <si>
    <t>IUT Schiltigheim</t>
  </si>
  <si>
    <t>P601</t>
  </si>
  <si>
    <t>P401</t>
  </si>
  <si>
    <t>P501</t>
  </si>
  <si>
    <t>P301</t>
  </si>
  <si>
    <t>HallTechno</t>
  </si>
  <si>
    <t>P201</t>
  </si>
  <si>
    <t>3P300</t>
  </si>
  <si>
    <t>P106</t>
  </si>
  <si>
    <t>P104</t>
  </si>
  <si>
    <t>6P300</t>
  </si>
  <si>
    <t>P30</t>
  </si>
  <si>
    <t>Amphi</t>
  </si>
  <si>
    <t>IUT Haguenau</t>
  </si>
  <si>
    <t>Examen</t>
  </si>
  <si>
    <t>8P530</t>
  </si>
  <si>
    <t>Amphi2</t>
  </si>
  <si>
    <t>4P530</t>
  </si>
  <si>
    <t>Biblio</t>
  </si>
  <si>
    <t>FORT FOCH</t>
  </si>
  <si>
    <t>CAMPUS HAGUENAU</t>
  </si>
  <si>
    <t>CAMPUS SCHILTIHEIM</t>
  </si>
  <si>
    <r>
      <t xml:space="preserve">10 disconnecteurs </t>
    </r>
    <r>
      <rPr>
        <sz val="8"/>
        <color rgb="FF00B0F0"/>
        <rFont val="Unistra A"/>
      </rPr>
      <t xml:space="preserve">
</t>
    </r>
    <r>
      <rPr>
        <sz val="8"/>
        <rFont val="Unistra A"/>
      </rPr>
      <t>+ 1 disco EG Prototype</t>
    </r>
  </si>
  <si>
    <r>
      <t xml:space="preserve">1 disconnecteur  sous-stations
1 disconnecteur  chaufferie
</t>
    </r>
    <r>
      <rPr>
        <sz val="8"/>
        <rFont val="Unistra A"/>
      </rPr>
      <t>1 disconnecteur EG</t>
    </r>
  </si>
  <si>
    <r>
      <t xml:space="preserve">Production de froid 
1 Grd froid </t>
    </r>
    <r>
      <rPr>
        <i/>
        <sz val="8"/>
        <rFont val="Unistra A"/>
      </rPr>
      <t>?marque/puissance?</t>
    </r>
    <r>
      <rPr>
        <sz val="8"/>
        <rFont val="Unistra A"/>
      </rPr>
      <t xml:space="preserve">
(désservant la CTA Amphi1</t>
    </r>
  </si>
  <si>
    <r>
      <rPr>
        <b/>
        <sz val="8"/>
        <rFont val="Unistra A"/>
      </rPr>
      <t>Chaufferie (local A2.08) :</t>
    </r>
    <r>
      <rPr>
        <sz val="8"/>
        <rFont val="Unistra A"/>
      </rPr>
      <t xml:space="preserve">
3 chaudières
2 pompes de bouclage
3 pompes simples primaires
5 pompes doubles avec 4 V3V
1 barreau magnétique
1 ensemble de capteurs</t>
    </r>
  </si>
  <si>
    <r>
      <rPr>
        <b/>
        <sz val="8"/>
        <rFont val="Unistra A"/>
      </rPr>
      <t>Amphi 1 et 2 (Local A0.71) :</t>
    </r>
    <r>
      <rPr>
        <sz val="8"/>
        <rFont val="Unistra A"/>
      </rPr>
      <t xml:space="preserve">
- CTA 601
- Pompe CTA 601
- Extracteur 602
- Extracteur 603
- Extracteur 604
- Extracteur 605
- Extracteur 606</t>
    </r>
  </si>
  <si>
    <r>
      <t>Local A1.11 :</t>
    </r>
    <r>
      <rPr>
        <sz val="8"/>
        <rFont val="Unistra A"/>
      </rPr>
      <t xml:space="preserve">
- CTA 101 
- Pompe CTA 101
- Détection fumée CTA 101
- Extracteur 102
- Extracteur 103
- Tourelle 104
- Tourelle 105
- Tourelle 106
- Extracteur 405
- Aérotherme 301
- Tourelle 302
- Aérotherme 401
- Pompe Aérotherme 401</t>
    </r>
  </si>
  <si>
    <r>
      <rPr>
        <b/>
        <sz val="8"/>
        <rFont val="Unistra A"/>
      </rPr>
      <t>Placard A127b :</t>
    </r>
    <r>
      <rPr>
        <sz val="8"/>
        <rFont val="Unistra A"/>
      </rPr>
      <t xml:space="preserve">
- Aérotherme 402 (rideau chauffant)
- Aérotherme 403 (rideau chauffant)
- Extracteur 407
- Extracteur 204</t>
    </r>
  </si>
  <si>
    <r>
      <rPr>
        <b/>
        <sz val="8"/>
        <rFont val="Unistra A"/>
      </rPr>
      <t>Local A0.26 :</t>
    </r>
    <r>
      <rPr>
        <sz val="8"/>
        <rFont val="Unistra A"/>
      </rPr>
      <t xml:space="preserve">
- CTA 201
- Pompe CTA 201
- Aérotherme 202
- Extracteur 202
- Extracteur 203A</t>
    </r>
  </si>
  <si>
    <r>
      <rPr>
        <b/>
        <sz val="8"/>
        <rFont val="Unistra A"/>
      </rPr>
      <t>Local A2.08 :</t>
    </r>
    <r>
      <rPr>
        <sz val="8"/>
        <rFont val="Unistra A"/>
      </rPr>
      <t xml:space="preserve">
- Aérotherme 501
- Pompe Aérotherme 501
- Extracteur 502
- Extracteur 404
- Extracteur 406
- Extracteur 408</t>
    </r>
  </si>
  <si>
    <r>
      <t xml:space="preserve"> </t>
    </r>
    <r>
      <rPr>
        <b/>
        <sz val="8"/>
        <rFont val="Unistra A"/>
      </rPr>
      <t>Local A0.26 :</t>
    </r>
    <r>
      <rPr>
        <sz val="8"/>
        <rFont val="Unistra A"/>
      </rPr>
      <t xml:space="preserve">
1 Production air comprime
Compresseur ATLAS COPCO GX4P10 4kW de 2008 + sécheur d'air COMPAIR SAM35</t>
    </r>
  </si>
  <si>
    <r>
      <rPr>
        <b/>
        <sz val="8"/>
        <rFont val="Unistra A"/>
      </rPr>
      <t>Sous-station Principale (Local B0.50) :</t>
    </r>
    <r>
      <rPr>
        <sz val="8"/>
        <rFont val="Unistra A"/>
      </rPr>
      <t xml:space="preserve">
5 pompes doubles  avec 4 V3V3
1 ensemble de capteurs</t>
    </r>
  </si>
  <si>
    <r>
      <rPr>
        <b/>
        <sz val="8"/>
        <rFont val="Unistra A"/>
      </rPr>
      <t xml:space="preserve">Production de froid </t>
    </r>
    <r>
      <rPr>
        <sz val="8"/>
        <rFont val="Unistra A"/>
      </rPr>
      <t xml:space="preserve">
1 Grd froid Trane de 95,8KW
14kg de R410A
13 cassettes</t>
    </r>
  </si>
  <si>
    <r>
      <rPr>
        <b/>
        <sz val="8"/>
        <rFont val="Unistra A"/>
      </rPr>
      <t>Placard B0.53-1 :</t>
    </r>
    <r>
      <rPr>
        <sz val="8"/>
        <rFont val="Unistra A"/>
      </rPr>
      <t xml:space="preserve">
- Extracteur 14
- Extracteur 24
- Extracteur 6
- Extracteur 16
- Extracteur 11
- Extracteur 17
- Extracteur 10
- Extracteur 12
- Extracteur 18
- Extracteur 19
- Extracteur mural 34a
- Extracteur mural 34b
- Extracteur mura 34c
Présent dans le local mais à ne pas maintenir :
- Aérotherme air neuf</t>
    </r>
  </si>
  <si>
    <r>
      <t>Local B1.28 :</t>
    </r>
    <r>
      <rPr>
        <sz val="8"/>
        <rFont val="Unistra A"/>
      </rPr>
      <t xml:space="preserve">
- Extracteur 1
- Extracteur 25
- Extracteur 5
- Extracteur 15
- Extracteur 8
- Extracteur 9
- Extracteur 31
- Extracteur 32
- Extracteur 26
- Extracteur 4
- Extracteur 3
- Extracteur 13
- Détection de fumée CTA Bâtiment B</t>
    </r>
  </si>
  <si>
    <r>
      <t xml:space="preserve">Amphi 3 et 4 (Local B0.54) :
</t>
    </r>
    <r>
      <rPr>
        <sz val="8"/>
        <rFont val="Unistra A"/>
      </rPr>
      <t>- CTA amphis
- Collecteur
- Pompes doubles CTA amphi x2
- 2 V3V
-1 ensemble de capteur
- Extracteur 27
- Extracteur 28
- Extracteur 29
- Extracteur 30
- Pompes radiateurs amphi x2</t>
    </r>
  </si>
  <si>
    <r>
      <rPr>
        <b/>
        <sz val="8"/>
        <rFont val="Unistra A"/>
      </rPr>
      <t>Bâtiment C "logement" :</t>
    </r>
    <r>
      <rPr>
        <sz val="8"/>
        <rFont val="Unistra A"/>
      </rPr>
      <t xml:space="preserve">
- 3 extracteurs entrainement direct</t>
    </r>
  </si>
  <si>
    <r>
      <rPr>
        <b/>
        <sz val="8"/>
        <rFont val="Unistra A"/>
      </rPr>
      <t>Bâtiment C "logement" :</t>
    </r>
    <r>
      <rPr>
        <sz val="8"/>
        <rFont val="Unistra A"/>
      </rPr>
      <t xml:space="preserve">
- 1 chaudière murale gaz VIESSMAN 35kW
- 2 chaudières murales gaz VAILLANT 30kW</t>
    </r>
  </si>
  <si>
    <t>CAMPUS</t>
  </si>
  <si>
    <t>CAMPUS PRIMATOLOGIE</t>
  </si>
  <si>
    <t>CAMPUS SCHILTIGHEIM</t>
  </si>
  <si>
    <t>Nom Installation</t>
  </si>
  <si>
    <t>Batiment A1.11</t>
  </si>
  <si>
    <t>Batiment A127b</t>
  </si>
  <si>
    <t>Batiment A0.26</t>
  </si>
  <si>
    <t>Batiment A2.08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</si>
</sst>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m\ yyyy"/>
    <numFmt numFmtId="165" formatCode="0.0000"/>
    <numFmt numFmtId="166" formatCode="_-* #,##0.00\ [$€-40C]_-;\-* #,##0.00\ [$€-40C]_-;_-* &quot;-&quot;??\ [$€-40C]_-;_-@_-"/>
    <numFmt numFmtId="167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Unistra A"/>
    </font>
    <font>
      <b/>
      <u/>
      <sz val="8"/>
      <name val="Unistra A"/>
    </font>
    <font>
      <sz val="8"/>
      <name val="Unistra A"/>
    </font>
    <font>
      <b/>
      <sz val="8"/>
      <name val="Unistra A"/>
    </font>
    <font>
      <b/>
      <sz val="6"/>
      <name val="Unistra A"/>
    </font>
    <font>
      <sz val="6"/>
      <name val="Unistra A"/>
    </font>
    <font>
      <b/>
      <u/>
      <sz val="11"/>
      <color theme="1"/>
      <name val="Unistra A"/>
    </font>
    <font>
      <sz val="11"/>
      <color theme="1"/>
      <name val="Unistra A"/>
    </font>
    <font>
      <b/>
      <u/>
      <sz val="8"/>
      <color theme="1"/>
      <name val="Unistra A"/>
    </font>
    <font>
      <sz val="8"/>
      <color theme="1"/>
      <name val="Unistra A"/>
    </font>
    <font>
      <b/>
      <sz val="8"/>
      <color theme="1"/>
      <name val="Unistra A"/>
    </font>
    <font>
      <b/>
      <sz val="8"/>
      <color rgb="FFFF0000"/>
      <name val="Unistra A"/>
    </font>
    <font>
      <b/>
      <sz val="11"/>
      <color rgb="FFFF0000"/>
      <name val="Unistra A"/>
    </font>
    <font>
      <sz val="6"/>
      <color rgb="FFFF0000"/>
      <name val="Unistra A"/>
    </font>
    <font>
      <sz val="8"/>
      <color rgb="FF00B0F0"/>
      <name val="Unistra A"/>
    </font>
    <font>
      <sz val="8"/>
      <color rgb="FFFF0000"/>
      <name val="Unistra A"/>
    </font>
    <font>
      <i/>
      <sz val="8"/>
      <name val="Unistra 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27">
    <xf numFmtId="0" fontId="0" fillId="0" borderId="0" xfId="0"/>
    <xf numFmtId="0" fontId="3" fillId="0" borderId="4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50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2" fillId="0" borderId="63" xfId="0" applyFont="1" applyFill="1" applyBorder="1" applyAlignment="1" applyProtection="1">
      <alignment horizontal="center" vertical="center" wrapText="1"/>
      <protection locked="0"/>
    </xf>
    <xf numFmtId="0" fontId="4" fillId="0" borderId="59" xfId="0" applyFont="1" applyBorder="1"/>
    <xf numFmtId="0" fontId="4" fillId="0" borderId="60" xfId="0" applyFont="1" applyBorder="1"/>
    <xf numFmtId="0" fontId="4" fillId="0" borderId="61" xfId="0" applyFont="1" applyBorder="1"/>
    <xf numFmtId="0" fontId="5" fillId="0" borderId="60" xfId="0" applyFont="1" applyBorder="1" applyAlignment="1">
      <alignment horizontal="center" vertical="center"/>
    </xf>
    <xf numFmtId="0" fontId="11" fillId="0" borderId="7" xfId="0" applyFont="1" applyFill="1" applyBorder="1"/>
    <xf numFmtId="0" fontId="11" fillId="2" borderId="36" xfId="0" applyFont="1" applyFill="1" applyBorder="1" applyAlignment="1">
      <alignment horizontal="center" vertical="center"/>
    </xf>
    <xf numFmtId="0" fontId="12" fillId="0" borderId="10" xfId="0" applyFont="1" applyFill="1" applyBorder="1"/>
    <xf numFmtId="164" fontId="11" fillId="0" borderId="8" xfId="0" quotePrefix="1" applyNumberFormat="1" applyFont="1" applyFill="1" applyBorder="1" applyAlignment="1">
      <alignment horizontal="left"/>
    </xf>
    <xf numFmtId="0" fontId="11" fillId="0" borderId="11" xfId="0" applyFont="1" applyFill="1" applyBorder="1" applyAlignment="1">
      <alignment horizontal="right"/>
    </xf>
    <xf numFmtId="0" fontId="11" fillId="4" borderId="34" xfId="0" applyFont="1" applyFill="1" applyBorder="1"/>
    <xf numFmtId="0" fontId="12" fillId="0" borderId="15" xfId="0" applyFont="1" applyFill="1" applyBorder="1" applyAlignment="1">
      <alignment vertical="center"/>
    </xf>
    <xf numFmtId="0" fontId="11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right" vertical="center"/>
    </xf>
    <xf numFmtId="2" fontId="11" fillId="2" borderId="28" xfId="0" applyNumberFormat="1" applyFont="1" applyFill="1" applyBorder="1" applyAlignment="1">
      <alignment vertical="center"/>
    </xf>
    <xf numFmtId="0" fontId="12" fillId="0" borderId="19" xfId="0" applyFont="1" applyFill="1" applyBorder="1" applyAlignment="1">
      <alignment vertical="center"/>
    </xf>
    <xf numFmtId="2" fontId="11" fillId="5" borderId="28" xfId="0" applyNumberFormat="1" applyFont="1" applyFill="1" applyBorder="1" applyAlignment="1">
      <alignment vertical="center"/>
    </xf>
    <xf numFmtId="2" fontId="11" fillId="6" borderId="28" xfId="0" applyNumberFormat="1" applyFont="1" applyFill="1" applyBorder="1" applyAlignment="1">
      <alignment vertical="center"/>
    </xf>
    <xf numFmtId="2" fontId="11" fillId="8" borderId="28" xfId="0" applyNumberFormat="1" applyFont="1" applyFill="1" applyBorder="1" applyAlignment="1">
      <alignment vertical="center"/>
    </xf>
    <xf numFmtId="0" fontId="12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horizontal="right" vertical="center"/>
    </xf>
    <xf numFmtId="2" fontId="11" fillId="7" borderId="30" xfId="0" applyNumberFormat="1" applyFont="1" applyFill="1" applyBorder="1" applyAlignment="1">
      <alignment vertical="center"/>
    </xf>
    <xf numFmtId="0" fontId="12" fillId="0" borderId="78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166" fontId="13" fillId="9" borderId="25" xfId="0" applyNumberFormat="1" applyFont="1" applyFill="1" applyBorder="1" applyAlignment="1">
      <alignment horizontal="center" vertical="center" wrapText="1"/>
    </xf>
    <xf numFmtId="10" fontId="12" fillId="9" borderId="26" xfId="1" applyNumberFormat="1" applyFont="1" applyFill="1" applyBorder="1" applyAlignment="1">
      <alignment horizontal="center" vertical="center" wrapText="1"/>
    </xf>
    <xf numFmtId="166" fontId="13" fillId="4" borderId="36" xfId="0" applyNumberFormat="1" applyFont="1" applyFill="1" applyBorder="1" applyAlignment="1">
      <alignment horizontal="center" vertical="center" wrapText="1"/>
    </xf>
    <xf numFmtId="166" fontId="13" fillId="4" borderId="37" xfId="0" applyNumberFormat="1" applyFont="1" applyFill="1" applyBorder="1" applyAlignment="1">
      <alignment horizontal="center" vertical="center" wrapText="1"/>
    </xf>
    <xf numFmtId="166" fontId="13" fillId="4" borderId="38" xfId="0" applyNumberFormat="1" applyFont="1" applyFill="1" applyBorder="1" applyAlignment="1">
      <alignment horizontal="center" vertical="center" wrapText="1"/>
    </xf>
    <xf numFmtId="166" fontId="13" fillId="4" borderId="25" xfId="0" applyNumberFormat="1" applyFont="1" applyFill="1" applyBorder="1" applyAlignment="1">
      <alignment horizontal="center" vertical="center" wrapText="1"/>
    </xf>
    <xf numFmtId="166" fontId="13" fillId="2" borderId="36" xfId="0" applyNumberFormat="1" applyFont="1" applyFill="1" applyBorder="1" applyAlignment="1">
      <alignment horizontal="center" vertical="center" wrapText="1"/>
    </xf>
    <xf numFmtId="166" fontId="13" fillId="2" borderId="37" xfId="0" applyNumberFormat="1" applyFont="1" applyFill="1" applyBorder="1" applyAlignment="1">
      <alignment horizontal="center" vertical="center" wrapText="1"/>
    </xf>
    <xf numFmtId="166" fontId="13" fillId="2" borderId="39" xfId="0" applyNumberFormat="1" applyFont="1" applyFill="1" applyBorder="1" applyAlignment="1">
      <alignment horizontal="center" vertical="center" wrapText="1"/>
    </xf>
    <xf numFmtId="166" fontId="13" fillId="2" borderId="55" xfId="0" applyNumberFormat="1" applyFont="1" applyFill="1" applyBorder="1" applyAlignment="1">
      <alignment horizontal="center" vertical="center" wrapText="1"/>
    </xf>
    <xf numFmtId="166" fontId="13" fillId="5" borderId="36" xfId="0" applyNumberFormat="1" applyFont="1" applyFill="1" applyBorder="1" applyAlignment="1">
      <alignment horizontal="center" vertical="center" wrapText="1"/>
    </xf>
    <xf numFmtId="166" fontId="13" fillId="5" borderId="37" xfId="0" applyNumberFormat="1" applyFont="1" applyFill="1" applyBorder="1" applyAlignment="1">
      <alignment horizontal="center" vertical="center" wrapText="1"/>
    </xf>
    <xf numFmtId="166" fontId="13" fillId="5" borderId="39" xfId="0" applyNumberFormat="1" applyFont="1" applyFill="1" applyBorder="1" applyAlignment="1">
      <alignment horizontal="center" vertical="center" wrapText="1"/>
    </xf>
    <xf numFmtId="166" fontId="13" fillId="5" borderId="55" xfId="0" applyNumberFormat="1" applyFont="1" applyFill="1" applyBorder="1" applyAlignment="1">
      <alignment horizontal="center" vertical="center" wrapText="1"/>
    </xf>
    <xf numFmtId="166" fontId="13" fillId="6" borderId="36" xfId="0" applyNumberFormat="1" applyFont="1" applyFill="1" applyBorder="1" applyAlignment="1">
      <alignment horizontal="center" vertical="center" wrapText="1"/>
    </xf>
    <xf numFmtId="166" fontId="13" fillId="6" borderId="37" xfId="0" applyNumberFormat="1" applyFont="1" applyFill="1" applyBorder="1" applyAlignment="1">
      <alignment horizontal="center" vertical="center" wrapText="1"/>
    </xf>
    <xf numFmtId="166" fontId="13" fillId="6" borderId="39" xfId="0" applyNumberFormat="1" applyFont="1" applyFill="1" applyBorder="1" applyAlignment="1">
      <alignment horizontal="center" vertical="center" wrapText="1"/>
    </xf>
    <xf numFmtId="166" fontId="13" fillId="6" borderId="55" xfId="0" applyNumberFormat="1" applyFont="1" applyFill="1" applyBorder="1" applyAlignment="1">
      <alignment horizontal="center" vertical="center" wrapText="1"/>
    </xf>
    <xf numFmtId="166" fontId="13" fillId="8" borderId="36" xfId="0" applyNumberFormat="1" applyFont="1" applyFill="1" applyBorder="1" applyAlignment="1">
      <alignment horizontal="center" vertical="center" wrapText="1"/>
    </xf>
    <xf numFmtId="166" fontId="13" fillId="8" borderId="37" xfId="0" applyNumberFormat="1" applyFont="1" applyFill="1" applyBorder="1" applyAlignment="1">
      <alignment horizontal="center" vertical="center" wrapText="1"/>
    </xf>
    <xf numFmtId="166" fontId="13" fillId="8" borderId="39" xfId="0" applyNumberFormat="1" applyFont="1" applyFill="1" applyBorder="1" applyAlignment="1">
      <alignment horizontal="center" vertical="center" wrapText="1"/>
    </xf>
    <xf numFmtId="166" fontId="13" fillId="8" borderId="55" xfId="0" applyNumberFormat="1" applyFont="1" applyFill="1" applyBorder="1" applyAlignment="1">
      <alignment horizontal="center" vertical="center" wrapText="1"/>
    </xf>
    <xf numFmtId="166" fontId="13" fillId="7" borderId="40" xfId="0" applyNumberFormat="1" applyFont="1" applyFill="1" applyBorder="1" applyAlignment="1">
      <alignment horizontal="center" vertical="center" wrapText="1"/>
    </xf>
    <xf numFmtId="166" fontId="13" fillId="7" borderId="39" xfId="0" applyNumberFormat="1" applyFont="1" applyFill="1" applyBorder="1" applyAlignment="1">
      <alignment horizontal="center" vertical="center" wrapText="1"/>
    </xf>
    <xf numFmtId="166" fontId="13" fillId="7" borderId="37" xfId="0" applyNumberFormat="1" applyFont="1" applyFill="1" applyBorder="1" applyAlignment="1">
      <alignment horizontal="center" vertical="center" wrapText="1"/>
    </xf>
    <xf numFmtId="166" fontId="13" fillId="7" borderId="27" xfId="0" applyNumberFormat="1" applyFont="1" applyFill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10" fontId="14" fillId="9" borderId="48" xfId="0" applyNumberFormat="1" applyFont="1" applyFill="1" applyBorder="1" applyAlignment="1">
      <alignment horizontal="center" vertical="center"/>
    </xf>
    <xf numFmtId="166" fontId="14" fillId="0" borderId="45" xfId="0" applyNumberFormat="1" applyFont="1" applyBorder="1" applyAlignment="1">
      <alignment horizontal="center" vertical="center"/>
    </xf>
    <xf numFmtId="0" fontId="14" fillId="0" borderId="0" xfId="0" applyFont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0" fontId="14" fillId="9" borderId="29" xfId="0" applyNumberFormat="1" applyFont="1" applyFill="1" applyBorder="1" applyAlignment="1">
      <alignment horizontal="center" vertical="center"/>
    </xf>
    <xf numFmtId="166" fontId="14" fillId="0" borderId="28" xfId="0" applyNumberFormat="1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6" fontId="14" fillId="0" borderId="53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/>
    </xf>
    <xf numFmtId="10" fontId="14" fillId="9" borderId="32" xfId="0" applyNumberFormat="1" applyFont="1" applyFill="1" applyBorder="1" applyAlignment="1">
      <alignment horizontal="center" vertical="center"/>
    </xf>
    <xf numFmtId="166" fontId="14" fillId="0" borderId="30" xfId="0" applyNumberFormat="1" applyFont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 wrapText="1"/>
    </xf>
    <xf numFmtId="166" fontId="14" fillId="9" borderId="28" xfId="0" applyNumberFormat="1" applyFont="1" applyFill="1" applyBorder="1" applyAlignment="1">
      <alignment horizontal="center" vertical="center"/>
    </xf>
    <xf numFmtId="166" fontId="14" fillId="9" borderId="30" xfId="0" applyNumberFormat="1" applyFont="1" applyFill="1" applyBorder="1" applyAlignment="1">
      <alignment horizontal="center" vertical="center"/>
    </xf>
    <xf numFmtId="166" fontId="14" fillId="9" borderId="45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0" fontId="11" fillId="0" borderId="0" xfId="0" applyNumberFormat="1" applyFont="1" applyAlignment="1">
      <alignment horizontal="center" vertical="center"/>
    </xf>
    <xf numFmtId="0" fontId="11" fillId="0" borderId="0" xfId="0" applyFont="1" applyFill="1"/>
    <xf numFmtId="166" fontId="12" fillId="9" borderId="25" xfId="0" applyNumberFormat="1" applyFont="1" applyFill="1" applyBorder="1" applyAlignment="1">
      <alignment horizontal="center" vertical="center" wrapText="1"/>
    </xf>
    <xf numFmtId="166" fontId="12" fillId="4" borderId="36" xfId="0" applyNumberFormat="1" applyFont="1" applyFill="1" applyBorder="1" applyAlignment="1">
      <alignment horizontal="center" vertical="center" wrapText="1"/>
    </xf>
    <xf numFmtId="166" fontId="12" fillId="4" borderId="37" xfId="0" applyNumberFormat="1" applyFont="1" applyFill="1" applyBorder="1" applyAlignment="1">
      <alignment horizontal="center" vertical="center" wrapText="1"/>
    </xf>
    <xf numFmtId="166" fontId="12" fillId="4" borderId="38" xfId="0" applyNumberFormat="1" applyFont="1" applyFill="1" applyBorder="1" applyAlignment="1">
      <alignment horizontal="center" vertical="center" wrapText="1"/>
    </xf>
    <xf numFmtId="166" fontId="12" fillId="4" borderId="25" xfId="0" applyNumberFormat="1" applyFont="1" applyFill="1" applyBorder="1" applyAlignment="1">
      <alignment horizontal="center" vertical="center" wrapText="1"/>
    </xf>
    <xf numFmtId="166" fontId="12" fillId="2" borderId="36" xfId="0" applyNumberFormat="1" applyFont="1" applyFill="1" applyBorder="1" applyAlignment="1">
      <alignment horizontal="center" vertical="center" wrapText="1"/>
    </xf>
    <xf numFmtId="166" fontId="12" fillId="2" borderId="37" xfId="0" applyNumberFormat="1" applyFont="1" applyFill="1" applyBorder="1" applyAlignment="1">
      <alignment horizontal="center" vertical="center" wrapText="1"/>
    </xf>
    <xf numFmtId="166" fontId="12" fillId="2" borderId="39" xfId="0" applyNumberFormat="1" applyFont="1" applyFill="1" applyBorder="1" applyAlignment="1">
      <alignment horizontal="center" vertical="center" wrapText="1"/>
    </xf>
    <xf numFmtId="166" fontId="12" fillId="2" borderId="55" xfId="0" applyNumberFormat="1" applyFont="1" applyFill="1" applyBorder="1" applyAlignment="1">
      <alignment horizontal="center" vertical="center" wrapText="1"/>
    </xf>
    <xf numFmtId="166" fontId="12" fillId="5" borderId="36" xfId="0" applyNumberFormat="1" applyFont="1" applyFill="1" applyBorder="1" applyAlignment="1">
      <alignment horizontal="center" vertical="center" wrapText="1"/>
    </xf>
    <xf numFmtId="166" fontId="12" fillId="5" borderId="37" xfId="0" applyNumberFormat="1" applyFont="1" applyFill="1" applyBorder="1" applyAlignment="1">
      <alignment horizontal="center" vertical="center" wrapText="1"/>
    </xf>
    <xf numFmtId="166" fontId="12" fillId="5" borderId="39" xfId="0" applyNumberFormat="1" applyFont="1" applyFill="1" applyBorder="1" applyAlignment="1">
      <alignment horizontal="center" vertical="center" wrapText="1"/>
    </xf>
    <xf numFmtId="166" fontId="12" fillId="5" borderId="55" xfId="0" applyNumberFormat="1" applyFont="1" applyFill="1" applyBorder="1" applyAlignment="1">
      <alignment horizontal="center" vertical="center" wrapText="1"/>
    </xf>
    <xf numFmtId="166" fontId="12" fillId="6" borderId="36" xfId="0" applyNumberFormat="1" applyFont="1" applyFill="1" applyBorder="1" applyAlignment="1">
      <alignment horizontal="center" vertical="center" wrapText="1"/>
    </xf>
    <xf numFmtId="166" fontId="12" fillId="6" borderId="37" xfId="0" applyNumberFormat="1" applyFont="1" applyFill="1" applyBorder="1" applyAlignment="1">
      <alignment horizontal="center" vertical="center" wrapText="1"/>
    </xf>
    <xf numFmtId="166" fontId="12" fillId="6" borderId="39" xfId="0" applyNumberFormat="1" applyFont="1" applyFill="1" applyBorder="1" applyAlignment="1">
      <alignment horizontal="center" vertical="center" wrapText="1"/>
    </xf>
    <xf numFmtId="166" fontId="12" fillId="6" borderId="55" xfId="0" applyNumberFormat="1" applyFont="1" applyFill="1" applyBorder="1" applyAlignment="1">
      <alignment horizontal="center" vertical="center" wrapText="1"/>
    </xf>
    <xf numFmtId="166" fontId="12" fillId="8" borderId="36" xfId="0" applyNumberFormat="1" applyFont="1" applyFill="1" applyBorder="1" applyAlignment="1">
      <alignment horizontal="center" vertical="center" wrapText="1"/>
    </xf>
    <xf numFmtId="166" fontId="12" fillId="8" borderId="37" xfId="0" applyNumberFormat="1" applyFont="1" applyFill="1" applyBorder="1" applyAlignment="1">
      <alignment horizontal="center" vertical="center" wrapText="1"/>
    </xf>
    <xf numFmtId="166" fontId="12" fillId="8" borderId="39" xfId="0" applyNumberFormat="1" applyFont="1" applyFill="1" applyBorder="1" applyAlignment="1">
      <alignment horizontal="center" vertical="center" wrapText="1"/>
    </xf>
    <xf numFmtId="166" fontId="12" fillId="8" borderId="55" xfId="0" applyNumberFormat="1" applyFont="1" applyFill="1" applyBorder="1" applyAlignment="1">
      <alignment horizontal="center" vertical="center" wrapText="1"/>
    </xf>
    <xf numFmtId="166" fontId="12" fillId="7" borderId="40" xfId="0" applyNumberFormat="1" applyFont="1" applyFill="1" applyBorder="1" applyAlignment="1">
      <alignment horizontal="center" vertical="center" wrapText="1"/>
    </xf>
    <xf numFmtId="166" fontId="12" fillId="7" borderId="39" xfId="0" applyNumberFormat="1" applyFont="1" applyFill="1" applyBorder="1" applyAlignment="1">
      <alignment horizontal="center" vertical="center" wrapText="1"/>
    </xf>
    <xf numFmtId="166" fontId="12" fillId="7" borderId="37" xfId="0" applyNumberFormat="1" applyFont="1" applyFill="1" applyBorder="1" applyAlignment="1">
      <alignment horizontal="center" vertical="center" wrapText="1"/>
    </xf>
    <xf numFmtId="166" fontId="12" fillId="7" borderId="27" xfId="0" applyNumberFormat="1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59" xfId="0" applyFont="1" applyFill="1" applyBorder="1" applyAlignment="1">
      <alignment horizontal="center" vertical="center"/>
    </xf>
    <xf numFmtId="166" fontId="11" fillId="9" borderId="47" xfId="0" applyNumberFormat="1" applyFont="1" applyFill="1" applyBorder="1" applyAlignment="1">
      <alignment horizontal="center" vertical="center"/>
    </xf>
    <xf numFmtId="10" fontId="11" fillId="9" borderId="48" xfId="0" applyNumberFormat="1" applyFont="1" applyFill="1" applyBorder="1" applyAlignment="1">
      <alignment horizontal="center" vertical="center"/>
    </xf>
    <xf numFmtId="166" fontId="11" fillId="0" borderId="45" xfId="0" applyNumberFormat="1" applyFont="1" applyBorder="1" applyAlignment="1">
      <alignment horizontal="center" vertical="center"/>
    </xf>
    <xf numFmtId="166" fontId="11" fillId="0" borderId="46" xfId="0" applyNumberFormat="1" applyFont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166" fontId="11" fillId="9" borderId="6" xfId="0" applyNumberFormat="1" applyFont="1" applyFill="1" applyBorder="1" applyAlignment="1">
      <alignment horizontal="center" vertical="center"/>
    </xf>
    <xf numFmtId="10" fontId="11" fillId="9" borderId="29" xfId="0" applyNumberFormat="1" applyFont="1" applyFill="1" applyBorder="1" applyAlignment="1">
      <alignment horizontal="center" vertical="center"/>
    </xf>
    <xf numFmtId="166" fontId="11" fillId="0" borderId="28" xfId="0" applyNumberFormat="1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center" vertical="center"/>
    </xf>
    <xf numFmtId="0" fontId="11" fillId="0" borderId="81" xfId="0" applyFont="1" applyFill="1" applyBorder="1" applyAlignment="1">
      <alignment horizontal="center" vertical="center"/>
    </xf>
    <xf numFmtId="10" fontId="11" fillId="9" borderId="75" xfId="0" applyNumberFormat="1" applyFont="1" applyFill="1" applyBorder="1" applyAlignment="1">
      <alignment horizontal="center" vertical="center"/>
    </xf>
    <xf numFmtId="166" fontId="11" fillId="0" borderId="53" xfId="0" applyNumberFormat="1" applyFont="1" applyBorder="1" applyAlignment="1">
      <alignment horizontal="center" vertical="center"/>
    </xf>
    <xf numFmtId="166" fontId="11" fillId="0" borderId="10" xfId="0" applyNumberFormat="1" applyFont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166" fontId="11" fillId="9" borderId="71" xfId="0" applyNumberFormat="1" applyFont="1" applyFill="1" applyBorder="1" applyAlignment="1">
      <alignment horizontal="center" vertical="center"/>
    </xf>
    <xf numFmtId="10" fontId="11" fillId="9" borderId="32" xfId="0" applyNumberFormat="1" applyFont="1" applyFill="1" applyBorder="1" applyAlignment="1">
      <alignment horizontal="center" vertical="center"/>
    </xf>
    <xf numFmtId="166" fontId="11" fillId="0" borderId="30" xfId="0" applyNumberFormat="1" applyFont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10" fontId="11" fillId="9" borderId="79" xfId="0" applyNumberFormat="1" applyFont="1" applyFill="1" applyBorder="1" applyAlignment="1">
      <alignment horizontal="center" vertical="center"/>
    </xf>
    <xf numFmtId="166" fontId="11" fillId="9" borderId="28" xfId="0" applyNumberFormat="1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66" fontId="11" fillId="9" borderId="30" xfId="0" applyNumberFormat="1" applyFont="1" applyFill="1" applyBorder="1" applyAlignment="1">
      <alignment horizontal="center" vertical="center"/>
    </xf>
    <xf numFmtId="166" fontId="11" fillId="9" borderId="45" xfId="0" applyNumberFormat="1" applyFont="1" applyFill="1" applyBorder="1" applyAlignment="1">
      <alignment horizontal="center" vertical="center"/>
    </xf>
    <xf numFmtId="10" fontId="11" fillId="9" borderId="35" xfId="0" applyNumberFormat="1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center" vertical="center"/>
    </xf>
    <xf numFmtId="166" fontId="11" fillId="9" borderId="53" xfId="0" applyNumberFormat="1" applyFont="1" applyFill="1" applyBorder="1" applyAlignment="1">
      <alignment horizontal="center" vertical="center"/>
    </xf>
    <xf numFmtId="166" fontId="11" fillId="9" borderId="78" xfId="0" applyNumberFormat="1" applyFont="1" applyFill="1" applyBorder="1" applyAlignment="1">
      <alignment horizontal="center" vertical="center"/>
    </xf>
    <xf numFmtId="166" fontId="11" fillId="9" borderId="34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0" fontId="16" fillId="0" borderId="0" xfId="0" applyNumberFormat="1" applyFont="1" applyAlignment="1">
      <alignment horizontal="center" vertical="center"/>
    </xf>
    <xf numFmtId="0" fontId="18" fillId="0" borderId="7" xfId="0" applyFont="1" applyFill="1" applyBorder="1"/>
    <xf numFmtId="0" fontId="16" fillId="0" borderId="0" xfId="0" applyFont="1" applyAlignment="1">
      <alignment horizontal="center"/>
    </xf>
    <xf numFmtId="0" fontId="18" fillId="2" borderId="3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9" fillId="0" borderId="10" xfId="0" applyFont="1" applyFill="1" applyBorder="1"/>
    <xf numFmtId="164" fontId="18" fillId="0" borderId="8" xfId="0" quotePrefix="1" applyNumberFormat="1" applyFont="1" applyFill="1" applyBorder="1" applyAlignment="1">
      <alignment horizontal="left"/>
    </xf>
    <xf numFmtId="0" fontId="18" fillId="0" borderId="11" xfId="0" applyFont="1" applyFill="1" applyBorder="1" applyAlignment="1">
      <alignment horizontal="right"/>
    </xf>
    <xf numFmtId="0" fontId="18" fillId="4" borderId="34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horizontal="right" vertical="center"/>
    </xf>
    <xf numFmtId="2" fontId="18" fillId="2" borderId="28" xfId="0" applyNumberFormat="1" applyFont="1" applyFill="1" applyBorder="1" applyAlignment="1">
      <alignment vertical="center"/>
    </xf>
    <xf numFmtId="0" fontId="19" fillId="0" borderId="19" xfId="0" applyFont="1" applyFill="1" applyBorder="1" applyAlignment="1">
      <alignment vertical="center"/>
    </xf>
    <xf numFmtId="2" fontId="18" fillId="5" borderId="28" xfId="0" applyNumberFormat="1" applyFont="1" applyFill="1" applyBorder="1" applyAlignment="1">
      <alignment vertical="center"/>
    </xf>
    <xf numFmtId="2" fontId="18" fillId="6" borderId="28" xfId="0" applyNumberFormat="1" applyFont="1" applyFill="1" applyBorder="1" applyAlignment="1">
      <alignment vertical="center"/>
    </xf>
    <xf numFmtId="2" fontId="18" fillId="8" borderId="28" xfId="0" applyNumberFormat="1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0" fontId="18" fillId="0" borderId="2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right" vertical="center"/>
    </xf>
    <xf numFmtId="2" fontId="18" fillId="7" borderId="30" xfId="0" applyNumberFormat="1" applyFont="1" applyFill="1" applyBorder="1" applyAlignment="1">
      <alignment vertical="center"/>
    </xf>
    <xf numFmtId="0" fontId="19" fillId="0" borderId="36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166" fontId="14" fillId="0" borderId="29" xfId="0" applyNumberFormat="1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166" fontId="14" fillId="0" borderId="32" xfId="0" applyNumberFormat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22" fillId="0" borderId="0" xfId="0" applyFont="1"/>
    <xf numFmtId="0" fontId="11" fillId="0" borderId="30" xfId="0" applyFont="1" applyBorder="1" applyAlignment="1">
      <alignment horizontal="center" vertical="center" wrapText="1"/>
    </xf>
    <xf numFmtId="0" fontId="14" fillId="0" borderId="49" xfId="0" applyFont="1" applyFill="1" applyBorder="1" applyAlignment="1">
      <alignment horizontal="center" vertical="center"/>
    </xf>
    <xf numFmtId="0" fontId="19" fillId="0" borderId="78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/>
    </xf>
    <xf numFmtId="0" fontId="11" fillId="0" borderId="44" xfId="2" applyFont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166" fontId="18" fillId="0" borderId="0" xfId="0" applyNumberFormat="1" applyFont="1" applyAlignment="1">
      <alignment horizontal="center" vertical="center"/>
    </xf>
    <xf numFmtId="10" fontId="18" fillId="0" borderId="0" xfId="0" applyNumberFormat="1" applyFont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Border="1" applyAlignment="1">
      <alignment horizontal="center"/>
    </xf>
    <xf numFmtId="166" fontId="12" fillId="4" borderId="41" xfId="0" applyNumberFormat="1" applyFont="1" applyFill="1" applyBorder="1" applyAlignment="1">
      <alignment horizontal="center" vertical="center" wrapText="1"/>
    </xf>
    <xf numFmtId="166" fontId="12" fillId="4" borderId="80" xfId="0" applyNumberFormat="1" applyFont="1" applyFill="1" applyBorder="1" applyAlignment="1">
      <alignment horizontal="center" vertical="center" wrapText="1"/>
    </xf>
    <xf numFmtId="166" fontId="11" fillId="0" borderId="48" xfId="0" applyNumberFormat="1" applyFont="1" applyBorder="1" applyAlignment="1">
      <alignment horizontal="center" vertical="center"/>
    </xf>
    <xf numFmtId="166" fontId="11" fillId="9" borderId="76" xfId="0" applyNumberFormat="1" applyFont="1" applyFill="1" applyBorder="1" applyAlignment="1">
      <alignment horizontal="center" vertical="center"/>
    </xf>
    <xf numFmtId="10" fontId="11" fillId="9" borderId="43" xfId="0" applyNumberFormat="1" applyFont="1" applyFill="1" applyBorder="1" applyAlignment="1">
      <alignment horizontal="center" vertical="center"/>
    </xf>
    <xf numFmtId="166" fontId="11" fillId="0" borderId="43" xfId="0" applyNumberFormat="1" applyFont="1" applyBorder="1" applyAlignment="1">
      <alignment horizontal="center" vertical="center"/>
    </xf>
    <xf numFmtId="10" fontId="11" fillId="9" borderId="39" xfId="0" applyNumberFormat="1" applyFont="1" applyFill="1" applyBorder="1" applyAlignment="1">
      <alignment horizontal="center" vertical="center"/>
    </xf>
    <xf numFmtId="166" fontId="11" fillId="0" borderId="36" xfId="0" applyNumberFormat="1" applyFont="1" applyBorder="1" applyAlignment="1">
      <alignment horizontal="center" vertical="center"/>
    </xf>
    <xf numFmtId="166" fontId="11" fillId="0" borderId="37" xfId="0" applyNumberFormat="1" applyFont="1" applyBorder="1" applyAlignment="1">
      <alignment vertical="center"/>
    </xf>
    <xf numFmtId="166" fontId="11" fillId="0" borderId="39" xfId="0" applyNumberFormat="1" applyFont="1" applyBorder="1" applyAlignment="1">
      <alignment vertical="center"/>
    </xf>
    <xf numFmtId="0" fontId="19" fillId="0" borderId="80" xfId="0" applyFont="1" applyFill="1" applyBorder="1" applyAlignment="1">
      <alignment horizontal="center" vertical="center" wrapText="1"/>
    </xf>
    <xf numFmtId="0" fontId="19" fillId="0" borderId="63" xfId="0" applyFont="1" applyFill="1" applyBorder="1" applyAlignment="1">
      <alignment horizontal="center" vertical="center" wrapText="1"/>
    </xf>
    <xf numFmtId="10" fontId="12" fillId="9" borderId="12" xfId="1" applyNumberFormat="1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left" vertical="center" wrapText="1"/>
    </xf>
    <xf numFmtId="166" fontId="14" fillId="0" borderId="44" xfId="0" applyNumberFormat="1" applyFont="1" applyBorder="1" applyAlignment="1">
      <alignment horizontal="center" vertical="center"/>
    </xf>
    <xf numFmtId="0" fontId="18" fillId="0" borderId="31" xfId="0" applyFont="1" applyBorder="1" applyAlignment="1">
      <alignment horizontal="left" vertical="center" wrapText="1"/>
    </xf>
    <xf numFmtId="166" fontId="12" fillId="9" borderId="63" xfId="0" applyNumberFormat="1" applyFont="1" applyFill="1" applyBorder="1" applyAlignment="1">
      <alignment horizontal="center" vertical="center" wrapText="1"/>
    </xf>
    <xf numFmtId="166" fontId="12" fillId="4" borderId="78" xfId="0" applyNumberFormat="1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/>
    </xf>
    <xf numFmtId="166" fontId="11" fillId="9" borderId="50" xfId="0" applyNumberFormat="1" applyFont="1" applyFill="1" applyBorder="1" applyAlignment="1">
      <alignment horizontal="center" vertical="center"/>
    </xf>
    <xf numFmtId="166" fontId="11" fillId="0" borderId="44" xfId="0" applyNumberFormat="1" applyFont="1" applyBorder="1" applyAlignment="1">
      <alignment horizontal="center" vertical="center"/>
    </xf>
    <xf numFmtId="0" fontId="11" fillId="8" borderId="31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166" fontId="11" fillId="9" borderId="70" xfId="0" applyNumberFormat="1" applyFont="1" applyFill="1" applyBorder="1" applyAlignment="1">
      <alignment horizontal="center" vertical="center"/>
    </xf>
    <xf numFmtId="10" fontId="11" fillId="9" borderId="74" xfId="0" applyNumberFormat="1" applyFont="1" applyFill="1" applyBorder="1" applyAlignment="1">
      <alignment horizontal="center" vertical="center"/>
    </xf>
    <xf numFmtId="166" fontId="11" fillId="0" borderId="31" xfId="0" applyNumberFormat="1" applyFont="1" applyBorder="1" applyAlignment="1">
      <alignment horizontal="center" vertical="center"/>
    </xf>
    <xf numFmtId="166" fontId="11" fillId="0" borderId="74" xfId="0" applyNumberFormat="1" applyFont="1" applyBorder="1" applyAlignment="1">
      <alignment horizontal="center" vertical="center"/>
    </xf>
    <xf numFmtId="166" fontId="11" fillId="9" borderId="77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1" fillId="0" borderId="60" xfId="0" applyFont="1" applyFill="1" applyBorder="1" applyAlignment="1">
      <alignment horizontal="center" vertical="center"/>
    </xf>
    <xf numFmtId="166" fontId="11" fillId="9" borderId="40" xfId="0" applyNumberFormat="1" applyFont="1" applyFill="1" applyBorder="1" applyAlignment="1">
      <alignment horizontal="center" vertical="center"/>
    </xf>
    <xf numFmtId="166" fontId="11" fillId="0" borderId="37" xfId="0" applyNumberFormat="1" applyFont="1" applyBorder="1" applyAlignment="1">
      <alignment horizontal="center" vertical="center"/>
    </xf>
    <xf numFmtId="166" fontId="11" fillId="0" borderId="40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horizontal="center" vertical="center"/>
    </xf>
    <xf numFmtId="0" fontId="18" fillId="0" borderId="45" xfId="0" applyFont="1" applyBorder="1" applyAlignment="1">
      <alignment horizontal="center" wrapText="1"/>
    </xf>
    <xf numFmtId="0" fontId="18" fillId="0" borderId="44" xfId="0" applyFont="1" applyBorder="1" applyAlignment="1">
      <alignment horizontal="left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0" fontId="18" fillId="0" borderId="1" xfId="0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0" fontId="18" fillId="0" borderId="30" xfId="0" applyFont="1" applyBorder="1" applyAlignment="1">
      <alignment horizontal="center" wrapText="1"/>
    </xf>
    <xf numFmtId="0" fontId="18" fillId="0" borderId="31" xfId="0" applyFont="1" applyBorder="1" applyAlignment="1">
      <alignment horizontal="left" wrapText="1"/>
    </xf>
    <xf numFmtId="0" fontId="18" fillId="0" borderId="31" xfId="0" applyFont="1" applyFill="1" applyBorder="1" applyAlignment="1">
      <alignment horizontal="center" vertical="center" wrapText="1"/>
    </xf>
    <xf numFmtId="49" fontId="11" fillId="0" borderId="4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49" fontId="18" fillId="0" borderId="44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49" fontId="18" fillId="0" borderId="3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4" borderId="12" xfId="0" applyFont="1" applyFill="1" applyBorder="1"/>
    <xf numFmtId="0" fontId="18" fillId="0" borderId="13" xfId="0" applyFont="1" applyFill="1" applyBorder="1"/>
    <xf numFmtId="0" fontId="19" fillId="0" borderId="14" xfId="0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vertical="center"/>
    </xf>
    <xf numFmtId="165" fontId="19" fillId="2" borderId="18" xfId="1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vertical="center"/>
    </xf>
    <xf numFmtId="165" fontId="19" fillId="5" borderId="18" xfId="1" applyNumberFormat="1" applyFont="1" applyFill="1" applyBorder="1" applyAlignment="1">
      <alignment horizontal="center" vertical="center"/>
    </xf>
    <xf numFmtId="2" fontId="18" fillId="6" borderId="17" xfId="0" applyNumberFormat="1" applyFont="1" applyFill="1" applyBorder="1" applyAlignment="1">
      <alignment vertical="center"/>
    </xf>
    <xf numFmtId="165" fontId="12" fillId="6" borderId="18" xfId="1" applyNumberFormat="1" applyFont="1" applyFill="1" applyBorder="1" applyAlignment="1">
      <alignment horizontal="center" vertical="center"/>
    </xf>
    <xf numFmtId="2" fontId="18" fillId="8" borderId="17" xfId="0" applyNumberFormat="1" applyFont="1" applyFill="1" applyBorder="1" applyAlignment="1">
      <alignment vertical="center"/>
    </xf>
    <xf numFmtId="165" fontId="19" fillId="8" borderId="18" xfId="1" applyNumberFormat="1" applyFont="1" applyFill="1" applyBorder="1" applyAlignment="1">
      <alignment horizontal="center" vertical="center"/>
    </xf>
    <xf numFmtId="2" fontId="18" fillId="7" borderId="22" xfId="0" applyNumberFormat="1" applyFont="1" applyFill="1" applyBorder="1" applyAlignment="1">
      <alignment vertical="center"/>
    </xf>
    <xf numFmtId="165" fontId="19" fillId="7" borderId="24" xfId="1" applyNumberFormat="1" applyFont="1" applyFill="1" applyBorder="1" applyAlignment="1">
      <alignment horizontal="center" vertical="center"/>
    </xf>
    <xf numFmtId="0" fontId="18" fillId="0" borderId="70" xfId="0" applyFont="1" applyBorder="1" applyAlignment="1"/>
    <xf numFmtId="0" fontId="18" fillId="0" borderId="23" xfId="0" applyFont="1" applyBorder="1" applyAlignment="1"/>
    <xf numFmtId="166" fontId="20" fillId="0" borderId="0" xfId="0" applyNumberFormat="1" applyFont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 applyProtection="1">
      <alignment horizontal="center" vertical="center" wrapText="1"/>
      <protection locked="0"/>
    </xf>
    <xf numFmtId="0" fontId="12" fillId="0" borderId="37" xfId="0" applyFont="1" applyFill="1" applyBorder="1" applyAlignment="1" applyProtection="1">
      <alignment horizontal="center" vertical="center" wrapText="1"/>
      <protection locked="0"/>
    </xf>
    <xf numFmtId="0" fontId="12" fillId="0" borderId="40" xfId="0" applyFont="1" applyFill="1" applyBorder="1" applyAlignment="1" applyProtection="1">
      <alignment horizontal="center" vertical="center" wrapText="1"/>
      <protection locked="0"/>
    </xf>
    <xf numFmtId="0" fontId="12" fillId="0" borderId="38" xfId="0" applyFont="1" applyFill="1" applyBorder="1" applyAlignment="1" applyProtection="1">
      <alignment horizontal="center" vertical="center" wrapText="1"/>
      <protection locked="0"/>
    </xf>
    <xf numFmtId="0" fontId="19" fillId="9" borderId="39" xfId="0" applyFont="1" applyFill="1" applyBorder="1" applyAlignment="1">
      <alignment horizontal="center" vertical="center" wrapText="1"/>
    </xf>
    <xf numFmtId="10" fontId="12" fillId="0" borderId="25" xfId="1" applyNumberFormat="1" applyFont="1" applyFill="1" applyBorder="1" applyAlignment="1">
      <alignment horizontal="center" vertical="center" wrapText="1"/>
    </xf>
    <xf numFmtId="10" fontId="12" fillId="0" borderId="26" xfId="1" applyNumberFormat="1" applyFont="1" applyFill="1" applyBorder="1" applyAlignment="1">
      <alignment horizontal="center" vertical="center" wrapText="1"/>
    </xf>
    <xf numFmtId="10" fontId="12" fillId="4" borderId="25" xfId="1" applyNumberFormat="1" applyFont="1" applyFill="1" applyBorder="1" applyAlignment="1">
      <alignment horizontal="center" vertical="center" wrapText="1"/>
    </xf>
    <xf numFmtId="166" fontId="12" fillId="4" borderId="55" xfId="0" applyNumberFormat="1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9" borderId="62" xfId="0" applyFont="1" applyFill="1" applyBorder="1" applyAlignment="1">
      <alignment horizontal="center" vertical="center"/>
    </xf>
    <xf numFmtId="166" fontId="18" fillId="9" borderId="47" xfId="0" applyNumberFormat="1" applyFont="1" applyFill="1" applyBorder="1" applyAlignment="1">
      <alignment horizontal="center" vertical="center"/>
    </xf>
    <xf numFmtId="10" fontId="18" fillId="9" borderId="46" xfId="0" applyNumberFormat="1" applyFont="1" applyFill="1" applyBorder="1" applyAlignment="1">
      <alignment horizontal="center" vertical="center"/>
    </xf>
    <xf numFmtId="167" fontId="18" fillId="0" borderId="44" xfId="0" applyNumberFormat="1" applyFont="1" applyFill="1" applyBorder="1" applyAlignment="1">
      <alignment horizontal="center" vertical="center"/>
    </xf>
    <xf numFmtId="9" fontId="18" fillId="9" borderId="44" xfId="1" applyFont="1" applyFill="1" applyBorder="1" applyAlignment="1">
      <alignment horizontal="center" vertical="center"/>
    </xf>
    <xf numFmtId="166" fontId="18" fillId="0" borderId="44" xfId="0" applyNumberFormat="1" applyFont="1" applyBorder="1" applyAlignment="1">
      <alignment horizontal="center" vertical="center"/>
    </xf>
    <xf numFmtId="166" fontId="18" fillId="0" borderId="28" xfId="0" applyNumberFormat="1" applyFont="1" applyBorder="1" applyAlignment="1">
      <alignment horizontal="center" vertical="center"/>
    </xf>
    <xf numFmtId="166" fontId="18" fillId="0" borderId="45" xfId="0" applyNumberFormat="1" applyFont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18" fillId="9" borderId="57" xfId="0" applyFont="1" applyFill="1" applyBorder="1" applyAlignment="1">
      <alignment horizontal="center" vertical="center"/>
    </xf>
    <xf numFmtId="166" fontId="18" fillId="9" borderId="33" xfId="0" applyNumberFormat="1" applyFont="1" applyFill="1" applyBorder="1" applyAlignment="1">
      <alignment horizontal="center" vertical="center"/>
    </xf>
    <xf numFmtId="10" fontId="18" fillId="9" borderId="20" xfId="0" applyNumberFormat="1" applyFont="1" applyFill="1" applyBorder="1" applyAlignment="1">
      <alignment horizontal="center" vertical="center"/>
    </xf>
    <xf numFmtId="167" fontId="18" fillId="0" borderId="1" xfId="0" applyNumberFormat="1" applyFont="1" applyFill="1" applyBorder="1" applyAlignment="1">
      <alignment horizontal="center" vertical="center"/>
    </xf>
    <xf numFmtId="167" fontId="18" fillId="0" borderId="2" xfId="0" applyNumberFormat="1" applyFont="1" applyFill="1" applyBorder="1" applyAlignment="1">
      <alignment horizontal="center" vertical="center"/>
    </xf>
    <xf numFmtId="9" fontId="18" fillId="9" borderId="2" xfId="1" applyFont="1" applyFill="1" applyBorder="1" applyAlignment="1">
      <alignment horizontal="center" vertical="center"/>
    </xf>
    <xf numFmtId="166" fontId="18" fillId="0" borderId="1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57" xfId="0" applyFont="1" applyFill="1" applyBorder="1" applyAlignment="1">
      <alignment horizontal="center" vertical="center" wrapText="1"/>
    </xf>
    <xf numFmtId="0" fontId="24" fillId="0" borderId="0" xfId="0" applyFont="1"/>
    <xf numFmtId="0" fontId="11" fillId="0" borderId="10" xfId="0" applyFont="1" applyFill="1" applyBorder="1" applyAlignment="1">
      <alignment horizontal="center" vertical="center" wrapText="1"/>
    </xf>
    <xf numFmtId="0" fontId="11" fillId="0" borderId="8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8" fillId="0" borderId="81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vertical="center"/>
    </xf>
    <xf numFmtId="0" fontId="18" fillId="0" borderId="82" xfId="0" applyFont="1" applyBorder="1" applyAlignment="1">
      <alignment horizontal="center" vertical="center"/>
    </xf>
    <xf numFmtId="0" fontId="18" fillId="9" borderId="81" xfId="0" applyFont="1" applyFill="1" applyBorder="1" applyAlignment="1">
      <alignment horizontal="center" vertical="center"/>
    </xf>
    <xf numFmtId="166" fontId="18" fillId="9" borderId="54" xfId="0" applyNumberFormat="1" applyFont="1" applyFill="1" applyBorder="1" applyAlignment="1">
      <alignment horizontal="center" vertical="center"/>
    </xf>
    <xf numFmtId="10" fontId="18" fillId="9" borderId="19" xfId="0" applyNumberFormat="1" applyFont="1" applyFill="1" applyBorder="1" applyAlignment="1">
      <alignment horizontal="center" vertical="center"/>
    </xf>
    <xf numFmtId="167" fontId="18" fillId="0" borderId="4" xfId="0" applyNumberFormat="1" applyFont="1" applyFill="1" applyBorder="1" applyAlignment="1">
      <alignment horizontal="center" vertical="center"/>
    </xf>
    <xf numFmtId="167" fontId="18" fillId="0" borderId="73" xfId="0" applyNumberFormat="1" applyFont="1" applyFill="1" applyBorder="1" applyAlignment="1">
      <alignment horizontal="center" vertical="center"/>
    </xf>
    <xf numFmtId="9" fontId="18" fillId="9" borderId="73" xfId="1" applyFont="1" applyFill="1" applyBorder="1" applyAlignment="1">
      <alignment horizontal="center" vertical="center"/>
    </xf>
    <xf numFmtId="166" fontId="18" fillId="0" borderId="4" xfId="0" applyNumberFormat="1" applyFont="1" applyBorder="1" applyAlignment="1">
      <alignment horizontal="center" vertical="center"/>
    </xf>
    <xf numFmtId="166" fontId="18" fillId="0" borderId="53" xfId="0" applyNumberFormat="1" applyFont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18" fillId="9" borderId="60" xfId="0" applyFont="1" applyFill="1" applyBorder="1" applyAlignment="1">
      <alignment horizontal="center" vertical="center"/>
    </xf>
    <xf numFmtId="166" fontId="18" fillId="9" borderId="6" xfId="0" applyNumberFormat="1" applyFont="1" applyFill="1" applyBorder="1" applyAlignment="1">
      <alignment horizontal="center" vertical="center"/>
    </xf>
    <xf numFmtId="10" fontId="18" fillId="9" borderId="3" xfId="0" applyNumberFormat="1" applyFont="1" applyFill="1" applyBorder="1" applyAlignment="1">
      <alignment horizontal="center" vertical="center"/>
    </xf>
    <xf numFmtId="9" fontId="18" fillId="9" borderId="1" xfId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58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8" fillId="9" borderId="58" xfId="0" applyFont="1" applyFill="1" applyBorder="1" applyAlignment="1">
      <alignment horizontal="center" vertical="center"/>
    </xf>
    <xf numFmtId="166" fontId="18" fillId="9" borderId="72" xfId="0" applyNumberFormat="1" applyFont="1" applyFill="1" applyBorder="1" applyAlignment="1">
      <alignment horizontal="center" vertical="center"/>
    </xf>
    <xf numFmtId="10" fontId="18" fillId="9" borderId="49" xfId="0" applyNumberFormat="1" applyFont="1" applyFill="1" applyBorder="1" applyAlignment="1">
      <alignment horizontal="center" vertical="center"/>
    </xf>
    <xf numFmtId="167" fontId="18" fillId="0" borderId="31" xfId="0" applyNumberFormat="1" applyFont="1" applyFill="1" applyBorder="1" applyAlignment="1">
      <alignment horizontal="center" vertical="center"/>
    </xf>
    <xf numFmtId="167" fontId="18" fillId="0" borderId="42" xfId="0" applyNumberFormat="1" applyFont="1" applyFill="1" applyBorder="1" applyAlignment="1">
      <alignment horizontal="center" vertical="center"/>
    </xf>
    <xf numFmtId="9" fontId="18" fillId="9" borderId="42" xfId="1" applyFont="1" applyFill="1" applyBorder="1" applyAlignment="1">
      <alignment horizontal="center" vertical="center"/>
    </xf>
    <xf numFmtId="166" fontId="18" fillId="0" borderId="31" xfId="0" applyNumberFormat="1" applyFont="1" applyBorder="1" applyAlignment="1">
      <alignment horizontal="center" vertical="center"/>
    </xf>
    <xf numFmtId="166" fontId="18" fillId="0" borderId="30" xfId="0" applyNumberFormat="1" applyFont="1" applyBorder="1" applyAlignment="1">
      <alignment horizontal="center" vertical="center"/>
    </xf>
    <xf numFmtId="167" fontId="18" fillId="0" borderId="0" xfId="0" applyNumberFormat="1" applyFont="1" applyAlignment="1">
      <alignment horizontal="center" vertical="center"/>
    </xf>
    <xf numFmtId="166" fontId="13" fillId="9" borderId="27" xfId="0" applyNumberFormat="1" applyFont="1" applyFill="1" applyBorder="1" applyAlignment="1">
      <alignment horizontal="center" vertical="center" wrapText="1"/>
    </xf>
    <xf numFmtId="10" fontId="12" fillId="9" borderId="25" xfId="1" applyNumberFormat="1" applyFont="1" applyFill="1" applyBorder="1" applyAlignment="1">
      <alignment horizontal="center" vertical="center" wrapText="1"/>
    </xf>
    <xf numFmtId="49" fontId="11" fillId="0" borderId="44" xfId="0" applyNumberFormat="1" applyFont="1" applyBorder="1" applyAlignment="1">
      <alignment vertical="center" wrapText="1"/>
    </xf>
    <xf numFmtId="0" fontId="11" fillId="0" borderId="4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1" fillId="0" borderId="31" xfId="0" applyFont="1" applyBorder="1" applyAlignment="1">
      <alignment vertical="center" wrapText="1"/>
    </xf>
    <xf numFmtId="166" fontId="14" fillId="0" borderId="4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8" fillId="0" borderId="7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9" fillId="0" borderId="10" xfId="0" applyFont="1" applyFill="1" applyBorder="1" applyAlignment="1">
      <alignment vertical="center"/>
    </xf>
    <xf numFmtId="164" fontId="18" fillId="0" borderId="8" xfId="0" quotePrefix="1" applyNumberFormat="1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right" vertical="center"/>
    </xf>
    <xf numFmtId="0" fontId="18" fillId="4" borderId="34" xfId="0" applyFont="1" applyFill="1" applyBorder="1" applyAlignment="1">
      <alignment vertical="center"/>
    </xf>
    <xf numFmtId="0" fontId="11" fillId="0" borderId="45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2" xfId="0" applyFont="1" applyBorder="1" applyAlignment="1">
      <alignment horizontal="center" vertical="center" wrapText="1"/>
    </xf>
    <xf numFmtId="166" fontId="14" fillId="0" borderId="78" xfId="0" applyNumberFormat="1" applyFont="1" applyBorder="1" applyAlignment="1">
      <alignment horizontal="center" vertical="center"/>
    </xf>
    <xf numFmtId="166" fontId="14" fillId="0" borderId="76" xfId="0" applyNumberFormat="1" applyFont="1" applyBorder="1" applyAlignment="1">
      <alignment horizontal="center" vertical="center"/>
    </xf>
    <xf numFmtId="166" fontId="14" fillId="0" borderId="77" xfId="0" applyNumberFormat="1" applyFont="1" applyBorder="1" applyAlignment="1">
      <alignment horizontal="center" vertical="center"/>
    </xf>
    <xf numFmtId="166" fontId="14" fillId="0" borderId="63" xfId="0" applyNumberFormat="1" applyFont="1" applyBorder="1" applyAlignment="1">
      <alignment horizontal="center" vertical="center"/>
    </xf>
    <xf numFmtId="166" fontId="14" fillId="0" borderId="64" xfId="0" applyNumberFormat="1" applyFont="1" applyBorder="1" applyAlignment="1">
      <alignment horizontal="center" vertical="center"/>
    </xf>
    <xf numFmtId="166" fontId="14" fillId="0" borderId="66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166" fontId="21" fillId="0" borderId="23" xfId="0" applyNumberFormat="1" applyFont="1" applyBorder="1" applyAlignment="1">
      <alignment horizontal="center" vertical="center"/>
    </xf>
    <xf numFmtId="166" fontId="14" fillId="0" borderId="62" xfId="0" applyNumberFormat="1" applyFont="1" applyBorder="1" applyAlignment="1">
      <alignment horizontal="center" vertical="center"/>
    </xf>
    <xf numFmtId="166" fontId="14" fillId="0" borderId="57" xfId="0" applyNumberFormat="1" applyFont="1" applyBorder="1" applyAlignment="1">
      <alignment horizontal="center" vertical="center"/>
    </xf>
    <xf numFmtId="166" fontId="14" fillId="0" borderId="13" xfId="0" applyNumberFormat="1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 vertical="center"/>
    </xf>
    <xf numFmtId="166" fontId="18" fillId="0" borderId="80" xfId="0" applyNumberFormat="1" applyFont="1" applyBorder="1" applyAlignment="1">
      <alignment horizontal="center" vertical="center"/>
    </xf>
    <xf numFmtId="166" fontId="18" fillId="0" borderId="19" xfId="0" applyNumberFormat="1" applyFont="1" applyBorder="1" applyAlignment="1">
      <alignment horizontal="center" vertical="center"/>
    </xf>
    <xf numFmtId="166" fontId="18" fillId="0" borderId="49" xfId="0" applyNumberFormat="1" applyFont="1" applyBorder="1" applyAlignment="1">
      <alignment horizontal="center" vertical="center"/>
    </xf>
    <xf numFmtId="166" fontId="18" fillId="0" borderId="63" xfId="0" applyNumberFormat="1" applyFont="1" applyBorder="1" applyAlignment="1">
      <alignment horizontal="center" vertical="center"/>
    </xf>
    <xf numFmtId="166" fontId="18" fillId="0" borderId="64" xfId="0" applyNumberFormat="1" applyFont="1" applyBorder="1" applyAlignment="1">
      <alignment horizontal="center" vertical="center"/>
    </xf>
    <xf numFmtId="166" fontId="18" fillId="0" borderId="66" xfId="0" applyNumberFormat="1" applyFont="1" applyBorder="1" applyAlignment="1">
      <alignment horizontal="center" vertical="center"/>
    </xf>
    <xf numFmtId="166" fontId="18" fillId="0" borderId="41" xfId="0" applyNumberFormat="1" applyFont="1" applyBorder="1" applyAlignment="1">
      <alignment horizontal="center" vertical="center"/>
    </xf>
    <xf numFmtId="166" fontId="18" fillId="0" borderId="73" xfId="0" applyNumberFormat="1" applyFont="1" applyBorder="1" applyAlignment="1">
      <alignment horizontal="center" vertical="center"/>
    </xf>
    <xf numFmtId="166" fontId="18" fillId="0" borderId="42" xfId="0" applyNumberFormat="1" applyFont="1" applyBorder="1" applyAlignment="1">
      <alignment horizontal="center" vertical="center"/>
    </xf>
    <xf numFmtId="166" fontId="20" fillId="0" borderId="2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7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9" fillId="0" borderId="7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0" fillId="0" borderId="7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/>
    </xf>
    <xf numFmtId="0" fontId="18" fillId="0" borderId="55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166" fontId="11" fillId="0" borderId="41" xfId="0" applyNumberFormat="1" applyFont="1" applyBorder="1" applyAlignment="1">
      <alignment horizontal="center" vertical="center"/>
    </xf>
    <xf numFmtId="166" fontId="11" fillId="0" borderId="73" xfId="0" applyNumberFormat="1" applyFont="1" applyBorder="1" applyAlignment="1">
      <alignment horizontal="center" vertical="center"/>
    </xf>
    <xf numFmtId="166" fontId="11" fillId="0" borderId="42" xfId="0" applyNumberFormat="1" applyFont="1" applyBorder="1" applyAlignment="1">
      <alignment horizontal="center" vertical="center"/>
    </xf>
    <xf numFmtId="166" fontId="11" fillId="0" borderId="63" xfId="0" applyNumberFormat="1" applyFont="1" applyBorder="1" applyAlignment="1">
      <alignment horizontal="center" vertical="center"/>
    </xf>
    <xf numFmtId="166" fontId="11" fillId="0" borderId="64" xfId="0" applyNumberFormat="1" applyFont="1" applyBorder="1" applyAlignment="1">
      <alignment horizontal="center" vertical="center"/>
    </xf>
    <xf numFmtId="166" fontId="11" fillId="0" borderId="14" xfId="0" applyNumberFormat="1" applyFont="1" applyBorder="1" applyAlignment="1">
      <alignment horizontal="center" vertical="center"/>
    </xf>
    <xf numFmtId="166" fontId="11" fillId="0" borderId="83" xfId="0" applyNumberFormat="1" applyFont="1" applyBorder="1" applyAlignment="1">
      <alignment horizontal="center" vertical="center"/>
    </xf>
    <xf numFmtId="166" fontId="11" fillId="0" borderId="12" xfId="0" applyNumberFormat="1" applyFont="1" applyBorder="1" applyAlignment="1">
      <alignment horizontal="center" vertical="center"/>
    </xf>
    <xf numFmtId="166" fontId="11" fillId="0" borderId="70" xfId="0" applyNumberFormat="1" applyFont="1" applyBorder="1" applyAlignment="1">
      <alignment horizontal="center" vertical="center"/>
    </xf>
    <xf numFmtId="166" fontId="11" fillId="0" borderId="82" xfId="0" applyNumberFormat="1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 wrapText="1"/>
    </xf>
    <xf numFmtId="0" fontId="18" fillId="0" borderId="73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1" fillId="0" borderId="73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/>
    </xf>
    <xf numFmtId="166" fontId="11" fillId="0" borderId="66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6" fontId="12" fillId="0" borderId="23" xfId="0" applyNumberFormat="1" applyFont="1" applyBorder="1" applyAlignment="1">
      <alignment horizontal="center" vertical="center"/>
    </xf>
    <xf numFmtId="0" fontId="18" fillId="3" borderId="39" xfId="0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/>
    </xf>
    <xf numFmtId="165" fontId="19" fillId="2" borderId="29" xfId="1" applyNumberFormat="1" applyFont="1" applyFill="1" applyBorder="1" applyAlignment="1">
      <alignment horizontal="center" vertical="center"/>
    </xf>
    <xf numFmtId="165" fontId="19" fillId="5" borderId="29" xfId="1" applyNumberFormat="1" applyFont="1" applyFill="1" applyBorder="1" applyAlignment="1">
      <alignment horizontal="center" vertical="center"/>
    </xf>
    <xf numFmtId="165" fontId="12" fillId="6" borderId="29" xfId="1" applyNumberFormat="1" applyFont="1" applyFill="1" applyBorder="1" applyAlignment="1">
      <alignment horizontal="center" vertical="center"/>
    </xf>
    <xf numFmtId="165" fontId="19" fillId="8" borderId="29" xfId="1" applyNumberFormat="1" applyFont="1" applyFill="1" applyBorder="1" applyAlignment="1">
      <alignment horizontal="center" vertical="center"/>
    </xf>
    <xf numFmtId="165" fontId="19" fillId="7" borderId="32" xfId="1" applyNumberFormat="1" applyFont="1" applyFill="1" applyBorder="1" applyAlignment="1">
      <alignment horizontal="center" vertical="center"/>
    </xf>
    <xf numFmtId="0" fontId="11" fillId="0" borderId="44" xfId="0" applyFont="1" applyBorder="1"/>
    <xf numFmtId="0" fontId="11" fillId="0" borderId="44" xfId="0" applyFont="1" applyFill="1" applyBorder="1" applyAlignment="1">
      <alignment horizontal="center" vertical="center" wrapText="1"/>
    </xf>
    <xf numFmtId="0" fontId="11" fillId="0" borderId="31" xfId="0" applyFont="1" applyBorder="1"/>
    <xf numFmtId="0" fontId="11" fillId="0" borderId="31" xfId="0" applyFont="1" applyFill="1" applyBorder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 vertical="center"/>
    </xf>
    <xf numFmtId="166" fontId="11" fillId="0" borderId="32" xfId="0" applyNumberFormat="1" applyFont="1" applyBorder="1" applyAlignment="1">
      <alignment horizontal="center" vertical="center"/>
    </xf>
    <xf numFmtId="166" fontId="11" fillId="0" borderId="13" xfId="0" applyNumberFormat="1" applyFont="1" applyBorder="1" applyAlignment="1">
      <alignment horizontal="center" vertical="center"/>
    </xf>
    <xf numFmtId="166" fontId="11" fillId="0" borderId="23" xfId="0" applyNumberFormat="1" applyFont="1" applyBorder="1" applyAlignment="1">
      <alignment horizontal="center" vertical="center"/>
    </xf>
    <xf numFmtId="166" fontId="12" fillId="7" borderId="84" xfId="0" applyNumberFormat="1" applyFont="1" applyFill="1" applyBorder="1" applyAlignment="1">
      <alignment horizontal="center" vertical="center" wrapText="1"/>
    </xf>
    <xf numFmtId="166" fontId="12" fillId="7" borderId="79" xfId="0" applyNumberFormat="1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5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2" fillId="0" borderId="41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Pourcentage" xfId="1" builtinId="5"/>
  </cellStyles>
  <dxfs count="2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MT_2024\Lot%204\DPGF_Secteur4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D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1"/>
  <sheetViews>
    <sheetView zoomScale="85" zoomScaleNormal="85" workbookViewId="0">
      <selection activeCell="E82" sqref="E82"/>
    </sheetView>
  </sheetViews>
  <sheetFormatPr baseColWidth="10" defaultColWidth="10.85546875" defaultRowHeight="15.75" outlineLevelRow="1" outlineLevelCol="1" x14ac:dyDescent="0.25"/>
  <cols>
    <col min="1" max="1" width="6.85546875" style="414" customWidth="1"/>
    <col min="2" max="2" width="21.42578125" style="414" customWidth="1"/>
    <col min="3" max="3" width="10.85546875" style="414"/>
    <col min="4" max="4" width="23.140625" style="414" customWidth="1"/>
    <col min="5" max="5" width="20.140625" style="414" bestFit="1" customWidth="1"/>
    <col min="6" max="6" width="18" style="178" hidden="1" customWidth="1" outlineLevel="1"/>
    <col min="7" max="7" width="21.42578125" style="178" hidden="1" customWidth="1" outlineLevel="1"/>
    <col min="8" max="8" width="45.28515625" style="414" hidden="1" customWidth="1" outlineLevel="1"/>
    <col min="9" max="10" width="10.85546875" style="414" hidden="1" customWidth="1" outlineLevel="1"/>
    <col min="11" max="11" width="16.42578125" style="414" hidden="1" customWidth="1" outlineLevel="1"/>
    <col min="12" max="13" width="10.85546875" style="414" hidden="1" customWidth="1" outlineLevel="1"/>
    <col min="14" max="14" width="21.7109375" style="178" hidden="1" customWidth="1" outlineLevel="1"/>
    <col min="15" max="15" width="11" style="179" bestFit="1" customWidth="1" collapsed="1"/>
    <col min="16" max="16" width="11" style="180" bestFit="1" customWidth="1"/>
    <col min="17" max="17" width="11" style="179" customWidth="1" outlineLevel="1"/>
    <col min="18" max="18" width="11.140625" style="179" customWidth="1" outlineLevel="1"/>
    <col min="19" max="19" width="12.5703125" style="179" customWidth="1"/>
    <col min="20" max="20" width="12.7109375" style="179" customWidth="1"/>
    <col min="21" max="21" width="10.85546875" style="179"/>
    <col min="22" max="22" width="2.7109375" style="179" customWidth="1"/>
    <col min="23" max="23" width="11" style="179" customWidth="1" outlineLevel="1"/>
    <col min="24" max="27" width="13.140625" style="179" customWidth="1" outlineLevel="1"/>
    <col min="28" max="28" width="2.42578125" style="179" customWidth="1"/>
    <col min="29" max="29" width="11" style="179" customWidth="1" outlineLevel="1"/>
    <col min="30" max="30" width="12.140625" style="179" customWidth="1" outlineLevel="1"/>
    <col min="31" max="33" width="10.85546875" style="179" customWidth="1" outlineLevel="1"/>
    <col min="34" max="34" width="2.5703125" style="179" customWidth="1"/>
    <col min="35" max="35" width="11" style="179" customWidth="1" outlineLevel="1"/>
    <col min="36" max="36" width="12.140625" style="179" customWidth="1" outlineLevel="1"/>
    <col min="37" max="38" width="12.85546875" style="179" customWidth="1" outlineLevel="1"/>
    <col min="39" max="39" width="10.85546875" style="179" customWidth="1" outlineLevel="1"/>
    <col min="40" max="40" width="3.140625" style="179" customWidth="1"/>
    <col min="41" max="41" width="11" style="179" customWidth="1" outlineLevel="1"/>
    <col min="42" max="42" width="12.140625" style="179" customWidth="1" outlineLevel="1"/>
    <col min="43" max="45" width="10.85546875" style="179" customWidth="1" outlineLevel="1"/>
    <col min="46" max="46" width="3.42578125" style="179" customWidth="1"/>
    <col min="47" max="47" width="11" style="179" customWidth="1" outlineLevel="1" collapsed="1"/>
    <col min="48" max="48" width="12.140625" style="179" customWidth="1" outlineLevel="1"/>
    <col min="49" max="50" width="10.85546875" style="414" customWidth="1" outlineLevel="1"/>
    <col min="51" max="51" width="7.140625" style="414" customWidth="1" outlineLevel="1"/>
    <col min="52" max="16384" width="10.85546875" style="414"/>
  </cols>
  <sheetData>
    <row r="1" spans="1:7" outlineLevel="1" x14ac:dyDescent="0.25">
      <c r="A1" s="432" t="s">
        <v>21</v>
      </c>
      <c r="B1" s="432"/>
      <c r="C1" s="432"/>
      <c r="D1" s="413"/>
      <c r="E1" s="413"/>
      <c r="F1" s="176"/>
      <c r="G1" s="176"/>
    </row>
    <row r="2" spans="1:7" outlineLevel="1" x14ac:dyDescent="0.25">
      <c r="A2" s="413"/>
      <c r="B2" s="413"/>
      <c r="C2" s="413"/>
      <c r="D2" s="413"/>
      <c r="E2" s="413"/>
      <c r="F2" s="176"/>
      <c r="G2" s="176"/>
    </row>
    <row r="3" spans="1:7" outlineLevel="1" x14ac:dyDescent="0.25">
      <c r="A3" s="433" t="s">
        <v>22</v>
      </c>
      <c r="B3" s="434"/>
      <c r="C3" s="434"/>
      <c r="D3" s="413"/>
      <c r="E3" s="413"/>
      <c r="F3" s="176"/>
      <c r="G3" s="176"/>
    </row>
    <row r="4" spans="1:7" outlineLevel="1" x14ac:dyDescent="0.25">
      <c r="A4" s="415"/>
      <c r="B4" s="413"/>
      <c r="C4" s="413"/>
      <c r="D4" s="413"/>
      <c r="E4" s="413"/>
      <c r="F4" s="176"/>
      <c r="G4" s="176"/>
    </row>
    <row r="5" spans="1:7" outlineLevel="1" x14ac:dyDescent="0.25">
      <c r="A5" s="435" t="s">
        <v>23</v>
      </c>
      <c r="B5" s="436"/>
      <c r="C5" s="413"/>
      <c r="D5" s="413"/>
      <c r="E5" s="413"/>
      <c r="F5" s="176"/>
      <c r="G5" s="176"/>
    </row>
    <row r="6" spans="1:7" outlineLevel="1" x14ac:dyDescent="0.25">
      <c r="A6" s="437" t="s">
        <v>24</v>
      </c>
      <c r="B6" s="438"/>
      <c r="C6" s="438"/>
      <c r="D6" s="413"/>
      <c r="E6" s="413"/>
    </row>
    <row r="7" spans="1:7" ht="16.5" outlineLevel="1" thickBot="1" x14ac:dyDescent="0.3">
      <c r="A7" s="413"/>
      <c r="B7" s="413"/>
      <c r="C7" s="413"/>
      <c r="D7" s="413"/>
      <c r="E7" s="413"/>
      <c r="F7" s="176"/>
      <c r="G7" s="176"/>
    </row>
    <row r="8" spans="1:7" ht="16.5" outlineLevel="1" thickBot="1" x14ac:dyDescent="0.3">
      <c r="A8" s="413"/>
      <c r="B8" s="413"/>
      <c r="C8" s="413"/>
      <c r="D8" s="183" t="s">
        <v>25</v>
      </c>
      <c r="E8" s="495" t="s">
        <v>26</v>
      </c>
      <c r="F8" s="176"/>
      <c r="G8" s="416"/>
    </row>
    <row r="9" spans="1:7" outlineLevel="1" x14ac:dyDescent="0.25">
      <c r="A9" s="417" t="s">
        <v>27</v>
      </c>
      <c r="B9" s="418" t="s">
        <v>28</v>
      </c>
      <c r="C9" s="419" t="s">
        <v>29</v>
      </c>
      <c r="D9" s="420">
        <v>112.1</v>
      </c>
      <c r="E9" s="496"/>
      <c r="F9" s="176"/>
      <c r="G9" s="189"/>
    </row>
    <row r="10" spans="1:7" outlineLevel="1" x14ac:dyDescent="0.25">
      <c r="A10" s="190" t="s">
        <v>30</v>
      </c>
      <c r="B10" s="191" t="s">
        <v>31</v>
      </c>
      <c r="C10" s="192" t="s">
        <v>32</v>
      </c>
      <c r="D10" s="193">
        <v>120.2</v>
      </c>
      <c r="E10" s="497">
        <f>0.15+0.85*$D$10/$D$9</f>
        <v>1.0614183764495986</v>
      </c>
      <c r="G10" s="414"/>
    </row>
    <row r="11" spans="1:7" outlineLevel="1" x14ac:dyDescent="0.25">
      <c r="A11" s="194"/>
      <c r="B11" s="191" t="s">
        <v>33</v>
      </c>
      <c r="C11" s="192" t="s">
        <v>32</v>
      </c>
      <c r="D11" s="195">
        <v>120.2</v>
      </c>
      <c r="E11" s="498">
        <f>0.15+0.85*$D$11/$D$9</f>
        <v>1.0614183764495986</v>
      </c>
      <c r="G11" s="414"/>
    </row>
    <row r="12" spans="1:7" outlineLevel="1" x14ac:dyDescent="0.25">
      <c r="A12" s="194"/>
      <c r="B12" s="191" t="s">
        <v>34</v>
      </c>
      <c r="C12" s="192" t="s">
        <v>32</v>
      </c>
      <c r="D12" s="196">
        <v>120.2</v>
      </c>
      <c r="E12" s="499">
        <f>0.15+0.85*$D$12/$D$9</f>
        <v>1.0614183764495986</v>
      </c>
      <c r="G12" s="414"/>
    </row>
    <row r="13" spans="1:7" outlineLevel="1" x14ac:dyDescent="0.25">
      <c r="A13" s="194"/>
      <c r="B13" s="191" t="s">
        <v>35</v>
      </c>
      <c r="C13" s="192" t="s">
        <v>32</v>
      </c>
      <c r="D13" s="197">
        <v>120.2</v>
      </c>
      <c r="E13" s="500">
        <f>0.15+0.85*$D$13/$D$9</f>
        <v>1.0614183764495986</v>
      </c>
      <c r="G13" s="414"/>
    </row>
    <row r="14" spans="1:7" ht="16.5" outlineLevel="1" thickBot="1" x14ac:dyDescent="0.3">
      <c r="A14" s="198"/>
      <c r="B14" s="199" t="s">
        <v>36</v>
      </c>
      <c r="C14" s="200" t="s">
        <v>32</v>
      </c>
      <c r="D14" s="201">
        <v>120.2</v>
      </c>
      <c r="E14" s="501">
        <f>0.15+0.85*$D$14/$D$9</f>
        <v>1.0614183764495986</v>
      </c>
      <c r="G14" s="414"/>
    </row>
    <row r="15" spans="1:7" outlineLevel="1" x14ac:dyDescent="0.25"/>
    <row r="16" spans="1:7" outlineLevel="1" x14ac:dyDescent="0.25"/>
    <row r="17" spans="1:51" ht="16.5" thickBot="1" x14ac:dyDescent="0.3">
      <c r="O17" s="439" t="s">
        <v>50</v>
      </c>
      <c r="P17" s="439"/>
    </row>
    <row r="18" spans="1:51" ht="42" thickBot="1" x14ac:dyDescent="0.3">
      <c r="A18" s="202" t="s">
        <v>0</v>
      </c>
      <c r="B18" s="203" t="s">
        <v>1</v>
      </c>
      <c r="C18" s="203" t="s">
        <v>2</v>
      </c>
      <c r="D18" s="203" t="s">
        <v>520</v>
      </c>
      <c r="E18" s="203" t="s">
        <v>523</v>
      </c>
      <c r="F18" s="203" t="s">
        <v>119</v>
      </c>
      <c r="G18" s="203" t="s">
        <v>3</v>
      </c>
      <c r="H18" s="204" t="s">
        <v>4</v>
      </c>
      <c r="I18" s="203" t="s">
        <v>5</v>
      </c>
      <c r="J18" s="203" t="s">
        <v>6</v>
      </c>
      <c r="K18" s="203" t="s">
        <v>8</v>
      </c>
      <c r="L18" s="203" t="s">
        <v>9</v>
      </c>
      <c r="M18" s="205" t="s">
        <v>10</v>
      </c>
      <c r="N18" s="206" t="s">
        <v>7</v>
      </c>
      <c r="O18" s="399" t="s">
        <v>217</v>
      </c>
      <c r="P18" s="400" t="s">
        <v>37</v>
      </c>
      <c r="Q18" s="53" t="s">
        <v>39</v>
      </c>
      <c r="R18" s="54" t="s">
        <v>38</v>
      </c>
      <c r="S18" s="54" t="s">
        <v>52</v>
      </c>
      <c r="T18" s="54" t="s">
        <v>51</v>
      </c>
      <c r="U18" s="55" t="s">
        <v>53</v>
      </c>
      <c r="V18" s="56"/>
      <c r="W18" s="57" t="s">
        <v>41</v>
      </c>
      <c r="X18" s="58" t="s">
        <v>40</v>
      </c>
      <c r="Y18" s="58" t="s">
        <v>221</v>
      </c>
      <c r="Z18" s="58" t="s">
        <v>55</v>
      </c>
      <c r="AA18" s="59" t="s">
        <v>54</v>
      </c>
      <c r="AB18" s="60"/>
      <c r="AC18" s="61" t="s">
        <v>43</v>
      </c>
      <c r="AD18" s="62" t="s">
        <v>42</v>
      </c>
      <c r="AE18" s="62" t="s">
        <v>223</v>
      </c>
      <c r="AF18" s="62" t="s">
        <v>222</v>
      </c>
      <c r="AG18" s="63" t="s">
        <v>56</v>
      </c>
      <c r="AH18" s="64"/>
      <c r="AI18" s="65" t="s">
        <v>45</v>
      </c>
      <c r="AJ18" s="66" t="s">
        <v>44</v>
      </c>
      <c r="AK18" s="66" t="s">
        <v>61</v>
      </c>
      <c r="AL18" s="66" t="s">
        <v>60</v>
      </c>
      <c r="AM18" s="67" t="s">
        <v>57</v>
      </c>
      <c r="AN18" s="68"/>
      <c r="AO18" s="69" t="s">
        <v>47</v>
      </c>
      <c r="AP18" s="70" t="s">
        <v>46</v>
      </c>
      <c r="AQ18" s="70" t="s">
        <v>63</v>
      </c>
      <c r="AR18" s="70" t="s">
        <v>62</v>
      </c>
      <c r="AS18" s="71" t="s">
        <v>58</v>
      </c>
      <c r="AT18" s="72"/>
      <c r="AU18" s="73" t="s">
        <v>49</v>
      </c>
      <c r="AV18" s="74" t="s">
        <v>48</v>
      </c>
      <c r="AW18" s="75" t="s">
        <v>65</v>
      </c>
      <c r="AX18" s="75" t="s">
        <v>64</v>
      </c>
      <c r="AY18" s="76" t="s">
        <v>59</v>
      </c>
    </row>
    <row r="19" spans="1:51" s="422" customFormat="1" ht="36" x14ac:dyDescent="0.25">
      <c r="A19" s="421">
        <v>4</v>
      </c>
      <c r="B19" s="402" t="s">
        <v>248</v>
      </c>
      <c r="C19" s="401" t="s">
        <v>249</v>
      </c>
      <c r="D19" s="401" t="s">
        <v>521</v>
      </c>
      <c r="E19" s="521" t="str">
        <f>F19</f>
        <v>026001PROC_Chaufferie_Int</v>
      </c>
      <c r="F19" s="78" t="str">
        <f>CONCATENATE(C19,J19,M19,K19)</f>
        <v>026001PROC_Chaufferie_Int</v>
      </c>
      <c r="G19" s="78" t="str">
        <f t="shared" ref="G19:G50" si="0">CONCATENATE(C19,J19,M19,K19,M19,L19)</f>
        <v>026001PROC_Chaufferie_Int_</v>
      </c>
      <c r="H19" s="402" t="s">
        <v>250</v>
      </c>
      <c r="I19" s="97" t="s">
        <v>19</v>
      </c>
      <c r="J19" s="78" t="s">
        <v>16</v>
      </c>
      <c r="K19" s="135" t="s">
        <v>251</v>
      </c>
      <c r="L19" s="162"/>
      <c r="M19" s="162" t="s">
        <v>10</v>
      </c>
      <c r="N19" s="171">
        <v>3</v>
      </c>
      <c r="O19" s="101">
        <v>1000</v>
      </c>
      <c r="P19" s="80">
        <v>0.05</v>
      </c>
      <c r="Q19" s="81">
        <f t="shared" ref="Q19:Q78" si="1">O19*(P19+1)*N19</f>
        <v>3150</v>
      </c>
      <c r="R19" s="210">
        <f>Q19/12</f>
        <v>262.5</v>
      </c>
      <c r="S19" s="426">
        <f>SUM(Q19:Q41)</f>
        <v>76650</v>
      </c>
      <c r="T19" s="426">
        <f>SUM(R19:R41)</f>
        <v>6387.5</v>
      </c>
      <c r="U19" s="429"/>
      <c r="V19" s="442"/>
      <c r="W19" s="81">
        <f>Q19*$E$10</f>
        <v>3343.4678858162356</v>
      </c>
      <c r="X19" s="255">
        <f>W19/12</f>
        <v>278.62232381801965</v>
      </c>
      <c r="Y19" s="426">
        <f>SUM(W19:W41)</f>
        <v>81357.718554861771</v>
      </c>
      <c r="Z19" s="426">
        <f>SUM(X19:X41)</f>
        <v>6779.8098795718124</v>
      </c>
      <c r="AA19" s="429"/>
      <c r="AB19" s="440"/>
      <c r="AC19" s="81">
        <f>Q19*$E$11</f>
        <v>3343.4678858162356</v>
      </c>
      <c r="AD19" s="255">
        <f>AC19/12</f>
        <v>278.62232381801965</v>
      </c>
      <c r="AE19" s="426">
        <f>SUM(AC19:AC41)</f>
        <v>81357.718554861771</v>
      </c>
      <c r="AF19" s="426">
        <f>SUM(AD19:AD41)</f>
        <v>6779.8098795718124</v>
      </c>
      <c r="AG19" s="429"/>
      <c r="AH19" s="440"/>
      <c r="AI19" s="81">
        <f>Q19*$E$12</f>
        <v>3343.4678858162356</v>
      </c>
      <c r="AJ19" s="255">
        <f>AI19/12</f>
        <v>278.62232381801965</v>
      </c>
      <c r="AK19" s="426">
        <f>SUM(AI19:AI41)</f>
        <v>81357.718554861771</v>
      </c>
      <c r="AL19" s="426">
        <f>SUM(AJ19:AJ41)</f>
        <v>6779.8098795718124</v>
      </c>
      <c r="AM19" s="429"/>
      <c r="AN19" s="440"/>
      <c r="AO19" s="81">
        <f>Q19*$E$13</f>
        <v>3343.4678858162356</v>
      </c>
      <c r="AP19" s="255">
        <f>AO19/12</f>
        <v>278.62232381801965</v>
      </c>
      <c r="AQ19" s="426">
        <f>SUM(AO19:AO41)</f>
        <v>81357.718554861771</v>
      </c>
      <c r="AR19" s="426">
        <f>SUM(AP19:AP41)</f>
        <v>6779.8098795718124</v>
      </c>
      <c r="AS19" s="429"/>
      <c r="AT19" s="440"/>
      <c r="AU19" s="81">
        <f>Q19*$E$14</f>
        <v>3343.4678858162356</v>
      </c>
      <c r="AV19" s="255">
        <f>AU19/12</f>
        <v>278.62232381801965</v>
      </c>
      <c r="AW19" s="426">
        <f>SUM(AU19:AU41)</f>
        <v>81357.718554861771</v>
      </c>
      <c r="AX19" s="426">
        <f>SUM(AV19:AV41)</f>
        <v>6779.8098795718124</v>
      </c>
      <c r="AY19" s="429"/>
    </row>
    <row r="20" spans="1:51" s="422" customFormat="1" ht="12" x14ac:dyDescent="0.25">
      <c r="A20" s="219">
        <v>4</v>
      </c>
      <c r="B20" s="403" t="s">
        <v>248</v>
      </c>
      <c r="C20" s="404" t="s">
        <v>249</v>
      </c>
      <c r="D20" s="404" t="s">
        <v>521</v>
      </c>
      <c r="E20" s="522"/>
      <c r="F20" s="84" t="str">
        <f t="shared" ref="F20:F78" si="2">CONCATENATE(C20,J20,M20,K20)</f>
        <v>026001PROC_Chaufferie_Int</v>
      </c>
      <c r="G20" s="84" t="str">
        <f t="shared" si="0"/>
        <v>026001PROC_Chaufferie_Int_Comb</v>
      </c>
      <c r="H20" s="403" t="s">
        <v>252</v>
      </c>
      <c r="I20" s="86" t="s">
        <v>19</v>
      </c>
      <c r="J20" s="84" t="s">
        <v>16</v>
      </c>
      <c r="K20" s="143" t="s">
        <v>251</v>
      </c>
      <c r="L20" s="143" t="s">
        <v>253</v>
      </c>
      <c r="M20" s="143" t="s">
        <v>10</v>
      </c>
      <c r="N20" s="154">
        <v>3</v>
      </c>
      <c r="O20" s="99">
        <v>1000</v>
      </c>
      <c r="P20" s="87">
        <v>0.05</v>
      </c>
      <c r="Q20" s="88">
        <f t="shared" si="1"/>
        <v>3150</v>
      </c>
      <c r="R20" s="214">
        <f t="shared" ref="R20:R78" si="3">Q20/12</f>
        <v>262.5</v>
      </c>
      <c r="S20" s="427"/>
      <c r="T20" s="427"/>
      <c r="U20" s="430"/>
      <c r="V20" s="443"/>
      <c r="W20" s="88">
        <f t="shared" ref="W20:W78" si="4">Q20*$E$10</f>
        <v>3343.4678858162356</v>
      </c>
      <c r="X20" s="276">
        <f t="shared" ref="X20:X78" si="5">W20/12</f>
        <v>278.62232381801965</v>
      </c>
      <c r="Y20" s="427"/>
      <c r="Z20" s="427"/>
      <c r="AA20" s="430"/>
      <c r="AB20" s="441"/>
      <c r="AC20" s="88">
        <f t="shared" ref="AC20:AC78" si="6">Q20*$E$11</f>
        <v>3343.4678858162356</v>
      </c>
      <c r="AD20" s="276">
        <f t="shared" ref="AD20:AD78" si="7">AC20/12</f>
        <v>278.62232381801965</v>
      </c>
      <c r="AE20" s="427"/>
      <c r="AF20" s="427"/>
      <c r="AG20" s="430"/>
      <c r="AH20" s="441"/>
      <c r="AI20" s="88">
        <f t="shared" ref="AI20:AI78" si="8">Q20*$E$12</f>
        <v>3343.4678858162356</v>
      </c>
      <c r="AJ20" s="276">
        <f t="shared" ref="AJ20:AJ78" si="9">AI20/12</f>
        <v>278.62232381801965</v>
      </c>
      <c r="AK20" s="427"/>
      <c r="AL20" s="427"/>
      <c r="AM20" s="430"/>
      <c r="AN20" s="441"/>
      <c r="AO20" s="88">
        <f t="shared" ref="AO20:AO78" si="10">Q20*$E$13</f>
        <v>3343.4678858162356</v>
      </c>
      <c r="AP20" s="276">
        <f t="shared" ref="AP20:AP78" si="11">AO20/12</f>
        <v>278.62232381801965</v>
      </c>
      <c r="AQ20" s="427"/>
      <c r="AR20" s="427"/>
      <c r="AS20" s="430"/>
      <c r="AT20" s="441"/>
      <c r="AU20" s="88">
        <f t="shared" ref="AU20:AU78" si="12">Q20*$E$14</f>
        <v>3343.4678858162356</v>
      </c>
      <c r="AV20" s="276">
        <f t="shared" ref="AV20:AV78" si="13">AU20/12</f>
        <v>278.62232381801965</v>
      </c>
      <c r="AW20" s="427"/>
      <c r="AX20" s="427"/>
      <c r="AY20" s="430"/>
    </row>
    <row r="21" spans="1:51" s="422" customFormat="1" ht="12" x14ac:dyDescent="0.25">
      <c r="A21" s="219">
        <v>4</v>
      </c>
      <c r="B21" s="403" t="s">
        <v>248</v>
      </c>
      <c r="C21" s="404" t="s">
        <v>249</v>
      </c>
      <c r="D21" s="404" t="s">
        <v>521</v>
      </c>
      <c r="E21" s="523"/>
      <c r="F21" s="84" t="str">
        <f t="shared" si="2"/>
        <v>026001PROC_Chaufferie_Int</v>
      </c>
      <c r="G21" s="84" t="str">
        <f t="shared" si="0"/>
        <v>026001PROC_Chaufferie_Int_Ramo</v>
      </c>
      <c r="H21" s="403" t="s">
        <v>254</v>
      </c>
      <c r="I21" s="86" t="s">
        <v>19</v>
      </c>
      <c r="J21" s="84" t="s">
        <v>16</v>
      </c>
      <c r="K21" s="143" t="s">
        <v>251</v>
      </c>
      <c r="L21" s="143" t="s">
        <v>255</v>
      </c>
      <c r="M21" s="143" t="s">
        <v>10</v>
      </c>
      <c r="N21" s="154">
        <v>2</v>
      </c>
      <c r="O21" s="99">
        <v>1000</v>
      </c>
      <c r="P21" s="87">
        <v>0.05</v>
      </c>
      <c r="Q21" s="88">
        <f t="shared" si="1"/>
        <v>2100</v>
      </c>
      <c r="R21" s="214">
        <f t="shared" si="3"/>
        <v>175</v>
      </c>
      <c r="S21" s="427"/>
      <c r="T21" s="427"/>
      <c r="U21" s="430"/>
      <c r="V21" s="443"/>
      <c r="W21" s="88">
        <f t="shared" si="4"/>
        <v>2228.9785905441572</v>
      </c>
      <c r="X21" s="276">
        <f t="shared" si="5"/>
        <v>185.74821587867976</v>
      </c>
      <c r="Y21" s="427"/>
      <c r="Z21" s="427"/>
      <c r="AA21" s="430"/>
      <c r="AB21" s="441"/>
      <c r="AC21" s="88">
        <f t="shared" si="6"/>
        <v>2228.9785905441572</v>
      </c>
      <c r="AD21" s="276">
        <f t="shared" si="7"/>
        <v>185.74821587867976</v>
      </c>
      <c r="AE21" s="427"/>
      <c r="AF21" s="427"/>
      <c r="AG21" s="430"/>
      <c r="AH21" s="441"/>
      <c r="AI21" s="88">
        <f t="shared" si="8"/>
        <v>2228.9785905441572</v>
      </c>
      <c r="AJ21" s="276">
        <f t="shared" si="9"/>
        <v>185.74821587867976</v>
      </c>
      <c r="AK21" s="427"/>
      <c r="AL21" s="427"/>
      <c r="AM21" s="430"/>
      <c r="AN21" s="441"/>
      <c r="AO21" s="88">
        <f t="shared" si="10"/>
        <v>2228.9785905441572</v>
      </c>
      <c r="AP21" s="276">
        <f t="shared" si="11"/>
        <v>185.74821587867976</v>
      </c>
      <c r="AQ21" s="427"/>
      <c r="AR21" s="427"/>
      <c r="AS21" s="430"/>
      <c r="AT21" s="441"/>
      <c r="AU21" s="88">
        <f t="shared" si="12"/>
        <v>2228.9785905441572</v>
      </c>
      <c r="AV21" s="276">
        <f t="shared" si="13"/>
        <v>185.74821587867976</v>
      </c>
      <c r="AW21" s="427"/>
      <c r="AX21" s="427"/>
      <c r="AY21" s="430"/>
    </row>
    <row r="22" spans="1:51" s="422" customFormat="1" ht="12" x14ac:dyDescent="0.25">
      <c r="A22" s="219">
        <v>4</v>
      </c>
      <c r="B22" s="403" t="s">
        <v>248</v>
      </c>
      <c r="C22" s="403" t="s">
        <v>249</v>
      </c>
      <c r="D22" s="403" t="s">
        <v>521</v>
      </c>
      <c r="E22" s="524" t="str">
        <f>F22</f>
        <v>026001VENP_Batiment</v>
      </c>
      <c r="F22" s="84" t="str">
        <f t="shared" si="2"/>
        <v>026001VENP_Batiment</v>
      </c>
      <c r="G22" s="84" t="str">
        <f t="shared" si="0"/>
        <v>026001VENP_Batiment_</v>
      </c>
      <c r="H22" s="403" t="s">
        <v>256</v>
      </c>
      <c r="I22" s="86" t="s">
        <v>12</v>
      </c>
      <c r="J22" s="84" t="s">
        <v>14</v>
      </c>
      <c r="K22" s="143" t="s">
        <v>257</v>
      </c>
      <c r="L22" s="143"/>
      <c r="M22" s="143" t="s">
        <v>10</v>
      </c>
      <c r="N22" s="154">
        <v>4</v>
      </c>
      <c r="O22" s="99">
        <v>1000</v>
      </c>
      <c r="P22" s="87">
        <v>0.05</v>
      </c>
      <c r="Q22" s="88">
        <f t="shared" si="1"/>
        <v>4200</v>
      </c>
      <c r="R22" s="214">
        <f t="shared" si="3"/>
        <v>350</v>
      </c>
      <c r="S22" s="427"/>
      <c r="T22" s="427"/>
      <c r="U22" s="430"/>
      <c r="V22" s="443"/>
      <c r="W22" s="88">
        <f t="shared" si="4"/>
        <v>4457.9571810883144</v>
      </c>
      <c r="X22" s="276">
        <f t="shared" si="5"/>
        <v>371.49643175735952</v>
      </c>
      <c r="Y22" s="427"/>
      <c r="Z22" s="427"/>
      <c r="AA22" s="430"/>
      <c r="AB22" s="441"/>
      <c r="AC22" s="88">
        <f t="shared" si="6"/>
        <v>4457.9571810883144</v>
      </c>
      <c r="AD22" s="276">
        <f t="shared" si="7"/>
        <v>371.49643175735952</v>
      </c>
      <c r="AE22" s="427"/>
      <c r="AF22" s="427"/>
      <c r="AG22" s="430"/>
      <c r="AH22" s="441"/>
      <c r="AI22" s="88">
        <f t="shared" si="8"/>
        <v>4457.9571810883144</v>
      </c>
      <c r="AJ22" s="276">
        <f t="shared" si="9"/>
        <v>371.49643175735952</v>
      </c>
      <c r="AK22" s="427"/>
      <c r="AL22" s="427"/>
      <c r="AM22" s="430"/>
      <c r="AN22" s="441"/>
      <c r="AO22" s="88">
        <f t="shared" si="10"/>
        <v>4457.9571810883144</v>
      </c>
      <c r="AP22" s="276">
        <f t="shared" si="11"/>
        <v>371.49643175735952</v>
      </c>
      <c r="AQ22" s="427"/>
      <c r="AR22" s="427"/>
      <c r="AS22" s="430"/>
      <c r="AT22" s="441"/>
      <c r="AU22" s="88">
        <f t="shared" si="12"/>
        <v>4457.9571810883144</v>
      </c>
      <c r="AV22" s="276">
        <f t="shared" si="13"/>
        <v>371.49643175735952</v>
      </c>
      <c r="AW22" s="427"/>
      <c r="AX22" s="427"/>
      <c r="AY22" s="430"/>
    </row>
    <row r="23" spans="1:51" s="422" customFormat="1" ht="12" x14ac:dyDescent="0.25">
      <c r="A23" s="219">
        <v>4</v>
      </c>
      <c r="B23" s="403" t="s">
        <v>248</v>
      </c>
      <c r="C23" s="403" t="s">
        <v>249</v>
      </c>
      <c r="D23" s="403" t="s">
        <v>521</v>
      </c>
      <c r="E23" s="524" t="str">
        <f>F23</f>
        <v>026001VENP_Prototype</v>
      </c>
      <c r="F23" s="84" t="str">
        <f t="shared" si="2"/>
        <v>026001VENP_Prototype</v>
      </c>
      <c r="G23" s="84" t="str">
        <f t="shared" si="0"/>
        <v>026001VENP_Prototype_</v>
      </c>
      <c r="H23" s="403" t="s">
        <v>256</v>
      </c>
      <c r="I23" s="86" t="s">
        <v>12</v>
      </c>
      <c r="J23" s="84" t="s">
        <v>14</v>
      </c>
      <c r="K23" s="143" t="s">
        <v>258</v>
      </c>
      <c r="L23" s="143"/>
      <c r="M23" s="143" t="s">
        <v>10</v>
      </c>
      <c r="N23" s="154">
        <v>4</v>
      </c>
      <c r="O23" s="99">
        <v>1000</v>
      </c>
      <c r="P23" s="87">
        <v>0.05</v>
      </c>
      <c r="Q23" s="88">
        <f t="shared" si="1"/>
        <v>4200</v>
      </c>
      <c r="R23" s="214">
        <f t="shared" si="3"/>
        <v>350</v>
      </c>
      <c r="S23" s="427"/>
      <c r="T23" s="427"/>
      <c r="U23" s="430"/>
      <c r="V23" s="443"/>
      <c r="W23" s="88">
        <f t="shared" si="4"/>
        <v>4457.9571810883144</v>
      </c>
      <c r="X23" s="276">
        <f t="shared" si="5"/>
        <v>371.49643175735952</v>
      </c>
      <c r="Y23" s="427"/>
      <c r="Z23" s="427"/>
      <c r="AA23" s="430"/>
      <c r="AB23" s="441"/>
      <c r="AC23" s="88">
        <f t="shared" si="6"/>
        <v>4457.9571810883144</v>
      </c>
      <c r="AD23" s="276">
        <f t="shared" si="7"/>
        <v>371.49643175735952</v>
      </c>
      <c r="AE23" s="427"/>
      <c r="AF23" s="427"/>
      <c r="AG23" s="430"/>
      <c r="AH23" s="441"/>
      <c r="AI23" s="88">
        <f t="shared" si="8"/>
        <v>4457.9571810883144</v>
      </c>
      <c r="AJ23" s="276">
        <f t="shared" si="9"/>
        <v>371.49643175735952</v>
      </c>
      <c r="AK23" s="427"/>
      <c r="AL23" s="427"/>
      <c r="AM23" s="430"/>
      <c r="AN23" s="441"/>
      <c r="AO23" s="88">
        <f t="shared" si="10"/>
        <v>4457.9571810883144</v>
      </c>
      <c r="AP23" s="276">
        <f t="shared" si="11"/>
        <v>371.49643175735952</v>
      </c>
      <c r="AQ23" s="427"/>
      <c r="AR23" s="427"/>
      <c r="AS23" s="430"/>
      <c r="AT23" s="441"/>
      <c r="AU23" s="88">
        <f t="shared" si="12"/>
        <v>4457.9571810883144</v>
      </c>
      <c r="AV23" s="276">
        <f t="shared" si="13"/>
        <v>371.49643175735952</v>
      </c>
      <c r="AW23" s="427"/>
      <c r="AX23" s="427"/>
      <c r="AY23" s="430"/>
    </row>
    <row r="24" spans="1:51" s="422" customFormat="1" ht="12" x14ac:dyDescent="0.25">
      <c r="A24" s="219">
        <v>4</v>
      </c>
      <c r="B24" s="403" t="s">
        <v>248</v>
      </c>
      <c r="C24" s="404" t="s">
        <v>249</v>
      </c>
      <c r="D24" s="404" t="s">
        <v>521</v>
      </c>
      <c r="E24" s="524" t="str">
        <f>F24</f>
        <v>026001PROM_Prototype</v>
      </c>
      <c r="F24" s="84" t="str">
        <f t="shared" si="2"/>
        <v>026001PROM_Prototype</v>
      </c>
      <c r="G24" s="84" t="str">
        <f t="shared" si="0"/>
        <v>026001PROM_Prototype_</v>
      </c>
      <c r="H24" s="403" t="s">
        <v>259</v>
      </c>
      <c r="I24" s="86" t="s">
        <v>19</v>
      </c>
      <c r="J24" s="84" t="s">
        <v>93</v>
      </c>
      <c r="K24" s="143" t="s">
        <v>258</v>
      </c>
      <c r="L24" s="143"/>
      <c r="M24" s="143" t="s">
        <v>10</v>
      </c>
      <c r="N24" s="154">
        <v>2</v>
      </c>
      <c r="O24" s="99">
        <v>1000</v>
      </c>
      <c r="P24" s="87">
        <v>0.05</v>
      </c>
      <c r="Q24" s="88">
        <f t="shared" si="1"/>
        <v>2100</v>
      </c>
      <c r="R24" s="214">
        <f t="shared" si="3"/>
        <v>175</v>
      </c>
      <c r="S24" s="427"/>
      <c r="T24" s="427"/>
      <c r="U24" s="430"/>
      <c r="V24" s="443"/>
      <c r="W24" s="88">
        <f t="shared" si="4"/>
        <v>2228.9785905441572</v>
      </c>
      <c r="X24" s="276">
        <f t="shared" si="5"/>
        <v>185.74821587867976</v>
      </c>
      <c r="Y24" s="427"/>
      <c r="Z24" s="427"/>
      <c r="AA24" s="430"/>
      <c r="AB24" s="441"/>
      <c r="AC24" s="88">
        <f t="shared" si="6"/>
        <v>2228.9785905441572</v>
      </c>
      <c r="AD24" s="276">
        <f t="shared" si="7"/>
        <v>185.74821587867976</v>
      </c>
      <c r="AE24" s="427"/>
      <c r="AF24" s="427"/>
      <c r="AG24" s="430"/>
      <c r="AH24" s="441"/>
      <c r="AI24" s="88">
        <f t="shared" si="8"/>
        <v>2228.9785905441572</v>
      </c>
      <c r="AJ24" s="276">
        <f t="shared" si="9"/>
        <v>185.74821587867976</v>
      </c>
      <c r="AK24" s="427"/>
      <c r="AL24" s="427"/>
      <c r="AM24" s="430"/>
      <c r="AN24" s="441"/>
      <c r="AO24" s="88">
        <f t="shared" si="10"/>
        <v>2228.9785905441572</v>
      </c>
      <c r="AP24" s="276">
        <f t="shared" si="11"/>
        <v>185.74821587867976</v>
      </c>
      <c r="AQ24" s="427"/>
      <c r="AR24" s="427"/>
      <c r="AS24" s="430"/>
      <c r="AT24" s="441"/>
      <c r="AU24" s="88">
        <f t="shared" si="12"/>
        <v>2228.9785905441572</v>
      </c>
      <c r="AV24" s="276">
        <f t="shared" si="13"/>
        <v>185.74821587867976</v>
      </c>
      <c r="AW24" s="427"/>
      <c r="AX24" s="427"/>
      <c r="AY24" s="430"/>
    </row>
    <row r="25" spans="1:51" s="422" customFormat="1" ht="12" x14ac:dyDescent="0.25">
      <c r="A25" s="219">
        <v>4</v>
      </c>
      <c r="B25" s="403" t="s">
        <v>260</v>
      </c>
      <c r="C25" s="404" t="s">
        <v>261</v>
      </c>
      <c r="D25" s="404" t="s">
        <v>521</v>
      </c>
      <c r="E25" s="524" t="str">
        <f>F25</f>
        <v>026002VENP_Nord</v>
      </c>
      <c r="F25" s="84" t="str">
        <f t="shared" si="2"/>
        <v>026002VENP_Nord</v>
      </c>
      <c r="G25" s="84" t="str">
        <f t="shared" si="0"/>
        <v>026002VENP_Nord_</v>
      </c>
      <c r="H25" s="403" t="s">
        <v>262</v>
      </c>
      <c r="I25" s="86" t="s">
        <v>12</v>
      </c>
      <c r="J25" s="84" t="s">
        <v>14</v>
      </c>
      <c r="K25" s="143" t="s">
        <v>263</v>
      </c>
      <c r="L25" s="143"/>
      <c r="M25" s="143" t="s">
        <v>10</v>
      </c>
      <c r="N25" s="154">
        <v>3</v>
      </c>
      <c r="O25" s="99">
        <v>1000</v>
      </c>
      <c r="P25" s="87">
        <v>0.05</v>
      </c>
      <c r="Q25" s="88">
        <f t="shared" si="1"/>
        <v>3150</v>
      </c>
      <c r="R25" s="214">
        <f t="shared" si="3"/>
        <v>262.5</v>
      </c>
      <c r="S25" s="427"/>
      <c r="T25" s="427"/>
      <c r="U25" s="430"/>
      <c r="V25" s="443"/>
      <c r="W25" s="88">
        <f t="shared" si="4"/>
        <v>3343.4678858162356</v>
      </c>
      <c r="X25" s="276">
        <f t="shared" si="5"/>
        <v>278.62232381801965</v>
      </c>
      <c r="Y25" s="427"/>
      <c r="Z25" s="427"/>
      <c r="AA25" s="430"/>
      <c r="AB25" s="441"/>
      <c r="AC25" s="88">
        <f t="shared" si="6"/>
        <v>3343.4678858162356</v>
      </c>
      <c r="AD25" s="276">
        <f t="shared" si="7"/>
        <v>278.62232381801965</v>
      </c>
      <c r="AE25" s="427"/>
      <c r="AF25" s="427"/>
      <c r="AG25" s="430"/>
      <c r="AH25" s="441"/>
      <c r="AI25" s="88">
        <f t="shared" si="8"/>
        <v>3343.4678858162356</v>
      </c>
      <c r="AJ25" s="276">
        <f t="shared" si="9"/>
        <v>278.62232381801965</v>
      </c>
      <c r="AK25" s="427"/>
      <c r="AL25" s="427"/>
      <c r="AM25" s="430"/>
      <c r="AN25" s="441"/>
      <c r="AO25" s="88">
        <f t="shared" si="10"/>
        <v>3343.4678858162356</v>
      </c>
      <c r="AP25" s="276">
        <f t="shared" si="11"/>
        <v>278.62232381801965</v>
      </c>
      <c r="AQ25" s="427"/>
      <c r="AR25" s="427"/>
      <c r="AS25" s="430"/>
      <c r="AT25" s="441"/>
      <c r="AU25" s="88">
        <f t="shared" si="12"/>
        <v>3343.4678858162356</v>
      </c>
      <c r="AV25" s="276">
        <f t="shared" si="13"/>
        <v>278.62232381801965</v>
      </c>
      <c r="AW25" s="427"/>
      <c r="AX25" s="427"/>
      <c r="AY25" s="430"/>
    </row>
    <row r="26" spans="1:51" s="422" customFormat="1" ht="12" x14ac:dyDescent="0.25">
      <c r="A26" s="219">
        <v>4</v>
      </c>
      <c r="B26" s="403" t="s">
        <v>264</v>
      </c>
      <c r="C26" s="403" t="s">
        <v>265</v>
      </c>
      <c r="D26" s="403" t="s">
        <v>521</v>
      </c>
      <c r="E26" s="525" t="str">
        <f>F26</f>
        <v>026003PROC_Chaufferie_Ext</v>
      </c>
      <c r="F26" s="84" t="str">
        <f t="shared" si="2"/>
        <v>026003PROC_Chaufferie_Ext</v>
      </c>
      <c r="G26" s="84" t="str">
        <f t="shared" si="0"/>
        <v>026003PROC_Chaufferie_Ext_</v>
      </c>
      <c r="H26" s="403" t="s">
        <v>266</v>
      </c>
      <c r="I26" s="86" t="s">
        <v>19</v>
      </c>
      <c r="J26" s="84" t="s">
        <v>16</v>
      </c>
      <c r="K26" s="143" t="s">
        <v>267</v>
      </c>
      <c r="L26" s="143"/>
      <c r="M26" s="143" t="s">
        <v>10</v>
      </c>
      <c r="N26" s="154">
        <v>3</v>
      </c>
      <c r="O26" s="99">
        <v>1000</v>
      </c>
      <c r="P26" s="87">
        <v>0.05</v>
      </c>
      <c r="Q26" s="88">
        <f t="shared" si="1"/>
        <v>3150</v>
      </c>
      <c r="R26" s="214">
        <f t="shared" si="3"/>
        <v>262.5</v>
      </c>
      <c r="S26" s="427"/>
      <c r="T26" s="427"/>
      <c r="U26" s="430"/>
      <c r="V26" s="443"/>
      <c r="W26" s="88">
        <f t="shared" si="4"/>
        <v>3343.4678858162356</v>
      </c>
      <c r="X26" s="276">
        <f t="shared" si="5"/>
        <v>278.62232381801965</v>
      </c>
      <c r="Y26" s="427"/>
      <c r="Z26" s="427"/>
      <c r="AA26" s="430"/>
      <c r="AB26" s="441"/>
      <c r="AC26" s="88">
        <f t="shared" si="6"/>
        <v>3343.4678858162356</v>
      </c>
      <c r="AD26" s="276">
        <f t="shared" si="7"/>
        <v>278.62232381801965</v>
      </c>
      <c r="AE26" s="427"/>
      <c r="AF26" s="427"/>
      <c r="AG26" s="430"/>
      <c r="AH26" s="441"/>
      <c r="AI26" s="88">
        <f t="shared" si="8"/>
        <v>3343.4678858162356</v>
      </c>
      <c r="AJ26" s="276">
        <f t="shared" si="9"/>
        <v>278.62232381801965</v>
      </c>
      <c r="AK26" s="427"/>
      <c r="AL26" s="427"/>
      <c r="AM26" s="430"/>
      <c r="AN26" s="441"/>
      <c r="AO26" s="88">
        <f t="shared" si="10"/>
        <v>3343.4678858162356</v>
      </c>
      <c r="AP26" s="276">
        <f t="shared" si="11"/>
        <v>278.62232381801965</v>
      </c>
      <c r="AQ26" s="427"/>
      <c r="AR26" s="427"/>
      <c r="AS26" s="430"/>
      <c r="AT26" s="441"/>
      <c r="AU26" s="88">
        <f t="shared" si="12"/>
        <v>3343.4678858162356</v>
      </c>
      <c r="AV26" s="276">
        <f t="shared" si="13"/>
        <v>278.62232381801965</v>
      </c>
      <c r="AW26" s="427"/>
      <c r="AX26" s="427"/>
      <c r="AY26" s="430"/>
    </row>
    <row r="27" spans="1:51" s="422" customFormat="1" ht="12" x14ac:dyDescent="0.25">
      <c r="A27" s="219">
        <v>4</v>
      </c>
      <c r="B27" s="403" t="s">
        <v>264</v>
      </c>
      <c r="C27" s="404" t="s">
        <v>265</v>
      </c>
      <c r="D27" s="404" t="s">
        <v>521</v>
      </c>
      <c r="E27" s="522"/>
      <c r="F27" s="84" t="str">
        <f t="shared" si="2"/>
        <v>026003PROC_Chaufferie_Ext</v>
      </c>
      <c r="G27" s="84" t="str">
        <f t="shared" si="0"/>
        <v>026003PROC_Chaufferie_Ext_Comb</v>
      </c>
      <c r="H27" s="403" t="s">
        <v>252</v>
      </c>
      <c r="I27" s="86" t="s">
        <v>19</v>
      </c>
      <c r="J27" s="84" t="s">
        <v>16</v>
      </c>
      <c r="K27" s="143" t="s">
        <v>267</v>
      </c>
      <c r="L27" s="143" t="s">
        <v>253</v>
      </c>
      <c r="M27" s="143" t="s">
        <v>10</v>
      </c>
      <c r="N27" s="154">
        <v>3</v>
      </c>
      <c r="O27" s="99">
        <v>1000</v>
      </c>
      <c r="P27" s="87">
        <v>0.05</v>
      </c>
      <c r="Q27" s="88">
        <f t="shared" si="1"/>
        <v>3150</v>
      </c>
      <c r="R27" s="214">
        <f t="shared" si="3"/>
        <v>262.5</v>
      </c>
      <c r="S27" s="427"/>
      <c r="T27" s="427"/>
      <c r="U27" s="430"/>
      <c r="V27" s="443"/>
      <c r="W27" s="88">
        <f t="shared" si="4"/>
        <v>3343.4678858162356</v>
      </c>
      <c r="X27" s="276">
        <f t="shared" si="5"/>
        <v>278.62232381801965</v>
      </c>
      <c r="Y27" s="427"/>
      <c r="Z27" s="427"/>
      <c r="AA27" s="430"/>
      <c r="AB27" s="441"/>
      <c r="AC27" s="88">
        <f t="shared" si="6"/>
        <v>3343.4678858162356</v>
      </c>
      <c r="AD27" s="276">
        <f t="shared" si="7"/>
        <v>278.62232381801965</v>
      </c>
      <c r="AE27" s="427"/>
      <c r="AF27" s="427"/>
      <c r="AG27" s="430"/>
      <c r="AH27" s="441"/>
      <c r="AI27" s="88">
        <f t="shared" si="8"/>
        <v>3343.4678858162356</v>
      </c>
      <c r="AJ27" s="276">
        <f t="shared" si="9"/>
        <v>278.62232381801965</v>
      </c>
      <c r="AK27" s="427"/>
      <c r="AL27" s="427"/>
      <c r="AM27" s="430"/>
      <c r="AN27" s="441"/>
      <c r="AO27" s="88">
        <f t="shared" si="10"/>
        <v>3343.4678858162356</v>
      </c>
      <c r="AP27" s="276">
        <f t="shared" si="11"/>
        <v>278.62232381801965</v>
      </c>
      <c r="AQ27" s="427"/>
      <c r="AR27" s="427"/>
      <c r="AS27" s="430"/>
      <c r="AT27" s="441"/>
      <c r="AU27" s="88">
        <f t="shared" si="12"/>
        <v>3343.4678858162356</v>
      </c>
      <c r="AV27" s="276">
        <f t="shared" si="13"/>
        <v>278.62232381801965</v>
      </c>
      <c r="AW27" s="427"/>
      <c r="AX27" s="427"/>
      <c r="AY27" s="430"/>
    </row>
    <row r="28" spans="1:51" s="422" customFormat="1" ht="12" x14ac:dyDescent="0.25">
      <c r="A28" s="219">
        <v>4</v>
      </c>
      <c r="B28" s="403" t="s">
        <v>264</v>
      </c>
      <c r="C28" s="404" t="s">
        <v>265</v>
      </c>
      <c r="D28" s="404" t="s">
        <v>521</v>
      </c>
      <c r="E28" s="523"/>
      <c r="F28" s="84" t="str">
        <f t="shared" si="2"/>
        <v>026003PROC_Chaufferie_Ext</v>
      </c>
      <c r="G28" s="84" t="str">
        <f t="shared" si="0"/>
        <v>026003PROC_Chaufferie_Ext_Ramo</v>
      </c>
      <c r="H28" s="403" t="s">
        <v>254</v>
      </c>
      <c r="I28" s="86" t="s">
        <v>19</v>
      </c>
      <c r="J28" s="84" t="s">
        <v>16</v>
      </c>
      <c r="K28" s="143" t="s">
        <v>267</v>
      </c>
      <c r="L28" s="143" t="s">
        <v>255</v>
      </c>
      <c r="M28" s="143" t="s">
        <v>10</v>
      </c>
      <c r="N28" s="154">
        <v>2</v>
      </c>
      <c r="O28" s="99">
        <v>1000</v>
      </c>
      <c r="P28" s="87">
        <v>0.05</v>
      </c>
      <c r="Q28" s="88">
        <f t="shared" si="1"/>
        <v>2100</v>
      </c>
      <c r="R28" s="214">
        <f t="shared" si="3"/>
        <v>175</v>
      </c>
      <c r="S28" s="427"/>
      <c r="T28" s="427"/>
      <c r="U28" s="430"/>
      <c r="V28" s="443"/>
      <c r="W28" s="88">
        <f t="shared" si="4"/>
        <v>2228.9785905441572</v>
      </c>
      <c r="X28" s="276">
        <f t="shared" si="5"/>
        <v>185.74821587867976</v>
      </c>
      <c r="Y28" s="427"/>
      <c r="Z28" s="427"/>
      <c r="AA28" s="430"/>
      <c r="AB28" s="441"/>
      <c r="AC28" s="88">
        <f t="shared" si="6"/>
        <v>2228.9785905441572</v>
      </c>
      <c r="AD28" s="276">
        <f t="shared" si="7"/>
        <v>185.74821587867976</v>
      </c>
      <c r="AE28" s="427"/>
      <c r="AF28" s="427"/>
      <c r="AG28" s="430"/>
      <c r="AH28" s="441"/>
      <c r="AI28" s="88">
        <f t="shared" si="8"/>
        <v>2228.9785905441572</v>
      </c>
      <c r="AJ28" s="276">
        <f t="shared" si="9"/>
        <v>185.74821587867976</v>
      </c>
      <c r="AK28" s="427"/>
      <c r="AL28" s="427"/>
      <c r="AM28" s="430"/>
      <c r="AN28" s="441"/>
      <c r="AO28" s="88">
        <f t="shared" si="10"/>
        <v>2228.9785905441572</v>
      </c>
      <c r="AP28" s="276">
        <f t="shared" si="11"/>
        <v>185.74821587867976</v>
      </c>
      <c r="AQ28" s="427"/>
      <c r="AR28" s="427"/>
      <c r="AS28" s="430"/>
      <c r="AT28" s="441"/>
      <c r="AU28" s="88">
        <f t="shared" si="12"/>
        <v>2228.9785905441572</v>
      </c>
      <c r="AV28" s="276">
        <f t="shared" si="13"/>
        <v>185.74821587867976</v>
      </c>
      <c r="AW28" s="427"/>
      <c r="AX28" s="427"/>
      <c r="AY28" s="430"/>
    </row>
    <row r="29" spans="1:51" s="422" customFormat="1" ht="60" x14ac:dyDescent="0.25">
      <c r="A29" s="219">
        <v>4</v>
      </c>
      <c r="B29" s="403" t="s">
        <v>264</v>
      </c>
      <c r="C29" s="403" t="s">
        <v>265</v>
      </c>
      <c r="D29" s="403" t="s">
        <v>521</v>
      </c>
      <c r="E29" s="524" t="str">
        <f>F29</f>
        <v>026003VENP_UES</v>
      </c>
      <c r="F29" s="84" t="str">
        <f t="shared" si="2"/>
        <v>026003VENP_UES</v>
      </c>
      <c r="G29" s="84" t="str">
        <f t="shared" si="0"/>
        <v>026003VENP_UES_</v>
      </c>
      <c r="H29" s="403" t="s">
        <v>268</v>
      </c>
      <c r="I29" s="86" t="s">
        <v>12</v>
      </c>
      <c r="J29" s="84" t="s">
        <v>14</v>
      </c>
      <c r="K29" s="143" t="s">
        <v>269</v>
      </c>
      <c r="L29" s="143"/>
      <c r="M29" s="143" t="s">
        <v>10</v>
      </c>
      <c r="N29" s="154">
        <v>4</v>
      </c>
      <c r="O29" s="99">
        <v>1000</v>
      </c>
      <c r="P29" s="87">
        <v>0.05</v>
      </c>
      <c r="Q29" s="88">
        <f t="shared" si="1"/>
        <v>4200</v>
      </c>
      <c r="R29" s="214">
        <f t="shared" si="3"/>
        <v>350</v>
      </c>
      <c r="S29" s="427"/>
      <c r="T29" s="427"/>
      <c r="U29" s="430"/>
      <c r="V29" s="443"/>
      <c r="W29" s="88">
        <f t="shared" si="4"/>
        <v>4457.9571810883144</v>
      </c>
      <c r="X29" s="276">
        <f t="shared" si="5"/>
        <v>371.49643175735952</v>
      </c>
      <c r="Y29" s="427"/>
      <c r="Z29" s="427"/>
      <c r="AA29" s="430"/>
      <c r="AB29" s="441"/>
      <c r="AC29" s="88">
        <f t="shared" si="6"/>
        <v>4457.9571810883144</v>
      </c>
      <c r="AD29" s="276">
        <f t="shared" si="7"/>
        <v>371.49643175735952</v>
      </c>
      <c r="AE29" s="427"/>
      <c r="AF29" s="427"/>
      <c r="AG29" s="430"/>
      <c r="AH29" s="441"/>
      <c r="AI29" s="88">
        <f t="shared" si="8"/>
        <v>4457.9571810883144</v>
      </c>
      <c r="AJ29" s="276">
        <f t="shared" si="9"/>
        <v>371.49643175735952</v>
      </c>
      <c r="AK29" s="427"/>
      <c r="AL29" s="427"/>
      <c r="AM29" s="430"/>
      <c r="AN29" s="441"/>
      <c r="AO29" s="88">
        <f t="shared" si="10"/>
        <v>4457.9571810883144</v>
      </c>
      <c r="AP29" s="276">
        <f t="shared" si="11"/>
        <v>371.49643175735952</v>
      </c>
      <c r="AQ29" s="427"/>
      <c r="AR29" s="427"/>
      <c r="AS29" s="430"/>
      <c r="AT29" s="441"/>
      <c r="AU29" s="88">
        <f t="shared" si="12"/>
        <v>4457.9571810883144</v>
      </c>
      <c r="AV29" s="276">
        <f t="shared" si="13"/>
        <v>371.49643175735952</v>
      </c>
      <c r="AW29" s="427"/>
      <c r="AX29" s="427"/>
      <c r="AY29" s="430"/>
    </row>
    <row r="30" spans="1:51" s="422" customFormat="1" ht="36" x14ac:dyDescent="0.25">
      <c r="A30" s="219">
        <v>4</v>
      </c>
      <c r="B30" s="403" t="s">
        <v>264</v>
      </c>
      <c r="C30" s="403" t="s">
        <v>265</v>
      </c>
      <c r="D30" s="403" t="s">
        <v>521</v>
      </c>
      <c r="E30" s="524" t="str">
        <f>F30</f>
        <v>026003VENP_Transit</v>
      </c>
      <c r="F30" s="84" t="str">
        <f t="shared" si="2"/>
        <v>026003VENP_Transit</v>
      </c>
      <c r="G30" s="84" t="str">
        <f t="shared" si="0"/>
        <v>026003VENP_Transit_</v>
      </c>
      <c r="H30" s="403" t="s">
        <v>270</v>
      </c>
      <c r="I30" s="86" t="s">
        <v>12</v>
      </c>
      <c r="J30" s="84" t="s">
        <v>14</v>
      </c>
      <c r="K30" s="143" t="s">
        <v>271</v>
      </c>
      <c r="L30" s="143"/>
      <c r="M30" s="143" t="s">
        <v>10</v>
      </c>
      <c r="N30" s="154">
        <v>4</v>
      </c>
      <c r="O30" s="99">
        <v>1000</v>
      </c>
      <c r="P30" s="87">
        <v>0.05</v>
      </c>
      <c r="Q30" s="88">
        <f t="shared" si="1"/>
        <v>4200</v>
      </c>
      <c r="R30" s="214">
        <f t="shared" si="3"/>
        <v>350</v>
      </c>
      <c r="S30" s="427"/>
      <c r="T30" s="427"/>
      <c r="U30" s="430"/>
      <c r="V30" s="443"/>
      <c r="W30" s="88">
        <f t="shared" si="4"/>
        <v>4457.9571810883144</v>
      </c>
      <c r="X30" s="276">
        <f t="shared" si="5"/>
        <v>371.49643175735952</v>
      </c>
      <c r="Y30" s="427"/>
      <c r="Z30" s="427"/>
      <c r="AA30" s="430"/>
      <c r="AB30" s="441"/>
      <c r="AC30" s="88">
        <f t="shared" si="6"/>
        <v>4457.9571810883144</v>
      </c>
      <c r="AD30" s="276">
        <f t="shared" si="7"/>
        <v>371.49643175735952</v>
      </c>
      <c r="AE30" s="427"/>
      <c r="AF30" s="427"/>
      <c r="AG30" s="430"/>
      <c r="AH30" s="441"/>
      <c r="AI30" s="88">
        <f t="shared" si="8"/>
        <v>4457.9571810883144</v>
      </c>
      <c r="AJ30" s="276">
        <f t="shared" si="9"/>
        <v>371.49643175735952</v>
      </c>
      <c r="AK30" s="427"/>
      <c r="AL30" s="427"/>
      <c r="AM30" s="430"/>
      <c r="AN30" s="441"/>
      <c r="AO30" s="88">
        <f t="shared" si="10"/>
        <v>4457.9571810883144</v>
      </c>
      <c r="AP30" s="276">
        <f t="shared" si="11"/>
        <v>371.49643175735952</v>
      </c>
      <c r="AQ30" s="427"/>
      <c r="AR30" s="427"/>
      <c r="AS30" s="430"/>
      <c r="AT30" s="441"/>
      <c r="AU30" s="88">
        <f t="shared" si="12"/>
        <v>4457.9571810883144</v>
      </c>
      <c r="AV30" s="276">
        <f t="shared" si="13"/>
        <v>371.49643175735952</v>
      </c>
      <c r="AW30" s="427"/>
      <c r="AX30" s="427"/>
      <c r="AY30" s="430"/>
    </row>
    <row r="31" spans="1:51" s="422" customFormat="1" ht="36" x14ac:dyDescent="0.25">
      <c r="A31" s="219">
        <v>4</v>
      </c>
      <c r="B31" s="403" t="s">
        <v>264</v>
      </c>
      <c r="C31" s="403" t="s">
        <v>265</v>
      </c>
      <c r="D31" s="403" t="s">
        <v>521</v>
      </c>
      <c r="E31" s="524" t="str">
        <f>F31</f>
        <v>026003VENP_Chirurgie</v>
      </c>
      <c r="F31" s="84" t="str">
        <f t="shared" si="2"/>
        <v>026003VENP_Chirurgie</v>
      </c>
      <c r="G31" s="84" t="str">
        <f t="shared" si="0"/>
        <v>026003VENP_Chirurgie_</v>
      </c>
      <c r="H31" s="403" t="s">
        <v>272</v>
      </c>
      <c r="I31" s="86" t="s">
        <v>12</v>
      </c>
      <c r="J31" s="84" t="s">
        <v>14</v>
      </c>
      <c r="K31" s="143" t="s">
        <v>273</v>
      </c>
      <c r="L31" s="143"/>
      <c r="M31" s="143" t="s">
        <v>10</v>
      </c>
      <c r="N31" s="154">
        <v>4</v>
      </c>
      <c r="O31" s="99">
        <v>1000</v>
      </c>
      <c r="P31" s="87">
        <v>0.05</v>
      </c>
      <c r="Q31" s="88">
        <f t="shared" si="1"/>
        <v>4200</v>
      </c>
      <c r="R31" s="214">
        <f t="shared" si="3"/>
        <v>350</v>
      </c>
      <c r="S31" s="427"/>
      <c r="T31" s="427"/>
      <c r="U31" s="430"/>
      <c r="V31" s="443"/>
      <c r="W31" s="88">
        <f t="shared" si="4"/>
        <v>4457.9571810883144</v>
      </c>
      <c r="X31" s="276">
        <f t="shared" si="5"/>
        <v>371.49643175735952</v>
      </c>
      <c r="Y31" s="427"/>
      <c r="Z31" s="427"/>
      <c r="AA31" s="430"/>
      <c r="AB31" s="441"/>
      <c r="AC31" s="88">
        <f t="shared" si="6"/>
        <v>4457.9571810883144</v>
      </c>
      <c r="AD31" s="276">
        <f t="shared" si="7"/>
        <v>371.49643175735952</v>
      </c>
      <c r="AE31" s="427"/>
      <c r="AF31" s="427"/>
      <c r="AG31" s="430"/>
      <c r="AH31" s="441"/>
      <c r="AI31" s="88">
        <f t="shared" si="8"/>
        <v>4457.9571810883144</v>
      </c>
      <c r="AJ31" s="276">
        <f t="shared" si="9"/>
        <v>371.49643175735952</v>
      </c>
      <c r="AK31" s="427"/>
      <c r="AL31" s="427"/>
      <c r="AM31" s="430"/>
      <c r="AN31" s="441"/>
      <c r="AO31" s="88">
        <f t="shared" si="10"/>
        <v>4457.9571810883144</v>
      </c>
      <c r="AP31" s="276">
        <f t="shared" si="11"/>
        <v>371.49643175735952</v>
      </c>
      <c r="AQ31" s="427"/>
      <c r="AR31" s="427"/>
      <c r="AS31" s="430"/>
      <c r="AT31" s="441"/>
      <c r="AU31" s="88">
        <f t="shared" si="12"/>
        <v>4457.9571810883144</v>
      </c>
      <c r="AV31" s="276">
        <f t="shared" si="13"/>
        <v>371.49643175735952</v>
      </c>
      <c r="AW31" s="427"/>
      <c r="AX31" s="427"/>
      <c r="AY31" s="430"/>
    </row>
    <row r="32" spans="1:51" s="422" customFormat="1" ht="36" x14ac:dyDescent="0.25">
      <c r="A32" s="219">
        <v>4</v>
      </c>
      <c r="B32" s="403" t="s">
        <v>264</v>
      </c>
      <c r="C32" s="403" t="s">
        <v>265</v>
      </c>
      <c r="D32" s="403" t="s">
        <v>521</v>
      </c>
      <c r="E32" s="524" t="str">
        <f>F32</f>
        <v>026003VENP_Nouv_CTA</v>
      </c>
      <c r="F32" s="84" t="str">
        <f t="shared" si="2"/>
        <v>026003VENP_Nouv_CTA</v>
      </c>
      <c r="G32" s="84" t="str">
        <f t="shared" si="0"/>
        <v>026003VENP_Nouv_CTA_</v>
      </c>
      <c r="H32" s="403" t="s">
        <v>274</v>
      </c>
      <c r="I32" s="86" t="s">
        <v>12</v>
      </c>
      <c r="J32" s="84" t="s">
        <v>14</v>
      </c>
      <c r="K32" s="143" t="s">
        <v>275</v>
      </c>
      <c r="L32" s="143"/>
      <c r="M32" s="143" t="s">
        <v>10</v>
      </c>
      <c r="N32" s="154">
        <v>4</v>
      </c>
      <c r="O32" s="99">
        <v>1000</v>
      </c>
      <c r="P32" s="87">
        <v>0.05</v>
      </c>
      <c r="Q32" s="88">
        <f t="shared" si="1"/>
        <v>4200</v>
      </c>
      <c r="R32" s="214">
        <f t="shared" si="3"/>
        <v>350</v>
      </c>
      <c r="S32" s="427"/>
      <c r="T32" s="427"/>
      <c r="U32" s="430"/>
      <c r="V32" s="443"/>
      <c r="W32" s="88">
        <f t="shared" si="4"/>
        <v>4457.9571810883144</v>
      </c>
      <c r="X32" s="276">
        <f t="shared" si="5"/>
        <v>371.49643175735952</v>
      </c>
      <c r="Y32" s="427"/>
      <c r="Z32" s="427"/>
      <c r="AA32" s="430"/>
      <c r="AB32" s="441"/>
      <c r="AC32" s="88">
        <f t="shared" si="6"/>
        <v>4457.9571810883144</v>
      </c>
      <c r="AD32" s="276">
        <f t="shared" si="7"/>
        <v>371.49643175735952</v>
      </c>
      <c r="AE32" s="427"/>
      <c r="AF32" s="427"/>
      <c r="AG32" s="430"/>
      <c r="AH32" s="441"/>
      <c r="AI32" s="88">
        <f t="shared" si="8"/>
        <v>4457.9571810883144</v>
      </c>
      <c r="AJ32" s="276">
        <f t="shared" si="9"/>
        <v>371.49643175735952</v>
      </c>
      <c r="AK32" s="427"/>
      <c r="AL32" s="427"/>
      <c r="AM32" s="430"/>
      <c r="AN32" s="441"/>
      <c r="AO32" s="88">
        <f t="shared" si="10"/>
        <v>4457.9571810883144</v>
      </c>
      <c r="AP32" s="276">
        <f t="shared" si="11"/>
        <v>371.49643175735952</v>
      </c>
      <c r="AQ32" s="427"/>
      <c r="AR32" s="427"/>
      <c r="AS32" s="430"/>
      <c r="AT32" s="441"/>
      <c r="AU32" s="88">
        <f t="shared" si="12"/>
        <v>4457.9571810883144</v>
      </c>
      <c r="AV32" s="276">
        <f t="shared" si="13"/>
        <v>371.49643175735952</v>
      </c>
      <c r="AW32" s="427"/>
      <c r="AX32" s="427"/>
      <c r="AY32" s="430"/>
    </row>
    <row r="33" spans="1:51" s="422" customFormat="1" ht="24" x14ac:dyDescent="0.25">
      <c r="A33" s="219">
        <v>4</v>
      </c>
      <c r="B33" s="403" t="s">
        <v>264</v>
      </c>
      <c r="C33" s="403" t="s">
        <v>265</v>
      </c>
      <c r="D33" s="403" t="s">
        <v>521</v>
      </c>
      <c r="E33" s="524" t="str">
        <f>F33</f>
        <v>026003VENP_Atelier</v>
      </c>
      <c r="F33" s="84" t="str">
        <f t="shared" si="2"/>
        <v>026003VENP_Atelier</v>
      </c>
      <c r="G33" s="84" t="str">
        <f t="shared" si="0"/>
        <v>026003VENP_Atelier_</v>
      </c>
      <c r="H33" s="403" t="s">
        <v>276</v>
      </c>
      <c r="I33" s="86" t="s">
        <v>12</v>
      </c>
      <c r="J33" s="84" t="s">
        <v>14</v>
      </c>
      <c r="K33" s="143" t="s">
        <v>277</v>
      </c>
      <c r="L33" s="143"/>
      <c r="M33" s="143" t="s">
        <v>10</v>
      </c>
      <c r="N33" s="154">
        <v>4</v>
      </c>
      <c r="O33" s="99">
        <v>1000</v>
      </c>
      <c r="P33" s="87">
        <v>0.05</v>
      </c>
      <c r="Q33" s="88">
        <f t="shared" si="1"/>
        <v>4200</v>
      </c>
      <c r="R33" s="214">
        <f t="shared" si="3"/>
        <v>350</v>
      </c>
      <c r="S33" s="427"/>
      <c r="T33" s="427"/>
      <c r="U33" s="430"/>
      <c r="V33" s="443"/>
      <c r="W33" s="88">
        <f t="shared" si="4"/>
        <v>4457.9571810883144</v>
      </c>
      <c r="X33" s="276">
        <f t="shared" si="5"/>
        <v>371.49643175735952</v>
      </c>
      <c r="Y33" s="427"/>
      <c r="Z33" s="427"/>
      <c r="AA33" s="430"/>
      <c r="AB33" s="441"/>
      <c r="AC33" s="88">
        <f t="shared" si="6"/>
        <v>4457.9571810883144</v>
      </c>
      <c r="AD33" s="276">
        <f t="shared" si="7"/>
        <v>371.49643175735952</v>
      </c>
      <c r="AE33" s="427"/>
      <c r="AF33" s="427"/>
      <c r="AG33" s="430"/>
      <c r="AH33" s="441"/>
      <c r="AI33" s="88">
        <f t="shared" si="8"/>
        <v>4457.9571810883144</v>
      </c>
      <c r="AJ33" s="276">
        <f t="shared" si="9"/>
        <v>371.49643175735952</v>
      </c>
      <c r="AK33" s="427"/>
      <c r="AL33" s="427"/>
      <c r="AM33" s="430"/>
      <c r="AN33" s="441"/>
      <c r="AO33" s="88">
        <f t="shared" si="10"/>
        <v>4457.9571810883144</v>
      </c>
      <c r="AP33" s="276">
        <f t="shared" si="11"/>
        <v>371.49643175735952</v>
      </c>
      <c r="AQ33" s="427"/>
      <c r="AR33" s="427"/>
      <c r="AS33" s="430"/>
      <c r="AT33" s="441"/>
      <c r="AU33" s="88">
        <f t="shared" si="12"/>
        <v>4457.9571810883144</v>
      </c>
      <c r="AV33" s="276">
        <f t="shared" si="13"/>
        <v>371.49643175735952</v>
      </c>
      <c r="AW33" s="427"/>
      <c r="AX33" s="427"/>
      <c r="AY33" s="430"/>
    </row>
    <row r="34" spans="1:51" s="422" customFormat="1" ht="12" x14ac:dyDescent="0.25">
      <c r="A34" s="219">
        <v>4</v>
      </c>
      <c r="B34" s="403" t="s">
        <v>278</v>
      </c>
      <c r="C34" s="404" t="s">
        <v>279</v>
      </c>
      <c r="D34" s="404" t="s">
        <v>521</v>
      </c>
      <c r="E34" s="525" t="str">
        <f>F34</f>
        <v>026004PROC_Chaufferie_Int</v>
      </c>
      <c r="F34" s="84" t="str">
        <f t="shared" si="2"/>
        <v>026004PROC_Chaufferie_Int</v>
      </c>
      <c r="G34" s="84" t="str">
        <f t="shared" si="0"/>
        <v>026004PROC_Chaufferie_Int_</v>
      </c>
      <c r="H34" s="403" t="s">
        <v>280</v>
      </c>
      <c r="I34" s="86" t="s">
        <v>19</v>
      </c>
      <c r="J34" s="84" t="s">
        <v>16</v>
      </c>
      <c r="K34" s="143" t="s">
        <v>251</v>
      </c>
      <c r="L34" s="143"/>
      <c r="M34" s="143" t="s">
        <v>10</v>
      </c>
      <c r="N34" s="154">
        <v>3</v>
      </c>
      <c r="O34" s="99">
        <v>1000</v>
      </c>
      <c r="P34" s="87">
        <v>0.05</v>
      </c>
      <c r="Q34" s="88">
        <f t="shared" si="1"/>
        <v>3150</v>
      </c>
      <c r="R34" s="214">
        <f t="shared" si="3"/>
        <v>262.5</v>
      </c>
      <c r="S34" s="427"/>
      <c r="T34" s="427"/>
      <c r="U34" s="430"/>
      <c r="V34" s="443"/>
      <c r="W34" s="88">
        <f t="shared" si="4"/>
        <v>3343.4678858162356</v>
      </c>
      <c r="X34" s="276">
        <f t="shared" si="5"/>
        <v>278.62232381801965</v>
      </c>
      <c r="Y34" s="427"/>
      <c r="Z34" s="427"/>
      <c r="AA34" s="430"/>
      <c r="AB34" s="441"/>
      <c r="AC34" s="88">
        <f t="shared" si="6"/>
        <v>3343.4678858162356</v>
      </c>
      <c r="AD34" s="276">
        <f t="shared" si="7"/>
        <v>278.62232381801965</v>
      </c>
      <c r="AE34" s="427"/>
      <c r="AF34" s="427"/>
      <c r="AG34" s="430"/>
      <c r="AH34" s="441"/>
      <c r="AI34" s="88">
        <f t="shared" si="8"/>
        <v>3343.4678858162356</v>
      </c>
      <c r="AJ34" s="276">
        <f t="shared" si="9"/>
        <v>278.62232381801965</v>
      </c>
      <c r="AK34" s="427"/>
      <c r="AL34" s="427"/>
      <c r="AM34" s="430"/>
      <c r="AN34" s="441"/>
      <c r="AO34" s="88">
        <f t="shared" si="10"/>
        <v>3343.4678858162356</v>
      </c>
      <c r="AP34" s="276">
        <f t="shared" si="11"/>
        <v>278.62232381801965</v>
      </c>
      <c r="AQ34" s="427"/>
      <c r="AR34" s="427"/>
      <c r="AS34" s="430"/>
      <c r="AT34" s="441"/>
      <c r="AU34" s="88">
        <f t="shared" si="12"/>
        <v>3343.4678858162356</v>
      </c>
      <c r="AV34" s="276">
        <f t="shared" si="13"/>
        <v>278.62232381801965</v>
      </c>
      <c r="AW34" s="427"/>
      <c r="AX34" s="427"/>
      <c r="AY34" s="430"/>
    </row>
    <row r="35" spans="1:51" s="422" customFormat="1" ht="12" x14ac:dyDescent="0.25">
      <c r="A35" s="219">
        <v>4</v>
      </c>
      <c r="B35" s="403" t="s">
        <v>278</v>
      </c>
      <c r="C35" s="404" t="s">
        <v>279</v>
      </c>
      <c r="D35" s="404" t="s">
        <v>521</v>
      </c>
      <c r="E35" s="522"/>
      <c r="F35" s="84" t="str">
        <f t="shared" si="2"/>
        <v>026004PROC_Chaufferie_Int</v>
      </c>
      <c r="G35" s="84" t="str">
        <f t="shared" si="0"/>
        <v>026004PROC_Chaufferie_Int_Comb</v>
      </c>
      <c r="H35" s="403" t="s">
        <v>252</v>
      </c>
      <c r="I35" s="86" t="s">
        <v>19</v>
      </c>
      <c r="J35" s="84" t="s">
        <v>16</v>
      </c>
      <c r="K35" s="143" t="s">
        <v>251</v>
      </c>
      <c r="L35" s="143" t="s">
        <v>253</v>
      </c>
      <c r="M35" s="143" t="s">
        <v>10</v>
      </c>
      <c r="N35" s="154">
        <v>3</v>
      </c>
      <c r="O35" s="99">
        <v>1000</v>
      </c>
      <c r="P35" s="87">
        <v>0.05</v>
      </c>
      <c r="Q35" s="88">
        <f t="shared" si="1"/>
        <v>3150</v>
      </c>
      <c r="R35" s="214">
        <f t="shared" si="3"/>
        <v>262.5</v>
      </c>
      <c r="S35" s="427"/>
      <c r="T35" s="427"/>
      <c r="U35" s="430"/>
      <c r="V35" s="443"/>
      <c r="W35" s="88">
        <f t="shared" si="4"/>
        <v>3343.4678858162356</v>
      </c>
      <c r="X35" s="276">
        <f t="shared" si="5"/>
        <v>278.62232381801965</v>
      </c>
      <c r="Y35" s="427"/>
      <c r="Z35" s="427"/>
      <c r="AA35" s="430"/>
      <c r="AB35" s="441"/>
      <c r="AC35" s="88">
        <f t="shared" si="6"/>
        <v>3343.4678858162356</v>
      </c>
      <c r="AD35" s="276">
        <f t="shared" si="7"/>
        <v>278.62232381801965</v>
      </c>
      <c r="AE35" s="427"/>
      <c r="AF35" s="427"/>
      <c r="AG35" s="430"/>
      <c r="AH35" s="441"/>
      <c r="AI35" s="88">
        <f t="shared" si="8"/>
        <v>3343.4678858162356</v>
      </c>
      <c r="AJ35" s="276">
        <f t="shared" si="9"/>
        <v>278.62232381801965</v>
      </c>
      <c r="AK35" s="427"/>
      <c r="AL35" s="427"/>
      <c r="AM35" s="430"/>
      <c r="AN35" s="441"/>
      <c r="AO35" s="88">
        <f t="shared" si="10"/>
        <v>3343.4678858162356</v>
      </c>
      <c r="AP35" s="276">
        <f t="shared" si="11"/>
        <v>278.62232381801965</v>
      </c>
      <c r="AQ35" s="427"/>
      <c r="AR35" s="427"/>
      <c r="AS35" s="430"/>
      <c r="AT35" s="441"/>
      <c r="AU35" s="88">
        <f t="shared" si="12"/>
        <v>3343.4678858162356</v>
      </c>
      <c r="AV35" s="276">
        <f t="shared" si="13"/>
        <v>278.62232381801965</v>
      </c>
      <c r="AW35" s="427"/>
      <c r="AX35" s="427"/>
      <c r="AY35" s="430"/>
    </row>
    <row r="36" spans="1:51" s="422" customFormat="1" ht="12" x14ac:dyDescent="0.25">
      <c r="A36" s="219">
        <v>4</v>
      </c>
      <c r="B36" s="403" t="s">
        <v>278</v>
      </c>
      <c r="C36" s="404" t="s">
        <v>279</v>
      </c>
      <c r="D36" s="404" t="s">
        <v>521</v>
      </c>
      <c r="E36" s="523"/>
      <c r="F36" s="84" t="str">
        <f t="shared" si="2"/>
        <v>026004PROC_Chaufferie_Int</v>
      </c>
      <c r="G36" s="84" t="str">
        <f t="shared" si="0"/>
        <v>026004PROC_Chaufferie_Int_Ramo</v>
      </c>
      <c r="H36" s="403" t="s">
        <v>254</v>
      </c>
      <c r="I36" s="86" t="s">
        <v>19</v>
      </c>
      <c r="J36" s="84" t="s">
        <v>16</v>
      </c>
      <c r="K36" s="143" t="s">
        <v>251</v>
      </c>
      <c r="L36" s="143" t="s">
        <v>255</v>
      </c>
      <c r="M36" s="143" t="s">
        <v>10</v>
      </c>
      <c r="N36" s="154">
        <v>2</v>
      </c>
      <c r="O36" s="99">
        <v>1000</v>
      </c>
      <c r="P36" s="87">
        <v>0.05</v>
      </c>
      <c r="Q36" s="88">
        <f t="shared" si="1"/>
        <v>2100</v>
      </c>
      <c r="R36" s="214">
        <f t="shared" si="3"/>
        <v>175</v>
      </c>
      <c r="S36" s="427"/>
      <c r="T36" s="427"/>
      <c r="U36" s="430"/>
      <c r="V36" s="443"/>
      <c r="W36" s="88">
        <f t="shared" si="4"/>
        <v>2228.9785905441572</v>
      </c>
      <c r="X36" s="276">
        <f t="shared" si="5"/>
        <v>185.74821587867976</v>
      </c>
      <c r="Y36" s="427"/>
      <c r="Z36" s="427"/>
      <c r="AA36" s="430"/>
      <c r="AB36" s="441"/>
      <c r="AC36" s="88">
        <f t="shared" si="6"/>
        <v>2228.9785905441572</v>
      </c>
      <c r="AD36" s="276">
        <f t="shared" si="7"/>
        <v>185.74821587867976</v>
      </c>
      <c r="AE36" s="427"/>
      <c r="AF36" s="427"/>
      <c r="AG36" s="430"/>
      <c r="AH36" s="441"/>
      <c r="AI36" s="88">
        <f t="shared" si="8"/>
        <v>2228.9785905441572</v>
      </c>
      <c r="AJ36" s="276">
        <f t="shared" si="9"/>
        <v>185.74821587867976</v>
      </c>
      <c r="AK36" s="427"/>
      <c r="AL36" s="427"/>
      <c r="AM36" s="430"/>
      <c r="AN36" s="441"/>
      <c r="AO36" s="88">
        <f t="shared" si="10"/>
        <v>2228.9785905441572</v>
      </c>
      <c r="AP36" s="276">
        <f t="shared" si="11"/>
        <v>185.74821587867976</v>
      </c>
      <c r="AQ36" s="427"/>
      <c r="AR36" s="427"/>
      <c r="AS36" s="430"/>
      <c r="AT36" s="441"/>
      <c r="AU36" s="88">
        <f t="shared" si="12"/>
        <v>2228.9785905441572</v>
      </c>
      <c r="AV36" s="276">
        <f t="shared" si="13"/>
        <v>185.74821587867976</v>
      </c>
      <c r="AW36" s="427"/>
      <c r="AX36" s="427"/>
      <c r="AY36" s="430"/>
    </row>
    <row r="37" spans="1:51" s="422" customFormat="1" ht="48" x14ac:dyDescent="0.25">
      <c r="A37" s="219">
        <v>4</v>
      </c>
      <c r="B37" s="403" t="s">
        <v>278</v>
      </c>
      <c r="C37" s="404" t="s">
        <v>279</v>
      </c>
      <c r="D37" s="404" t="s">
        <v>521</v>
      </c>
      <c r="E37" s="405" t="str">
        <f>F37</f>
        <v>026004VENP_Zone_Sud</v>
      </c>
      <c r="F37" s="84" t="str">
        <f t="shared" si="2"/>
        <v>026004VENP_Zone_Sud</v>
      </c>
      <c r="G37" s="84" t="str">
        <f t="shared" si="0"/>
        <v>026004VENP_Zone_Sud_</v>
      </c>
      <c r="H37" s="403" t="s">
        <v>281</v>
      </c>
      <c r="I37" s="86" t="s">
        <v>12</v>
      </c>
      <c r="J37" s="84" t="s">
        <v>14</v>
      </c>
      <c r="K37" s="143" t="s">
        <v>282</v>
      </c>
      <c r="L37" s="143"/>
      <c r="M37" s="143" t="s">
        <v>10</v>
      </c>
      <c r="N37" s="154">
        <v>4</v>
      </c>
      <c r="O37" s="99">
        <v>1000</v>
      </c>
      <c r="P37" s="87">
        <v>0.05</v>
      </c>
      <c r="Q37" s="88">
        <f t="shared" si="1"/>
        <v>4200</v>
      </c>
      <c r="R37" s="214">
        <f t="shared" si="3"/>
        <v>350</v>
      </c>
      <c r="S37" s="427"/>
      <c r="T37" s="427"/>
      <c r="U37" s="430"/>
      <c r="V37" s="443"/>
      <c r="W37" s="88">
        <f t="shared" si="4"/>
        <v>4457.9571810883144</v>
      </c>
      <c r="X37" s="276">
        <f t="shared" si="5"/>
        <v>371.49643175735952</v>
      </c>
      <c r="Y37" s="427"/>
      <c r="Z37" s="427"/>
      <c r="AA37" s="430"/>
      <c r="AB37" s="441"/>
      <c r="AC37" s="88">
        <f t="shared" si="6"/>
        <v>4457.9571810883144</v>
      </c>
      <c r="AD37" s="276">
        <f t="shared" si="7"/>
        <v>371.49643175735952</v>
      </c>
      <c r="AE37" s="427"/>
      <c r="AF37" s="427"/>
      <c r="AG37" s="430"/>
      <c r="AH37" s="441"/>
      <c r="AI37" s="88">
        <f t="shared" si="8"/>
        <v>4457.9571810883144</v>
      </c>
      <c r="AJ37" s="276">
        <f t="shared" si="9"/>
        <v>371.49643175735952</v>
      </c>
      <c r="AK37" s="427"/>
      <c r="AL37" s="427"/>
      <c r="AM37" s="430"/>
      <c r="AN37" s="441"/>
      <c r="AO37" s="88">
        <f t="shared" si="10"/>
        <v>4457.9571810883144</v>
      </c>
      <c r="AP37" s="276">
        <f t="shared" si="11"/>
        <v>371.49643175735952</v>
      </c>
      <c r="AQ37" s="427"/>
      <c r="AR37" s="427"/>
      <c r="AS37" s="430"/>
      <c r="AT37" s="441"/>
      <c r="AU37" s="88">
        <f t="shared" si="12"/>
        <v>4457.9571810883144</v>
      </c>
      <c r="AV37" s="276">
        <f t="shared" si="13"/>
        <v>371.49643175735952</v>
      </c>
      <c r="AW37" s="427"/>
      <c r="AX37" s="427"/>
      <c r="AY37" s="430"/>
    </row>
    <row r="38" spans="1:51" s="422" customFormat="1" ht="36" x14ac:dyDescent="0.25">
      <c r="A38" s="219">
        <v>4</v>
      </c>
      <c r="B38" s="403" t="s">
        <v>283</v>
      </c>
      <c r="C38" s="403" t="s">
        <v>284</v>
      </c>
      <c r="D38" s="403" t="s">
        <v>521</v>
      </c>
      <c r="E38" s="405" t="str">
        <f>F38</f>
        <v>026007VENP_Quarantaine</v>
      </c>
      <c r="F38" s="84" t="str">
        <f t="shared" si="2"/>
        <v>026007VENP_Quarantaine</v>
      </c>
      <c r="G38" s="84" t="str">
        <f t="shared" si="0"/>
        <v>026007VENP_Quarantaine_</v>
      </c>
      <c r="H38" s="403" t="s">
        <v>285</v>
      </c>
      <c r="I38" s="86" t="s">
        <v>12</v>
      </c>
      <c r="J38" s="84" t="s">
        <v>14</v>
      </c>
      <c r="K38" s="143" t="s">
        <v>286</v>
      </c>
      <c r="L38" s="143"/>
      <c r="M38" s="143" t="s">
        <v>10</v>
      </c>
      <c r="N38" s="154">
        <v>4</v>
      </c>
      <c r="O38" s="99">
        <v>1000</v>
      </c>
      <c r="P38" s="87">
        <v>0.05</v>
      </c>
      <c r="Q38" s="88">
        <f t="shared" si="1"/>
        <v>4200</v>
      </c>
      <c r="R38" s="214">
        <f t="shared" si="3"/>
        <v>350</v>
      </c>
      <c r="S38" s="427"/>
      <c r="T38" s="427"/>
      <c r="U38" s="430"/>
      <c r="V38" s="443"/>
      <c r="W38" s="88">
        <f t="shared" si="4"/>
        <v>4457.9571810883144</v>
      </c>
      <c r="X38" s="276">
        <f t="shared" si="5"/>
        <v>371.49643175735952</v>
      </c>
      <c r="Y38" s="427"/>
      <c r="Z38" s="427"/>
      <c r="AA38" s="430"/>
      <c r="AB38" s="441"/>
      <c r="AC38" s="88">
        <f t="shared" si="6"/>
        <v>4457.9571810883144</v>
      </c>
      <c r="AD38" s="276">
        <f t="shared" si="7"/>
        <v>371.49643175735952</v>
      </c>
      <c r="AE38" s="427"/>
      <c r="AF38" s="427"/>
      <c r="AG38" s="430"/>
      <c r="AH38" s="441"/>
      <c r="AI38" s="88">
        <f t="shared" si="8"/>
        <v>4457.9571810883144</v>
      </c>
      <c r="AJ38" s="276">
        <f t="shared" si="9"/>
        <v>371.49643175735952</v>
      </c>
      <c r="AK38" s="427"/>
      <c r="AL38" s="427"/>
      <c r="AM38" s="430"/>
      <c r="AN38" s="441"/>
      <c r="AO38" s="88">
        <f t="shared" si="10"/>
        <v>4457.9571810883144</v>
      </c>
      <c r="AP38" s="276">
        <f t="shared" si="11"/>
        <v>371.49643175735952</v>
      </c>
      <c r="AQ38" s="427"/>
      <c r="AR38" s="427"/>
      <c r="AS38" s="430"/>
      <c r="AT38" s="441"/>
      <c r="AU38" s="88">
        <f t="shared" si="12"/>
        <v>4457.9571810883144</v>
      </c>
      <c r="AV38" s="276">
        <f t="shared" si="13"/>
        <v>371.49643175735952</v>
      </c>
      <c r="AW38" s="427"/>
      <c r="AX38" s="427"/>
      <c r="AY38" s="430"/>
    </row>
    <row r="39" spans="1:51" s="422" customFormat="1" ht="24" x14ac:dyDescent="0.25">
      <c r="A39" s="219">
        <v>4</v>
      </c>
      <c r="B39" s="403" t="s">
        <v>283</v>
      </c>
      <c r="C39" s="403" t="s">
        <v>284</v>
      </c>
      <c r="D39" s="403" t="s">
        <v>521</v>
      </c>
      <c r="E39" s="405" t="str">
        <f>F39</f>
        <v>026007VENP_Stock</v>
      </c>
      <c r="F39" s="84" t="str">
        <f t="shared" si="2"/>
        <v>026007VENP_Stock</v>
      </c>
      <c r="G39" s="84" t="str">
        <f t="shared" si="0"/>
        <v>026007VENP_Stock_</v>
      </c>
      <c r="H39" s="403" t="s">
        <v>287</v>
      </c>
      <c r="I39" s="86" t="s">
        <v>12</v>
      </c>
      <c r="J39" s="84" t="s">
        <v>14</v>
      </c>
      <c r="K39" s="143" t="s">
        <v>288</v>
      </c>
      <c r="L39" s="143"/>
      <c r="M39" s="143" t="s">
        <v>10</v>
      </c>
      <c r="N39" s="154">
        <v>4</v>
      </c>
      <c r="O39" s="99">
        <v>1000</v>
      </c>
      <c r="P39" s="87">
        <v>0.05</v>
      </c>
      <c r="Q39" s="88">
        <f t="shared" si="1"/>
        <v>4200</v>
      </c>
      <c r="R39" s="214">
        <f t="shared" si="3"/>
        <v>350</v>
      </c>
      <c r="S39" s="427"/>
      <c r="T39" s="427"/>
      <c r="U39" s="430"/>
      <c r="V39" s="443"/>
      <c r="W39" s="88">
        <f t="shared" si="4"/>
        <v>4457.9571810883144</v>
      </c>
      <c r="X39" s="276">
        <f t="shared" si="5"/>
        <v>371.49643175735952</v>
      </c>
      <c r="Y39" s="427"/>
      <c r="Z39" s="427"/>
      <c r="AA39" s="430"/>
      <c r="AB39" s="441"/>
      <c r="AC39" s="88">
        <f t="shared" si="6"/>
        <v>4457.9571810883144</v>
      </c>
      <c r="AD39" s="276">
        <f t="shared" si="7"/>
        <v>371.49643175735952</v>
      </c>
      <c r="AE39" s="427"/>
      <c r="AF39" s="427"/>
      <c r="AG39" s="430"/>
      <c r="AH39" s="441"/>
      <c r="AI39" s="88">
        <f t="shared" si="8"/>
        <v>4457.9571810883144</v>
      </c>
      <c r="AJ39" s="276">
        <f t="shared" si="9"/>
        <v>371.49643175735952</v>
      </c>
      <c r="AK39" s="427"/>
      <c r="AL39" s="427"/>
      <c r="AM39" s="430"/>
      <c r="AN39" s="441"/>
      <c r="AO39" s="88">
        <f t="shared" si="10"/>
        <v>4457.9571810883144</v>
      </c>
      <c r="AP39" s="276">
        <f t="shared" si="11"/>
        <v>371.49643175735952</v>
      </c>
      <c r="AQ39" s="427"/>
      <c r="AR39" s="427"/>
      <c r="AS39" s="430"/>
      <c r="AT39" s="441"/>
      <c r="AU39" s="88">
        <f t="shared" si="12"/>
        <v>4457.9571810883144</v>
      </c>
      <c r="AV39" s="276">
        <f t="shared" si="13"/>
        <v>371.49643175735952</v>
      </c>
      <c r="AW39" s="427"/>
      <c r="AX39" s="427"/>
      <c r="AY39" s="430"/>
    </row>
    <row r="40" spans="1:51" s="422" customFormat="1" ht="12" x14ac:dyDescent="0.25">
      <c r="A40" s="219">
        <v>4</v>
      </c>
      <c r="B40" s="403" t="s">
        <v>283</v>
      </c>
      <c r="C40" s="403" t="s">
        <v>284</v>
      </c>
      <c r="D40" s="403" t="s">
        <v>521</v>
      </c>
      <c r="E40" s="405" t="str">
        <f>F40</f>
        <v>026007PROA_Air_Comp</v>
      </c>
      <c r="F40" s="84" t="str">
        <f t="shared" si="2"/>
        <v>026007PROA_Air_Comp</v>
      </c>
      <c r="G40" s="84" t="str">
        <f t="shared" si="0"/>
        <v>026007PROA_Air_Comp_</v>
      </c>
      <c r="H40" s="403" t="s">
        <v>289</v>
      </c>
      <c r="I40" s="86" t="s">
        <v>19</v>
      </c>
      <c r="J40" s="84" t="s">
        <v>17</v>
      </c>
      <c r="K40" s="143" t="s">
        <v>290</v>
      </c>
      <c r="L40" s="143"/>
      <c r="M40" s="143" t="s">
        <v>10</v>
      </c>
      <c r="N40" s="154">
        <v>1</v>
      </c>
      <c r="O40" s="99">
        <v>1000</v>
      </c>
      <c r="P40" s="87">
        <v>0.05</v>
      </c>
      <c r="Q40" s="88">
        <f t="shared" si="1"/>
        <v>1050</v>
      </c>
      <c r="R40" s="214">
        <f t="shared" si="3"/>
        <v>87.5</v>
      </c>
      <c r="S40" s="427"/>
      <c r="T40" s="427"/>
      <c r="U40" s="430"/>
      <c r="V40" s="443"/>
      <c r="W40" s="88">
        <f t="shared" si="4"/>
        <v>1114.4892952720786</v>
      </c>
      <c r="X40" s="276">
        <f t="shared" si="5"/>
        <v>92.874107939339879</v>
      </c>
      <c r="Y40" s="427"/>
      <c r="Z40" s="427"/>
      <c r="AA40" s="430"/>
      <c r="AB40" s="441"/>
      <c r="AC40" s="88">
        <f t="shared" si="6"/>
        <v>1114.4892952720786</v>
      </c>
      <c r="AD40" s="276">
        <f t="shared" si="7"/>
        <v>92.874107939339879</v>
      </c>
      <c r="AE40" s="427"/>
      <c r="AF40" s="427"/>
      <c r="AG40" s="430"/>
      <c r="AH40" s="441"/>
      <c r="AI40" s="88">
        <f t="shared" si="8"/>
        <v>1114.4892952720786</v>
      </c>
      <c r="AJ40" s="276">
        <f t="shared" si="9"/>
        <v>92.874107939339879</v>
      </c>
      <c r="AK40" s="427"/>
      <c r="AL40" s="427"/>
      <c r="AM40" s="430"/>
      <c r="AN40" s="441"/>
      <c r="AO40" s="88">
        <f t="shared" si="10"/>
        <v>1114.4892952720786</v>
      </c>
      <c r="AP40" s="276">
        <f t="shared" si="11"/>
        <v>92.874107939339879</v>
      </c>
      <c r="AQ40" s="427"/>
      <c r="AR40" s="427"/>
      <c r="AS40" s="430"/>
      <c r="AT40" s="441"/>
      <c r="AU40" s="88">
        <f t="shared" si="12"/>
        <v>1114.4892952720786</v>
      </c>
      <c r="AV40" s="276">
        <f t="shared" si="13"/>
        <v>92.874107939339879</v>
      </c>
      <c r="AW40" s="427"/>
      <c r="AX40" s="427"/>
      <c r="AY40" s="430"/>
    </row>
    <row r="41" spans="1:51" s="422" customFormat="1" ht="48.75" thickBot="1" x14ac:dyDescent="0.3">
      <c r="A41" s="221">
        <v>4</v>
      </c>
      <c r="B41" s="407" t="s">
        <v>283</v>
      </c>
      <c r="C41" s="407" t="s">
        <v>284</v>
      </c>
      <c r="D41" s="407" t="s">
        <v>521</v>
      </c>
      <c r="E41" s="406" t="str">
        <f>F41</f>
        <v>026007PROC_Chaufferie</v>
      </c>
      <c r="F41" s="92" t="str">
        <f t="shared" si="2"/>
        <v>026007PROC_Chaufferie</v>
      </c>
      <c r="G41" s="92" t="str">
        <f t="shared" si="0"/>
        <v>026007PROC_Chaufferie_</v>
      </c>
      <c r="H41" s="407" t="s">
        <v>291</v>
      </c>
      <c r="I41" s="94" t="s">
        <v>19</v>
      </c>
      <c r="J41" s="92" t="s">
        <v>16</v>
      </c>
      <c r="K41" s="156" t="s">
        <v>292</v>
      </c>
      <c r="L41" s="156"/>
      <c r="M41" s="156" t="s">
        <v>10</v>
      </c>
      <c r="N41" s="263">
        <v>3</v>
      </c>
      <c r="O41" s="100">
        <v>1000</v>
      </c>
      <c r="P41" s="95">
        <v>0.05</v>
      </c>
      <c r="Q41" s="96">
        <f t="shared" si="1"/>
        <v>3150</v>
      </c>
      <c r="R41" s="218">
        <f t="shared" si="3"/>
        <v>262.5</v>
      </c>
      <c r="S41" s="428"/>
      <c r="T41" s="428"/>
      <c r="U41" s="431"/>
      <c r="V41" s="443"/>
      <c r="W41" s="90">
        <f t="shared" si="4"/>
        <v>3343.4678858162356</v>
      </c>
      <c r="X41" s="408">
        <f t="shared" si="5"/>
        <v>278.62232381801965</v>
      </c>
      <c r="Y41" s="428"/>
      <c r="Z41" s="428"/>
      <c r="AA41" s="431"/>
      <c r="AB41" s="441"/>
      <c r="AC41" s="90">
        <f t="shared" si="6"/>
        <v>3343.4678858162356</v>
      </c>
      <c r="AD41" s="408">
        <f t="shared" si="7"/>
        <v>278.62232381801965</v>
      </c>
      <c r="AE41" s="428"/>
      <c r="AF41" s="428"/>
      <c r="AG41" s="431"/>
      <c r="AH41" s="441"/>
      <c r="AI41" s="90">
        <f t="shared" si="8"/>
        <v>3343.4678858162356</v>
      </c>
      <c r="AJ41" s="408">
        <f t="shared" si="9"/>
        <v>278.62232381801965</v>
      </c>
      <c r="AK41" s="428"/>
      <c r="AL41" s="428"/>
      <c r="AM41" s="431"/>
      <c r="AN41" s="441"/>
      <c r="AO41" s="90">
        <f t="shared" si="10"/>
        <v>3343.4678858162356</v>
      </c>
      <c r="AP41" s="408">
        <f t="shared" si="11"/>
        <v>278.62232381801965</v>
      </c>
      <c r="AQ41" s="428"/>
      <c r="AR41" s="428"/>
      <c r="AS41" s="431"/>
      <c r="AT41" s="441"/>
      <c r="AU41" s="90">
        <f t="shared" si="12"/>
        <v>3343.4678858162356</v>
      </c>
      <c r="AV41" s="408">
        <f t="shared" si="13"/>
        <v>278.62232381801965</v>
      </c>
      <c r="AW41" s="428"/>
      <c r="AX41" s="428"/>
      <c r="AY41" s="431"/>
    </row>
    <row r="42" spans="1:51" s="422" customFormat="1" ht="60" x14ac:dyDescent="0.25">
      <c r="A42" s="421">
        <v>4</v>
      </c>
      <c r="B42" s="402" t="s">
        <v>293</v>
      </c>
      <c r="C42" s="402" t="s">
        <v>294</v>
      </c>
      <c r="D42" s="402" t="s">
        <v>501</v>
      </c>
      <c r="E42" s="521" t="str">
        <f>F42</f>
        <v>032001PROC_Chaufferie</v>
      </c>
      <c r="F42" s="78" t="str">
        <f t="shared" si="2"/>
        <v>032001PROC_Chaufferie</v>
      </c>
      <c r="G42" s="78" t="str">
        <f t="shared" si="0"/>
        <v>032001PROC_Chaufferie_</v>
      </c>
      <c r="H42" s="402" t="s">
        <v>295</v>
      </c>
      <c r="I42" s="97" t="s">
        <v>19</v>
      </c>
      <c r="J42" s="78" t="s">
        <v>16</v>
      </c>
      <c r="K42" s="162" t="s">
        <v>292</v>
      </c>
      <c r="L42" s="162"/>
      <c r="M42" s="162" t="s">
        <v>10</v>
      </c>
      <c r="N42" s="171">
        <v>3</v>
      </c>
      <c r="O42" s="101">
        <v>1000</v>
      </c>
      <c r="P42" s="80">
        <v>0.05</v>
      </c>
      <c r="Q42" s="81">
        <f t="shared" si="1"/>
        <v>3150</v>
      </c>
      <c r="R42" s="210">
        <f t="shared" si="3"/>
        <v>262.5</v>
      </c>
      <c r="S42" s="426">
        <f>SUM(Q42:Q57)</f>
        <v>43050</v>
      </c>
      <c r="T42" s="426">
        <f>SUM(R42:R57)</f>
        <v>3587.5</v>
      </c>
      <c r="U42" s="429"/>
      <c r="V42" s="443"/>
      <c r="W42" s="81">
        <f t="shared" si="4"/>
        <v>3343.4678858162356</v>
      </c>
      <c r="X42" s="210">
        <f t="shared" si="5"/>
        <v>278.62232381801965</v>
      </c>
      <c r="Y42" s="426">
        <f>SUM(W42:W57)</f>
        <v>45694.061106155226</v>
      </c>
      <c r="Z42" s="426">
        <f>SUM(X42:X57)</f>
        <v>3807.8384255129349</v>
      </c>
      <c r="AA42" s="429"/>
      <c r="AB42" s="441"/>
      <c r="AC42" s="81">
        <f t="shared" si="6"/>
        <v>3343.4678858162356</v>
      </c>
      <c r="AD42" s="210">
        <f t="shared" si="7"/>
        <v>278.62232381801965</v>
      </c>
      <c r="AE42" s="426">
        <f>SUM(AC42:AC57)</f>
        <v>45694.061106155226</v>
      </c>
      <c r="AF42" s="426">
        <f>SUM(AD42:AD57)</f>
        <v>3807.8384255129349</v>
      </c>
      <c r="AG42" s="429"/>
      <c r="AH42" s="441"/>
      <c r="AI42" s="81">
        <f t="shared" si="8"/>
        <v>3343.4678858162356</v>
      </c>
      <c r="AJ42" s="210">
        <f t="shared" si="9"/>
        <v>278.62232381801965</v>
      </c>
      <c r="AK42" s="426">
        <f>SUM(AI42:AI57)</f>
        <v>45694.061106155226</v>
      </c>
      <c r="AL42" s="426">
        <f>SUM(AJ42:AJ57)</f>
        <v>3807.8384255129349</v>
      </c>
      <c r="AM42" s="429"/>
      <c r="AN42" s="441"/>
      <c r="AO42" s="81">
        <f t="shared" si="10"/>
        <v>3343.4678858162356</v>
      </c>
      <c r="AP42" s="210">
        <f t="shared" si="11"/>
        <v>278.62232381801965</v>
      </c>
      <c r="AQ42" s="426">
        <f>SUM(AO42:AO57)</f>
        <v>45694.061106155226</v>
      </c>
      <c r="AR42" s="426">
        <f>SUM(AP42:AP57)</f>
        <v>3807.8384255129349</v>
      </c>
      <c r="AS42" s="429"/>
      <c r="AT42" s="441"/>
      <c r="AU42" s="81">
        <f t="shared" si="12"/>
        <v>3343.4678858162356</v>
      </c>
      <c r="AV42" s="210">
        <f t="shared" si="13"/>
        <v>278.62232381801965</v>
      </c>
      <c r="AW42" s="426">
        <f>SUM(AU42:AU57)</f>
        <v>45694.061106155226</v>
      </c>
      <c r="AX42" s="426">
        <f>SUM(AV42:AV57)</f>
        <v>3807.8384255129349</v>
      </c>
      <c r="AY42" s="429"/>
    </row>
    <row r="43" spans="1:51" s="422" customFormat="1" ht="12" x14ac:dyDescent="0.25">
      <c r="A43" s="219">
        <v>4</v>
      </c>
      <c r="B43" s="403" t="s">
        <v>293</v>
      </c>
      <c r="C43" s="403" t="s">
        <v>294</v>
      </c>
      <c r="D43" s="403" t="s">
        <v>501</v>
      </c>
      <c r="E43" s="522"/>
      <c r="F43" s="84" t="str">
        <f t="shared" si="2"/>
        <v>032001PROC_Chaufferie</v>
      </c>
      <c r="G43" s="84" t="str">
        <f t="shared" si="0"/>
        <v>032001PROC_Chaufferie_Comb</v>
      </c>
      <c r="H43" s="403" t="s">
        <v>252</v>
      </c>
      <c r="I43" s="86" t="s">
        <v>19</v>
      </c>
      <c r="J43" s="84" t="s">
        <v>16</v>
      </c>
      <c r="K43" s="143" t="s">
        <v>292</v>
      </c>
      <c r="L43" s="143" t="s">
        <v>253</v>
      </c>
      <c r="M43" s="143" t="s">
        <v>10</v>
      </c>
      <c r="N43" s="154">
        <v>3</v>
      </c>
      <c r="O43" s="99">
        <v>1000</v>
      </c>
      <c r="P43" s="87">
        <v>0.05</v>
      </c>
      <c r="Q43" s="88">
        <f t="shared" si="1"/>
        <v>3150</v>
      </c>
      <c r="R43" s="214">
        <f t="shared" si="3"/>
        <v>262.5</v>
      </c>
      <c r="S43" s="427"/>
      <c r="T43" s="427"/>
      <c r="U43" s="430"/>
      <c r="V43" s="443"/>
      <c r="W43" s="88">
        <f t="shared" si="4"/>
        <v>3343.4678858162356</v>
      </c>
      <c r="X43" s="214">
        <f t="shared" si="5"/>
        <v>278.62232381801965</v>
      </c>
      <c r="Y43" s="427"/>
      <c r="Z43" s="427"/>
      <c r="AA43" s="430"/>
      <c r="AB43" s="441"/>
      <c r="AC43" s="88">
        <f t="shared" si="6"/>
        <v>3343.4678858162356</v>
      </c>
      <c r="AD43" s="214">
        <f t="shared" si="7"/>
        <v>278.62232381801965</v>
      </c>
      <c r="AE43" s="427"/>
      <c r="AF43" s="427"/>
      <c r="AG43" s="430"/>
      <c r="AH43" s="441"/>
      <c r="AI43" s="88">
        <f t="shared" si="8"/>
        <v>3343.4678858162356</v>
      </c>
      <c r="AJ43" s="214">
        <f t="shared" si="9"/>
        <v>278.62232381801965</v>
      </c>
      <c r="AK43" s="427"/>
      <c r="AL43" s="427"/>
      <c r="AM43" s="430"/>
      <c r="AN43" s="441"/>
      <c r="AO43" s="88">
        <f t="shared" si="10"/>
        <v>3343.4678858162356</v>
      </c>
      <c r="AP43" s="214">
        <f t="shared" si="11"/>
        <v>278.62232381801965</v>
      </c>
      <c r="AQ43" s="427"/>
      <c r="AR43" s="427"/>
      <c r="AS43" s="430"/>
      <c r="AT43" s="441"/>
      <c r="AU43" s="88">
        <f t="shared" si="12"/>
        <v>3343.4678858162356</v>
      </c>
      <c r="AV43" s="214">
        <f t="shared" si="13"/>
        <v>278.62232381801965</v>
      </c>
      <c r="AW43" s="427"/>
      <c r="AX43" s="427"/>
      <c r="AY43" s="430"/>
    </row>
    <row r="44" spans="1:51" s="422" customFormat="1" ht="12" x14ac:dyDescent="0.25">
      <c r="A44" s="219">
        <v>4</v>
      </c>
      <c r="B44" s="403" t="s">
        <v>293</v>
      </c>
      <c r="C44" s="403" t="s">
        <v>294</v>
      </c>
      <c r="D44" s="403" t="s">
        <v>501</v>
      </c>
      <c r="E44" s="522"/>
      <c r="F44" s="84" t="str">
        <f t="shared" si="2"/>
        <v>032001PROC_Chaufferie</v>
      </c>
      <c r="G44" s="84" t="str">
        <f t="shared" si="0"/>
        <v>032001PROC_Chaufferie_Ramo</v>
      </c>
      <c r="H44" s="403" t="s">
        <v>254</v>
      </c>
      <c r="I44" s="86" t="s">
        <v>19</v>
      </c>
      <c r="J44" s="84" t="s">
        <v>16</v>
      </c>
      <c r="K44" s="143" t="s">
        <v>292</v>
      </c>
      <c r="L44" s="143" t="s">
        <v>255</v>
      </c>
      <c r="M44" s="143" t="s">
        <v>10</v>
      </c>
      <c r="N44" s="154">
        <v>2</v>
      </c>
      <c r="O44" s="99">
        <v>1000</v>
      </c>
      <c r="P44" s="87">
        <v>0.05</v>
      </c>
      <c r="Q44" s="88">
        <f t="shared" si="1"/>
        <v>2100</v>
      </c>
      <c r="R44" s="214">
        <f t="shared" si="3"/>
        <v>175</v>
      </c>
      <c r="S44" s="427"/>
      <c r="T44" s="427"/>
      <c r="U44" s="430"/>
      <c r="V44" s="443"/>
      <c r="W44" s="88">
        <f t="shared" si="4"/>
        <v>2228.9785905441572</v>
      </c>
      <c r="X44" s="214">
        <f t="shared" si="5"/>
        <v>185.74821587867976</v>
      </c>
      <c r="Y44" s="427"/>
      <c r="Z44" s="427"/>
      <c r="AA44" s="430"/>
      <c r="AB44" s="441"/>
      <c r="AC44" s="88">
        <f t="shared" si="6"/>
        <v>2228.9785905441572</v>
      </c>
      <c r="AD44" s="214">
        <f t="shared" si="7"/>
        <v>185.74821587867976</v>
      </c>
      <c r="AE44" s="427"/>
      <c r="AF44" s="427"/>
      <c r="AG44" s="430"/>
      <c r="AH44" s="441"/>
      <c r="AI44" s="88">
        <f t="shared" si="8"/>
        <v>2228.9785905441572</v>
      </c>
      <c r="AJ44" s="214">
        <f t="shared" si="9"/>
        <v>185.74821587867976</v>
      </c>
      <c r="AK44" s="427"/>
      <c r="AL44" s="427"/>
      <c r="AM44" s="430"/>
      <c r="AN44" s="441"/>
      <c r="AO44" s="88">
        <f t="shared" si="10"/>
        <v>2228.9785905441572</v>
      </c>
      <c r="AP44" s="214">
        <f t="shared" si="11"/>
        <v>185.74821587867976</v>
      </c>
      <c r="AQ44" s="427"/>
      <c r="AR44" s="427"/>
      <c r="AS44" s="430"/>
      <c r="AT44" s="441"/>
      <c r="AU44" s="88">
        <f t="shared" si="12"/>
        <v>2228.9785905441572</v>
      </c>
      <c r="AV44" s="214">
        <f t="shared" si="13"/>
        <v>185.74821587867976</v>
      </c>
      <c r="AW44" s="427"/>
      <c r="AX44" s="427"/>
      <c r="AY44" s="430"/>
    </row>
    <row r="45" spans="1:51" s="422" customFormat="1" ht="12" x14ac:dyDescent="0.25">
      <c r="A45" s="219">
        <v>4</v>
      </c>
      <c r="B45" s="403" t="s">
        <v>293</v>
      </c>
      <c r="C45" s="403" t="s">
        <v>294</v>
      </c>
      <c r="D45" s="403" t="s">
        <v>501</v>
      </c>
      <c r="E45" s="523"/>
      <c r="F45" s="84" t="str">
        <f t="shared" si="2"/>
        <v>032001PROC_Chaufferie</v>
      </c>
      <c r="G45" s="84" t="str">
        <f t="shared" si="0"/>
        <v>032001PROC_Chaufferie_Dgaz</v>
      </c>
      <c r="H45" s="403" t="s">
        <v>296</v>
      </c>
      <c r="I45" s="86" t="s">
        <v>19</v>
      </c>
      <c r="J45" s="84" t="s">
        <v>16</v>
      </c>
      <c r="K45" s="143" t="s">
        <v>292</v>
      </c>
      <c r="L45" s="143" t="s">
        <v>297</v>
      </c>
      <c r="M45" s="143" t="s">
        <v>10</v>
      </c>
      <c r="N45" s="154">
        <v>2</v>
      </c>
      <c r="O45" s="99">
        <v>1000</v>
      </c>
      <c r="P45" s="87">
        <v>0.05</v>
      </c>
      <c r="Q45" s="88">
        <f t="shared" si="1"/>
        <v>2100</v>
      </c>
      <c r="R45" s="214">
        <f t="shared" si="3"/>
        <v>175</v>
      </c>
      <c r="S45" s="427"/>
      <c r="T45" s="427"/>
      <c r="U45" s="430"/>
      <c r="V45" s="443"/>
      <c r="W45" s="88">
        <f t="shared" si="4"/>
        <v>2228.9785905441572</v>
      </c>
      <c r="X45" s="214">
        <f t="shared" si="5"/>
        <v>185.74821587867976</v>
      </c>
      <c r="Y45" s="427"/>
      <c r="Z45" s="427"/>
      <c r="AA45" s="430"/>
      <c r="AB45" s="441"/>
      <c r="AC45" s="88">
        <f t="shared" si="6"/>
        <v>2228.9785905441572</v>
      </c>
      <c r="AD45" s="214">
        <f t="shared" si="7"/>
        <v>185.74821587867976</v>
      </c>
      <c r="AE45" s="427"/>
      <c r="AF45" s="427"/>
      <c r="AG45" s="430"/>
      <c r="AH45" s="441"/>
      <c r="AI45" s="88">
        <f t="shared" si="8"/>
        <v>2228.9785905441572</v>
      </c>
      <c r="AJ45" s="214">
        <f t="shared" si="9"/>
        <v>185.74821587867976</v>
      </c>
      <c r="AK45" s="427"/>
      <c r="AL45" s="427"/>
      <c r="AM45" s="430"/>
      <c r="AN45" s="441"/>
      <c r="AO45" s="88">
        <f t="shared" si="10"/>
        <v>2228.9785905441572</v>
      </c>
      <c r="AP45" s="214">
        <f t="shared" si="11"/>
        <v>185.74821587867976</v>
      </c>
      <c r="AQ45" s="427"/>
      <c r="AR45" s="427"/>
      <c r="AS45" s="430"/>
      <c r="AT45" s="441"/>
      <c r="AU45" s="88">
        <f t="shared" si="12"/>
        <v>2228.9785905441572</v>
      </c>
      <c r="AV45" s="214">
        <f t="shared" si="13"/>
        <v>185.74821587867976</v>
      </c>
      <c r="AW45" s="427"/>
      <c r="AX45" s="427"/>
      <c r="AY45" s="430"/>
    </row>
    <row r="46" spans="1:51" s="422" customFormat="1" ht="12" x14ac:dyDescent="0.25">
      <c r="A46" s="219">
        <v>4</v>
      </c>
      <c r="B46" s="403" t="s">
        <v>293</v>
      </c>
      <c r="C46" s="403" t="s">
        <v>294</v>
      </c>
      <c r="D46" s="403" t="s">
        <v>501</v>
      </c>
      <c r="E46" s="405" t="str">
        <f>F46</f>
        <v>032001VENT_Foyer</v>
      </c>
      <c r="F46" s="84" t="str">
        <f t="shared" si="2"/>
        <v>032001VENT_Foyer</v>
      </c>
      <c r="G46" s="84" t="str">
        <f t="shared" si="0"/>
        <v>032001VENT_Foyer_</v>
      </c>
      <c r="H46" s="403" t="s">
        <v>298</v>
      </c>
      <c r="I46" s="86" t="s">
        <v>12</v>
      </c>
      <c r="J46" s="84" t="s">
        <v>11</v>
      </c>
      <c r="K46" s="143" t="s">
        <v>299</v>
      </c>
      <c r="L46" s="143"/>
      <c r="M46" s="143" t="s">
        <v>10</v>
      </c>
      <c r="N46" s="154">
        <v>3</v>
      </c>
      <c r="O46" s="99">
        <v>1000</v>
      </c>
      <c r="P46" s="87">
        <v>0.05</v>
      </c>
      <c r="Q46" s="88">
        <f t="shared" si="1"/>
        <v>3150</v>
      </c>
      <c r="R46" s="214">
        <f t="shared" si="3"/>
        <v>262.5</v>
      </c>
      <c r="S46" s="427"/>
      <c r="T46" s="427"/>
      <c r="U46" s="430"/>
      <c r="V46" s="443"/>
      <c r="W46" s="88">
        <f t="shared" si="4"/>
        <v>3343.4678858162356</v>
      </c>
      <c r="X46" s="214">
        <f t="shared" si="5"/>
        <v>278.62232381801965</v>
      </c>
      <c r="Y46" s="427"/>
      <c r="Z46" s="427"/>
      <c r="AA46" s="430"/>
      <c r="AB46" s="441"/>
      <c r="AC46" s="88">
        <f t="shared" si="6"/>
        <v>3343.4678858162356</v>
      </c>
      <c r="AD46" s="214">
        <f t="shared" si="7"/>
        <v>278.62232381801965</v>
      </c>
      <c r="AE46" s="427"/>
      <c r="AF46" s="427"/>
      <c r="AG46" s="430"/>
      <c r="AH46" s="441"/>
      <c r="AI46" s="88">
        <f t="shared" si="8"/>
        <v>3343.4678858162356</v>
      </c>
      <c r="AJ46" s="214">
        <f t="shared" si="9"/>
        <v>278.62232381801965</v>
      </c>
      <c r="AK46" s="427"/>
      <c r="AL46" s="427"/>
      <c r="AM46" s="430"/>
      <c r="AN46" s="441"/>
      <c r="AO46" s="88">
        <f t="shared" si="10"/>
        <v>3343.4678858162356</v>
      </c>
      <c r="AP46" s="214">
        <f t="shared" si="11"/>
        <v>278.62232381801965</v>
      </c>
      <c r="AQ46" s="427"/>
      <c r="AR46" s="427"/>
      <c r="AS46" s="430"/>
      <c r="AT46" s="441"/>
      <c r="AU46" s="88">
        <f t="shared" si="12"/>
        <v>3343.4678858162356</v>
      </c>
      <c r="AV46" s="214">
        <f t="shared" si="13"/>
        <v>278.62232381801965</v>
      </c>
      <c r="AW46" s="427"/>
      <c r="AX46" s="427"/>
      <c r="AY46" s="430"/>
    </row>
    <row r="47" spans="1:51" s="422" customFormat="1" ht="12" x14ac:dyDescent="0.25">
      <c r="A47" s="219">
        <v>4</v>
      </c>
      <c r="B47" s="403" t="s">
        <v>293</v>
      </c>
      <c r="C47" s="403" t="s">
        <v>294</v>
      </c>
      <c r="D47" s="403" t="s">
        <v>501</v>
      </c>
      <c r="E47" s="525" t="str">
        <f>F47</f>
        <v>032001VENT_Amphis</v>
      </c>
      <c r="F47" s="84" t="str">
        <f t="shared" si="2"/>
        <v>032001VENT_Amphis</v>
      </c>
      <c r="G47" s="84" t="str">
        <f t="shared" si="0"/>
        <v>032001VENT_Amphis_</v>
      </c>
      <c r="H47" s="403" t="s">
        <v>300</v>
      </c>
      <c r="I47" s="86" t="s">
        <v>12</v>
      </c>
      <c r="J47" s="84" t="s">
        <v>11</v>
      </c>
      <c r="K47" s="143" t="s">
        <v>301</v>
      </c>
      <c r="L47" s="143"/>
      <c r="M47" s="143" t="s">
        <v>10</v>
      </c>
      <c r="N47" s="154">
        <v>3</v>
      </c>
      <c r="O47" s="99">
        <v>1000</v>
      </c>
      <c r="P47" s="87">
        <v>0.05</v>
      </c>
      <c r="Q47" s="88">
        <f t="shared" si="1"/>
        <v>3150</v>
      </c>
      <c r="R47" s="214">
        <f t="shared" si="3"/>
        <v>262.5</v>
      </c>
      <c r="S47" s="427"/>
      <c r="T47" s="427"/>
      <c r="U47" s="430"/>
      <c r="V47" s="443"/>
      <c r="W47" s="88">
        <f t="shared" si="4"/>
        <v>3343.4678858162356</v>
      </c>
      <c r="X47" s="214">
        <f t="shared" si="5"/>
        <v>278.62232381801965</v>
      </c>
      <c r="Y47" s="427"/>
      <c r="Z47" s="427"/>
      <c r="AA47" s="430"/>
      <c r="AB47" s="441"/>
      <c r="AC47" s="88">
        <f t="shared" si="6"/>
        <v>3343.4678858162356</v>
      </c>
      <c r="AD47" s="214">
        <f t="shared" si="7"/>
        <v>278.62232381801965</v>
      </c>
      <c r="AE47" s="427"/>
      <c r="AF47" s="427"/>
      <c r="AG47" s="430"/>
      <c r="AH47" s="441"/>
      <c r="AI47" s="88">
        <f t="shared" si="8"/>
        <v>3343.4678858162356</v>
      </c>
      <c r="AJ47" s="214">
        <f t="shared" si="9"/>
        <v>278.62232381801965</v>
      </c>
      <c r="AK47" s="427"/>
      <c r="AL47" s="427"/>
      <c r="AM47" s="430"/>
      <c r="AN47" s="441"/>
      <c r="AO47" s="88">
        <f t="shared" si="10"/>
        <v>3343.4678858162356</v>
      </c>
      <c r="AP47" s="214">
        <f t="shared" si="11"/>
        <v>278.62232381801965</v>
      </c>
      <c r="AQ47" s="427"/>
      <c r="AR47" s="427"/>
      <c r="AS47" s="430"/>
      <c r="AT47" s="441"/>
      <c r="AU47" s="88">
        <f t="shared" si="12"/>
        <v>3343.4678858162356</v>
      </c>
      <c r="AV47" s="214">
        <f t="shared" si="13"/>
        <v>278.62232381801965</v>
      </c>
      <c r="AW47" s="427"/>
      <c r="AX47" s="427"/>
      <c r="AY47" s="430"/>
    </row>
    <row r="48" spans="1:51" s="422" customFormat="1" ht="12" x14ac:dyDescent="0.25">
      <c r="A48" s="219">
        <v>4</v>
      </c>
      <c r="B48" s="403" t="s">
        <v>293</v>
      </c>
      <c r="C48" s="403" t="s">
        <v>294</v>
      </c>
      <c r="D48" s="403" t="s">
        <v>501</v>
      </c>
      <c r="E48" s="523"/>
      <c r="F48" s="84" t="str">
        <f t="shared" si="2"/>
        <v>032001VENT_Amphis</v>
      </c>
      <c r="G48" s="84" t="str">
        <f t="shared" si="0"/>
        <v>032001VENT_Amphis_</v>
      </c>
      <c r="H48" s="403" t="s">
        <v>302</v>
      </c>
      <c r="I48" s="86" t="s">
        <v>12</v>
      </c>
      <c r="J48" s="84" t="s">
        <v>11</v>
      </c>
      <c r="K48" s="288" t="s">
        <v>301</v>
      </c>
      <c r="L48" s="409"/>
      <c r="M48" s="143" t="s">
        <v>10</v>
      </c>
      <c r="N48" s="154">
        <v>3</v>
      </c>
      <c r="O48" s="99">
        <v>1000</v>
      </c>
      <c r="P48" s="87">
        <v>0.05</v>
      </c>
      <c r="Q48" s="88">
        <f t="shared" si="1"/>
        <v>3150</v>
      </c>
      <c r="R48" s="214">
        <f t="shared" si="3"/>
        <v>262.5</v>
      </c>
      <c r="S48" s="427"/>
      <c r="T48" s="427"/>
      <c r="U48" s="430"/>
      <c r="V48" s="443"/>
      <c r="W48" s="88">
        <f t="shared" si="4"/>
        <v>3343.4678858162356</v>
      </c>
      <c r="X48" s="214">
        <f t="shared" si="5"/>
        <v>278.62232381801965</v>
      </c>
      <c r="Y48" s="427"/>
      <c r="Z48" s="427"/>
      <c r="AA48" s="430"/>
      <c r="AB48" s="441"/>
      <c r="AC48" s="88">
        <f t="shared" si="6"/>
        <v>3343.4678858162356</v>
      </c>
      <c r="AD48" s="214">
        <f t="shared" si="7"/>
        <v>278.62232381801965</v>
      </c>
      <c r="AE48" s="427"/>
      <c r="AF48" s="427"/>
      <c r="AG48" s="430"/>
      <c r="AH48" s="441"/>
      <c r="AI48" s="88">
        <f t="shared" si="8"/>
        <v>3343.4678858162356</v>
      </c>
      <c r="AJ48" s="214">
        <f t="shared" si="9"/>
        <v>278.62232381801965</v>
      </c>
      <c r="AK48" s="427"/>
      <c r="AL48" s="427"/>
      <c r="AM48" s="430"/>
      <c r="AN48" s="441"/>
      <c r="AO48" s="88">
        <f t="shared" si="10"/>
        <v>3343.4678858162356</v>
      </c>
      <c r="AP48" s="214">
        <f t="shared" si="11"/>
        <v>278.62232381801965</v>
      </c>
      <c r="AQ48" s="427"/>
      <c r="AR48" s="427"/>
      <c r="AS48" s="430"/>
      <c r="AT48" s="441"/>
      <c r="AU48" s="88">
        <f t="shared" si="12"/>
        <v>3343.4678858162356</v>
      </c>
      <c r="AV48" s="214">
        <f t="shared" si="13"/>
        <v>278.62232381801965</v>
      </c>
      <c r="AW48" s="427"/>
      <c r="AX48" s="427"/>
      <c r="AY48" s="430"/>
    </row>
    <row r="49" spans="1:51" s="422" customFormat="1" ht="12" x14ac:dyDescent="0.25">
      <c r="A49" s="219">
        <v>4</v>
      </c>
      <c r="B49" s="403" t="s">
        <v>293</v>
      </c>
      <c r="C49" s="403" t="s">
        <v>294</v>
      </c>
      <c r="D49" s="403" t="s">
        <v>501</v>
      </c>
      <c r="E49" s="405" t="str">
        <f>F49</f>
        <v>032001VENT_Bibliothèque</v>
      </c>
      <c r="F49" s="84" t="str">
        <f t="shared" si="2"/>
        <v>032001VENT_Bibliothèque</v>
      </c>
      <c r="G49" s="84" t="str">
        <f t="shared" si="0"/>
        <v>032001VENT_Bibliothèque_</v>
      </c>
      <c r="H49" s="403" t="s">
        <v>303</v>
      </c>
      <c r="I49" s="86" t="s">
        <v>12</v>
      </c>
      <c r="J49" s="84" t="s">
        <v>11</v>
      </c>
      <c r="K49" s="288" t="s">
        <v>304</v>
      </c>
      <c r="L49" s="288"/>
      <c r="M49" s="143" t="s">
        <v>10</v>
      </c>
      <c r="N49" s="154">
        <v>3</v>
      </c>
      <c r="O49" s="99">
        <v>1000</v>
      </c>
      <c r="P49" s="87">
        <v>0.05</v>
      </c>
      <c r="Q49" s="88">
        <f t="shared" si="1"/>
        <v>3150</v>
      </c>
      <c r="R49" s="214">
        <f t="shared" si="3"/>
        <v>262.5</v>
      </c>
      <c r="S49" s="427"/>
      <c r="T49" s="427"/>
      <c r="U49" s="430"/>
      <c r="V49" s="443"/>
      <c r="W49" s="88">
        <f t="shared" si="4"/>
        <v>3343.4678858162356</v>
      </c>
      <c r="X49" s="214">
        <f t="shared" si="5"/>
        <v>278.62232381801965</v>
      </c>
      <c r="Y49" s="427"/>
      <c r="Z49" s="427"/>
      <c r="AA49" s="430"/>
      <c r="AB49" s="441"/>
      <c r="AC49" s="88">
        <f t="shared" si="6"/>
        <v>3343.4678858162356</v>
      </c>
      <c r="AD49" s="214">
        <f t="shared" si="7"/>
        <v>278.62232381801965</v>
      </c>
      <c r="AE49" s="427"/>
      <c r="AF49" s="427"/>
      <c r="AG49" s="430"/>
      <c r="AH49" s="441"/>
      <c r="AI49" s="88">
        <f t="shared" si="8"/>
        <v>3343.4678858162356</v>
      </c>
      <c r="AJ49" s="214">
        <f t="shared" si="9"/>
        <v>278.62232381801965</v>
      </c>
      <c r="AK49" s="427"/>
      <c r="AL49" s="427"/>
      <c r="AM49" s="430"/>
      <c r="AN49" s="441"/>
      <c r="AO49" s="88">
        <f t="shared" si="10"/>
        <v>3343.4678858162356</v>
      </c>
      <c r="AP49" s="214">
        <f t="shared" si="11"/>
        <v>278.62232381801965</v>
      </c>
      <c r="AQ49" s="427"/>
      <c r="AR49" s="427"/>
      <c r="AS49" s="430"/>
      <c r="AT49" s="441"/>
      <c r="AU49" s="88">
        <f t="shared" si="12"/>
        <v>3343.4678858162356</v>
      </c>
      <c r="AV49" s="214">
        <f t="shared" si="13"/>
        <v>278.62232381801965</v>
      </c>
      <c r="AW49" s="427"/>
      <c r="AX49" s="427"/>
      <c r="AY49" s="430"/>
    </row>
    <row r="50" spans="1:51" s="422" customFormat="1" ht="48" x14ac:dyDescent="0.25">
      <c r="A50" s="219">
        <v>4</v>
      </c>
      <c r="B50" s="403" t="s">
        <v>293</v>
      </c>
      <c r="C50" s="403" t="s">
        <v>294</v>
      </c>
      <c r="D50" s="403" t="s">
        <v>501</v>
      </c>
      <c r="E50" s="405" t="str">
        <f>F50</f>
        <v>032001SSTA_Secon</v>
      </c>
      <c r="F50" s="84" t="str">
        <f t="shared" si="2"/>
        <v>032001SSTA_Secon</v>
      </c>
      <c r="G50" s="84" t="str">
        <f t="shared" si="0"/>
        <v>032001SSTA_Secon_</v>
      </c>
      <c r="H50" s="403" t="s">
        <v>305</v>
      </c>
      <c r="I50" s="86" t="s">
        <v>19</v>
      </c>
      <c r="J50" s="84" t="s">
        <v>13</v>
      </c>
      <c r="K50" s="288" t="s">
        <v>306</v>
      </c>
      <c r="L50" s="288"/>
      <c r="M50" s="143" t="s">
        <v>10</v>
      </c>
      <c r="N50" s="154">
        <v>3</v>
      </c>
      <c r="O50" s="99">
        <v>1000</v>
      </c>
      <c r="P50" s="87">
        <v>0.05</v>
      </c>
      <c r="Q50" s="88">
        <f t="shared" si="1"/>
        <v>3150</v>
      </c>
      <c r="R50" s="214">
        <f t="shared" si="3"/>
        <v>262.5</v>
      </c>
      <c r="S50" s="427"/>
      <c r="T50" s="427"/>
      <c r="U50" s="430"/>
      <c r="V50" s="443"/>
      <c r="W50" s="88">
        <f t="shared" si="4"/>
        <v>3343.4678858162356</v>
      </c>
      <c r="X50" s="214">
        <f t="shared" si="5"/>
        <v>278.62232381801965</v>
      </c>
      <c r="Y50" s="427"/>
      <c r="Z50" s="427"/>
      <c r="AA50" s="430"/>
      <c r="AB50" s="441"/>
      <c r="AC50" s="88">
        <f t="shared" si="6"/>
        <v>3343.4678858162356</v>
      </c>
      <c r="AD50" s="214">
        <f t="shared" si="7"/>
        <v>278.62232381801965</v>
      </c>
      <c r="AE50" s="427"/>
      <c r="AF50" s="427"/>
      <c r="AG50" s="430"/>
      <c r="AH50" s="441"/>
      <c r="AI50" s="88">
        <f t="shared" si="8"/>
        <v>3343.4678858162356</v>
      </c>
      <c r="AJ50" s="214">
        <f t="shared" si="9"/>
        <v>278.62232381801965</v>
      </c>
      <c r="AK50" s="427"/>
      <c r="AL50" s="427"/>
      <c r="AM50" s="430"/>
      <c r="AN50" s="441"/>
      <c r="AO50" s="88">
        <f t="shared" si="10"/>
        <v>3343.4678858162356</v>
      </c>
      <c r="AP50" s="214">
        <f t="shared" si="11"/>
        <v>278.62232381801965</v>
      </c>
      <c r="AQ50" s="427"/>
      <c r="AR50" s="427"/>
      <c r="AS50" s="430"/>
      <c r="AT50" s="441"/>
      <c r="AU50" s="88">
        <f t="shared" si="12"/>
        <v>3343.4678858162356</v>
      </c>
      <c r="AV50" s="214">
        <f t="shared" si="13"/>
        <v>278.62232381801965</v>
      </c>
      <c r="AW50" s="427"/>
      <c r="AX50" s="427"/>
      <c r="AY50" s="430"/>
    </row>
    <row r="51" spans="1:51" s="423" customFormat="1" ht="48" x14ac:dyDescent="0.25">
      <c r="A51" s="219">
        <v>4</v>
      </c>
      <c r="B51" s="403" t="s">
        <v>293</v>
      </c>
      <c r="C51" s="403" t="s">
        <v>294</v>
      </c>
      <c r="D51" s="403" t="s">
        <v>501</v>
      </c>
      <c r="E51" s="405" t="str">
        <f>F51</f>
        <v>032001PROF_Batiment</v>
      </c>
      <c r="F51" s="84" t="str">
        <f t="shared" si="2"/>
        <v>032001PROF_Batiment</v>
      </c>
      <c r="G51" s="84" t="str">
        <f t="shared" ref="G51:G78" si="14">CONCATENATE(C51,J51,M51,K51,M51,L51)</f>
        <v>032001PROF_Batiment_</v>
      </c>
      <c r="H51" s="403" t="s">
        <v>307</v>
      </c>
      <c r="I51" s="86" t="s">
        <v>19</v>
      </c>
      <c r="J51" s="84" t="s">
        <v>15</v>
      </c>
      <c r="K51" s="288" t="s">
        <v>257</v>
      </c>
      <c r="L51" s="288"/>
      <c r="M51" s="143" t="s">
        <v>10</v>
      </c>
      <c r="N51" s="154">
        <v>2</v>
      </c>
      <c r="O51" s="99">
        <v>1000</v>
      </c>
      <c r="P51" s="87">
        <v>0.05</v>
      </c>
      <c r="Q51" s="88">
        <f t="shared" si="1"/>
        <v>2100</v>
      </c>
      <c r="R51" s="214">
        <f t="shared" si="3"/>
        <v>175</v>
      </c>
      <c r="S51" s="427"/>
      <c r="T51" s="427"/>
      <c r="U51" s="430"/>
      <c r="V51" s="443"/>
      <c r="W51" s="88">
        <f t="shared" si="4"/>
        <v>2228.9785905441572</v>
      </c>
      <c r="X51" s="214">
        <f t="shared" si="5"/>
        <v>185.74821587867976</v>
      </c>
      <c r="Y51" s="427"/>
      <c r="Z51" s="427"/>
      <c r="AA51" s="430"/>
      <c r="AB51" s="441"/>
      <c r="AC51" s="88">
        <f t="shared" si="6"/>
        <v>2228.9785905441572</v>
      </c>
      <c r="AD51" s="214">
        <f t="shared" si="7"/>
        <v>185.74821587867976</v>
      </c>
      <c r="AE51" s="427"/>
      <c r="AF51" s="427"/>
      <c r="AG51" s="430"/>
      <c r="AH51" s="441"/>
      <c r="AI51" s="88">
        <f t="shared" si="8"/>
        <v>2228.9785905441572</v>
      </c>
      <c r="AJ51" s="214">
        <f t="shared" si="9"/>
        <v>185.74821587867976</v>
      </c>
      <c r="AK51" s="427"/>
      <c r="AL51" s="427"/>
      <c r="AM51" s="430"/>
      <c r="AN51" s="441"/>
      <c r="AO51" s="88">
        <f t="shared" si="10"/>
        <v>2228.9785905441572</v>
      </c>
      <c r="AP51" s="214">
        <f t="shared" si="11"/>
        <v>185.74821587867976</v>
      </c>
      <c r="AQ51" s="427"/>
      <c r="AR51" s="427"/>
      <c r="AS51" s="430"/>
      <c r="AT51" s="441"/>
      <c r="AU51" s="88">
        <f t="shared" si="12"/>
        <v>2228.9785905441572</v>
      </c>
      <c r="AV51" s="214">
        <f t="shared" si="13"/>
        <v>185.74821587867976</v>
      </c>
      <c r="AW51" s="427"/>
      <c r="AX51" s="427"/>
      <c r="AY51" s="430"/>
    </row>
    <row r="52" spans="1:51" s="423" customFormat="1" ht="36" x14ac:dyDescent="0.25">
      <c r="A52" s="219">
        <v>4</v>
      </c>
      <c r="B52" s="403" t="s">
        <v>293</v>
      </c>
      <c r="C52" s="403" t="s">
        <v>294</v>
      </c>
      <c r="D52" s="403" t="s">
        <v>501</v>
      </c>
      <c r="E52" s="405" t="str">
        <f>F52</f>
        <v>032001PROF_Amphi1</v>
      </c>
      <c r="F52" s="84" t="str">
        <f t="shared" si="2"/>
        <v>032001PROF_Amphi1</v>
      </c>
      <c r="G52" s="84" t="str">
        <f t="shared" si="14"/>
        <v>032001PROF_Amphi1_</v>
      </c>
      <c r="H52" s="410" t="s">
        <v>505</v>
      </c>
      <c r="I52" s="86" t="s">
        <v>19</v>
      </c>
      <c r="J52" s="84" t="s">
        <v>15</v>
      </c>
      <c r="K52" s="288" t="s">
        <v>308</v>
      </c>
      <c r="L52" s="288"/>
      <c r="M52" s="143" t="s">
        <v>10</v>
      </c>
      <c r="N52" s="154">
        <v>2</v>
      </c>
      <c r="O52" s="99">
        <v>1000</v>
      </c>
      <c r="P52" s="87">
        <v>0.05</v>
      </c>
      <c r="Q52" s="88">
        <f t="shared" si="1"/>
        <v>2100</v>
      </c>
      <c r="R52" s="214">
        <f t="shared" si="3"/>
        <v>175</v>
      </c>
      <c r="S52" s="427"/>
      <c r="T52" s="427"/>
      <c r="U52" s="430"/>
      <c r="V52" s="443"/>
      <c r="W52" s="88">
        <f t="shared" si="4"/>
        <v>2228.9785905441572</v>
      </c>
      <c r="X52" s="214">
        <f t="shared" si="5"/>
        <v>185.74821587867976</v>
      </c>
      <c r="Y52" s="427"/>
      <c r="Z52" s="427"/>
      <c r="AA52" s="430"/>
      <c r="AB52" s="441"/>
      <c r="AC52" s="88">
        <f t="shared" si="6"/>
        <v>2228.9785905441572</v>
      </c>
      <c r="AD52" s="214">
        <f t="shared" si="7"/>
        <v>185.74821587867976</v>
      </c>
      <c r="AE52" s="427"/>
      <c r="AF52" s="427"/>
      <c r="AG52" s="430"/>
      <c r="AH52" s="441"/>
      <c r="AI52" s="88">
        <f t="shared" si="8"/>
        <v>2228.9785905441572</v>
      </c>
      <c r="AJ52" s="214">
        <f t="shared" si="9"/>
        <v>185.74821587867976</v>
      </c>
      <c r="AK52" s="427"/>
      <c r="AL52" s="427"/>
      <c r="AM52" s="430"/>
      <c r="AN52" s="441"/>
      <c r="AO52" s="88">
        <f t="shared" si="10"/>
        <v>2228.9785905441572</v>
      </c>
      <c r="AP52" s="214">
        <f t="shared" si="11"/>
        <v>185.74821587867976</v>
      </c>
      <c r="AQ52" s="427"/>
      <c r="AR52" s="427"/>
      <c r="AS52" s="430"/>
      <c r="AT52" s="441"/>
      <c r="AU52" s="88">
        <f t="shared" si="12"/>
        <v>2228.9785905441572</v>
      </c>
      <c r="AV52" s="214">
        <f t="shared" si="13"/>
        <v>185.74821587867976</v>
      </c>
      <c r="AW52" s="427"/>
      <c r="AX52" s="427"/>
      <c r="AY52" s="430"/>
    </row>
    <row r="53" spans="1:51" s="423" customFormat="1" ht="36" x14ac:dyDescent="0.25">
      <c r="A53" s="219">
        <v>4</v>
      </c>
      <c r="B53" s="403" t="s">
        <v>293</v>
      </c>
      <c r="C53" s="403" t="s">
        <v>294</v>
      </c>
      <c r="D53" s="403" t="s">
        <v>501</v>
      </c>
      <c r="E53" s="405" t="str">
        <f>F53</f>
        <v>032001PROF_Bâtiment</v>
      </c>
      <c r="F53" s="84" t="str">
        <f t="shared" si="2"/>
        <v>032001PROF_Bâtiment</v>
      </c>
      <c r="G53" s="84" t="str">
        <f t="shared" si="14"/>
        <v>032001PROF_Bâtiment_</v>
      </c>
      <c r="H53" s="403" t="s">
        <v>309</v>
      </c>
      <c r="I53" s="86" t="s">
        <v>19</v>
      </c>
      <c r="J53" s="84" t="s">
        <v>15</v>
      </c>
      <c r="K53" s="288" t="s">
        <v>310</v>
      </c>
      <c r="L53" s="288"/>
      <c r="M53" s="143" t="s">
        <v>10</v>
      </c>
      <c r="N53" s="154">
        <v>2</v>
      </c>
      <c r="O53" s="99">
        <v>1000</v>
      </c>
      <c r="P53" s="87">
        <v>0.05</v>
      </c>
      <c r="Q53" s="88">
        <f t="shared" si="1"/>
        <v>2100</v>
      </c>
      <c r="R53" s="214">
        <f t="shared" si="3"/>
        <v>175</v>
      </c>
      <c r="S53" s="427"/>
      <c r="T53" s="427"/>
      <c r="U53" s="430"/>
      <c r="V53" s="443"/>
      <c r="W53" s="88">
        <f t="shared" si="4"/>
        <v>2228.9785905441572</v>
      </c>
      <c r="X53" s="214">
        <f t="shared" si="5"/>
        <v>185.74821587867976</v>
      </c>
      <c r="Y53" s="427"/>
      <c r="Z53" s="427"/>
      <c r="AA53" s="430"/>
      <c r="AB53" s="441"/>
      <c r="AC53" s="88">
        <f t="shared" si="6"/>
        <v>2228.9785905441572</v>
      </c>
      <c r="AD53" s="214">
        <f t="shared" si="7"/>
        <v>185.74821587867976</v>
      </c>
      <c r="AE53" s="427"/>
      <c r="AF53" s="427"/>
      <c r="AG53" s="430"/>
      <c r="AH53" s="441"/>
      <c r="AI53" s="88">
        <f t="shared" si="8"/>
        <v>2228.9785905441572</v>
      </c>
      <c r="AJ53" s="214">
        <f t="shared" si="9"/>
        <v>185.74821587867976</v>
      </c>
      <c r="AK53" s="427"/>
      <c r="AL53" s="427"/>
      <c r="AM53" s="430"/>
      <c r="AN53" s="441"/>
      <c r="AO53" s="88">
        <f t="shared" si="10"/>
        <v>2228.9785905441572</v>
      </c>
      <c r="AP53" s="214">
        <f t="shared" si="11"/>
        <v>185.74821587867976</v>
      </c>
      <c r="AQ53" s="427"/>
      <c r="AR53" s="427"/>
      <c r="AS53" s="430"/>
      <c r="AT53" s="441"/>
      <c r="AU53" s="88">
        <f t="shared" si="12"/>
        <v>2228.9785905441572</v>
      </c>
      <c r="AV53" s="214">
        <f t="shared" si="13"/>
        <v>185.74821587867976</v>
      </c>
      <c r="AW53" s="427"/>
      <c r="AX53" s="427"/>
      <c r="AY53" s="430"/>
    </row>
    <row r="54" spans="1:51" s="423" customFormat="1" ht="36" x14ac:dyDescent="0.25">
      <c r="A54" s="219">
        <v>4</v>
      </c>
      <c r="B54" s="403" t="s">
        <v>293</v>
      </c>
      <c r="C54" s="403" t="s">
        <v>294</v>
      </c>
      <c r="D54" s="403" t="s">
        <v>501</v>
      </c>
      <c r="E54" s="405" t="str">
        <f>F54</f>
        <v>032001PROA_Batiment</v>
      </c>
      <c r="F54" s="84" t="str">
        <f t="shared" si="2"/>
        <v>032001PROA_Batiment</v>
      </c>
      <c r="G54" s="84" t="str">
        <f t="shared" si="14"/>
        <v>032001PROA_Batiment_</v>
      </c>
      <c r="H54" s="403" t="s">
        <v>311</v>
      </c>
      <c r="I54" s="86" t="s">
        <v>19</v>
      </c>
      <c r="J54" s="84" t="s">
        <v>17</v>
      </c>
      <c r="K54" s="288" t="s">
        <v>257</v>
      </c>
      <c r="L54" s="288"/>
      <c r="M54" s="143" t="s">
        <v>10</v>
      </c>
      <c r="N54" s="154">
        <v>1</v>
      </c>
      <c r="O54" s="99">
        <v>1000</v>
      </c>
      <c r="P54" s="87">
        <v>0.05</v>
      </c>
      <c r="Q54" s="88">
        <f t="shared" si="1"/>
        <v>1050</v>
      </c>
      <c r="R54" s="214">
        <f t="shared" si="3"/>
        <v>87.5</v>
      </c>
      <c r="S54" s="427"/>
      <c r="T54" s="427"/>
      <c r="U54" s="430"/>
      <c r="V54" s="443"/>
      <c r="W54" s="88">
        <f t="shared" si="4"/>
        <v>1114.4892952720786</v>
      </c>
      <c r="X54" s="214">
        <f t="shared" si="5"/>
        <v>92.874107939339879</v>
      </c>
      <c r="Y54" s="427"/>
      <c r="Z54" s="427"/>
      <c r="AA54" s="430"/>
      <c r="AB54" s="441"/>
      <c r="AC54" s="88">
        <f t="shared" si="6"/>
        <v>1114.4892952720786</v>
      </c>
      <c r="AD54" s="214">
        <f t="shared" si="7"/>
        <v>92.874107939339879</v>
      </c>
      <c r="AE54" s="427"/>
      <c r="AF54" s="427"/>
      <c r="AG54" s="430"/>
      <c r="AH54" s="441"/>
      <c r="AI54" s="88">
        <f t="shared" si="8"/>
        <v>1114.4892952720786</v>
      </c>
      <c r="AJ54" s="214">
        <f t="shared" si="9"/>
        <v>92.874107939339879</v>
      </c>
      <c r="AK54" s="427"/>
      <c r="AL54" s="427"/>
      <c r="AM54" s="430"/>
      <c r="AN54" s="441"/>
      <c r="AO54" s="88">
        <f t="shared" si="10"/>
        <v>1114.4892952720786</v>
      </c>
      <c r="AP54" s="214">
        <f t="shared" si="11"/>
        <v>92.874107939339879</v>
      </c>
      <c r="AQ54" s="427"/>
      <c r="AR54" s="427"/>
      <c r="AS54" s="430"/>
      <c r="AT54" s="441"/>
      <c r="AU54" s="88">
        <f t="shared" si="12"/>
        <v>1114.4892952720786</v>
      </c>
      <c r="AV54" s="214">
        <f t="shared" si="13"/>
        <v>92.874107939339879</v>
      </c>
      <c r="AW54" s="427"/>
      <c r="AX54" s="427"/>
      <c r="AY54" s="430"/>
    </row>
    <row r="55" spans="1:51" s="423" customFormat="1" ht="48" x14ac:dyDescent="0.25">
      <c r="A55" s="219">
        <v>4</v>
      </c>
      <c r="B55" s="403" t="s">
        <v>293</v>
      </c>
      <c r="C55" s="403" t="s">
        <v>294</v>
      </c>
      <c r="D55" s="403" t="s">
        <v>501</v>
      </c>
      <c r="E55" s="405" t="str">
        <f>F55</f>
        <v>032001SSTA_Secon_Ancien</v>
      </c>
      <c r="F55" s="84" t="str">
        <f t="shared" si="2"/>
        <v>032001SSTA_Secon_Ancien</v>
      </c>
      <c r="G55" s="84" t="str">
        <f t="shared" si="14"/>
        <v>032001SSTA_Secon_Ancien_</v>
      </c>
      <c r="H55" s="403" t="s">
        <v>312</v>
      </c>
      <c r="I55" s="86" t="s">
        <v>19</v>
      </c>
      <c r="J55" s="84" t="s">
        <v>13</v>
      </c>
      <c r="K55" s="288" t="s">
        <v>313</v>
      </c>
      <c r="L55" s="288"/>
      <c r="M55" s="143" t="s">
        <v>10</v>
      </c>
      <c r="N55" s="154">
        <v>3</v>
      </c>
      <c r="O55" s="99">
        <v>1000</v>
      </c>
      <c r="P55" s="87">
        <v>0.05</v>
      </c>
      <c r="Q55" s="88">
        <f t="shared" si="1"/>
        <v>3150</v>
      </c>
      <c r="R55" s="214">
        <f t="shared" si="3"/>
        <v>262.5</v>
      </c>
      <c r="S55" s="427"/>
      <c r="T55" s="427"/>
      <c r="U55" s="430"/>
      <c r="V55" s="443"/>
      <c r="W55" s="88">
        <f t="shared" si="4"/>
        <v>3343.4678858162356</v>
      </c>
      <c r="X55" s="214">
        <f t="shared" si="5"/>
        <v>278.62232381801965</v>
      </c>
      <c r="Y55" s="427"/>
      <c r="Z55" s="427"/>
      <c r="AA55" s="430"/>
      <c r="AB55" s="441"/>
      <c r="AC55" s="88">
        <f t="shared" si="6"/>
        <v>3343.4678858162356</v>
      </c>
      <c r="AD55" s="214">
        <f t="shared" si="7"/>
        <v>278.62232381801965</v>
      </c>
      <c r="AE55" s="427"/>
      <c r="AF55" s="427"/>
      <c r="AG55" s="430"/>
      <c r="AH55" s="441"/>
      <c r="AI55" s="88">
        <f t="shared" si="8"/>
        <v>3343.4678858162356</v>
      </c>
      <c r="AJ55" s="214">
        <f t="shared" si="9"/>
        <v>278.62232381801965</v>
      </c>
      <c r="AK55" s="427"/>
      <c r="AL55" s="427"/>
      <c r="AM55" s="430"/>
      <c r="AN55" s="441"/>
      <c r="AO55" s="88">
        <f t="shared" si="10"/>
        <v>3343.4678858162356</v>
      </c>
      <c r="AP55" s="214">
        <f t="shared" si="11"/>
        <v>278.62232381801965</v>
      </c>
      <c r="AQ55" s="427"/>
      <c r="AR55" s="427"/>
      <c r="AS55" s="430"/>
      <c r="AT55" s="441"/>
      <c r="AU55" s="88">
        <f t="shared" si="12"/>
        <v>3343.4678858162356</v>
      </c>
      <c r="AV55" s="214">
        <f t="shared" si="13"/>
        <v>278.62232381801965</v>
      </c>
      <c r="AW55" s="427"/>
      <c r="AX55" s="427"/>
      <c r="AY55" s="430"/>
    </row>
    <row r="56" spans="1:51" s="423" customFormat="1" x14ac:dyDescent="0.25">
      <c r="A56" s="219">
        <v>4</v>
      </c>
      <c r="B56" s="403" t="s">
        <v>293</v>
      </c>
      <c r="C56" s="403" t="s">
        <v>294</v>
      </c>
      <c r="D56" s="403" t="s">
        <v>501</v>
      </c>
      <c r="E56" s="525" t="str">
        <f>F56</f>
        <v>032001VENT_Batiment_Ancien</v>
      </c>
      <c r="F56" s="84" t="str">
        <f t="shared" si="2"/>
        <v>032001VENT_Batiment_Ancien</v>
      </c>
      <c r="G56" s="84" t="str">
        <f t="shared" si="14"/>
        <v>032001VENT_Batiment_Ancien_</v>
      </c>
      <c r="H56" s="403" t="s">
        <v>314</v>
      </c>
      <c r="I56" s="86" t="s">
        <v>12</v>
      </c>
      <c r="J56" s="84" t="s">
        <v>11</v>
      </c>
      <c r="K56" s="288" t="s">
        <v>315</v>
      </c>
      <c r="L56" s="288"/>
      <c r="M56" s="143" t="s">
        <v>10</v>
      </c>
      <c r="N56" s="154">
        <v>3</v>
      </c>
      <c r="O56" s="99">
        <v>1000</v>
      </c>
      <c r="P56" s="87">
        <v>0.05</v>
      </c>
      <c r="Q56" s="88">
        <f t="shared" si="1"/>
        <v>3150</v>
      </c>
      <c r="R56" s="214">
        <f t="shared" si="3"/>
        <v>262.5</v>
      </c>
      <c r="S56" s="427"/>
      <c r="T56" s="427"/>
      <c r="U56" s="430"/>
      <c r="V56" s="443"/>
      <c r="W56" s="88">
        <f t="shared" si="4"/>
        <v>3343.4678858162356</v>
      </c>
      <c r="X56" s="214">
        <f t="shared" si="5"/>
        <v>278.62232381801965</v>
      </c>
      <c r="Y56" s="427"/>
      <c r="Z56" s="427"/>
      <c r="AA56" s="430"/>
      <c r="AB56" s="441"/>
      <c r="AC56" s="88">
        <f t="shared" si="6"/>
        <v>3343.4678858162356</v>
      </c>
      <c r="AD56" s="214">
        <f t="shared" si="7"/>
        <v>278.62232381801965</v>
      </c>
      <c r="AE56" s="427"/>
      <c r="AF56" s="427"/>
      <c r="AG56" s="430"/>
      <c r="AH56" s="441"/>
      <c r="AI56" s="88">
        <f t="shared" si="8"/>
        <v>3343.4678858162356</v>
      </c>
      <c r="AJ56" s="214">
        <f t="shared" si="9"/>
        <v>278.62232381801965</v>
      </c>
      <c r="AK56" s="427"/>
      <c r="AL56" s="427"/>
      <c r="AM56" s="430"/>
      <c r="AN56" s="441"/>
      <c r="AO56" s="88">
        <f t="shared" si="10"/>
        <v>3343.4678858162356</v>
      </c>
      <c r="AP56" s="214">
        <f t="shared" si="11"/>
        <v>278.62232381801965</v>
      </c>
      <c r="AQ56" s="427"/>
      <c r="AR56" s="427"/>
      <c r="AS56" s="430"/>
      <c r="AT56" s="441"/>
      <c r="AU56" s="88">
        <f t="shared" si="12"/>
        <v>3343.4678858162356</v>
      </c>
      <c r="AV56" s="214">
        <f t="shared" si="13"/>
        <v>278.62232381801965</v>
      </c>
      <c r="AW56" s="427"/>
      <c r="AX56" s="427"/>
      <c r="AY56" s="430"/>
    </row>
    <row r="57" spans="1:51" s="423" customFormat="1" ht="16.5" thickBot="1" x14ac:dyDescent="0.3">
      <c r="A57" s="221">
        <v>4</v>
      </c>
      <c r="B57" s="407" t="s">
        <v>293</v>
      </c>
      <c r="C57" s="407" t="s">
        <v>294</v>
      </c>
      <c r="D57" s="407" t="s">
        <v>501</v>
      </c>
      <c r="E57" s="526"/>
      <c r="F57" s="92" t="str">
        <f t="shared" si="2"/>
        <v>032001VENT_Batiment_Ancien</v>
      </c>
      <c r="G57" s="92" t="str">
        <f t="shared" si="14"/>
        <v>032001VENT_Batiment_Ancien_</v>
      </c>
      <c r="H57" s="407" t="s">
        <v>316</v>
      </c>
      <c r="I57" s="94" t="s">
        <v>12</v>
      </c>
      <c r="J57" s="92" t="s">
        <v>11</v>
      </c>
      <c r="K57" s="303" t="s">
        <v>315</v>
      </c>
      <c r="L57" s="303"/>
      <c r="M57" s="156" t="s">
        <v>10</v>
      </c>
      <c r="N57" s="263">
        <v>3</v>
      </c>
      <c r="O57" s="100">
        <v>1000</v>
      </c>
      <c r="P57" s="95">
        <v>0.05</v>
      </c>
      <c r="Q57" s="96">
        <f t="shared" si="1"/>
        <v>3150</v>
      </c>
      <c r="R57" s="218">
        <f t="shared" si="3"/>
        <v>262.5</v>
      </c>
      <c r="S57" s="428"/>
      <c r="T57" s="428"/>
      <c r="U57" s="431"/>
      <c r="V57" s="443"/>
      <c r="W57" s="96">
        <f t="shared" si="4"/>
        <v>3343.4678858162356</v>
      </c>
      <c r="X57" s="218">
        <f t="shared" si="5"/>
        <v>278.62232381801965</v>
      </c>
      <c r="Y57" s="428"/>
      <c r="Z57" s="428"/>
      <c r="AA57" s="431"/>
      <c r="AB57" s="441"/>
      <c r="AC57" s="96">
        <f t="shared" si="6"/>
        <v>3343.4678858162356</v>
      </c>
      <c r="AD57" s="218">
        <f t="shared" si="7"/>
        <v>278.62232381801965</v>
      </c>
      <c r="AE57" s="428"/>
      <c r="AF57" s="428"/>
      <c r="AG57" s="431"/>
      <c r="AH57" s="441"/>
      <c r="AI57" s="96">
        <f t="shared" si="8"/>
        <v>3343.4678858162356</v>
      </c>
      <c r="AJ57" s="218">
        <f t="shared" si="9"/>
        <v>278.62232381801965</v>
      </c>
      <c r="AK57" s="428"/>
      <c r="AL57" s="428"/>
      <c r="AM57" s="431"/>
      <c r="AN57" s="441"/>
      <c r="AO57" s="96">
        <f t="shared" si="10"/>
        <v>3343.4678858162356</v>
      </c>
      <c r="AP57" s="218">
        <f t="shared" si="11"/>
        <v>278.62232381801965</v>
      </c>
      <c r="AQ57" s="428"/>
      <c r="AR57" s="428"/>
      <c r="AS57" s="431"/>
      <c r="AT57" s="441"/>
      <c r="AU57" s="96">
        <f t="shared" si="12"/>
        <v>3343.4678858162356</v>
      </c>
      <c r="AV57" s="218">
        <f t="shared" si="13"/>
        <v>278.62232381801965</v>
      </c>
      <c r="AW57" s="428"/>
      <c r="AX57" s="428"/>
      <c r="AY57" s="431"/>
    </row>
    <row r="58" spans="1:51" s="423" customFormat="1" ht="84" x14ac:dyDescent="0.25">
      <c r="A58" s="421">
        <v>4</v>
      </c>
      <c r="B58" s="402" t="s">
        <v>317</v>
      </c>
      <c r="C58" s="402" t="s">
        <v>318</v>
      </c>
      <c r="D58" s="402" t="s">
        <v>522</v>
      </c>
      <c r="E58" s="521" t="str">
        <f>F58</f>
        <v>040001PROC_Chaufferie</v>
      </c>
      <c r="F58" s="78" t="str">
        <f t="shared" si="2"/>
        <v>040001PROC_Chaufferie</v>
      </c>
      <c r="G58" s="78" t="str">
        <f t="shared" si="14"/>
        <v>040001PROC_Chaufferie_</v>
      </c>
      <c r="H58" s="402" t="s">
        <v>506</v>
      </c>
      <c r="I58" s="97" t="s">
        <v>19</v>
      </c>
      <c r="J58" s="78" t="s">
        <v>16</v>
      </c>
      <c r="K58" s="162" t="s">
        <v>292</v>
      </c>
      <c r="L58" s="226"/>
      <c r="M58" s="162" t="s">
        <v>10</v>
      </c>
      <c r="N58" s="171">
        <v>3</v>
      </c>
      <c r="O58" s="101">
        <v>1000</v>
      </c>
      <c r="P58" s="80">
        <v>0.05</v>
      </c>
      <c r="Q58" s="81">
        <f t="shared" si="1"/>
        <v>3150</v>
      </c>
      <c r="R58" s="210">
        <f t="shared" si="3"/>
        <v>262.5</v>
      </c>
      <c r="S58" s="426">
        <f>SUM(Q58:Q78)</f>
        <v>58800</v>
      </c>
      <c r="T58" s="426">
        <f>SUM(R58:R78)</f>
        <v>4900</v>
      </c>
      <c r="U58" s="429"/>
      <c r="V58" s="443"/>
      <c r="W58" s="81">
        <f t="shared" si="4"/>
        <v>3343.4678858162356</v>
      </c>
      <c r="X58" s="210">
        <f t="shared" si="5"/>
        <v>278.62232381801965</v>
      </c>
      <c r="Y58" s="426">
        <f>SUM(W58:W78)</f>
        <v>62411.400535236426</v>
      </c>
      <c r="Z58" s="426">
        <f>SUM(X58:X78)</f>
        <v>5200.9500446030343</v>
      </c>
      <c r="AA58" s="429"/>
      <c r="AB58" s="441"/>
      <c r="AC58" s="81">
        <f t="shared" si="6"/>
        <v>3343.4678858162356</v>
      </c>
      <c r="AD58" s="210">
        <f t="shared" si="7"/>
        <v>278.62232381801965</v>
      </c>
      <c r="AE58" s="426">
        <f>SUM(AC58:AC78)</f>
        <v>62411.400535236426</v>
      </c>
      <c r="AF58" s="426">
        <f>SUM(AD58:AD78)</f>
        <v>5200.9500446030343</v>
      </c>
      <c r="AG58" s="429"/>
      <c r="AH58" s="441"/>
      <c r="AI58" s="81">
        <f t="shared" si="8"/>
        <v>3343.4678858162356</v>
      </c>
      <c r="AJ58" s="210">
        <f t="shared" si="9"/>
        <v>278.62232381801965</v>
      </c>
      <c r="AK58" s="426">
        <f>SUM(AI58:AI78)</f>
        <v>62411.400535236426</v>
      </c>
      <c r="AL58" s="426">
        <f>SUM(AJ58:AJ78)</f>
        <v>5200.9500446030343</v>
      </c>
      <c r="AM58" s="429"/>
      <c r="AN58" s="441"/>
      <c r="AO58" s="81">
        <f t="shared" si="10"/>
        <v>3343.4678858162356</v>
      </c>
      <c r="AP58" s="210">
        <f t="shared" si="11"/>
        <v>278.62232381801965</v>
      </c>
      <c r="AQ58" s="426">
        <f>SUM(AO58:AO78)</f>
        <v>62411.400535236426</v>
      </c>
      <c r="AR58" s="426">
        <f>SUM(AP58:AP78)</f>
        <v>5200.9500446030343</v>
      </c>
      <c r="AS58" s="429"/>
      <c r="AT58" s="441"/>
      <c r="AU58" s="81">
        <f t="shared" si="12"/>
        <v>3343.4678858162356</v>
      </c>
      <c r="AV58" s="210">
        <f t="shared" si="13"/>
        <v>278.62232381801965</v>
      </c>
      <c r="AW58" s="426">
        <f>SUM(AU58:AU78)</f>
        <v>62411.400535236426</v>
      </c>
      <c r="AX58" s="426">
        <f>SUM(AV58:AV78)</f>
        <v>5200.9500446030343</v>
      </c>
      <c r="AY58" s="429"/>
    </row>
    <row r="59" spans="1:51" s="423" customFormat="1" x14ac:dyDescent="0.25">
      <c r="A59" s="219">
        <v>4</v>
      </c>
      <c r="B59" s="403" t="s">
        <v>317</v>
      </c>
      <c r="C59" s="403" t="s">
        <v>318</v>
      </c>
      <c r="D59" s="403" t="s">
        <v>522</v>
      </c>
      <c r="E59" s="522"/>
      <c r="F59" s="84" t="str">
        <f t="shared" si="2"/>
        <v>040001PROC_Chaufferie</v>
      </c>
      <c r="G59" s="84" t="str">
        <f t="shared" si="14"/>
        <v>040001PROC_Chaufferie_Comb</v>
      </c>
      <c r="H59" s="403" t="s">
        <v>252</v>
      </c>
      <c r="I59" s="86" t="s">
        <v>19</v>
      </c>
      <c r="J59" s="84" t="s">
        <v>16</v>
      </c>
      <c r="K59" s="143" t="s">
        <v>292</v>
      </c>
      <c r="L59" s="143" t="s">
        <v>253</v>
      </c>
      <c r="M59" s="143" t="s">
        <v>10</v>
      </c>
      <c r="N59" s="154">
        <v>3</v>
      </c>
      <c r="O59" s="99">
        <v>1000</v>
      </c>
      <c r="P59" s="87">
        <v>0.05</v>
      </c>
      <c r="Q59" s="88">
        <f t="shared" si="1"/>
        <v>3150</v>
      </c>
      <c r="R59" s="214">
        <f t="shared" si="3"/>
        <v>262.5</v>
      </c>
      <c r="S59" s="427"/>
      <c r="T59" s="427"/>
      <c r="U59" s="430"/>
      <c r="V59" s="443"/>
      <c r="W59" s="88">
        <f t="shared" si="4"/>
        <v>3343.4678858162356</v>
      </c>
      <c r="X59" s="214">
        <f t="shared" si="5"/>
        <v>278.62232381801965</v>
      </c>
      <c r="Y59" s="427"/>
      <c r="Z59" s="427"/>
      <c r="AA59" s="430"/>
      <c r="AB59" s="441"/>
      <c r="AC59" s="88">
        <f t="shared" si="6"/>
        <v>3343.4678858162356</v>
      </c>
      <c r="AD59" s="214">
        <f t="shared" si="7"/>
        <v>278.62232381801965</v>
      </c>
      <c r="AE59" s="427"/>
      <c r="AF59" s="427"/>
      <c r="AG59" s="430"/>
      <c r="AH59" s="441"/>
      <c r="AI59" s="88">
        <f t="shared" si="8"/>
        <v>3343.4678858162356</v>
      </c>
      <c r="AJ59" s="214">
        <f t="shared" si="9"/>
        <v>278.62232381801965</v>
      </c>
      <c r="AK59" s="427"/>
      <c r="AL59" s="427"/>
      <c r="AM59" s="430"/>
      <c r="AN59" s="441"/>
      <c r="AO59" s="88">
        <f t="shared" si="10"/>
        <v>3343.4678858162356</v>
      </c>
      <c r="AP59" s="214">
        <f t="shared" si="11"/>
        <v>278.62232381801965</v>
      </c>
      <c r="AQ59" s="427"/>
      <c r="AR59" s="427"/>
      <c r="AS59" s="430"/>
      <c r="AT59" s="441"/>
      <c r="AU59" s="88">
        <f t="shared" si="12"/>
        <v>3343.4678858162356</v>
      </c>
      <c r="AV59" s="214">
        <f t="shared" si="13"/>
        <v>278.62232381801965</v>
      </c>
      <c r="AW59" s="427"/>
      <c r="AX59" s="427"/>
      <c r="AY59" s="430"/>
    </row>
    <row r="60" spans="1:51" s="423" customFormat="1" x14ac:dyDescent="0.25">
      <c r="A60" s="219">
        <v>4</v>
      </c>
      <c r="B60" s="403" t="s">
        <v>317</v>
      </c>
      <c r="C60" s="403" t="s">
        <v>318</v>
      </c>
      <c r="D60" s="403" t="s">
        <v>522</v>
      </c>
      <c r="E60" s="522"/>
      <c r="F60" s="84" t="str">
        <f t="shared" si="2"/>
        <v>040001PROC_Chaufferie</v>
      </c>
      <c r="G60" s="84" t="str">
        <f t="shared" si="14"/>
        <v>040001PROC_Chaufferie_Ramo</v>
      </c>
      <c r="H60" s="403" t="s">
        <v>254</v>
      </c>
      <c r="I60" s="86" t="s">
        <v>19</v>
      </c>
      <c r="J60" s="84" t="s">
        <v>16</v>
      </c>
      <c r="K60" s="350" t="s">
        <v>292</v>
      </c>
      <c r="L60" s="143" t="s">
        <v>255</v>
      </c>
      <c r="M60" s="143" t="s">
        <v>10</v>
      </c>
      <c r="N60" s="154">
        <v>2</v>
      </c>
      <c r="O60" s="99">
        <v>1000</v>
      </c>
      <c r="P60" s="87">
        <v>0.05</v>
      </c>
      <c r="Q60" s="88">
        <f t="shared" si="1"/>
        <v>2100</v>
      </c>
      <c r="R60" s="214">
        <f t="shared" si="3"/>
        <v>175</v>
      </c>
      <c r="S60" s="427"/>
      <c r="T60" s="427"/>
      <c r="U60" s="430"/>
      <c r="V60" s="443"/>
      <c r="W60" s="88">
        <f t="shared" si="4"/>
        <v>2228.9785905441572</v>
      </c>
      <c r="X60" s="214">
        <f t="shared" si="5"/>
        <v>185.74821587867976</v>
      </c>
      <c r="Y60" s="427"/>
      <c r="Z60" s="427"/>
      <c r="AA60" s="430"/>
      <c r="AB60" s="441"/>
      <c r="AC60" s="88">
        <f t="shared" si="6"/>
        <v>2228.9785905441572</v>
      </c>
      <c r="AD60" s="214">
        <f t="shared" si="7"/>
        <v>185.74821587867976</v>
      </c>
      <c r="AE60" s="427"/>
      <c r="AF60" s="427"/>
      <c r="AG60" s="430"/>
      <c r="AH60" s="441"/>
      <c r="AI60" s="88">
        <f t="shared" si="8"/>
        <v>2228.9785905441572</v>
      </c>
      <c r="AJ60" s="214">
        <f t="shared" si="9"/>
        <v>185.74821587867976</v>
      </c>
      <c r="AK60" s="427"/>
      <c r="AL60" s="427"/>
      <c r="AM60" s="430"/>
      <c r="AN60" s="441"/>
      <c r="AO60" s="88">
        <f t="shared" si="10"/>
        <v>2228.9785905441572</v>
      </c>
      <c r="AP60" s="214">
        <f t="shared" si="11"/>
        <v>185.74821587867976</v>
      </c>
      <c r="AQ60" s="427"/>
      <c r="AR60" s="427"/>
      <c r="AS60" s="430"/>
      <c r="AT60" s="441"/>
      <c r="AU60" s="88">
        <f t="shared" si="12"/>
        <v>2228.9785905441572</v>
      </c>
      <c r="AV60" s="214">
        <f t="shared" si="13"/>
        <v>185.74821587867976</v>
      </c>
      <c r="AW60" s="427"/>
      <c r="AX60" s="427"/>
      <c r="AY60" s="430"/>
    </row>
    <row r="61" spans="1:51" s="423" customFormat="1" x14ac:dyDescent="0.25">
      <c r="A61" s="219">
        <v>4</v>
      </c>
      <c r="B61" s="403" t="s">
        <v>317</v>
      </c>
      <c r="C61" s="403" t="s">
        <v>318</v>
      </c>
      <c r="D61" s="403" t="s">
        <v>522</v>
      </c>
      <c r="E61" s="523"/>
      <c r="F61" s="84" t="str">
        <f t="shared" si="2"/>
        <v>040001PROC_Chaufferie</v>
      </c>
      <c r="G61" s="84" t="str">
        <f t="shared" si="14"/>
        <v>040001PROC_Chaufferie_Dgaz</v>
      </c>
      <c r="H61" s="403" t="s">
        <v>296</v>
      </c>
      <c r="I61" s="86" t="s">
        <v>19</v>
      </c>
      <c r="J61" s="84" t="s">
        <v>16</v>
      </c>
      <c r="K61" s="350" t="s">
        <v>292</v>
      </c>
      <c r="L61" s="143" t="s">
        <v>297</v>
      </c>
      <c r="M61" s="143" t="s">
        <v>10</v>
      </c>
      <c r="N61" s="154">
        <v>2</v>
      </c>
      <c r="O61" s="99">
        <v>1000</v>
      </c>
      <c r="P61" s="87">
        <v>0.05</v>
      </c>
      <c r="Q61" s="88">
        <f t="shared" si="1"/>
        <v>2100</v>
      </c>
      <c r="R61" s="214">
        <f t="shared" si="3"/>
        <v>175</v>
      </c>
      <c r="S61" s="427"/>
      <c r="T61" s="427"/>
      <c r="U61" s="430"/>
      <c r="V61" s="443"/>
      <c r="W61" s="88">
        <f t="shared" si="4"/>
        <v>2228.9785905441572</v>
      </c>
      <c r="X61" s="214">
        <f t="shared" si="5"/>
        <v>185.74821587867976</v>
      </c>
      <c r="Y61" s="427"/>
      <c r="Z61" s="427"/>
      <c r="AA61" s="430"/>
      <c r="AB61" s="441"/>
      <c r="AC61" s="88">
        <f t="shared" si="6"/>
        <v>2228.9785905441572</v>
      </c>
      <c r="AD61" s="214">
        <f t="shared" si="7"/>
        <v>185.74821587867976</v>
      </c>
      <c r="AE61" s="427"/>
      <c r="AF61" s="427"/>
      <c r="AG61" s="430"/>
      <c r="AH61" s="441"/>
      <c r="AI61" s="88">
        <f t="shared" si="8"/>
        <v>2228.9785905441572</v>
      </c>
      <c r="AJ61" s="214">
        <f t="shared" si="9"/>
        <v>185.74821587867976</v>
      </c>
      <c r="AK61" s="427"/>
      <c r="AL61" s="427"/>
      <c r="AM61" s="430"/>
      <c r="AN61" s="441"/>
      <c r="AO61" s="88">
        <f t="shared" si="10"/>
        <v>2228.9785905441572</v>
      </c>
      <c r="AP61" s="214">
        <f t="shared" si="11"/>
        <v>185.74821587867976</v>
      </c>
      <c r="AQ61" s="427"/>
      <c r="AR61" s="427"/>
      <c r="AS61" s="430"/>
      <c r="AT61" s="441"/>
      <c r="AU61" s="88">
        <f t="shared" si="12"/>
        <v>2228.9785905441572</v>
      </c>
      <c r="AV61" s="214">
        <f t="shared" si="13"/>
        <v>185.74821587867976</v>
      </c>
      <c r="AW61" s="427"/>
      <c r="AX61" s="427"/>
      <c r="AY61" s="430"/>
    </row>
    <row r="62" spans="1:51" s="423" customFormat="1" ht="96" x14ac:dyDescent="0.25">
      <c r="A62" s="219">
        <v>4</v>
      </c>
      <c r="B62" s="403" t="s">
        <v>317</v>
      </c>
      <c r="C62" s="403" t="s">
        <v>318</v>
      </c>
      <c r="D62" s="403" t="s">
        <v>522</v>
      </c>
      <c r="E62" s="405" t="str">
        <f>F62</f>
        <v>040001VENT_Amphis</v>
      </c>
      <c r="F62" s="84" t="str">
        <f t="shared" si="2"/>
        <v>040001VENT_Amphis</v>
      </c>
      <c r="G62" s="84" t="str">
        <f t="shared" si="14"/>
        <v>040001VENT_Amphis_</v>
      </c>
      <c r="H62" s="403" t="s">
        <v>507</v>
      </c>
      <c r="I62" s="86" t="s">
        <v>12</v>
      </c>
      <c r="J62" s="84" t="s">
        <v>11</v>
      </c>
      <c r="K62" s="288" t="s">
        <v>301</v>
      </c>
      <c r="L62" s="288"/>
      <c r="M62" s="143" t="s">
        <v>10</v>
      </c>
      <c r="N62" s="154">
        <v>3</v>
      </c>
      <c r="O62" s="99">
        <v>1000</v>
      </c>
      <c r="P62" s="87">
        <v>0.05</v>
      </c>
      <c r="Q62" s="88">
        <f t="shared" si="1"/>
        <v>3150</v>
      </c>
      <c r="R62" s="214">
        <f t="shared" si="3"/>
        <v>262.5</v>
      </c>
      <c r="S62" s="427"/>
      <c r="T62" s="427"/>
      <c r="U62" s="430"/>
      <c r="V62" s="443"/>
      <c r="W62" s="88">
        <f t="shared" si="4"/>
        <v>3343.4678858162356</v>
      </c>
      <c r="X62" s="214">
        <f t="shared" si="5"/>
        <v>278.62232381801965</v>
      </c>
      <c r="Y62" s="427"/>
      <c r="Z62" s="427"/>
      <c r="AA62" s="430"/>
      <c r="AB62" s="441"/>
      <c r="AC62" s="88">
        <f t="shared" si="6"/>
        <v>3343.4678858162356</v>
      </c>
      <c r="AD62" s="214">
        <f t="shared" si="7"/>
        <v>278.62232381801965</v>
      </c>
      <c r="AE62" s="427"/>
      <c r="AF62" s="427"/>
      <c r="AG62" s="430"/>
      <c r="AH62" s="441"/>
      <c r="AI62" s="88">
        <f t="shared" si="8"/>
        <v>3343.4678858162356</v>
      </c>
      <c r="AJ62" s="214">
        <f t="shared" si="9"/>
        <v>278.62232381801965</v>
      </c>
      <c r="AK62" s="427"/>
      <c r="AL62" s="427"/>
      <c r="AM62" s="430"/>
      <c r="AN62" s="441"/>
      <c r="AO62" s="88">
        <f t="shared" si="10"/>
        <v>3343.4678858162356</v>
      </c>
      <c r="AP62" s="214">
        <f t="shared" si="11"/>
        <v>278.62232381801965</v>
      </c>
      <c r="AQ62" s="427"/>
      <c r="AR62" s="427"/>
      <c r="AS62" s="430"/>
      <c r="AT62" s="441"/>
      <c r="AU62" s="88">
        <f t="shared" si="12"/>
        <v>3343.4678858162356</v>
      </c>
      <c r="AV62" s="214">
        <f t="shared" si="13"/>
        <v>278.62232381801965</v>
      </c>
      <c r="AW62" s="427"/>
      <c r="AX62" s="427"/>
      <c r="AY62" s="430"/>
    </row>
    <row r="63" spans="1:51" s="423" customFormat="1" ht="168" x14ac:dyDescent="0.25">
      <c r="A63" s="219">
        <v>4</v>
      </c>
      <c r="B63" s="403" t="s">
        <v>317</v>
      </c>
      <c r="C63" s="403" t="s">
        <v>318</v>
      </c>
      <c r="D63" s="403" t="s">
        <v>522</v>
      </c>
      <c r="E63" s="405" t="str">
        <f>F63</f>
        <v>040001VENT_Batiment A1.11</v>
      </c>
      <c r="F63" s="84" t="str">
        <f t="shared" si="2"/>
        <v>040001VENT_Batiment A1.11</v>
      </c>
      <c r="G63" s="84" t="str">
        <f t="shared" si="14"/>
        <v>040001VENT_Batiment A1.11_</v>
      </c>
      <c r="H63" s="405" t="s">
        <v>508</v>
      </c>
      <c r="I63" s="86" t="s">
        <v>12</v>
      </c>
      <c r="J63" s="84" t="s">
        <v>11</v>
      </c>
      <c r="K63" s="288" t="s">
        <v>524</v>
      </c>
      <c r="L63" s="288"/>
      <c r="M63" s="143" t="s">
        <v>10</v>
      </c>
      <c r="N63" s="154">
        <v>3</v>
      </c>
      <c r="O63" s="99">
        <v>1000</v>
      </c>
      <c r="P63" s="87">
        <v>0.05</v>
      </c>
      <c r="Q63" s="88">
        <f t="shared" si="1"/>
        <v>3150</v>
      </c>
      <c r="R63" s="214">
        <f t="shared" si="3"/>
        <v>262.5</v>
      </c>
      <c r="S63" s="427"/>
      <c r="T63" s="427"/>
      <c r="U63" s="430"/>
      <c r="V63" s="443"/>
      <c r="W63" s="88">
        <f t="shared" si="4"/>
        <v>3343.4678858162356</v>
      </c>
      <c r="X63" s="214">
        <f t="shared" si="5"/>
        <v>278.62232381801965</v>
      </c>
      <c r="Y63" s="427"/>
      <c r="Z63" s="427"/>
      <c r="AA63" s="430"/>
      <c r="AB63" s="441"/>
      <c r="AC63" s="88">
        <f t="shared" si="6"/>
        <v>3343.4678858162356</v>
      </c>
      <c r="AD63" s="214">
        <f t="shared" si="7"/>
        <v>278.62232381801965</v>
      </c>
      <c r="AE63" s="427"/>
      <c r="AF63" s="427"/>
      <c r="AG63" s="430"/>
      <c r="AH63" s="441"/>
      <c r="AI63" s="88">
        <f t="shared" si="8"/>
        <v>3343.4678858162356</v>
      </c>
      <c r="AJ63" s="214">
        <f t="shared" si="9"/>
        <v>278.62232381801965</v>
      </c>
      <c r="AK63" s="427"/>
      <c r="AL63" s="427"/>
      <c r="AM63" s="430"/>
      <c r="AN63" s="441"/>
      <c r="AO63" s="88">
        <f t="shared" si="10"/>
        <v>3343.4678858162356</v>
      </c>
      <c r="AP63" s="214">
        <f t="shared" si="11"/>
        <v>278.62232381801965</v>
      </c>
      <c r="AQ63" s="427"/>
      <c r="AR63" s="427"/>
      <c r="AS63" s="430"/>
      <c r="AT63" s="441"/>
      <c r="AU63" s="88">
        <f t="shared" si="12"/>
        <v>3343.4678858162356</v>
      </c>
      <c r="AV63" s="214">
        <f t="shared" si="13"/>
        <v>278.62232381801965</v>
      </c>
      <c r="AW63" s="427"/>
      <c r="AX63" s="427"/>
      <c r="AY63" s="430"/>
    </row>
    <row r="64" spans="1:51" s="423" customFormat="1" ht="60" x14ac:dyDescent="0.25">
      <c r="A64" s="219">
        <v>4</v>
      </c>
      <c r="B64" s="403" t="s">
        <v>317</v>
      </c>
      <c r="C64" s="403" t="s">
        <v>318</v>
      </c>
      <c r="D64" s="403" t="s">
        <v>522</v>
      </c>
      <c r="E64" s="405" t="str">
        <f>F64</f>
        <v>040001VENT_Batiment A127b</v>
      </c>
      <c r="F64" s="84" t="str">
        <f t="shared" si="2"/>
        <v>040001VENT_Batiment A127b</v>
      </c>
      <c r="G64" s="84" t="str">
        <f t="shared" si="14"/>
        <v>040001VENT_Batiment A127b_</v>
      </c>
      <c r="H64" s="403" t="s">
        <v>509</v>
      </c>
      <c r="I64" s="86" t="s">
        <v>12</v>
      </c>
      <c r="J64" s="84" t="s">
        <v>11</v>
      </c>
      <c r="K64" s="288" t="s">
        <v>525</v>
      </c>
      <c r="L64" s="288"/>
      <c r="M64" s="143" t="s">
        <v>10</v>
      </c>
      <c r="N64" s="154">
        <v>3</v>
      </c>
      <c r="O64" s="99">
        <v>1000</v>
      </c>
      <c r="P64" s="87">
        <v>0.05</v>
      </c>
      <c r="Q64" s="88">
        <f t="shared" si="1"/>
        <v>3150</v>
      </c>
      <c r="R64" s="214">
        <f t="shared" si="3"/>
        <v>262.5</v>
      </c>
      <c r="S64" s="427"/>
      <c r="T64" s="427"/>
      <c r="U64" s="430"/>
      <c r="V64" s="443"/>
      <c r="W64" s="88">
        <f t="shared" si="4"/>
        <v>3343.4678858162356</v>
      </c>
      <c r="X64" s="214">
        <f t="shared" si="5"/>
        <v>278.62232381801965</v>
      </c>
      <c r="Y64" s="427"/>
      <c r="Z64" s="427"/>
      <c r="AA64" s="430"/>
      <c r="AB64" s="441"/>
      <c r="AC64" s="88">
        <f t="shared" si="6"/>
        <v>3343.4678858162356</v>
      </c>
      <c r="AD64" s="214">
        <f t="shared" si="7"/>
        <v>278.62232381801965</v>
      </c>
      <c r="AE64" s="427"/>
      <c r="AF64" s="427"/>
      <c r="AG64" s="430"/>
      <c r="AH64" s="441"/>
      <c r="AI64" s="88">
        <f t="shared" si="8"/>
        <v>3343.4678858162356</v>
      </c>
      <c r="AJ64" s="214">
        <f t="shared" si="9"/>
        <v>278.62232381801965</v>
      </c>
      <c r="AK64" s="427"/>
      <c r="AL64" s="427"/>
      <c r="AM64" s="430"/>
      <c r="AN64" s="441"/>
      <c r="AO64" s="88">
        <f t="shared" si="10"/>
        <v>3343.4678858162356</v>
      </c>
      <c r="AP64" s="214">
        <f t="shared" si="11"/>
        <v>278.62232381801965</v>
      </c>
      <c r="AQ64" s="427"/>
      <c r="AR64" s="427"/>
      <c r="AS64" s="430"/>
      <c r="AT64" s="441"/>
      <c r="AU64" s="88">
        <f t="shared" si="12"/>
        <v>3343.4678858162356</v>
      </c>
      <c r="AV64" s="214">
        <f t="shared" si="13"/>
        <v>278.62232381801965</v>
      </c>
      <c r="AW64" s="427"/>
      <c r="AX64" s="427"/>
      <c r="AY64" s="430"/>
    </row>
    <row r="65" spans="1:51" s="423" customFormat="1" ht="72" x14ac:dyDescent="0.25">
      <c r="A65" s="219">
        <v>4</v>
      </c>
      <c r="B65" s="403" t="s">
        <v>317</v>
      </c>
      <c r="C65" s="403" t="s">
        <v>318</v>
      </c>
      <c r="D65" s="403" t="s">
        <v>522</v>
      </c>
      <c r="E65" s="405" t="str">
        <f>F65</f>
        <v>040001VENT_Batiment A0.26</v>
      </c>
      <c r="F65" s="84" t="str">
        <f t="shared" si="2"/>
        <v>040001VENT_Batiment A0.26</v>
      </c>
      <c r="G65" s="84" t="str">
        <f t="shared" si="14"/>
        <v>040001VENT_Batiment A0.26_</v>
      </c>
      <c r="H65" s="403" t="s">
        <v>510</v>
      </c>
      <c r="I65" s="86" t="s">
        <v>12</v>
      </c>
      <c r="J65" s="84" t="s">
        <v>11</v>
      </c>
      <c r="K65" s="288" t="s">
        <v>526</v>
      </c>
      <c r="L65" s="288"/>
      <c r="M65" s="143" t="s">
        <v>10</v>
      </c>
      <c r="N65" s="154">
        <v>3</v>
      </c>
      <c r="O65" s="99">
        <v>1000</v>
      </c>
      <c r="P65" s="87">
        <v>0.05</v>
      </c>
      <c r="Q65" s="88">
        <f t="shared" si="1"/>
        <v>3150</v>
      </c>
      <c r="R65" s="214">
        <f t="shared" si="3"/>
        <v>262.5</v>
      </c>
      <c r="S65" s="427"/>
      <c r="T65" s="427"/>
      <c r="U65" s="430"/>
      <c r="V65" s="443"/>
      <c r="W65" s="88">
        <f t="shared" si="4"/>
        <v>3343.4678858162356</v>
      </c>
      <c r="X65" s="214">
        <f t="shared" si="5"/>
        <v>278.62232381801965</v>
      </c>
      <c r="Y65" s="427"/>
      <c r="Z65" s="427"/>
      <c r="AA65" s="430"/>
      <c r="AB65" s="441"/>
      <c r="AC65" s="88">
        <f t="shared" si="6"/>
        <v>3343.4678858162356</v>
      </c>
      <c r="AD65" s="214">
        <f t="shared" si="7"/>
        <v>278.62232381801965</v>
      </c>
      <c r="AE65" s="427"/>
      <c r="AF65" s="427"/>
      <c r="AG65" s="430"/>
      <c r="AH65" s="441"/>
      <c r="AI65" s="88">
        <f t="shared" si="8"/>
        <v>3343.4678858162356</v>
      </c>
      <c r="AJ65" s="214">
        <f t="shared" si="9"/>
        <v>278.62232381801965</v>
      </c>
      <c r="AK65" s="427"/>
      <c r="AL65" s="427"/>
      <c r="AM65" s="430"/>
      <c r="AN65" s="441"/>
      <c r="AO65" s="88">
        <f t="shared" si="10"/>
        <v>3343.4678858162356</v>
      </c>
      <c r="AP65" s="214">
        <f t="shared" si="11"/>
        <v>278.62232381801965</v>
      </c>
      <c r="AQ65" s="427"/>
      <c r="AR65" s="427"/>
      <c r="AS65" s="430"/>
      <c r="AT65" s="441"/>
      <c r="AU65" s="88">
        <f t="shared" si="12"/>
        <v>3343.4678858162356</v>
      </c>
      <c r="AV65" s="214">
        <f t="shared" si="13"/>
        <v>278.62232381801965</v>
      </c>
      <c r="AW65" s="427"/>
      <c r="AX65" s="427"/>
      <c r="AY65" s="430"/>
    </row>
    <row r="66" spans="1:51" s="423" customFormat="1" ht="84" x14ac:dyDescent="0.25">
      <c r="A66" s="219">
        <v>4</v>
      </c>
      <c r="B66" s="403" t="s">
        <v>317</v>
      </c>
      <c r="C66" s="403" t="s">
        <v>318</v>
      </c>
      <c r="D66" s="403" t="s">
        <v>522</v>
      </c>
      <c r="E66" s="405" t="str">
        <f>F66</f>
        <v>040001VENT_Batiment A2.08</v>
      </c>
      <c r="F66" s="84" t="str">
        <f t="shared" si="2"/>
        <v>040001VENT_Batiment A2.08</v>
      </c>
      <c r="G66" s="84" t="str">
        <f t="shared" si="14"/>
        <v>040001VENT_Batiment A2.08_</v>
      </c>
      <c r="H66" s="403" t="s">
        <v>511</v>
      </c>
      <c r="I66" s="86" t="s">
        <v>12</v>
      </c>
      <c r="J66" s="84" t="s">
        <v>11</v>
      </c>
      <c r="K66" s="288" t="s">
        <v>527</v>
      </c>
      <c r="L66" s="288"/>
      <c r="M66" s="143" t="s">
        <v>10</v>
      </c>
      <c r="N66" s="154">
        <v>3</v>
      </c>
      <c r="O66" s="99">
        <v>1000</v>
      </c>
      <c r="P66" s="87">
        <v>0.05</v>
      </c>
      <c r="Q66" s="88">
        <f t="shared" si="1"/>
        <v>3150</v>
      </c>
      <c r="R66" s="214">
        <f t="shared" si="3"/>
        <v>262.5</v>
      </c>
      <c r="S66" s="427"/>
      <c r="T66" s="427"/>
      <c r="U66" s="430"/>
      <c r="V66" s="443"/>
      <c r="W66" s="88">
        <f t="shared" si="4"/>
        <v>3343.4678858162356</v>
      </c>
      <c r="X66" s="214">
        <f t="shared" si="5"/>
        <v>278.62232381801965</v>
      </c>
      <c r="Y66" s="427"/>
      <c r="Z66" s="427"/>
      <c r="AA66" s="430"/>
      <c r="AB66" s="441"/>
      <c r="AC66" s="88">
        <f t="shared" si="6"/>
        <v>3343.4678858162356</v>
      </c>
      <c r="AD66" s="214">
        <f t="shared" si="7"/>
        <v>278.62232381801965</v>
      </c>
      <c r="AE66" s="427"/>
      <c r="AF66" s="427"/>
      <c r="AG66" s="430"/>
      <c r="AH66" s="441"/>
      <c r="AI66" s="88">
        <f t="shared" si="8"/>
        <v>3343.4678858162356</v>
      </c>
      <c r="AJ66" s="214">
        <f t="shared" si="9"/>
        <v>278.62232381801965</v>
      </c>
      <c r="AK66" s="427"/>
      <c r="AL66" s="427"/>
      <c r="AM66" s="430"/>
      <c r="AN66" s="441"/>
      <c r="AO66" s="88">
        <f t="shared" si="10"/>
        <v>3343.4678858162356</v>
      </c>
      <c r="AP66" s="214">
        <f t="shared" si="11"/>
        <v>278.62232381801965</v>
      </c>
      <c r="AQ66" s="427"/>
      <c r="AR66" s="427"/>
      <c r="AS66" s="430"/>
      <c r="AT66" s="441"/>
      <c r="AU66" s="88">
        <f t="shared" si="12"/>
        <v>3343.4678858162356</v>
      </c>
      <c r="AV66" s="214">
        <f t="shared" si="13"/>
        <v>278.62232381801965</v>
      </c>
      <c r="AW66" s="427"/>
      <c r="AX66" s="427"/>
      <c r="AY66" s="430"/>
    </row>
    <row r="67" spans="1:51" s="423" customFormat="1" x14ac:dyDescent="0.25">
      <c r="A67" s="219">
        <v>4</v>
      </c>
      <c r="B67" s="403" t="s">
        <v>317</v>
      </c>
      <c r="C67" s="403" t="s">
        <v>318</v>
      </c>
      <c r="D67" s="403" t="s">
        <v>522</v>
      </c>
      <c r="E67" s="405" t="str">
        <f>F67</f>
        <v>040001VENT_Batiment</v>
      </c>
      <c r="F67" s="84" t="str">
        <f t="shared" si="2"/>
        <v>040001VENT_Batiment</v>
      </c>
      <c r="G67" s="84" t="str">
        <f t="shared" si="14"/>
        <v>040001VENT_Batiment_</v>
      </c>
      <c r="H67" s="403" t="s">
        <v>319</v>
      </c>
      <c r="I67" s="86" t="s">
        <v>12</v>
      </c>
      <c r="J67" s="84" t="s">
        <v>11</v>
      </c>
      <c r="K67" s="290" t="s">
        <v>257</v>
      </c>
      <c r="L67" s="288"/>
      <c r="M67" s="143" t="s">
        <v>10</v>
      </c>
      <c r="N67" s="154">
        <v>3</v>
      </c>
      <c r="O67" s="99">
        <v>1000</v>
      </c>
      <c r="P67" s="87">
        <v>0.05</v>
      </c>
      <c r="Q67" s="88">
        <f t="shared" si="1"/>
        <v>3150</v>
      </c>
      <c r="R67" s="214">
        <f t="shared" si="3"/>
        <v>262.5</v>
      </c>
      <c r="S67" s="427"/>
      <c r="T67" s="427"/>
      <c r="U67" s="430"/>
      <c r="V67" s="443"/>
      <c r="W67" s="88">
        <f t="shared" si="4"/>
        <v>3343.4678858162356</v>
      </c>
      <c r="X67" s="214">
        <f t="shared" si="5"/>
        <v>278.62232381801965</v>
      </c>
      <c r="Y67" s="427"/>
      <c r="Z67" s="427"/>
      <c r="AA67" s="430"/>
      <c r="AB67" s="441"/>
      <c r="AC67" s="88">
        <f t="shared" si="6"/>
        <v>3343.4678858162356</v>
      </c>
      <c r="AD67" s="214">
        <f t="shared" si="7"/>
        <v>278.62232381801965</v>
      </c>
      <c r="AE67" s="427"/>
      <c r="AF67" s="427"/>
      <c r="AG67" s="430"/>
      <c r="AH67" s="441"/>
      <c r="AI67" s="88">
        <f t="shared" si="8"/>
        <v>3343.4678858162356</v>
      </c>
      <c r="AJ67" s="214">
        <f t="shared" si="9"/>
        <v>278.62232381801965</v>
      </c>
      <c r="AK67" s="427"/>
      <c r="AL67" s="427"/>
      <c r="AM67" s="430"/>
      <c r="AN67" s="441"/>
      <c r="AO67" s="88">
        <f t="shared" si="10"/>
        <v>3343.4678858162356</v>
      </c>
      <c r="AP67" s="214">
        <f t="shared" si="11"/>
        <v>278.62232381801965</v>
      </c>
      <c r="AQ67" s="427"/>
      <c r="AR67" s="427"/>
      <c r="AS67" s="430"/>
      <c r="AT67" s="441"/>
      <c r="AU67" s="88">
        <f t="shared" si="12"/>
        <v>3343.4678858162356</v>
      </c>
      <c r="AV67" s="214">
        <f t="shared" si="13"/>
        <v>278.62232381801965</v>
      </c>
      <c r="AW67" s="427"/>
      <c r="AX67" s="427"/>
      <c r="AY67" s="430"/>
    </row>
    <row r="68" spans="1:51" s="423" customFormat="1" ht="48" x14ac:dyDescent="0.25">
      <c r="A68" s="219">
        <v>4</v>
      </c>
      <c r="B68" s="403" t="s">
        <v>317</v>
      </c>
      <c r="C68" s="403" t="s">
        <v>318</v>
      </c>
      <c r="D68" s="403" t="s">
        <v>522</v>
      </c>
      <c r="E68" s="405" t="str">
        <f>F68</f>
        <v>040001PROA_Air_Comp</v>
      </c>
      <c r="F68" s="84" t="str">
        <f t="shared" si="2"/>
        <v>040001PROA_Air_Comp</v>
      </c>
      <c r="G68" s="84" t="str">
        <f t="shared" si="14"/>
        <v>040001PROA_Air_Comp_</v>
      </c>
      <c r="H68" s="403" t="s">
        <v>512</v>
      </c>
      <c r="I68" s="86" t="s">
        <v>19</v>
      </c>
      <c r="J68" s="84" t="s">
        <v>17</v>
      </c>
      <c r="K68" s="288" t="s">
        <v>290</v>
      </c>
      <c r="L68" s="288"/>
      <c r="M68" s="143" t="s">
        <v>10</v>
      </c>
      <c r="N68" s="154">
        <v>2</v>
      </c>
      <c r="O68" s="99">
        <v>1000</v>
      </c>
      <c r="P68" s="87">
        <v>0.05</v>
      </c>
      <c r="Q68" s="88">
        <f t="shared" si="1"/>
        <v>2100</v>
      </c>
      <c r="R68" s="214">
        <f t="shared" si="3"/>
        <v>175</v>
      </c>
      <c r="S68" s="427"/>
      <c r="T68" s="427"/>
      <c r="U68" s="430"/>
      <c r="V68" s="443"/>
      <c r="W68" s="88">
        <f t="shared" si="4"/>
        <v>2228.9785905441572</v>
      </c>
      <c r="X68" s="214">
        <f t="shared" si="5"/>
        <v>185.74821587867976</v>
      </c>
      <c r="Y68" s="427"/>
      <c r="Z68" s="427"/>
      <c r="AA68" s="430"/>
      <c r="AB68" s="441"/>
      <c r="AC68" s="88">
        <f t="shared" si="6"/>
        <v>2228.9785905441572</v>
      </c>
      <c r="AD68" s="214">
        <f t="shared" si="7"/>
        <v>185.74821587867976</v>
      </c>
      <c r="AE68" s="427"/>
      <c r="AF68" s="427"/>
      <c r="AG68" s="430"/>
      <c r="AH68" s="441"/>
      <c r="AI68" s="88">
        <f t="shared" si="8"/>
        <v>2228.9785905441572</v>
      </c>
      <c r="AJ68" s="214">
        <f t="shared" si="9"/>
        <v>185.74821587867976</v>
      </c>
      <c r="AK68" s="427"/>
      <c r="AL68" s="427"/>
      <c r="AM68" s="430"/>
      <c r="AN68" s="441"/>
      <c r="AO68" s="88">
        <f t="shared" si="10"/>
        <v>2228.9785905441572</v>
      </c>
      <c r="AP68" s="214">
        <f t="shared" si="11"/>
        <v>185.74821587867976</v>
      </c>
      <c r="AQ68" s="427"/>
      <c r="AR68" s="427"/>
      <c r="AS68" s="430"/>
      <c r="AT68" s="441"/>
      <c r="AU68" s="88">
        <f t="shared" si="12"/>
        <v>2228.9785905441572</v>
      </c>
      <c r="AV68" s="214">
        <f t="shared" si="13"/>
        <v>185.74821587867976</v>
      </c>
      <c r="AW68" s="427"/>
      <c r="AX68" s="427"/>
      <c r="AY68" s="430"/>
    </row>
    <row r="69" spans="1:51" s="423" customFormat="1" ht="36" x14ac:dyDescent="0.25">
      <c r="A69" s="219">
        <v>4</v>
      </c>
      <c r="B69" s="403" t="s">
        <v>317</v>
      </c>
      <c r="C69" s="403" t="s">
        <v>318</v>
      </c>
      <c r="D69" s="403" t="s">
        <v>522</v>
      </c>
      <c r="E69" s="405" t="str">
        <f>F69</f>
        <v>040001SSTA_02_Secon</v>
      </c>
      <c r="F69" s="84" t="str">
        <f t="shared" si="2"/>
        <v>040001SSTA_02_Secon</v>
      </c>
      <c r="G69" s="84" t="str">
        <f t="shared" si="14"/>
        <v>040001SSTA_02_Secon_</v>
      </c>
      <c r="H69" s="403" t="s">
        <v>513</v>
      </c>
      <c r="I69" s="86" t="s">
        <v>19</v>
      </c>
      <c r="J69" s="84" t="s">
        <v>13</v>
      </c>
      <c r="K69" s="288" t="s">
        <v>320</v>
      </c>
      <c r="L69" s="288"/>
      <c r="M69" s="143" t="s">
        <v>10</v>
      </c>
      <c r="N69" s="154">
        <v>3</v>
      </c>
      <c r="O69" s="99">
        <v>1000</v>
      </c>
      <c r="P69" s="87">
        <v>0.05</v>
      </c>
      <c r="Q69" s="88">
        <f t="shared" si="1"/>
        <v>3150</v>
      </c>
      <c r="R69" s="214">
        <f t="shared" si="3"/>
        <v>262.5</v>
      </c>
      <c r="S69" s="427"/>
      <c r="T69" s="427"/>
      <c r="U69" s="430"/>
      <c r="V69" s="443"/>
      <c r="W69" s="88">
        <f t="shared" si="4"/>
        <v>3343.4678858162356</v>
      </c>
      <c r="X69" s="214">
        <f t="shared" si="5"/>
        <v>278.62232381801965</v>
      </c>
      <c r="Y69" s="427"/>
      <c r="Z69" s="427"/>
      <c r="AA69" s="430"/>
      <c r="AB69" s="441"/>
      <c r="AC69" s="88">
        <f t="shared" si="6"/>
        <v>3343.4678858162356</v>
      </c>
      <c r="AD69" s="214">
        <f t="shared" si="7"/>
        <v>278.62232381801965</v>
      </c>
      <c r="AE69" s="427"/>
      <c r="AF69" s="427"/>
      <c r="AG69" s="430"/>
      <c r="AH69" s="441"/>
      <c r="AI69" s="88">
        <f t="shared" si="8"/>
        <v>3343.4678858162356</v>
      </c>
      <c r="AJ69" s="214">
        <f t="shared" si="9"/>
        <v>278.62232381801965</v>
      </c>
      <c r="AK69" s="427"/>
      <c r="AL69" s="427"/>
      <c r="AM69" s="430"/>
      <c r="AN69" s="441"/>
      <c r="AO69" s="88">
        <f t="shared" si="10"/>
        <v>3343.4678858162356</v>
      </c>
      <c r="AP69" s="214">
        <f t="shared" si="11"/>
        <v>278.62232381801965</v>
      </c>
      <c r="AQ69" s="427"/>
      <c r="AR69" s="427"/>
      <c r="AS69" s="430"/>
      <c r="AT69" s="441"/>
      <c r="AU69" s="88">
        <f t="shared" si="12"/>
        <v>3343.4678858162356</v>
      </c>
      <c r="AV69" s="214">
        <f t="shared" si="13"/>
        <v>278.62232381801965</v>
      </c>
      <c r="AW69" s="427"/>
      <c r="AX69" s="427"/>
      <c r="AY69" s="430"/>
    </row>
    <row r="70" spans="1:51" s="423" customFormat="1" ht="48" x14ac:dyDescent="0.25">
      <c r="A70" s="219">
        <v>4</v>
      </c>
      <c r="B70" s="403" t="s">
        <v>317</v>
      </c>
      <c r="C70" s="403" t="s">
        <v>318</v>
      </c>
      <c r="D70" s="403" t="s">
        <v>522</v>
      </c>
      <c r="E70" s="405" t="str">
        <f>F70</f>
        <v>040001PROF_Informatique</v>
      </c>
      <c r="F70" s="84" t="str">
        <f t="shared" si="2"/>
        <v>040001PROF_Informatique</v>
      </c>
      <c r="G70" s="84" t="str">
        <f t="shared" si="14"/>
        <v>040001PROF_Informatique_</v>
      </c>
      <c r="H70" s="403" t="s">
        <v>514</v>
      </c>
      <c r="I70" s="86" t="s">
        <v>19</v>
      </c>
      <c r="J70" s="84" t="s">
        <v>15</v>
      </c>
      <c r="K70" s="288" t="s">
        <v>321</v>
      </c>
      <c r="L70" s="288"/>
      <c r="M70" s="143" t="s">
        <v>10</v>
      </c>
      <c r="N70" s="154">
        <v>2</v>
      </c>
      <c r="O70" s="99">
        <v>1000</v>
      </c>
      <c r="P70" s="87">
        <v>0.05</v>
      </c>
      <c r="Q70" s="88">
        <f t="shared" si="1"/>
        <v>2100</v>
      </c>
      <c r="R70" s="214">
        <f t="shared" si="3"/>
        <v>175</v>
      </c>
      <c r="S70" s="427"/>
      <c r="T70" s="427"/>
      <c r="U70" s="430"/>
      <c r="V70" s="443"/>
      <c r="W70" s="88">
        <f t="shared" si="4"/>
        <v>2228.9785905441572</v>
      </c>
      <c r="X70" s="214">
        <f t="shared" si="5"/>
        <v>185.74821587867976</v>
      </c>
      <c r="Y70" s="427"/>
      <c r="Z70" s="427"/>
      <c r="AA70" s="430"/>
      <c r="AB70" s="441"/>
      <c r="AC70" s="88">
        <f t="shared" si="6"/>
        <v>2228.9785905441572</v>
      </c>
      <c r="AD70" s="214">
        <f t="shared" si="7"/>
        <v>185.74821587867976</v>
      </c>
      <c r="AE70" s="427"/>
      <c r="AF70" s="427"/>
      <c r="AG70" s="430"/>
      <c r="AH70" s="441"/>
      <c r="AI70" s="88">
        <f t="shared" si="8"/>
        <v>2228.9785905441572</v>
      </c>
      <c r="AJ70" s="214">
        <f t="shared" si="9"/>
        <v>185.74821587867976</v>
      </c>
      <c r="AK70" s="427"/>
      <c r="AL70" s="427"/>
      <c r="AM70" s="430"/>
      <c r="AN70" s="441"/>
      <c r="AO70" s="88">
        <f t="shared" si="10"/>
        <v>2228.9785905441572</v>
      </c>
      <c r="AP70" s="214">
        <f t="shared" si="11"/>
        <v>185.74821587867976</v>
      </c>
      <c r="AQ70" s="427"/>
      <c r="AR70" s="427"/>
      <c r="AS70" s="430"/>
      <c r="AT70" s="441"/>
      <c r="AU70" s="88">
        <f t="shared" si="12"/>
        <v>2228.9785905441572</v>
      </c>
      <c r="AV70" s="214">
        <f t="shared" si="13"/>
        <v>185.74821587867976</v>
      </c>
      <c r="AW70" s="427"/>
      <c r="AX70" s="427"/>
      <c r="AY70" s="430"/>
    </row>
    <row r="71" spans="1:51" s="423" customFormat="1" ht="24" x14ac:dyDescent="0.25">
      <c r="A71" s="219">
        <v>4</v>
      </c>
      <c r="B71" s="403" t="s">
        <v>317</v>
      </c>
      <c r="C71" s="403" t="s">
        <v>318</v>
      </c>
      <c r="D71" s="403" t="s">
        <v>522</v>
      </c>
      <c r="E71" s="405" t="str">
        <f>F71</f>
        <v>040001PROF_Serveur</v>
      </c>
      <c r="F71" s="84" t="str">
        <f t="shared" si="2"/>
        <v>040001PROF_Serveur</v>
      </c>
      <c r="G71" s="84" t="str">
        <f t="shared" si="14"/>
        <v>040001PROF_Serveur_</v>
      </c>
      <c r="H71" s="403" t="s">
        <v>322</v>
      </c>
      <c r="I71" s="86" t="s">
        <v>19</v>
      </c>
      <c r="J71" s="84" t="s">
        <v>15</v>
      </c>
      <c r="K71" s="288" t="s">
        <v>323</v>
      </c>
      <c r="L71" s="288"/>
      <c r="M71" s="143" t="s">
        <v>10</v>
      </c>
      <c r="N71" s="154">
        <v>2</v>
      </c>
      <c r="O71" s="99">
        <v>1000</v>
      </c>
      <c r="P71" s="87">
        <v>0.05</v>
      </c>
      <c r="Q71" s="88">
        <f t="shared" si="1"/>
        <v>2100</v>
      </c>
      <c r="R71" s="214">
        <f t="shared" si="3"/>
        <v>175</v>
      </c>
      <c r="S71" s="427"/>
      <c r="T71" s="427"/>
      <c r="U71" s="430"/>
      <c r="V71" s="443"/>
      <c r="W71" s="88">
        <f t="shared" si="4"/>
        <v>2228.9785905441572</v>
      </c>
      <c r="X71" s="214">
        <f t="shared" si="5"/>
        <v>185.74821587867976</v>
      </c>
      <c r="Y71" s="427"/>
      <c r="Z71" s="427"/>
      <c r="AA71" s="430"/>
      <c r="AB71" s="441"/>
      <c r="AC71" s="88">
        <f t="shared" si="6"/>
        <v>2228.9785905441572</v>
      </c>
      <c r="AD71" s="214">
        <f t="shared" si="7"/>
        <v>185.74821587867976</v>
      </c>
      <c r="AE71" s="427"/>
      <c r="AF71" s="427"/>
      <c r="AG71" s="430"/>
      <c r="AH71" s="441"/>
      <c r="AI71" s="88">
        <f t="shared" si="8"/>
        <v>2228.9785905441572</v>
      </c>
      <c r="AJ71" s="214">
        <f t="shared" si="9"/>
        <v>185.74821587867976</v>
      </c>
      <c r="AK71" s="427"/>
      <c r="AL71" s="427"/>
      <c r="AM71" s="430"/>
      <c r="AN71" s="441"/>
      <c r="AO71" s="88">
        <f t="shared" si="10"/>
        <v>2228.9785905441572</v>
      </c>
      <c r="AP71" s="214">
        <f t="shared" si="11"/>
        <v>185.74821587867976</v>
      </c>
      <c r="AQ71" s="427"/>
      <c r="AR71" s="427"/>
      <c r="AS71" s="430"/>
      <c r="AT71" s="441"/>
      <c r="AU71" s="88">
        <f t="shared" si="12"/>
        <v>2228.9785905441572</v>
      </c>
      <c r="AV71" s="214">
        <f t="shared" si="13"/>
        <v>185.74821587867976</v>
      </c>
      <c r="AW71" s="427"/>
      <c r="AX71" s="427"/>
      <c r="AY71" s="430"/>
    </row>
    <row r="72" spans="1:51" s="423" customFormat="1" ht="36" x14ac:dyDescent="0.25">
      <c r="A72" s="219">
        <v>4</v>
      </c>
      <c r="B72" s="403" t="s">
        <v>317</v>
      </c>
      <c r="C72" s="403" t="s">
        <v>318</v>
      </c>
      <c r="D72" s="403" t="s">
        <v>522</v>
      </c>
      <c r="E72" s="405" t="str">
        <f>F72</f>
        <v>040001PROF_Batiment</v>
      </c>
      <c r="F72" s="84" t="str">
        <f t="shared" si="2"/>
        <v>040001PROF_Batiment</v>
      </c>
      <c r="G72" s="84" t="str">
        <f t="shared" si="14"/>
        <v>040001PROF_Batiment_</v>
      </c>
      <c r="H72" s="403" t="s">
        <v>324</v>
      </c>
      <c r="I72" s="86" t="s">
        <v>19</v>
      </c>
      <c r="J72" s="84" t="s">
        <v>15</v>
      </c>
      <c r="K72" s="288" t="s">
        <v>257</v>
      </c>
      <c r="L72" s="411"/>
      <c r="M72" s="143" t="s">
        <v>10</v>
      </c>
      <c r="N72" s="154">
        <v>2</v>
      </c>
      <c r="O72" s="99">
        <v>1000</v>
      </c>
      <c r="P72" s="87">
        <v>0.05</v>
      </c>
      <c r="Q72" s="88">
        <f t="shared" si="1"/>
        <v>2100</v>
      </c>
      <c r="R72" s="214">
        <f t="shared" si="3"/>
        <v>175</v>
      </c>
      <c r="S72" s="427"/>
      <c r="T72" s="427"/>
      <c r="U72" s="430"/>
      <c r="V72" s="443"/>
      <c r="W72" s="88">
        <f t="shared" si="4"/>
        <v>2228.9785905441572</v>
      </c>
      <c r="X72" s="214">
        <f t="shared" si="5"/>
        <v>185.74821587867976</v>
      </c>
      <c r="Y72" s="427"/>
      <c r="Z72" s="427"/>
      <c r="AA72" s="430"/>
      <c r="AB72" s="441"/>
      <c r="AC72" s="88">
        <f t="shared" si="6"/>
        <v>2228.9785905441572</v>
      </c>
      <c r="AD72" s="214">
        <f t="shared" si="7"/>
        <v>185.74821587867976</v>
      </c>
      <c r="AE72" s="427"/>
      <c r="AF72" s="427"/>
      <c r="AG72" s="430"/>
      <c r="AH72" s="441"/>
      <c r="AI72" s="88">
        <f t="shared" si="8"/>
        <v>2228.9785905441572</v>
      </c>
      <c r="AJ72" s="214">
        <f t="shared" si="9"/>
        <v>185.74821587867976</v>
      </c>
      <c r="AK72" s="427"/>
      <c r="AL72" s="427"/>
      <c r="AM72" s="430"/>
      <c r="AN72" s="441"/>
      <c r="AO72" s="88">
        <f t="shared" si="10"/>
        <v>2228.9785905441572</v>
      </c>
      <c r="AP72" s="214">
        <f t="shared" si="11"/>
        <v>185.74821587867976</v>
      </c>
      <c r="AQ72" s="427"/>
      <c r="AR72" s="427"/>
      <c r="AS72" s="430"/>
      <c r="AT72" s="441"/>
      <c r="AU72" s="88">
        <f t="shared" si="12"/>
        <v>2228.9785905441572</v>
      </c>
      <c r="AV72" s="214">
        <f t="shared" si="13"/>
        <v>185.74821587867976</v>
      </c>
      <c r="AW72" s="427"/>
      <c r="AX72" s="427"/>
      <c r="AY72" s="430"/>
    </row>
    <row r="73" spans="1:51" s="423" customFormat="1" ht="24" x14ac:dyDescent="0.25">
      <c r="A73" s="142">
        <v>4</v>
      </c>
      <c r="B73" s="410" t="s">
        <v>317</v>
      </c>
      <c r="C73" s="410" t="s">
        <v>318</v>
      </c>
      <c r="D73" s="410" t="s">
        <v>522</v>
      </c>
      <c r="E73" s="412" t="str">
        <f>F73</f>
        <v>040001PROF_DHPI</v>
      </c>
      <c r="F73" s="84" t="str">
        <f t="shared" si="2"/>
        <v>040001PROF_DHPI</v>
      </c>
      <c r="G73" s="84" t="str">
        <f t="shared" si="14"/>
        <v>040001PROF_DHPI_</v>
      </c>
      <c r="H73" s="410" t="s">
        <v>325</v>
      </c>
      <c r="I73" s="86" t="s">
        <v>19</v>
      </c>
      <c r="J73" s="84" t="s">
        <v>15</v>
      </c>
      <c r="K73" s="288" t="s">
        <v>326</v>
      </c>
      <c r="L73" s="288"/>
      <c r="M73" s="143" t="s">
        <v>10</v>
      </c>
      <c r="N73" s="154">
        <v>2</v>
      </c>
      <c r="O73" s="99">
        <v>1000</v>
      </c>
      <c r="P73" s="87">
        <v>0.05</v>
      </c>
      <c r="Q73" s="88">
        <f t="shared" si="1"/>
        <v>2100</v>
      </c>
      <c r="R73" s="214">
        <f t="shared" si="3"/>
        <v>175</v>
      </c>
      <c r="S73" s="427"/>
      <c r="T73" s="427"/>
      <c r="U73" s="430"/>
      <c r="V73" s="443"/>
      <c r="W73" s="88">
        <f t="shared" si="4"/>
        <v>2228.9785905441572</v>
      </c>
      <c r="X73" s="214">
        <f t="shared" si="5"/>
        <v>185.74821587867976</v>
      </c>
      <c r="Y73" s="427"/>
      <c r="Z73" s="427"/>
      <c r="AA73" s="430"/>
      <c r="AB73" s="441"/>
      <c r="AC73" s="88">
        <f t="shared" si="6"/>
        <v>2228.9785905441572</v>
      </c>
      <c r="AD73" s="214">
        <f t="shared" si="7"/>
        <v>185.74821587867976</v>
      </c>
      <c r="AE73" s="427"/>
      <c r="AF73" s="427"/>
      <c r="AG73" s="430"/>
      <c r="AH73" s="441"/>
      <c r="AI73" s="88">
        <f t="shared" si="8"/>
        <v>2228.9785905441572</v>
      </c>
      <c r="AJ73" s="214">
        <f t="shared" si="9"/>
        <v>185.74821587867976</v>
      </c>
      <c r="AK73" s="427"/>
      <c r="AL73" s="427"/>
      <c r="AM73" s="430"/>
      <c r="AN73" s="441"/>
      <c r="AO73" s="88">
        <f t="shared" si="10"/>
        <v>2228.9785905441572</v>
      </c>
      <c r="AP73" s="214">
        <f t="shared" si="11"/>
        <v>185.74821587867976</v>
      </c>
      <c r="AQ73" s="427"/>
      <c r="AR73" s="427"/>
      <c r="AS73" s="430"/>
      <c r="AT73" s="441"/>
      <c r="AU73" s="88">
        <f t="shared" si="12"/>
        <v>2228.9785905441572</v>
      </c>
      <c r="AV73" s="214">
        <f t="shared" si="13"/>
        <v>185.74821587867976</v>
      </c>
      <c r="AW73" s="427"/>
      <c r="AX73" s="427"/>
      <c r="AY73" s="430"/>
    </row>
    <row r="74" spans="1:51" s="423" customFormat="1" ht="192" x14ac:dyDescent="0.25">
      <c r="A74" s="219">
        <v>4</v>
      </c>
      <c r="B74" s="403" t="s">
        <v>317</v>
      </c>
      <c r="C74" s="403" t="s">
        <v>318</v>
      </c>
      <c r="D74" s="403" t="s">
        <v>522</v>
      </c>
      <c r="E74" s="405" t="str">
        <f>F74</f>
        <v>040001VENT_02_Batiment_RDC</v>
      </c>
      <c r="F74" s="84" t="str">
        <f t="shared" si="2"/>
        <v>040001VENT_02_Batiment_RDC</v>
      </c>
      <c r="G74" s="84" t="str">
        <f t="shared" si="14"/>
        <v>040001VENT_02_Batiment_RDC_</v>
      </c>
      <c r="H74" s="403" t="s">
        <v>515</v>
      </c>
      <c r="I74" s="86" t="s">
        <v>12</v>
      </c>
      <c r="J74" s="84" t="s">
        <v>11</v>
      </c>
      <c r="K74" s="288" t="s">
        <v>327</v>
      </c>
      <c r="L74" s="288"/>
      <c r="M74" s="143" t="s">
        <v>10</v>
      </c>
      <c r="N74" s="154">
        <v>3</v>
      </c>
      <c r="O74" s="99">
        <v>1000</v>
      </c>
      <c r="P74" s="87">
        <v>0.05</v>
      </c>
      <c r="Q74" s="88">
        <f t="shared" si="1"/>
        <v>3150</v>
      </c>
      <c r="R74" s="214">
        <f t="shared" si="3"/>
        <v>262.5</v>
      </c>
      <c r="S74" s="427"/>
      <c r="T74" s="427"/>
      <c r="U74" s="430"/>
      <c r="V74" s="443"/>
      <c r="W74" s="88">
        <f t="shared" si="4"/>
        <v>3343.4678858162356</v>
      </c>
      <c r="X74" s="214">
        <f t="shared" si="5"/>
        <v>278.62232381801965</v>
      </c>
      <c r="Y74" s="427"/>
      <c r="Z74" s="427"/>
      <c r="AA74" s="430"/>
      <c r="AB74" s="441"/>
      <c r="AC74" s="88">
        <f t="shared" si="6"/>
        <v>3343.4678858162356</v>
      </c>
      <c r="AD74" s="214">
        <f t="shared" si="7"/>
        <v>278.62232381801965</v>
      </c>
      <c r="AE74" s="427"/>
      <c r="AF74" s="427"/>
      <c r="AG74" s="430"/>
      <c r="AH74" s="441"/>
      <c r="AI74" s="88">
        <f t="shared" si="8"/>
        <v>3343.4678858162356</v>
      </c>
      <c r="AJ74" s="214">
        <f t="shared" si="9"/>
        <v>278.62232381801965</v>
      </c>
      <c r="AK74" s="427"/>
      <c r="AL74" s="427"/>
      <c r="AM74" s="430"/>
      <c r="AN74" s="441"/>
      <c r="AO74" s="88">
        <f t="shared" si="10"/>
        <v>3343.4678858162356</v>
      </c>
      <c r="AP74" s="214">
        <f t="shared" si="11"/>
        <v>278.62232381801965</v>
      </c>
      <c r="AQ74" s="427"/>
      <c r="AR74" s="427"/>
      <c r="AS74" s="430"/>
      <c r="AT74" s="441"/>
      <c r="AU74" s="88">
        <f t="shared" si="12"/>
        <v>3343.4678858162356</v>
      </c>
      <c r="AV74" s="214">
        <f t="shared" si="13"/>
        <v>278.62232381801965</v>
      </c>
      <c r="AW74" s="427"/>
      <c r="AX74" s="427"/>
      <c r="AY74" s="430"/>
    </row>
    <row r="75" spans="1:51" s="423" customFormat="1" ht="168" x14ac:dyDescent="0.25">
      <c r="A75" s="219">
        <v>4</v>
      </c>
      <c r="B75" s="403" t="s">
        <v>317</v>
      </c>
      <c r="C75" s="403" t="s">
        <v>318</v>
      </c>
      <c r="D75" s="403" t="s">
        <v>522</v>
      </c>
      <c r="E75" s="405" t="str">
        <f>F75</f>
        <v>040001VENT_02_Bat_Toiture</v>
      </c>
      <c r="F75" s="84" t="str">
        <f t="shared" si="2"/>
        <v>040001VENT_02_Bat_Toiture</v>
      </c>
      <c r="G75" s="84" t="str">
        <f t="shared" si="14"/>
        <v>040001VENT_02_Bat_Toiture_</v>
      </c>
      <c r="H75" s="405" t="s">
        <v>516</v>
      </c>
      <c r="I75" s="86" t="s">
        <v>12</v>
      </c>
      <c r="J75" s="84" t="s">
        <v>11</v>
      </c>
      <c r="K75" s="288" t="s">
        <v>328</v>
      </c>
      <c r="L75" s="288"/>
      <c r="M75" s="143" t="s">
        <v>10</v>
      </c>
      <c r="N75" s="154">
        <v>3</v>
      </c>
      <c r="O75" s="99">
        <v>1000</v>
      </c>
      <c r="P75" s="87">
        <v>0.05</v>
      </c>
      <c r="Q75" s="88">
        <f t="shared" si="1"/>
        <v>3150</v>
      </c>
      <c r="R75" s="214">
        <f t="shared" si="3"/>
        <v>262.5</v>
      </c>
      <c r="S75" s="427"/>
      <c r="T75" s="427"/>
      <c r="U75" s="430"/>
      <c r="V75" s="443"/>
      <c r="W75" s="88">
        <f t="shared" si="4"/>
        <v>3343.4678858162356</v>
      </c>
      <c r="X75" s="214">
        <f t="shared" si="5"/>
        <v>278.62232381801965</v>
      </c>
      <c r="Y75" s="427"/>
      <c r="Z75" s="427"/>
      <c r="AA75" s="430"/>
      <c r="AB75" s="441"/>
      <c r="AC75" s="88">
        <f t="shared" si="6"/>
        <v>3343.4678858162356</v>
      </c>
      <c r="AD75" s="214">
        <f t="shared" si="7"/>
        <v>278.62232381801965</v>
      </c>
      <c r="AE75" s="427"/>
      <c r="AF75" s="427"/>
      <c r="AG75" s="430"/>
      <c r="AH75" s="441"/>
      <c r="AI75" s="88">
        <f t="shared" si="8"/>
        <v>3343.4678858162356</v>
      </c>
      <c r="AJ75" s="214">
        <f t="shared" si="9"/>
        <v>278.62232381801965</v>
      </c>
      <c r="AK75" s="427"/>
      <c r="AL75" s="427"/>
      <c r="AM75" s="430"/>
      <c r="AN75" s="441"/>
      <c r="AO75" s="88">
        <f t="shared" si="10"/>
        <v>3343.4678858162356</v>
      </c>
      <c r="AP75" s="214">
        <f t="shared" si="11"/>
        <v>278.62232381801965</v>
      </c>
      <c r="AQ75" s="427"/>
      <c r="AR75" s="427"/>
      <c r="AS75" s="430"/>
      <c r="AT75" s="441"/>
      <c r="AU75" s="88">
        <f t="shared" si="12"/>
        <v>3343.4678858162356</v>
      </c>
      <c r="AV75" s="214">
        <f t="shared" si="13"/>
        <v>278.62232381801965</v>
      </c>
      <c r="AW75" s="427"/>
      <c r="AX75" s="427"/>
      <c r="AY75" s="430"/>
    </row>
    <row r="76" spans="1:51" s="423" customFormat="1" ht="132" x14ac:dyDescent="0.25">
      <c r="A76" s="219">
        <v>4</v>
      </c>
      <c r="B76" s="403" t="s">
        <v>317</v>
      </c>
      <c r="C76" s="403" t="s">
        <v>318</v>
      </c>
      <c r="D76" s="403" t="s">
        <v>522</v>
      </c>
      <c r="E76" s="405" t="str">
        <f>F76</f>
        <v>040001VENT_Amphis</v>
      </c>
      <c r="F76" s="84" t="str">
        <f t="shared" si="2"/>
        <v>040001VENT_Amphis</v>
      </c>
      <c r="G76" s="84" t="str">
        <f t="shared" si="14"/>
        <v>040001VENT_Amphis_</v>
      </c>
      <c r="H76" s="405" t="s">
        <v>517</v>
      </c>
      <c r="I76" s="86" t="s">
        <v>12</v>
      </c>
      <c r="J76" s="84" t="s">
        <v>11</v>
      </c>
      <c r="K76" s="288" t="s">
        <v>301</v>
      </c>
      <c r="L76" s="288"/>
      <c r="M76" s="143" t="s">
        <v>10</v>
      </c>
      <c r="N76" s="154">
        <v>3</v>
      </c>
      <c r="O76" s="99">
        <v>1000</v>
      </c>
      <c r="P76" s="87">
        <v>0.05</v>
      </c>
      <c r="Q76" s="88">
        <f t="shared" si="1"/>
        <v>3150</v>
      </c>
      <c r="R76" s="214">
        <f t="shared" si="3"/>
        <v>262.5</v>
      </c>
      <c r="S76" s="427"/>
      <c r="T76" s="427"/>
      <c r="U76" s="430"/>
      <c r="V76" s="443"/>
      <c r="W76" s="88">
        <f t="shared" si="4"/>
        <v>3343.4678858162356</v>
      </c>
      <c r="X76" s="214">
        <f t="shared" si="5"/>
        <v>278.62232381801965</v>
      </c>
      <c r="Y76" s="427"/>
      <c r="Z76" s="427"/>
      <c r="AA76" s="430"/>
      <c r="AB76" s="441"/>
      <c r="AC76" s="88">
        <f t="shared" si="6"/>
        <v>3343.4678858162356</v>
      </c>
      <c r="AD76" s="214">
        <f t="shared" si="7"/>
        <v>278.62232381801965</v>
      </c>
      <c r="AE76" s="427"/>
      <c r="AF76" s="427"/>
      <c r="AG76" s="430"/>
      <c r="AH76" s="441"/>
      <c r="AI76" s="88">
        <f t="shared" si="8"/>
        <v>3343.4678858162356</v>
      </c>
      <c r="AJ76" s="214">
        <f t="shared" si="9"/>
        <v>278.62232381801965</v>
      </c>
      <c r="AK76" s="427"/>
      <c r="AL76" s="427"/>
      <c r="AM76" s="430"/>
      <c r="AN76" s="441"/>
      <c r="AO76" s="88">
        <f t="shared" si="10"/>
        <v>3343.4678858162356</v>
      </c>
      <c r="AP76" s="214">
        <f t="shared" si="11"/>
        <v>278.62232381801965</v>
      </c>
      <c r="AQ76" s="427"/>
      <c r="AR76" s="427"/>
      <c r="AS76" s="430"/>
      <c r="AT76" s="441"/>
      <c r="AU76" s="88">
        <f t="shared" si="12"/>
        <v>3343.4678858162356</v>
      </c>
      <c r="AV76" s="214">
        <f t="shared" si="13"/>
        <v>278.62232381801965</v>
      </c>
      <c r="AW76" s="427"/>
      <c r="AX76" s="427"/>
      <c r="AY76" s="430"/>
    </row>
    <row r="77" spans="1:51" s="423" customFormat="1" ht="24" x14ac:dyDescent="0.25">
      <c r="A77" s="219">
        <v>4</v>
      </c>
      <c r="B77" s="403" t="s">
        <v>329</v>
      </c>
      <c r="C77" s="403" t="s">
        <v>318</v>
      </c>
      <c r="D77" s="403" t="s">
        <v>522</v>
      </c>
      <c r="E77" s="405" t="str">
        <f>F77</f>
        <v>040001VENT_Batiment_Toiture</v>
      </c>
      <c r="F77" s="84" t="str">
        <f t="shared" si="2"/>
        <v>040001VENT_Batiment_Toiture</v>
      </c>
      <c r="G77" s="84" t="str">
        <f t="shared" si="14"/>
        <v>040001VENT_Batiment_Toiture_</v>
      </c>
      <c r="H77" s="403" t="s">
        <v>518</v>
      </c>
      <c r="I77" s="86" t="s">
        <v>12</v>
      </c>
      <c r="J77" s="84" t="s">
        <v>11</v>
      </c>
      <c r="K77" s="288" t="s">
        <v>330</v>
      </c>
      <c r="L77" s="288"/>
      <c r="M77" s="143" t="s">
        <v>10</v>
      </c>
      <c r="N77" s="154">
        <v>3</v>
      </c>
      <c r="O77" s="99">
        <v>1000</v>
      </c>
      <c r="P77" s="87">
        <v>0.05</v>
      </c>
      <c r="Q77" s="88">
        <f t="shared" si="1"/>
        <v>3150</v>
      </c>
      <c r="R77" s="214">
        <f t="shared" si="3"/>
        <v>262.5</v>
      </c>
      <c r="S77" s="427"/>
      <c r="T77" s="427"/>
      <c r="U77" s="430"/>
      <c r="V77" s="443"/>
      <c r="W77" s="88">
        <f t="shared" si="4"/>
        <v>3343.4678858162356</v>
      </c>
      <c r="X77" s="214">
        <f t="shared" si="5"/>
        <v>278.62232381801965</v>
      </c>
      <c r="Y77" s="427"/>
      <c r="Z77" s="427"/>
      <c r="AA77" s="430"/>
      <c r="AB77" s="441"/>
      <c r="AC77" s="88">
        <f t="shared" si="6"/>
        <v>3343.4678858162356</v>
      </c>
      <c r="AD77" s="214">
        <f t="shared" si="7"/>
        <v>278.62232381801965</v>
      </c>
      <c r="AE77" s="427"/>
      <c r="AF77" s="427"/>
      <c r="AG77" s="430"/>
      <c r="AH77" s="441"/>
      <c r="AI77" s="88">
        <f t="shared" si="8"/>
        <v>3343.4678858162356</v>
      </c>
      <c r="AJ77" s="214">
        <f t="shared" si="9"/>
        <v>278.62232381801965</v>
      </c>
      <c r="AK77" s="427"/>
      <c r="AL77" s="427"/>
      <c r="AM77" s="430"/>
      <c r="AN77" s="441"/>
      <c r="AO77" s="88">
        <f t="shared" si="10"/>
        <v>3343.4678858162356</v>
      </c>
      <c r="AP77" s="214">
        <f t="shared" si="11"/>
        <v>278.62232381801965</v>
      </c>
      <c r="AQ77" s="427"/>
      <c r="AR77" s="427"/>
      <c r="AS77" s="430"/>
      <c r="AT77" s="441"/>
      <c r="AU77" s="88">
        <f t="shared" si="12"/>
        <v>3343.4678858162356</v>
      </c>
      <c r="AV77" s="214">
        <f t="shared" si="13"/>
        <v>278.62232381801965</v>
      </c>
      <c r="AW77" s="427"/>
      <c r="AX77" s="427"/>
      <c r="AY77" s="430"/>
    </row>
    <row r="78" spans="1:51" s="423" customFormat="1" ht="36.75" thickBot="1" x14ac:dyDescent="0.3">
      <c r="A78" s="221">
        <v>4</v>
      </c>
      <c r="B78" s="407" t="s">
        <v>329</v>
      </c>
      <c r="C78" s="407" t="s">
        <v>331</v>
      </c>
      <c r="D78" s="407" t="s">
        <v>522</v>
      </c>
      <c r="E78" s="406" t="str">
        <f>F78</f>
        <v>040101PROC_Chaufferie_Log</v>
      </c>
      <c r="F78" s="92" t="str">
        <f t="shared" si="2"/>
        <v>040101PROC_Chaufferie_Log</v>
      </c>
      <c r="G78" s="92" t="str">
        <f t="shared" si="14"/>
        <v>040101PROC_Chaufferie_Log_</v>
      </c>
      <c r="H78" s="407" t="s">
        <v>519</v>
      </c>
      <c r="I78" s="94" t="s">
        <v>19</v>
      </c>
      <c r="J78" s="92" t="s">
        <v>16</v>
      </c>
      <c r="K78" s="156" t="s">
        <v>332</v>
      </c>
      <c r="L78" s="303"/>
      <c r="M78" s="156" t="s">
        <v>10</v>
      </c>
      <c r="N78" s="263">
        <v>3</v>
      </c>
      <c r="O78" s="100">
        <v>1000</v>
      </c>
      <c r="P78" s="95">
        <v>0.05</v>
      </c>
      <c r="Q78" s="96">
        <f t="shared" si="1"/>
        <v>3150</v>
      </c>
      <c r="R78" s="218">
        <f t="shared" si="3"/>
        <v>262.5</v>
      </c>
      <c r="S78" s="428"/>
      <c r="T78" s="428"/>
      <c r="U78" s="431"/>
      <c r="V78" s="443"/>
      <c r="W78" s="96">
        <f t="shared" si="4"/>
        <v>3343.4678858162356</v>
      </c>
      <c r="X78" s="218">
        <f t="shared" si="5"/>
        <v>278.62232381801965</v>
      </c>
      <c r="Y78" s="428"/>
      <c r="Z78" s="428"/>
      <c r="AA78" s="431"/>
      <c r="AB78" s="441"/>
      <c r="AC78" s="96">
        <f t="shared" si="6"/>
        <v>3343.4678858162356</v>
      </c>
      <c r="AD78" s="218">
        <f t="shared" si="7"/>
        <v>278.62232381801965</v>
      </c>
      <c r="AE78" s="428"/>
      <c r="AF78" s="428"/>
      <c r="AG78" s="431"/>
      <c r="AH78" s="441"/>
      <c r="AI78" s="96">
        <f t="shared" si="8"/>
        <v>3343.4678858162356</v>
      </c>
      <c r="AJ78" s="218">
        <f t="shared" si="9"/>
        <v>278.62232381801965</v>
      </c>
      <c r="AK78" s="428"/>
      <c r="AL78" s="428"/>
      <c r="AM78" s="431"/>
      <c r="AN78" s="441"/>
      <c r="AO78" s="96">
        <f t="shared" si="10"/>
        <v>3343.4678858162356</v>
      </c>
      <c r="AP78" s="218">
        <f t="shared" si="11"/>
        <v>278.62232381801965</v>
      </c>
      <c r="AQ78" s="428"/>
      <c r="AR78" s="428"/>
      <c r="AS78" s="431"/>
      <c r="AT78" s="441"/>
      <c r="AU78" s="96">
        <f t="shared" si="12"/>
        <v>3343.4678858162356</v>
      </c>
      <c r="AV78" s="218">
        <f t="shared" si="13"/>
        <v>278.62232381801965</v>
      </c>
      <c r="AW78" s="428"/>
      <c r="AX78" s="428"/>
      <c r="AY78" s="431"/>
    </row>
    <row r="79" spans="1:51" s="424" customFormat="1" ht="12" x14ac:dyDescent="0.25">
      <c r="D79" s="233"/>
      <c r="E79" s="233"/>
      <c r="F79" s="233"/>
      <c r="G79" s="233"/>
      <c r="N79" s="233"/>
      <c r="O79" s="235"/>
      <c r="P79" s="236"/>
      <c r="Q79" s="235">
        <f>SUM(Q19:Q78)</f>
        <v>178500</v>
      </c>
      <c r="R79" s="235">
        <f t="shared" ref="R79:AY79" si="15">SUM(R19:R78)</f>
        <v>14875</v>
      </c>
      <c r="S79" s="235">
        <f t="shared" si="15"/>
        <v>178500</v>
      </c>
      <c r="T79" s="235">
        <f t="shared" si="15"/>
        <v>14875</v>
      </c>
      <c r="U79" s="235">
        <f t="shared" si="15"/>
        <v>0</v>
      </c>
      <c r="V79" s="235">
        <f t="shared" si="15"/>
        <v>0</v>
      </c>
      <c r="W79" s="235">
        <f t="shared" si="15"/>
        <v>189463.18019625347</v>
      </c>
      <c r="X79" s="235">
        <f t="shared" si="15"/>
        <v>15788.598349687782</v>
      </c>
      <c r="Y79" s="235">
        <f t="shared" si="15"/>
        <v>189463.18019625344</v>
      </c>
      <c r="Z79" s="235">
        <f t="shared" si="15"/>
        <v>15788.598349687782</v>
      </c>
      <c r="AA79" s="235">
        <f t="shared" si="15"/>
        <v>0</v>
      </c>
      <c r="AB79" s="235">
        <f t="shared" si="15"/>
        <v>0</v>
      </c>
      <c r="AC79" s="235">
        <f t="shared" si="15"/>
        <v>189463.18019625347</v>
      </c>
      <c r="AD79" s="235">
        <f t="shared" si="15"/>
        <v>15788.598349687782</v>
      </c>
      <c r="AE79" s="235">
        <f t="shared" si="15"/>
        <v>189463.18019625344</v>
      </c>
      <c r="AF79" s="235">
        <f t="shared" si="15"/>
        <v>15788.598349687782</v>
      </c>
      <c r="AG79" s="235">
        <f t="shared" si="15"/>
        <v>0</v>
      </c>
      <c r="AH79" s="235">
        <f t="shared" si="15"/>
        <v>0</v>
      </c>
      <c r="AI79" s="235">
        <f t="shared" si="15"/>
        <v>189463.18019625347</v>
      </c>
      <c r="AJ79" s="235">
        <f t="shared" si="15"/>
        <v>15788.598349687782</v>
      </c>
      <c r="AK79" s="235">
        <f t="shared" si="15"/>
        <v>189463.18019625344</v>
      </c>
      <c r="AL79" s="235">
        <f t="shared" si="15"/>
        <v>15788.598349687782</v>
      </c>
      <c r="AM79" s="235">
        <f t="shared" si="15"/>
        <v>0</v>
      </c>
      <c r="AN79" s="235">
        <f t="shared" si="15"/>
        <v>0</v>
      </c>
      <c r="AO79" s="235">
        <f t="shared" si="15"/>
        <v>189463.18019625347</v>
      </c>
      <c r="AP79" s="235">
        <f t="shared" si="15"/>
        <v>15788.598349687782</v>
      </c>
      <c r="AQ79" s="235">
        <f t="shared" si="15"/>
        <v>189463.18019625344</v>
      </c>
      <c r="AR79" s="235">
        <f t="shared" si="15"/>
        <v>15788.598349687782</v>
      </c>
      <c r="AS79" s="235">
        <f t="shared" si="15"/>
        <v>0</v>
      </c>
      <c r="AT79" s="235">
        <f t="shared" si="15"/>
        <v>0</v>
      </c>
      <c r="AU79" s="235">
        <f t="shared" si="15"/>
        <v>189463.18019625347</v>
      </c>
      <c r="AV79" s="235">
        <f t="shared" si="15"/>
        <v>15788.598349687782</v>
      </c>
      <c r="AW79" s="235">
        <f t="shared" si="15"/>
        <v>189463.18019625344</v>
      </c>
      <c r="AX79" s="235">
        <f t="shared" si="15"/>
        <v>15788.598349687782</v>
      </c>
      <c r="AY79" s="235">
        <f t="shared" si="15"/>
        <v>0</v>
      </c>
    </row>
    <row r="80" spans="1:51" x14ac:dyDescent="0.25">
      <c r="D80" s="178"/>
      <c r="E80" s="178"/>
    </row>
    <row r="81" spans="4:5" x14ac:dyDescent="0.25">
      <c r="D81" s="178"/>
      <c r="E81" s="178"/>
    </row>
    <row r="82" spans="4:5" x14ac:dyDescent="0.25">
      <c r="D82" s="178"/>
      <c r="E82" s="178"/>
    </row>
    <row r="83" spans="4:5" x14ac:dyDescent="0.25">
      <c r="D83" s="178"/>
      <c r="E83" s="178"/>
    </row>
    <row r="84" spans="4:5" x14ac:dyDescent="0.25">
      <c r="D84" s="178"/>
      <c r="E84" s="178"/>
    </row>
    <row r="85" spans="4:5" x14ac:dyDescent="0.25">
      <c r="D85" s="178"/>
      <c r="E85" s="178"/>
    </row>
    <row r="86" spans="4:5" x14ac:dyDescent="0.25">
      <c r="D86" s="178"/>
      <c r="E86" s="178"/>
    </row>
    <row r="87" spans="4:5" x14ac:dyDescent="0.25">
      <c r="D87" s="178"/>
      <c r="E87" s="178"/>
    </row>
    <row r="88" spans="4:5" x14ac:dyDescent="0.25">
      <c r="D88" s="178"/>
      <c r="E88" s="178"/>
    </row>
    <row r="89" spans="4:5" x14ac:dyDescent="0.25">
      <c r="D89" s="178"/>
      <c r="E89" s="178"/>
    </row>
    <row r="90" spans="4:5" x14ac:dyDescent="0.25">
      <c r="D90" s="178"/>
      <c r="E90" s="178"/>
    </row>
    <row r="91" spans="4:5" x14ac:dyDescent="0.25">
      <c r="D91" s="178"/>
      <c r="E91" s="178"/>
    </row>
  </sheetData>
  <autoFilter ref="A18:AY78"/>
  <dataConsolidate/>
  <mergeCells count="71">
    <mergeCell ref="E56:E57"/>
    <mergeCell ref="E58:E61"/>
    <mergeCell ref="E19:E21"/>
    <mergeCell ref="E26:E28"/>
    <mergeCell ref="E34:E36"/>
    <mergeCell ref="E42:E45"/>
    <mergeCell ref="E47:E48"/>
    <mergeCell ref="AN19:AN78"/>
    <mergeCell ref="AT19:AT78"/>
    <mergeCell ref="V19:V78"/>
    <mergeCell ref="AB19:AB78"/>
    <mergeCell ref="AH19:AH78"/>
    <mergeCell ref="AA19:AA41"/>
    <mergeCell ref="AE19:AE41"/>
    <mergeCell ref="AF19:AF41"/>
    <mergeCell ref="AG19:AG41"/>
    <mergeCell ref="AK19:AK41"/>
    <mergeCell ref="AL19:AL41"/>
    <mergeCell ref="AM19:AM41"/>
    <mergeCell ref="AL42:AL57"/>
    <mergeCell ref="AM42:AM57"/>
    <mergeCell ref="A1:C1"/>
    <mergeCell ref="A3:C3"/>
    <mergeCell ref="A5:B5"/>
    <mergeCell ref="A6:C6"/>
    <mergeCell ref="O17:P17"/>
    <mergeCell ref="AW58:AW78"/>
    <mergeCell ref="AX58:AX78"/>
    <mergeCell ref="AY58:AY78"/>
    <mergeCell ref="AQ19:AQ41"/>
    <mergeCell ref="AR19:AR41"/>
    <mergeCell ref="AS19:AS41"/>
    <mergeCell ref="AQ42:AQ57"/>
    <mergeCell ref="AR42:AR57"/>
    <mergeCell ref="AS42:AS57"/>
    <mergeCell ref="AQ58:AQ78"/>
    <mergeCell ref="AR58:AR78"/>
    <mergeCell ref="AS58:AS78"/>
    <mergeCell ref="AW19:AW41"/>
    <mergeCell ref="AX19:AX41"/>
    <mergeCell ref="AY19:AY41"/>
    <mergeCell ref="AW42:AW57"/>
    <mergeCell ref="AX42:AX57"/>
    <mergeCell ref="AY42:AY57"/>
    <mergeCell ref="Y58:Y78"/>
    <mergeCell ref="Z58:Z78"/>
    <mergeCell ref="AA58:AA78"/>
    <mergeCell ref="AA42:AA57"/>
    <mergeCell ref="AK58:AK78"/>
    <mergeCell ref="AL58:AL78"/>
    <mergeCell ref="AM58:AM78"/>
    <mergeCell ref="AE42:AE57"/>
    <mergeCell ref="AF42:AF57"/>
    <mergeCell ref="AG42:AG57"/>
    <mergeCell ref="AE58:AE78"/>
    <mergeCell ref="AF58:AF78"/>
    <mergeCell ref="AG58:AG78"/>
    <mergeCell ref="AK42:AK57"/>
    <mergeCell ref="S58:S78"/>
    <mergeCell ref="T58:T78"/>
    <mergeCell ref="U58:U78"/>
    <mergeCell ref="Y19:Y41"/>
    <mergeCell ref="Z19:Z41"/>
    <mergeCell ref="Y42:Y57"/>
    <mergeCell ref="Z42:Z57"/>
    <mergeCell ref="S19:S41"/>
    <mergeCell ref="T19:T41"/>
    <mergeCell ref="U19:U41"/>
    <mergeCell ref="S42:S57"/>
    <mergeCell ref="T42:T57"/>
    <mergeCell ref="U42:U57"/>
  </mergeCells>
  <conditionalFormatting sqref="F19:F44 F46:F60 F62:F78">
    <cfRule type="expression" dxfId="0" priority="3">
      <formula>ISBLANK(#REF!)</formula>
    </cfRule>
  </conditionalFormatting>
  <conditionalFormatting sqref="F45">
    <cfRule type="expression" dxfId="26" priority="2">
      <formula>ISBLANK(#REF!)</formula>
    </cfRule>
  </conditionalFormatting>
  <conditionalFormatting sqref="F61">
    <cfRule type="expression" dxfId="25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'D:\FMT_2024\Lot 4\[DPGF_Secteur4_V2.xlsx]Liste_D'!#REF!</xm:f>
          </x14:formula1>
          <xm:sqref>I19:J78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92"/>
  <sheetViews>
    <sheetView topLeftCell="A71" zoomScale="70" zoomScaleNormal="70" workbookViewId="0">
      <selection activeCell="E20" sqref="E20"/>
    </sheetView>
  </sheetViews>
  <sheetFormatPr baseColWidth="10" defaultColWidth="10.85546875" defaultRowHeight="12" outlineLevelCol="2" x14ac:dyDescent="0.25"/>
  <cols>
    <col min="1" max="1" width="4.42578125" style="232" customWidth="1"/>
    <col min="2" max="2" width="22.42578125" style="232" customWidth="1"/>
    <col min="3" max="3" width="10.85546875" style="232"/>
    <col min="4" max="4" width="16.42578125" style="232" bestFit="1" customWidth="1"/>
    <col min="5" max="5" width="34.28515625" style="232" customWidth="1" outlineLevel="1"/>
    <col min="6" max="6" width="38.5703125" style="232" customWidth="1" outlineLevel="1"/>
    <col min="7" max="7" width="7.140625" style="232" customWidth="1" outlineLevel="1"/>
    <col min="8" max="8" width="7.5703125" style="232" customWidth="1" outlineLevel="1"/>
    <col min="9" max="9" width="6.85546875" style="233" customWidth="1" outlineLevel="1"/>
    <col min="10" max="10" width="24.28515625" style="232" customWidth="1" outlineLevel="1"/>
    <col min="11" max="11" width="29.5703125" style="232" customWidth="1" outlineLevel="1"/>
    <col min="12" max="12" width="1.5703125" style="232" customWidth="1" outlineLevel="1"/>
    <col min="13" max="13" width="14.28515625" style="232" customWidth="1" outlineLevel="2"/>
    <col min="14" max="14" width="13.5703125" style="232" customWidth="1" outlineLevel="2"/>
    <col min="15" max="15" width="12.140625" style="232" customWidth="1" outlineLevel="2"/>
    <col min="16" max="16" width="13.7109375" style="232" customWidth="1" outlineLevel="2"/>
    <col min="17" max="17" width="13.42578125" style="232" customWidth="1" outlineLevel="2"/>
    <col min="18" max="18" width="11.5703125" style="232" customWidth="1" outlineLevel="2"/>
    <col min="19" max="19" width="12.140625" style="232" customWidth="1" outlineLevel="2"/>
    <col min="20" max="20" width="16.28515625" style="232" customWidth="1" outlineLevel="2"/>
    <col min="21" max="21" width="18.85546875" style="232" customWidth="1" outlineLevel="2"/>
    <col min="22" max="22" width="19.85546875" style="232" customWidth="1" outlineLevel="2"/>
    <col min="23" max="23" width="2.5703125" style="232" customWidth="1"/>
    <col min="24" max="24" width="14.42578125" style="232" customWidth="1" outlineLevel="1" collapsed="1"/>
    <col min="25" max="25" width="14.42578125" style="232" customWidth="1" outlineLevel="1"/>
    <col min="26" max="26" width="13.85546875" style="235" customWidth="1" outlineLevel="1"/>
    <col min="27" max="27" width="14.7109375" style="236" customWidth="1" outlineLevel="1"/>
    <col min="28" max="31" width="12.85546875" style="236" customWidth="1" outlineLevel="1"/>
    <col min="32" max="32" width="15.42578125" style="235" customWidth="1" outlineLevel="1"/>
    <col min="33" max="33" width="12.5703125" style="235" customWidth="1"/>
    <col min="34" max="34" width="12.7109375" style="235" customWidth="1"/>
    <col min="35" max="35" width="10.85546875" style="235"/>
    <col min="36" max="36" width="3.140625" style="235" customWidth="1"/>
    <col min="37" max="37" width="15.42578125" style="235" customWidth="1" outlineLevel="1"/>
    <col min="38" max="39" width="13.140625" style="235" customWidth="1" outlineLevel="1"/>
    <col min="40" max="40" width="11.7109375" style="235" customWidth="1" outlineLevel="1"/>
    <col min="41" max="41" width="13.140625" style="235" customWidth="1" outlineLevel="1"/>
    <col min="42" max="42" width="4.7109375" style="235" customWidth="1"/>
    <col min="43" max="43" width="15.42578125" style="235" customWidth="1" outlineLevel="1"/>
    <col min="44" max="44" width="16.85546875" style="235" customWidth="1" outlineLevel="1"/>
    <col min="45" max="46" width="12.85546875" style="235" customWidth="1" outlineLevel="1"/>
    <col min="47" max="47" width="10.85546875" style="235" customWidth="1" outlineLevel="1"/>
    <col min="48" max="48" width="4.7109375" style="235" customWidth="1"/>
    <col min="49" max="49" width="15.42578125" style="235" customWidth="1" outlineLevel="1"/>
    <col min="50" max="50" width="16.85546875" style="235" customWidth="1" outlineLevel="1"/>
    <col min="51" max="52" width="12.85546875" style="235" customWidth="1" outlineLevel="1"/>
    <col min="53" max="53" width="10.85546875" style="235" customWidth="1" outlineLevel="1"/>
    <col min="54" max="54" width="3.7109375" style="235" customWidth="1"/>
    <col min="55" max="55" width="15.42578125" style="235" customWidth="1" outlineLevel="1"/>
    <col min="56" max="56" width="16.85546875" style="235" customWidth="1" outlineLevel="1"/>
    <col min="57" max="59" width="10.85546875" style="235" customWidth="1" outlineLevel="1"/>
    <col min="60" max="60" width="3.42578125" style="235" customWidth="1"/>
    <col min="61" max="61" width="15.42578125" style="235" customWidth="1" outlineLevel="1"/>
    <col min="62" max="62" width="16.85546875" style="235" customWidth="1" outlineLevel="1"/>
    <col min="63" max="65" width="10.85546875" style="232" customWidth="1" outlineLevel="1"/>
    <col min="66" max="16384" width="10.85546875" style="232"/>
  </cols>
  <sheetData>
    <row r="1" spans="1:6" x14ac:dyDescent="0.25">
      <c r="A1" s="454" t="s">
        <v>21</v>
      </c>
      <c r="B1" s="454"/>
      <c r="C1" s="454"/>
      <c r="D1" s="237"/>
      <c r="E1" s="237"/>
      <c r="F1" s="238"/>
    </row>
    <row r="2" spans="1:6" x14ac:dyDescent="0.25">
      <c r="A2" s="237"/>
      <c r="B2" s="237"/>
      <c r="C2" s="237"/>
      <c r="D2" s="237"/>
      <c r="E2" s="237"/>
      <c r="F2" s="238"/>
    </row>
    <row r="3" spans="1:6" x14ac:dyDescent="0.25">
      <c r="A3" s="455" t="s">
        <v>22</v>
      </c>
      <c r="B3" s="456"/>
      <c r="C3" s="456"/>
      <c r="D3" s="237"/>
      <c r="E3" s="237"/>
      <c r="F3" s="238"/>
    </row>
    <row r="4" spans="1:6" x14ac:dyDescent="0.25">
      <c r="A4" s="181"/>
      <c r="B4" s="237"/>
      <c r="C4" s="237"/>
      <c r="D4" s="237"/>
      <c r="E4" s="237"/>
      <c r="F4" s="238"/>
    </row>
    <row r="5" spans="1:6" x14ac:dyDescent="0.25">
      <c r="A5" s="457" t="s">
        <v>23</v>
      </c>
      <c r="B5" s="458"/>
      <c r="C5" s="237"/>
      <c r="D5" s="237"/>
      <c r="E5" s="237"/>
      <c r="F5" s="238"/>
    </row>
    <row r="6" spans="1:6" x14ac:dyDescent="0.25">
      <c r="A6" s="459" t="s">
        <v>24</v>
      </c>
      <c r="B6" s="460"/>
      <c r="C6" s="460"/>
      <c r="D6" s="237"/>
      <c r="E6" s="237"/>
      <c r="F6" s="238"/>
    </row>
    <row r="7" spans="1:6" x14ac:dyDescent="0.25">
      <c r="A7" s="237"/>
      <c r="B7" s="237"/>
      <c r="C7" s="237"/>
      <c r="D7" s="237"/>
      <c r="E7" s="237"/>
      <c r="F7" s="238"/>
    </row>
    <row r="8" spans="1:6" ht="12.75" thickBot="1" x14ac:dyDescent="0.3">
      <c r="A8" s="237"/>
      <c r="B8" s="237"/>
      <c r="C8" s="237"/>
      <c r="D8" s="306" t="s">
        <v>25</v>
      </c>
      <c r="E8" s="461" t="s">
        <v>26</v>
      </c>
      <c r="F8" s="462"/>
    </row>
    <row r="9" spans="1:6" x14ac:dyDescent="0.25">
      <c r="A9" s="185" t="s">
        <v>27</v>
      </c>
      <c r="B9" s="186" t="s">
        <v>28</v>
      </c>
      <c r="C9" s="187" t="s">
        <v>29</v>
      </c>
      <c r="D9" s="307">
        <v>112.1</v>
      </c>
      <c r="E9" s="308"/>
      <c r="F9" s="309"/>
    </row>
    <row r="10" spans="1:6" x14ac:dyDescent="0.25">
      <c r="A10" s="190" t="s">
        <v>30</v>
      </c>
      <c r="B10" s="191" t="s">
        <v>31</v>
      </c>
      <c r="C10" s="192" t="s">
        <v>32</v>
      </c>
      <c r="D10" s="310">
        <v>120.2</v>
      </c>
      <c r="E10" s="311">
        <f>0.15+0.85*$D$10/$D$9</f>
        <v>1.0614183764495986</v>
      </c>
    </row>
    <row r="11" spans="1:6" x14ac:dyDescent="0.25">
      <c r="A11" s="194"/>
      <c r="B11" s="191" t="s">
        <v>33</v>
      </c>
      <c r="C11" s="192" t="s">
        <v>32</v>
      </c>
      <c r="D11" s="312">
        <v>120.2</v>
      </c>
      <c r="E11" s="313">
        <f>0.15+0.85*$D$11/$D$9</f>
        <v>1.0614183764495986</v>
      </c>
    </row>
    <row r="12" spans="1:6" x14ac:dyDescent="0.25">
      <c r="A12" s="194"/>
      <c r="B12" s="191" t="s">
        <v>34</v>
      </c>
      <c r="C12" s="192" t="s">
        <v>32</v>
      </c>
      <c r="D12" s="314">
        <v>120.2</v>
      </c>
      <c r="E12" s="315">
        <f>0.15+0.85*$D$12/$D$9</f>
        <v>1.0614183764495986</v>
      </c>
    </row>
    <row r="13" spans="1:6" x14ac:dyDescent="0.25">
      <c r="A13" s="194"/>
      <c r="B13" s="191" t="s">
        <v>35</v>
      </c>
      <c r="C13" s="192" t="s">
        <v>32</v>
      </c>
      <c r="D13" s="316">
        <v>120.2</v>
      </c>
      <c r="E13" s="317">
        <f>0.15+0.85*$D$13/$D$9</f>
        <v>1.0614183764495986</v>
      </c>
    </row>
    <row r="14" spans="1:6" ht="12.75" thickBot="1" x14ac:dyDescent="0.3">
      <c r="A14" s="198"/>
      <c r="B14" s="199" t="s">
        <v>36</v>
      </c>
      <c r="C14" s="200" t="s">
        <v>32</v>
      </c>
      <c r="D14" s="318">
        <v>120.2</v>
      </c>
      <c r="E14" s="319">
        <f>0.15+0.85*$D$14/$D$9</f>
        <v>1.0614183764495986</v>
      </c>
    </row>
    <row r="16" spans="1:6" ht="12.75" thickBot="1" x14ac:dyDescent="0.3"/>
    <row r="17" spans="1:65" ht="15" customHeight="1" thickBot="1" x14ac:dyDescent="0.3">
      <c r="M17" s="463" t="s">
        <v>131</v>
      </c>
      <c r="N17" s="464"/>
      <c r="O17" s="464"/>
      <c r="P17" s="464"/>
      <c r="Q17" s="464"/>
      <c r="R17" s="464"/>
      <c r="S17" s="464"/>
      <c r="T17" s="464"/>
      <c r="U17" s="464"/>
      <c r="V17" s="465"/>
      <c r="W17" s="320"/>
      <c r="X17" s="321"/>
      <c r="Y17" s="321"/>
      <c r="Z17" s="453" t="s">
        <v>50</v>
      </c>
      <c r="AA17" s="453"/>
      <c r="AB17" s="322"/>
      <c r="AC17" s="322"/>
      <c r="AD17" s="322"/>
      <c r="AE17" s="322"/>
    </row>
    <row r="18" spans="1:65" ht="150" customHeight="1" thickBot="1" x14ac:dyDescent="0.3">
      <c r="A18" s="202" t="s">
        <v>0</v>
      </c>
      <c r="B18" s="203" t="s">
        <v>1</v>
      </c>
      <c r="C18" s="203" t="s">
        <v>2</v>
      </c>
      <c r="D18" s="203" t="s">
        <v>520</v>
      </c>
      <c r="E18" s="203" t="s">
        <v>120</v>
      </c>
      <c r="F18" s="323" t="s">
        <v>3</v>
      </c>
      <c r="G18" s="203" t="s">
        <v>5</v>
      </c>
      <c r="H18" s="203" t="s">
        <v>6</v>
      </c>
      <c r="I18" s="203" t="s">
        <v>122</v>
      </c>
      <c r="J18" s="203" t="s">
        <v>8</v>
      </c>
      <c r="K18" s="203" t="s">
        <v>9</v>
      </c>
      <c r="L18" s="323" t="s">
        <v>10</v>
      </c>
      <c r="M18" s="324" t="s">
        <v>121</v>
      </c>
      <c r="N18" s="325" t="s">
        <v>123</v>
      </c>
      <c r="O18" s="325" t="s">
        <v>124</v>
      </c>
      <c r="P18" s="325" t="s">
        <v>125</v>
      </c>
      <c r="Q18" s="325" t="s">
        <v>126</v>
      </c>
      <c r="R18" s="325" t="s">
        <v>128</v>
      </c>
      <c r="S18" s="325" t="s">
        <v>129</v>
      </c>
      <c r="T18" s="326" t="s">
        <v>127</v>
      </c>
      <c r="U18" s="325" t="s">
        <v>130</v>
      </c>
      <c r="V18" s="327" t="s">
        <v>147</v>
      </c>
      <c r="W18" s="327"/>
      <c r="X18" s="328" t="s">
        <v>219</v>
      </c>
      <c r="Y18" s="328" t="s">
        <v>220</v>
      </c>
      <c r="Z18" s="109" t="s">
        <v>214</v>
      </c>
      <c r="AA18" s="52" t="s">
        <v>215</v>
      </c>
      <c r="AB18" s="329" t="s">
        <v>162</v>
      </c>
      <c r="AC18" s="330" t="s">
        <v>216</v>
      </c>
      <c r="AD18" s="52" t="s">
        <v>213</v>
      </c>
      <c r="AE18" s="331" t="s">
        <v>218</v>
      </c>
      <c r="AF18" s="111" t="s">
        <v>217</v>
      </c>
      <c r="AG18" s="111" t="s">
        <v>225</v>
      </c>
      <c r="AH18" s="111" t="s">
        <v>226</v>
      </c>
      <c r="AI18" s="111" t="s">
        <v>53</v>
      </c>
      <c r="AJ18" s="332"/>
      <c r="AK18" s="114" t="s">
        <v>227</v>
      </c>
      <c r="AL18" s="115" t="s">
        <v>217</v>
      </c>
      <c r="AM18" s="115" t="s">
        <v>228</v>
      </c>
      <c r="AN18" s="115" t="s">
        <v>229</v>
      </c>
      <c r="AO18" s="116" t="s">
        <v>54</v>
      </c>
      <c r="AP18" s="117"/>
      <c r="AQ18" s="118" t="s">
        <v>230</v>
      </c>
      <c r="AR18" s="119" t="s">
        <v>231</v>
      </c>
      <c r="AS18" s="119" t="s">
        <v>232</v>
      </c>
      <c r="AT18" s="119" t="s">
        <v>233</v>
      </c>
      <c r="AU18" s="120" t="s">
        <v>56</v>
      </c>
      <c r="AV18" s="121"/>
      <c r="AW18" s="122" t="s">
        <v>234</v>
      </c>
      <c r="AX18" s="123" t="s">
        <v>235</v>
      </c>
      <c r="AY18" s="123" t="s">
        <v>236</v>
      </c>
      <c r="AZ18" s="123" t="s">
        <v>237</v>
      </c>
      <c r="BA18" s="124" t="s">
        <v>57</v>
      </c>
      <c r="BB18" s="125"/>
      <c r="BC18" s="126" t="s">
        <v>238</v>
      </c>
      <c r="BD18" s="127" t="s">
        <v>239</v>
      </c>
      <c r="BE18" s="127" t="s">
        <v>240</v>
      </c>
      <c r="BF18" s="127" t="s">
        <v>241</v>
      </c>
      <c r="BG18" s="128" t="s">
        <v>58</v>
      </c>
      <c r="BH18" s="129"/>
      <c r="BI18" s="130" t="s">
        <v>242</v>
      </c>
      <c r="BJ18" s="131" t="s">
        <v>243</v>
      </c>
      <c r="BK18" s="132" t="s">
        <v>244</v>
      </c>
      <c r="BL18" s="132" t="s">
        <v>245</v>
      </c>
      <c r="BM18" s="133" t="s">
        <v>59</v>
      </c>
    </row>
    <row r="19" spans="1:65" ht="16.5" customHeight="1" x14ac:dyDescent="0.25">
      <c r="A19" s="134"/>
      <c r="B19" s="226" t="s">
        <v>450</v>
      </c>
      <c r="C19" s="287" t="s">
        <v>249</v>
      </c>
      <c r="D19" s="333" t="s">
        <v>500</v>
      </c>
      <c r="E19" s="79" t="str">
        <f t="shared" ref="E19:E50" si="0">CONCATENATE(C19,H19,L19,J19)</f>
        <v>026001VENP_Accueil</v>
      </c>
      <c r="F19" s="334" t="str">
        <f t="shared" ref="F19:F50" si="1">CONCATENATE(C19,H19,L19,J19,L19,K19)</f>
        <v>026001VENP_Accueil_Cta_01</v>
      </c>
      <c r="G19" s="162" t="s">
        <v>12</v>
      </c>
      <c r="H19" s="135" t="s">
        <v>14</v>
      </c>
      <c r="I19" s="288">
        <v>2</v>
      </c>
      <c r="J19" s="226" t="s">
        <v>451</v>
      </c>
      <c r="K19" s="288" t="s">
        <v>452</v>
      </c>
      <c r="L19" s="335" t="s">
        <v>10</v>
      </c>
      <c r="M19" s="289">
        <v>1</v>
      </c>
      <c r="N19" s="226">
        <v>640</v>
      </c>
      <c r="O19" s="226">
        <v>930</v>
      </c>
      <c r="P19" s="226">
        <v>48</v>
      </c>
      <c r="Q19" s="226"/>
      <c r="R19" s="290" t="s">
        <v>134</v>
      </c>
      <c r="S19" s="291" t="s">
        <v>136</v>
      </c>
      <c r="T19" s="226" t="s">
        <v>138</v>
      </c>
      <c r="U19" s="336" t="s">
        <v>158</v>
      </c>
      <c r="V19" s="335" t="s">
        <v>148</v>
      </c>
      <c r="W19" s="337"/>
      <c r="X19" s="338"/>
      <c r="Y19" s="338"/>
      <c r="Z19" s="339">
        <v>200</v>
      </c>
      <c r="AA19" s="340">
        <v>0.5</v>
      </c>
      <c r="AB19" s="341">
        <f>Z19-(Z19*AA19)</f>
        <v>100</v>
      </c>
      <c r="AC19" s="341">
        <f>(AB19*M19)*I19</f>
        <v>200</v>
      </c>
      <c r="AD19" s="342">
        <v>0.05</v>
      </c>
      <c r="AE19" s="341">
        <f>AC19*(AD19+1)</f>
        <v>210</v>
      </c>
      <c r="AF19" s="343">
        <f>AE19*12</f>
        <v>2520</v>
      </c>
      <c r="AG19" s="450">
        <f>SUM(AE19:AE66)</f>
        <v>10185</v>
      </c>
      <c r="AH19" s="450">
        <f>SUM(AF19:AF66)</f>
        <v>122220</v>
      </c>
      <c r="AI19" s="444"/>
      <c r="AJ19" s="447"/>
      <c r="AK19" s="344">
        <f t="shared" ref="AK19:AK50" si="2">AE19*$E$10</f>
        <v>222.8978590544157</v>
      </c>
      <c r="AL19" s="343">
        <f>AK19*12</f>
        <v>2674.7743086529886</v>
      </c>
      <c r="AM19" s="450">
        <f>SUM(AK19:AK66)</f>
        <v>10810.546164139165</v>
      </c>
      <c r="AN19" s="450">
        <f>SUM(AL19:AL66)</f>
        <v>129726.55396966997</v>
      </c>
      <c r="AO19" s="444"/>
      <c r="AP19" s="447"/>
      <c r="AQ19" s="345">
        <f t="shared" ref="AQ19:AQ50" si="3">AE19*$E$11</f>
        <v>222.8978590544157</v>
      </c>
      <c r="AR19" s="343">
        <f>AQ19*12</f>
        <v>2674.7743086529886</v>
      </c>
      <c r="AS19" s="450">
        <f>SUM(AQ19:AQ66)</f>
        <v>10810.546164139165</v>
      </c>
      <c r="AT19" s="450">
        <f>SUM(AR19:AR66)</f>
        <v>129726.55396966997</v>
      </c>
      <c r="AU19" s="444"/>
      <c r="AV19" s="447"/>
      <c r="AW19" s="345">
        <f t="shared" ref="AW19:AW50" si="4">AE19*$E$12</f>
        <v>222.8978590544157</v>
      </c>
      <c r="AX19" s="343">
        <f>AW19*12</f>
        <v>2674.7743086529886</v>
      </c>
      <c r="AY19" s="450">
        <f>SUM(AW19:AW66)</f>
        <v>10810.546164139165</v>
      </c>
      <c r="AZ19" s="450">
        <f>SUM(AX19:AX66)</f>
        <v>129726.55396966997</v>
      </c>
      <c r="BA19" s="444"/>
      <c r="BB19" s="447"/>
      <c r="BC19" s="345">
        <f t="shared" ref="BC19:BC50" si="5">AE19*$E$13</f>
        <v>222.8978590544157</v>
      </c>
      <c r="BD19" s="343">
        <f>BC19*12</f>
        <v>2674.7743086529886</v>
      </c>
      <c r="BE19" s="450">
        <f>SUM(BC19:BC66)</f>
        <v>10810.546164139165</v>
      </c>
      <c r="BF19" s="450">
        <f>SUM(BD19:BD66)</f>
        <v>129726.55396966997</v>
      </c>
      <c r="BG19" s="444"/>
      <c r="BH19" s="447"/>
      <c r="BI19" s="345">
        <f t="shared" ref="BI19:BI50" si="6">AE19*$E$14</f>
        <v>222.8978590544157</v>
      </c>
      <c r="BJ19" s="343">
        <f>BI19*12</f>
        <v>2674.7743086529886</v>
      </c>
      <c r="BK19" s="450">
        <f>SUM(BI19:BI66)</f>
        <v>10810.546164139165</v>
      </c>
      <c r="BL19" s="450">
        <f>SUM(BJ19:BJ66)</f>
        <v>129726.55396966997</v>
      </c>
      <c r="BM19" s="444"/>
    </row>
    <row r="20" spans="1:65" ht="16.5" customHeight="1" x14ac:dyDescent="0.25">
      <c r="A20" s="346"/>
      <c r="B20" s="288" t="s">
        <v>450</v>
      </c>
      <c r="C20" s="292" t="s">
        <v>249</v>
      </c>
      <c r="D20" s="347" t="s">
        <v>500</v>
      </c>
      <c r="E20" s="348" t="str">
        <f t="shared" si="0"/>
        <v>026001VENP_Accueil</v>
      </c>
      <c r="F20" s="349" t="str">
        <f t="shared" si="1"/>
        <v>026001VENP_Accueil_Ext_01</v>
      </c>
      <c r="G20" s="350" t="s">
        <v>12</v>
      </c>
      <c r="H20" s="143" t="s">
        <v>14</v>
      </c>
      <c r="I20" s="288">
        <v>1</v>
      </c>
      <c r="J20" s="288" t="s">
        <v>451</v>
      </c>
      <c r="K20" s="288" t="s">
        <v>453</v>
      </c>
      <c r="L20" s="351" t="s">
        <v>10</v>
      </c>
      <c r="M20" s="293">
        <v>1</v>
      </c>
      <c r="N20" s="288">
        <v>405</v>
      </c>
      <c r="O20" s="288">
        <v>470</v>
      </c>
      <c r="P20" s="288">
        <v>25</v>
      </c>
      <c r="Q20" s="288" t="s">
        <v>454</v>
      </c>
      <c r="R20" s="290" t="s">
        <v>134</v>
      </c>
      <c r="S20" s="288" t="s">
        <v>137</v>
      </c>
      <c r="T20" s="288" t="s">
        <v>146</v>
      </c>
      <c r="U20" s="294" t="s">
        <v>168</v>
      </c>
      <c r="V20" s="295" t="s">
        <v>154</v>
      </c>
      <c r="W20" s="352"/>
      <c r="X20" s="353"/>
      <c r="Y20" s="353"/>
      <c r="Z20" s="354">
        <v>100</v>
      </c>
      <c r="AA20" s="355">
        <v>0.5</v>
      </c>
      <c r="AB20" s="356">
        <f t="shared" ref="AB20:AB32" si="7">Z20-(Z20*AA20)</f>
        <v>50</v>
      </c>
      <c r="AC20" s="357">
        <f t="shared" ref="AC20:AC32" si="8">(AB20*M20)*I20</f>
        <v>50</v>
      </c>
      <c r="AD20" s="358">
        <v>0.05</v>
      </c>
      <c r="AE20" s="357">
        <f t="shared" ref="AE20:AE32" si="9">AC20*(AD20+1)</f>
        <v>52.5</v>
      </c>
      <c r="AF20" s="359">
        <f t="shared" ref="AF20:AF83" si="10">AE20*12</f>
        <v>630</v>
      </c>
      <c r="AG20" s="451"/>
      <c r="AH20" s="451"/>
      <c r="AI20" s="445"/>
      <c r="AJ20" s="448"/>
      <c r="AK20" s="344">
        <f t="shared" si="2"/>
        <v>55.724464763603926</v>
      </c>
      <c r="AL20" s="359">
        <f t="shared" ref="AL20:AL32" si="11">AK20*12</f>
        <v>668.69357716324714</v>
      </c>
      <c r="AM20" s="451"/>
      <c r="AN20" s="451"/>
      <c r="AO20" s="445"/>
      <c r="AP20" s="448"/>
      <c r="AQ20" s="344">
        <f t="shared" si="3"/>
        <v>55.724464763603926</v>
      </c>
      <c r="AR20" s="359">
        <f t="shared" ref="AR20:AR32" si="12">AQ20*12</f>
        <v>668.69357716324714</v>
      </c>
      <c r="AS20" s="451"/>
      <c r="AT20" s="451"/>
      <c r="AU20" s="445"/>
      <c r="AV20" s="448"/>
      <c r="AW20" s="344">
        <f t="shared" si="4"/>
        <v>55.724464763603926</v>
      </c>
      <c r="AX20" s="359">
        <f t="shared" ref="AX20:AX32" si="13">AW20*12</f>
        <v>668.69357716324714</v>
      </c>
      <c r="AY20" s="451"/>
      <c r="AZ20" s="451"/>
      <c r="BA20" s="445"/>
      <c r="BB20" s="448"/>
      <c r="BC20" s="344">
        <f t="shared" si="5"/>
        <v>55.724464763603926</v>
      </c>
      <c r="BD20" s="359">
        <f t="shared" ref="BD20:BD32" si="14">BC20*12</f>
        <v>668.69357716324714</v>
      </c>
      <c r="BE20" s="451"/>
      <c r="BF20" s="451"/>
      <c r="BG20" s="445"/>
      <c r="BH20" s="448"/>
      <c r="BI20" s="344">
        <f t="shared" si="6"/>
        <v>55.724464763603926</v>
      </c>
      <c r="BJ20" s="359">
        <f t="shared" ref="BJ20:BJ32" si="15">BI20*12</f>
        <v>668.69357716324714</v>
      </c>
      <c r="BK20" s="451"/>
      <c r="BL20" s="451"/>
      <c r="BM20" s="445"/>
    </row>
    <row r="21" spans="1:65" ht="16.5" customHeight="1" x14ac:dyDescent="0.25">
      <c r="A21" s="142"/>
      <c r="B21" s="288" t="s">
        <v>450</v>
      </c>
      <c r="C21" s="292" t="s">
        <v>261</v>
      </c>
      <c r="D21" s="347" t="s">
        <v>500</v>
      </c>
      <c r="E21" s="85" t="str">
        <f t="shared" si="0"/>
        <v>026002VENP_Nord</v>
      </c>
      <c r="F21" s="361" t="str">
        <f t="shared" si="1"/>
        <v>026002VENP_Nord_Cta_01</v>
      </c>
      <c r="G21" s="143" t="s">
        <v>12</v>
      </c>
      <c r="H21" s="143" t="s">
        <v>14</v>
      </c>
      <c r="I21" s="288">
        <v>4</v>
      </c>
      <c r="J21" s="288" t="s">
        <v>263</v>
      </c>
      <c r="K21" s="288" t="s">
        <v>452</v>
      </c>
      <c r="L21" s="351" t="s">
        <v>10</v>
      </c>
      <c r="M21" s="293">
        <v>2</v>
      </c>
      <c r="N21" s="288">
        <v>210</v>
      </c>
      <c r="O21" s="288">
        <v>490</v>
      </c>
      <c r="P21" s="288">
        <v>95</v>
      </c>
      <c r="Q21" s="288"/>
      <c r="R21" s="290" t="s">
        <v>134</v>
      </c>
      <c r="S21" s="288" t="s">
        <v>136</v>
      </c>
      <c r="T21" s="288" t="s">
        <v>138</v>
      </c>
      <c r="U21" s="294" t="s">
        <v>158</v>
      </c>
      <c r="V21" s="295" t="s">
        <v>148</v>
      </c>
      <c r="W21" s="352"/>
      <c r="X21" s="353"/>
      <c r="Y21" s="353"/>
      <c r="Z21" s="354">
        <v>100</v>
      </c>
      <c r="AA21" s="355">
        <v>0.5</v>
      </c>
      <c r="AB21" s="356">
        <f t="shared" si="7"/>
        <v>50</v>
      </c>
      <c r="AC21" s="357">
        <f t="shared" si="8"/>
        <v>400</v>
      </c>
      <c r="AD21" s="358">
        <v>0.05</v>
      </c>
      <c r="AE21" s="357">
        <f t="shared" si="9"/>
        <v>420</v>
      </c>
      <c r="AF21" s="359">
        <f t="shared" si="10"/>
        <v>5040</v>
      </c>
      <c r="AG21" s="451"/>
      <c r="AH21" s="451"/>
      <c r="AI21" s="445"/>
      <c r="AJ21" s="448"/>
      <c r="AK21" s="344">
        <f t="shared" si="2"/>
        <v>445.79571810883141</v>
      </c>
      <c r="AL21" s="359">
        <f t="shared" si="11"/>
        <v>5349.5486173059771</v>
      </c>
      <c r="AM21" s="451"/>
      <c r="AN21" s="451"/>
      <c r="AO21" s="445"/>
      <c r="AP21" s="448"/>
      <c r="AQ21" s="344">
        <f t="shared" si="3"/>
        <v>445.79571810883141</v>
      </c>
      <c r="AR21" s="359">
        <f t="shared" si="12"/>
        <v>5349.5486173059771</v>
      </c>
      <c r="AS21" s="451"/>
      <c r="AT21" s="451"/>
      <c r="AU21" s="445"/>
      <c r="AV21" s="448"/>
      <c r="AW21" s="344">
        <f t="shared" si="4"/>
        <v>445.79571810883141</v>
      </c>
      <c r="AX21" s="359">
        <f t="shared" si="13"/>
        <v>5349.5486173059771</v>
      </c>
      <c r="AY21" s="451"/>
      <c r="AZ21" s="451"/>
      <c r="BA21" s="445"/>
      <c r="BB21" s="448"/>
      <c r="BC21" s="344">
        <f t="shared" si="5"/>
        <v>445.79571810883141</v>
      </c>
      <c r="BD21" s="359">
        <f t="shared" si="14"/>
        <v>5349.5486173059771</v>
      </c>
      <c r="BE21" s="451"/>
      <c r="BF21" s="451"/>
      <c r="BG21" s="445"/>
      <c r="BH21" s="448"/>
      <c r="BI21" s="344">
        <f t="shared" si="6"/>
        <v>445.79571810883141</v>
      </c>
      <c r="BJ21" s="359">
        <f t="shared" si="15"/>
        <v>5349.5486173059771</v>
      </c>
      <c r="BK21" s="451"/>
      <c r="BL21" s="451"/>
      <c r="BM21" s="445"/>
    </row>
    <row r="22" spans="1:65" ht="16.5" customHeight="1" x14ac:dyDescent="0.25">
      <c r="A22" s="142"/>
      <c r="B22" s="288" t="s">
        <v>450</v>
      </c>
      <c r="C22" s="292" t="s">
        <v>279</v>
      </c>
      <c r="D22" s="347" t="s">
        <v>500</v>
      </c>
      <c r="E22" s="85" t="str">
        <f t="shared" si="0"/>
        <v>026004VENP_Sud</v>
      </c>
      <c r="F22" s="361" t="str">
        <f t="shared" si="1"/>
        <v>026004VENP_Sud_Cta_01</v>
      </c>
      <c r="G22" s="143" t="s">
        <v>12</v>
      </c>
      <c r="H22" s="143" t="s">
        <v>14</v>
      </c>
      <c r="I22" s="288">
        <v>4</v>
      </c>
      <c r="J22" s="288" t="s">
        <v>455</v>
      </c>
      <c r="K22" s="288" t="s">
        <v>452</v>
      </c>
      <c r="L22" s="351" t="s">
        <v>10</v>
      </c>
      <c r="M22" s="293">
        <v>2</v>
      </c>
      <c r="N22" s="288">
        <v>210</v>
      </c>
      <c r="O22" s="288">
        <v>490</v>
      </c>
      <c r="P22" s="288">
        <v>95</v>
      </c>
      <c r="Q22" s="288"/>
      <c r="R22" s="290" t="s">
        <v>134</v>
      </c>
      <c r="S22" s="288" t="s">
        <v>136</v>
      </c>
      <c r="T22" s="288" t="s">
        <v>138</v>
      </c>
      <c r="U22" s="294" t="s">
        <v>158</v>
      </c>
      <c r="V22" s="295" t="s">
        <v>148</v>
      </c>
      <c r="W22" s="352"/>
      <c r="X22" s="353"/>
      <c r="Y22" s="353"/>
      <c r="Z22" s="354">
        <v>100</v>
      </c>
      <c r="AA22" s="355">
        <v>0.5</v>
      </c>
      <c r="AB22" s="356">
        <f t="shared" si="7"/>
        <v>50</v>
      </c>
      <c r="AC22" s="357">
        <f t="shared" si="8"/>
        <v>400</v>
      </c>
      <c r="AD22" s="358">
        <v>0.05</v>
      </c>
      <c r="AE22" s="357">
        <f t="shared" si="9"/>
        <v>420</v>
      </c>
      <c r="AF22" s="359">
        <f t="shared" si="10"/>
        <v>5040</v>
      </c>
      <c r="AG22" s="451"/>
      <c r="AH22" s="451"/>
      <c r="AI22" s="445"/>
      <c r="AJ22" s="448"/>
      <c r="AK22" s="344">
        <f t="shared" si="2"/>
        <v>445.79571810883141</v>
      </c>
      <c r="AL22" s="359">
        <f t="shared" si="11"/>
        <v>5349.5486173059771</v>
      </c>
      <c r="AM22" s="451"/>
      <c r="AN22" s="451"/>
      <c r="AO22" s="445"/>
      <c r="AP22" s="448"/>
      <c r="AQ22" s="344">
        <f t="shared" si="3"/>
        <v>445.79571810883141</v>
      </c>
      <c r="AR22" s="359">
        <f t="shared" si="12"/>
        <v>5349.5486173059771</v>
      </c>
      <c r="AS22" s="451"/>
      <c r="AT22" s="451"/>
      <c r="AU22" s="445"/>
      <c r="AV22" s="448"/>
      <c r="AW22" s="344">
        <f t="shared" si="4"/>
        <v>445.79571810883141</v>
      </c>
      <c r="AX22" s="359">
        <f t="shared" si="13"/>
        <v>5349.5486173059771</v>
      </c>
      <c r="AY22" s="451"/>
      <c r="AZ22" s="451"/>
      <c r="BA22" s="445"/>
      <c r="BB22" s="448"/>
      <c r="BC22" s="344">
        <f t="shared" si="5"/>
        <v>445.79571810883141</v>
      </c>
      <c r="BD22" s="359">
        <f t="shared" si="14"/>
        <v>5349.5486173059771</v>
      </c>
      <c r="BE22" s="451"/>
      <c r="BF22" s="451"/>
      <c r="BG22" s="445"/>
      <c r="BH22" s="448"/>
      <c r="BI22" s="344">
        <f t="shared" si="6"/>
        <v>445.79571810883141</v>
      </c>
      <c r="BJ22" s="359">
        <f t="shared" si="15"/>
        <v>5349.5486173059771</v>
      </c>
      <c r="BK22" s="451"/>
      <c r="BL22" s="451"/>
      <c r="BM22" s="445"/>
    </row>
    <row r="23" spans="1:65" ht="16.5" customHeight="1" x14ac:dyDescent="0.25">
      <c r="A23" s="142"/>
      <c r="B23" s="288" t="s">
        <v>450</v>
      </c>
      <c r="C23" s="292" t="s">
        <v>279</v>
      </c>
      <c r="D23" s="347" t="s">
        <v>500</v>
      </c>
      <c r="E23" s="85" t="str">
        <f t="shared" si="0"/>
        <v>026004VENP_Sud</v>
      </c>
      <c r="F23" s="361" t="str">
        <f t="shared" si="1"/>
        <v>026004VENP_Sud_Ext_01</v>
      </c>
      <c r="G23" s="143" t="s">
        <v>12</v>
      </c>
      <c r="H23" s="143" t="s">
        <v>14</v>
      </c>
      <c r="I23" s="288">
        <v>2</v>
      </c>
      <c r="J23" s="288" t="s">
        <v>455</v>
      </c>
      <c r="K23" s="288" t="s">
        <v>453</v>
      </c>
      <c r="L23" s="351" t="s">
        <v>10</v>
      </c>
      <c r="M23" s="293">
        <v>1</v>
      </c>
      <c r="N23" s="288">
        <v>287</v>
      </c>
      <c r="O23" s="288">
        <v>580</v>
      </c>
      <c r="P23" s="288">
        <v>48</v>
      </c>
      <c r="Q23" s="288"/>
      <c r="R23" s="290" t="s">
        <v>134</v>
      </c>
      <c r="S23" s="291" t="s">
        <v>136</v>
      </c>
      <c r="T23" s="288" t="s">
        <v>138</v>
      </c>
      <c r="U23" s="294" t="s">
        <v>160</v>
      </c>
      <c r="V23" s="295" t="s">
        <v>148</v>
      </c>
      <c r="W23" s="352"/>
      <c r="X23" s="353"/>
      <c r="Y23" s="353"/>
      <c r="Z23" s="354">
        <v>100</v>
      </c>
      <c r="AA23" s="355">
        <v>0.5</v>
      </c>
      <c r="AB23" s="356">
        <f t="shared" si="7"/>
        <v>50</v>
      </c>
      <c r="AC23" s="357">
        <f t="shared" si="8"/>
        <v>100</v>
      </c>
      <c r="AD23" s="358">
        <v>0.05</v>
      </c>
      <c r="AE23" s="357">
        <f t="shared" si="9"/>
        <v>105</v>
      </c>
      <c r="AF23" s="359">
        <f t="shared" si="10"/>
        <v>1260</v>
      </c>
      <c r="AG23" s="451"/>
      <c r="AH23" s="451"/>
      <c r="AI23" s="445"/>
      <c r="AJ23" s="448"/>
      <c r="AK23" s="344">
        <f t="shared" si="2"/>
        <v>111.44892952720785</v>
      </c>
      <c r="AL23" s="359">
        <f t="shared" si="11"/>
        <v>1337.3871543264943</v>
      </c>
      <c r="AM23" s="451"/>
      <c r="AN23" s="451"/>
      <c r="AO23" s="445"/>
      <c r="AP23" s="448"/>
      <c r="AQ23" s="344">
        <f t="shared" si="3"/>
        <v>111.44892952720785</v>
      </c>
      <c r="AR23" s="359">
        <f t="shared" si="12"/>
        <v>1337.3871543264943</v>
      </c>
      <c r="AS23" s="451"/>
      <c r="AT23" s="451"/>
      <c r="AU23" s="445"/>
      <c r="AV23" s="448"/>
      <c r="AW23" s="344">
        <f t="shared" si="4"/>
        <v>111.44892952720785</v>
      </c>
      <c r="AX23" s="359">
        <f t="shared" si="13"/>
        <v>1337.3871543264943</v>
      </c>
      <c r="AY23" s="451"/>
      <c r="AZ23" s="451"/>
      <c r="BA23" s="445"/>
      <c r="BB23" s="448"/>
      <c r="BC23" s="344">
        <f t="shared" si="5"/>
        <v>111.44892952720785</v>
      </c>
      <c r="BD23" s="359">
        <f t="shared" si="14"/>
        <v>1337.3871543264943</v>
      </c>
      <c r="BE23" s="451"/>
      <c r="BF23" s="451"/>
      <c r="BG23" s="445"/>
      <c r="BH23" s="448"/>
      <c r="BI23" s="344">
        <f t="shared" si="6"/>
        <v>111.44892952720785</v>
      </c>
      <c r="BJ23" s="359">
        <f t="shared" si="15"/>
        <v>1337.3871543264943</v>
      </c>
      <c r="BK23" s="451"/>
      <c r="BL23" s="451"/>
      <c r="BM23" s="445"/>
    </row>
    <row r="24" spans="1:65" ht="16.5" customHeight="1" x14ac:dyDescent="0.25">
      <c r="A24" s="142"/>
      <c r="B24" s="288" t="s">
        <v>450</v>
      </c>
      <c r="C24" s="292" t="s">
        <v>265</v>
      </c>
      <c r="D24" s="347" t="s">
        <v>500</v>
      </c>
      <c r="E24" s="85" t="str">
        <f t="shared" si="0"/>
        <v>026003VENP_UES / Ouistitis</v>
      </c>
      <c r="F24" s="361" t="str">
        <f t="shared" si="1"/>
        <v>026003VENP_UES / Ouistitis_Cta_01</v>
      </c>
      <c r="G24" s="143" t="s">
        <v>12</v>
      </c>
      <c r="H24" s="143" t="s">
        <v>14</v>
      </c>
      <c r="I24" s="288">
        <v>2</v>
      </c>
      <c r="J24" s="288" t="s">
        <v>456</v>
      </c>
      <c r="K24" s="288" t="s">
        <v>452</v>
      </c>
      <c r="L24" s="351" t="s">
        <v>10</v>
      </c>
      <c r="M24" s="293">
        <v>1</v>
      </c>
      <c r="N24" s="288">
        <v>345</v>
      </c>
      <c r="O24" s="288">
        <v>735</v>
      </c>
      <c r="P24" s="288">
        <v>48</v>
      </c>
      <c r="Q24" s="288"/>
      <c r="R24" s="290" t="s">
        <v>134</v>
      </c>
      <c r="S24" s="291" t="s">
        <v>136</v>
      </c>
      <c r="T24" s="288" t="s">
        <v>138</v>
      </c>
      <c r="U24" s="294" t="s">
        <v>160</v>
      </c>
      <c r="V24" s="295" t="s">
        <v>148</v>
      </c>
      <c r="W24" s="352"/>
      <c r="X24" s="353"/>
      <c r="Y24" s="353"/>
      <c r="Z24" s="354">
        <v>100</v>
      </c>
      <c r="AA24" s="355">
        <v>0.5</v>
      </c>
      <c r="AB24" s="356">
        <f t="shared" si="7"/>
        <v>50</v>
      </c>
      <c r="AC24" s="357">
        <f t="shared" si="8"/>
        <v>100</v>
      </c>
      <c r="AD24" s="358">
        <v>0.05</v>
      </c>
      <c r="AE24" s="357">
        <f t="shared" si="9"/>
        <v>105</v>
      </c>
      <c r="AF24" s="359">
        <f t="shared" si="10"/>
        <v>1260</v>
      </c>
      <c r="AG24" s="451"/>
      <c r="AH24" s="451"/>
      <c r="AI24" s="445"/>
      <c r="AJ24" s="448"/>
      <c r="AK24" s="344">
        <f t="shared" si="2"/>
        <v>111.44892952720785</v>
      </c>
      <c r="AL24" s="359">
        <f t="shared" si="11"/>
        <v>1337.3871543264943</v>
      </c>
      <c r="AM24" s="451"/>
      <c r="AN24" s="451"/>
      <c r="AO24" s="445"/>
      <c r="AP24" s="448"/>
      <c r="AQ24" s="344">
        <f t="shared" si="3"/>
        <v>111.44892952720785</v>
      </c>
      <c r="AR24" s="359">
        <f t="shared" si="12"/>
        <v>1337.3871543264943</v>
      </c>
      <c r="AS24" s="451"/>
      <c r="AT24" s="451"/>
      <c r="AU24" s="445"/>
      <c r="AV24" s="448"/>
      <c r="AW24" s="344">
        <f t="shared" si="4"/>
        <v>111.44892952720785</v>
      </c>
      <c r="AX24" s="359">
        <f t="shared" si="13"/>
        <v>1337.3871543264943</v>
      </c>
      <c r="AY24" s="451"/>
      <c r="AZ24" s="451"/>
      <c r="BA24" s="445"/>
      <c r="BB24" s="448"/>
      <c r="BC24" s="344">
        <f t="shared" si="5"/>
        <v>111.44892952720785</v>
      </c>
      <c r="BD24" s="359">
        <f t="shared" si="14"/>
        <v>1337.3871543264943</v>
      </c>
      <c r="BE24" s="451"/>
      <c r="BF24" s="451"/>
      <c r="BG24" s="445"/>
      <c r="BH24" s="448"/>
      <c r="BI24" s="344">
        <f t="shared" si="6"/>
        <v>111.44892952720785</v>
      </c>
      <c r="BJ24" s="359">
        <f t="shared" si="15"/>
        <v>1337.3871543264943</v>
      </c>
      <c r="BK24" s="451"/>
      <c r="BL24" s="451"/>
      <c r="BM24" s="445"/>
    </row>
    <row r="25" spans="1:65" ht="16.5" customHeight="1" x14ac:dyDescent="0.25">
      <c r="A25" s="142"/>
      <c r="B25" s="288" t="s">
        <v>450</v>
      </c>
      <c r="C25" s="292" t="s">
        <v>265</v>
      </c>
      <c r="D25" s="347" t="s">
        <v>500</v>
      </c>
      <c r="E25" s="85" t="str">
        <f t="shared" si="0"/>
        <v>026003VENP_UES / Ouistitis</v>
      </c>
      <c r="F25" s="361" t="str">
        <f t="shared" si="1"/>
        <v>026003VENP_UES / Ouistitis_Cta_02</v>
      </c>
      <c r="G25" s="143" t="s">
        <v>12</v>
      </c>
      <c r="H25" s="143" t="s">
        <v>14</v>
      </c>
      <c r="I25" s="288">
        <v>2</v>
      </c>
      <c r="J25" s="288" t="s">
        <v>456</v>
      </c>
      <c r="K25" s="288" t="s">
        <v>457</v>
      </c>
      <c r="L25" s="351" t="s">
        <v>10</v>
      </c>
      <c r="M25" s="293">
        <v>1</v>
      </c>
      <c r="N25" s="288">
        <v>495</v>
      </c>
      <c r="O25" s="288">
        <v>592</v>
      </c>
      <c r="P25" s="288">
        <v>25</v>
      </c>
      <c r="Q25" s="288" t="s">
        <v>458</v>
      </c>
      <c r="R25" s="290" t="s">
        <v>134</v>
      </c>
      <c r="S25" s="288" t="s">
        <v>136</v>
      </c>
      <c r="T25" s="288" t="s">
        <v>138</v>
      </c>
      <c r="U25" s="294" t="s">
        <v>158</v>
      </c>
      <c r="V25" s="295" t="s">
        <v>150</v>
      </c>
      <c r="W25" s="352"/>
      <c r="X25" s="353"/>
      <c r="Y25" s="353"/>
      <c r="Z25" s="354">
        <v>100</v>
      </c>
      <c r="AA25" s="355">
        <v>0.5</v>
      </c>
      <c r="AB25" s="356">
        <f t="shared" si="7"/>
        <v>50</v>
      </c>
      <c r="AC25" s="357">
        <f t="shared" si="8"/>
        <v>100</v>
      </c>
      <c r="AD25" s="358">
        <v>0.05</v>
      </c>
      <c r="AE25" s="357">
        <f t="shared" si="9"/>
        <v>105</v>
      </c>
      <c r="AF25" s="359">
        <f t="shared" si="10"/>
        <v>1260</v>
      </c>
      <c r="AG25" s="451"/>
      <c r="AH25" s="451"/>
      <c r="AI25" s="445"/>
      <c r="AJ25" s="448"/>
      <c r="AK25" s="344">
        <f t="shared" si="2"/>
        <v>111.44892952720785</v>
      </c>
      <c r="AL25" s="359">
        <f t="shared" si="11"/>
        <v>1337.3871543264943</v>
      </c>
      <c r="AM25" s="451"/>
      <c r="AN25" s="451"/>
      <c r="AO25" s="445"/>
      <c r="AP25" s="448"/>
      <c r="AQ25" s="344">
        <f t="shared" si="3"/>
        <v>111.44892952720785</v>
      </c>
      <c r="AR25" s="359">
        <f t="shared" si="12"/>
        <v>1337.3871543264943</v>
      </c>
      <c r="AS25" s="451"/>
      <c r="AT25" s="451"/>
      <c r="AU25" s="445"/>
      <c r="AV25" s="448"/>
      <c r="AW25" s="344">
        <f t="shared" si="4"/>
        <v>111.44892952720785</v>
      </c>
      <c r="AX25" s="359">
        <f t="shared" si="13"/>
        <v>1337.3871543264943</v>
      </c>
      <c r="AY25" s="451"/>
      <c r="AZ25" s="451"/>
      <c r="BA25" s="445"/>
      <c r="BB25" s="448"/>
      <c r="BC25" s="344">
        <f t="shared" si="5"/>
        <v>111.44892952720785</v>
      </c>
      <c r="BD25" s="359">
        <f t="shared" si="14"/>
        <v>1337.3871543264943</v>
      </c>
      <c r="BE25" s="451"/>
      <c r="BF25" s="451"/>
      <c r="BG25" s="445"/>
      <c r="BH25" s="448"/>
      <c r="BI25" s="344">
        <f t="shared" si="6"/>
        <v>111.44892952720785</v>
      </c>
      <c r="BJ25" s="359">
        <f t="shared" si="15"/>
        <v>1337.3871543264943</v>
      </c>
      <c r="BK25" s="451"/>
      <c r="BL25" s="451"/>
      <c r="BM25" s="445"/>
    </row>
    <row r="26" spans="1:65" ht="16.5" customHeight="1" x14ac:dyDescent="0.25">
      <c r="A26" s="142"/>
      <c r="B26" s="288" t="s">
        <v>450</v>
      </c>
      <c r="C26" s="292" t="s">
        <v>265</v>
      </c>
      <c r="D26" s="347" t="s">
        <v>500</v>
      </c>
      <c r="E26" s="85" t="str">
        <f t="shared" si="0"/>
        <v>026003VENP_UES / Ouistitis</v>
      </c>
      <c r="F26" s="361" t="str">
        <f t="shared" si="1"/>
        <v>026003VENP_UES / Ouistitis_Cta_02</v>
      </c>
      <c r="G26" s="143" t="s">
        <v>12</v>
      </c>
      <c r="H26" s="143" t="s">
        <v>14</v>
      </c>
      <c r="I26" s="288">
        <v>1</v>
      </c>
      <c r="J26" s="288" t="s">
        <v>456</v>
      </c>
      <c r="K26" s="288" t="s">
        <v>457</v>
      </c>
      <c r="L26" s="351" t="s">
        <v>10</v>
      </c>
      <c r="M26" s="293">
        <v>1</v>
      </c>
      <c r="N26" s="288">
        <v>490</v>
      </c>
      <c r="O26" s="288">
        <v>592</v>
      </c>
      <c r="P26" s="288">
        <v>25</v>
      </c>
      <c r="Q26" s="288" t="s">
        <v>459</v>
      </c>
      <c r="R26" s="296" t="s">
        <v>134</v>
      </c>
      <c r="S26" s="288" t="s">
        <v>137</v>
      </c>
      <c r="T26" s="288" t="s">
        <v>146</v>
      </c>
      <c r="U26" s="294" t="s">
        <v>168</v>
      </c>
      <c r="V26" s="295" t="s">
        <v>154</v>
      </c>
      <c r="W26" s="352"/>
      <c r="X26" s="353"/>
      <c r="Y26" s="353"/>
      <c r="Z26" s="354">
        <v>100</v>
      </c>
      <c r="AA26" s="355">
        <v>0.5</v>
      </c>
      <c r="AB26" s="356">
        <f t="shared" si="7"/>
        <v>50</v>
      </c>
      <c r="AC26" s="357">
        <f t="shared" si="8"/>
        <v>50</v>
      </c>
      <c r="AD26" s="358">
        <v>0.05</v>
      </c>
      <c r="AE26" s="357">
        <f t="shared" si="9"/>
        <v>52.5</v>
      </c>
      <c r="AF26" s="359">
        <f t="shared" si="10"/>
        <v>630</v>
      </c>
      <c r="AG26" s="451"/>
      <c r="AH26" s="451"/>
      <c r="AI26" s="445"/>
      <c r="AJ26" s="448"/>
      <c r="AK26" s="344">
        <f t="shared" si="2"/>
        <v>55.724464763603926</v>
      </c>
      <c r="AL26" s="359">
        <f t="shared" si="11"/>
        <v>668.69357716324714</v>
      </c>
      <c r="AM26" s="451"/>
      <c r="AN26" s="451"/>
      <c r="AO26" s="445"/>
      <c r="AP26" s="448"/>
      <c r="AQ26" s="344">
        <f t="shared" si="3"/>
        <v>55.724464763603926</v>
      </c>
      <c r="AR26" s="359">
        <f t="shared" si="12"/>
        <v>668.69357716324714</v>
      </c>
      <c r="AS26" s="451"/>
      <c r="AT26" s="451"/>
      <c r="AU26" s="445"/>
      <c r="AV26" s="448"/>
      <c r="AW26" s="344">
        <f t="shared" si="4"/>
        <v>55.724464763603926</v>
      </c>
      <c r="AX26" s="359">
        <f t="shared" si="13"/>
        <v>668.69357716324714</v>
      </c>
      <c r="AY26" s="451"/>
      <c r="AZ26" s="451"/>
      <c r="BA26" s="445"/>
      <c r="BB26" s="448"/>
      <c r="BC26" s="344">
        <f t="shared" si="5"/>
        <v>55.724464763603926</v>
      </c>
      <c r="BD26" s="359">
        <f t="shared" si="14"/>
        <v>668.69357716324714</v>
      </c>
      <c r="BE26" s="451"/>
      <c r="BF26" s="451"/>
      <c r="BG26" s="445"/>
      <c r="BH26" s="448"/>
      <c r="BI26" s="344">
        <f t="shared" si="6"/>
        <v>55.724464763603926</v>
      </c>
      <c r="BJ26" s="359">
        <f t="shared" si="15"/>
        <v>668.69357716324714</v>
      </c>
      <c r="BK26" s="451"/>
      <c r="BL26" s="451"/>
      <c r="BM26" s="445"/>
    </row>
    <row r="27" spans="1:65" ht="16.5" customHeight="1" x14ac:dyDescent="0.25">
      <c r="A27" s="142"/>
      <c r="B27" s="288" t="s">
        <v>450</v>
      </c>
      <c r="C27" s="292" t="s">
        <v>265</v>
      </c>
      <c r="D27" s="347" t="s">
        <v>500</v>
      </c>
      <c r="E27" s="85" t="str">
        <f t="shared" si="0"/>
        <v>026003VENP_UES / Ouistitis</v>
      </c>
      <c r="F27" s="361" t="str">
        <f t="shared" si="1"/>
        <v>026003VENP_UES / Ouistitis_Cta_03</v>
      </c>
      <c r="G27" s="143" t="s">
        <v>12</v>
      </c>
      <c r="H27" s="143" t="s">
        <v>14</v>
      </c>
      <c r="I27" s="288">
        <v>2</v>
      </c>
      <c r="J27" s="288" t="s">
        <v>456</v>
      </c>
      <c r="K27" s="288" t="s">
        <v>460</v>
      </c>
      <c r="L27" s="351" t="s">
        <v>10</v>
      </c>
      <c r="M27" s="293">
        <v>1</v>
      </c>
      <c r="N27" s="288">
        <v>495</v>
      </c>
      <c r="O27" s="288">
        <v>592</v>
      </c>
      <c r="P27" s="288">
        <v>25</v>
      </c>
      <c r="Q27" s="288" t="s">
        <v>458</v>
      </c>
      <c r="R27" s="290" t="s">
        <v>134</v>
      </c>
      <c r="S27" s="288" t="s">
        <v>136</v>
      </c>
      <c r="T27" s="288" t="s">
        <v>138</v>
      </c>
      <c r="U27" s="294" t="s">
        <v>158</v>
      </c>
      <c r="V27" s="295" t="s">
        <v>150</v>
      </c>
      <c r="W27" s="352"/>
      <c r="X27" s="353"/>
      <c r="Y27" s="353"/>
      <c r="Z27" s="354">
        <v>100</v>
      </c>
      <c r="AA27" s="355">
        <v>0.5</v>
      </c>
      <c r="AB27" s="356">
        <f t="shared" si="7"/>
        <v>50</v>
      </c>
      <c r="AC27" s="357">
        <f t="shared" si="8"/>
        <v>100</v>
      </c>
      <c r="AD27" s="358">
        <v>0.05</v>
      </c>
      <c r="AE27" s="357">
        <f t="shared" si="9"/>
        <v>105</v>
      </c>
      <c r="AF27" s="359">
        <f t="shared" si="10"/>
        <v>1260</v>
      </c>
      <c r="AG27" s="451"/>
      <c r="AH27" s="451"/>
      <c r="AI27" s="445"/>
      <c r="AJ27" s="448"/>
      <c r="AK27" s="344">
        <f t="shared" si="2"/>
        <v>111.44892952720785</v>
      </c>
      <c r="AL27" s="359">
        <f t="shared" si="11"/>
        <v>1337.3871543264943</v>
      </c>
      <c r="AM27" s="451"/>
      <c r="AN27" s="451"/>
      <c r="AO27" s="445"/>
      <c r="AP27" s="448"/>
      <c r="AQ27" s="344">
        <f t="shared" si="3"/>
        <v>111.44892952720785</v>
      </c>
      <c r="AR27" s="359">
        <f t="shared" si="12"/>
        <v>1337.3871543264943</v>
      </c>
      <c r="AS27" s="451"/>
      <c r="AT27" s="451"/>
      <c r="AU27" s="445"/>
      <c r="AV27" s="448"/>
      <c r="AW27" s="344">
        <f t="shared" si="4"/>
        <v>111.44892952720785</v>
      </c>
      <c r="AX27" s="359">
        <f t="shared" si="13"/>
        <v>1337.3871543264943</v>
      </c>
      <c r="AY27" s="451"/>
      <c r="AZ27" s="451"/>
      <c r="BA27" s="445"/>
      <c r="BB27" s="448"/>
      <c r="BC27" s="344">
        <f t="shared" si="5"/>
        <v>111.44892952720785</v>
      </c>
      <c r="BD27" s="359">
        <f t="shared" si="14"/>
        <v>1337.3871543264943</v>
      </c>
      <c r="BE27" s="451"/>
      <c r="BF27" s="451"/>
      <c r="BG27" s="445"/>
      <c r="BH27" s="448"/>
      <c r="BI27" s="344">
        <f t="shared" si="6"/>
        <v>111.44892952720785</v>
      </c>
      <c r="BJ27" s="359">
        <f t="shared" si="15"/>
        <v>1337.3871543264943</v>
      </c>
      <c r="BK27" s="451"/>
      <c r="BL27" s="451"/>
      <c r="BM27" s="445"/>
    </row>
    <row r="28" spans="1:65" ht="16.5" customHeight="1" x14ac:dyDescent="0.25">
      <c r="A28" s="142"/>
      <c r="B28" s="288" t="s">
        <v>450</v>
      </c>
      <c r="C28" s="292" t="s">
        <v>265</v>
      </c>
      <c r="D28" s="347" t="s">
        <v>500</v>
      </c>
      <c r="E28" s="85" t="str">
        <f t="shared" si="0"/>
        <v>026003VENP_UES / Ouistitis</v>
      </c>
      <c r="F28" s="361" t="str">
        <f t="shared" si="1"/>
        <v>026003VENP_UES / Ouistitis_Cta_03</v>
      </c>
      <c r="G28" s="143" t="s">
        <v>12</v>
      </c>
      <c r="H28" s="143" t="s">
        <v>14</v>
      </c>
      <c r="I28" s="288">
        <v>1</v>
      </c>
      <c r="J28" s="288" t="s">
        <v>456</v>
      </c>
      <c r="K28" s="288" t="s">
        <v>460</v>
      </c>
      <c r="L28" s="351" t="s">
        <v>10</v>
      </c>
      <c r="M28" s="293">
        <v>1</v>
      </c>
      <c r="N28" s="288">
        <v>490</v>
      </c>
      <c r="O28" s="288">
        <v>592</v>
      </c>
      <c r="P28" s="288">
        <v>25</v>
      </c>
      <c r="Q28" s="288" t="s">
        <v>459</v>
      </c>
      <c r="R28" s="296" t="s">
        <v>134</v>
      </c>
      <c r="S28" s="288" t="s">
        <v>137</v>
      </c>
      <c r="T28" s="288" t="s">
        <v>146</v>
      </c>
      <c r="U28" s="294" t="s">
        <v>168</v>
      </c>
      <c r="V28" s="295" t="s">
        <v>154</v>
      </c>
      <c r="W28" s="352"/>
      <c r="X28" s="353"/>
      <c r="Y28" s="353"/>
      <c r="Z28" s="354">
        <v>100</v>
      </c>
      <c r="AA28" s="355">
        <v>0.5</v>
      </c>
      <c r="AB28" s="356">
        <f t="shared" si="7"/>
        <v>50</v>
      </c>
      <c r="AC28" s="357">
        <f t="shared" si="8"/>
        <v>50</v>
      </c>
      <c r="AD28" s="358">
        <v>0.05</v>
      </c>
      <c r="AE28" s="357">
        <f t="shared" si="9"/>
        <v>52.5</v>
      </c>
      <c r="AF28" s="359">
        <f t="shared" si="10"/>
        <v>630</v>
      </c>
      <c r="AG28" s="451"/>
      <c r="AH28" s="451"/>
      <c r="AI28" s="445"/>
      <c r="AJ28" s="448"/>
      <c r="AK28" s="344">
        <f t="shared" si="2"/>
        <v>55.724464763603926</v>
      </c>
      <c r="AL28" s="359">
        <f t="shared" si="11"/>
        <v>668.69357716324714</v>
      </c>
      <c r="AM28" s="451"/>
      <c r="AN28" s="451"/>
      <c r="AO28" s="445"/>
      <c r="AP28" s="448"/>
      <c r="AQ28" s="344">
        <f t="shared" si="3"/>
        <v>55.724464763603926</v>
      </c>
      <c r="AR28" s="359">
        <f t="shared" si="12"/>
        <v>668.69357716324714</v>
      </c>
      <c r="AS28" s="451"/>
      <c r="AT28" s="451"/>
      <c r="AU28" s="445"/>
      <c r="AV28" s="448"/>
      <c r="AW28" s="344">
        <f t="shared" si="4"/>
        <v>55.724464763603926</v>
      </c>
      <c r="AX28" s="359">
        <f t="shared" si="13"/>
        <v>668.69357716324714</v>
      </c>
      <c r="AY28" s="451"/>
      <c r="AZ28" s="451"/>
      <c r="BA28" s="445"/>
      <c r="BB28" s="448"/>
      <c r="BC28" s="344">
        <f t="shared" si="5"/>
        <v>55.724464763603926</v>
      </c>
      <c r="BD28" s="359">
        <f t="shared" si="14"/>
        <v>668.69357716324714</v>
      </c>
      <c r="BE28" s="451"/>
      <c r="BF28" s="451"/>
      <c r="BG28" s="445"/>
      <c r="BH28" s="448"/>
      <c r="BI28" s="344">
        <f t="shared" si="6"/>
        <v>55.724464763603926</v>
      </c>
      <c r="BJ28" s="359">
        <f t="shared" si="15"/>
        <v>668.69357716324714</v>
      </c>
      <c r="BK28" s="451"/>
      <c r="BL28" s="451"/>
      <c r="BM28" s="445"/>
    </row>
    <row r="29" spans="1:65" ht="16.5" customHeight="1" x14ac:dyDescent="0.25">
      <c r="A29" s="142"/>
      <c r="B29" s="288" t="s">
        <v>450</v>
      </c>
      <c r="C29" s="292" t="s">
        <v>265</v>
      </c>
      <c r="D29" s="347" t="s">
        <v>500</v>
      </c>
      <c r="E29" s="85" t="str">
        <f t="shared" si="0"/>
        <v>026003VENP_Transit</v>
      </c>
      <c r="F29" s="361" t="str">
        <f t="shared" si="1"/>
        <v>026003VENP_Transit_Cta_04</v>
      </c>
      <c r="G29" s="143" t="s">
        <v>12</v>
      </c>
      <c r="H29" s="143" t="s">
        <v>14</v>
      </c>
      <c r="I29" s="288">
        <v>1</v>
      </c>
      <c r="J29" s="288" t="s">
        <v>271</v>
      </c>
      <c r="K29" s="288" t="s">
        <v>461</v>
      </c>
      <c r="L29" s="351" t="s">
        <v>10</v>
      </c>
      <c r="M29" s="293">
        <v>1</v>
      </c>
      <c r="N29" s="288">
        <v>490</v>
      </c>
      <c r="O29" s="288">
        <v>592</v>
      </c>
      <c r="P29" s="288">
        <v>25</v>
      </c>
      <c r="Q29" s="288" t="s">
        <v>462</v>
      </c>
      <c r="R29" s="296" t="s">
        <v>134</v>
      </c>
      <c r="S29" s="288" t="s">
        <v>137</v>
      </c>
      <c r="T29" s="288" t="s">
        <v>146</v>
      </c>
      <c r="U29" s="294" t="s">
        <v>168</v>
      </c>
      <c r="V29" s="295" t="s">
        <v>154</v>
      </c>
      <c r="W29" s="352"/>
      <c r="X29" s="353"/>
      <c r="Y29" s="353"/>
      <c r="Z29" s="354">
        <v>100</v>
      </c>
      <c r="AA29" s="355">
        <v>0.5</v>
      </c>
      <c r="AB29" s="356">
        <f t="shared" si="7"/>
        <v>50</v>
      </c>
      <c r="AC29" s="357">
        <f t="shared" si="8"/>
        <v>50</v>
      </c>
      <c r="AD29" s="358">
        <v>0.05</v>
      </c>
      <c r="AE29" s="357">
        <f t="shared" si="9"/>
        <v>52.5</v>
      </c>
      <c r="AF29" s="359">
        <f t="shared" si="10"/>
        <v>630</v>
      </c>
      <c r="AG29" s="451"/>
      <c r="AH29" s="451"/>
      <c r="AI29" s="445"/>
      <c r="AJ29" s="448"/>
      <c r="AK29" s="344">
        <f t="shared" si="2"/>
        <v>55.724464763603926</v>
      </c>
      <c r="AL29" s="359">
        <f t="shared" si="11"/>
        <v>668.69357716324714</v>
      </c>
      <c r="AM29" s="451"/>
      <c r="AN29" s="451"/>
      <c r="AO29" s="445"/>
      <c r="AP29" s="448"/>
      <c r="AQ29" s="344">
        <f t="shared" si="3"/>
        <v>55.724464763603926</v>
      </c>
      <c r="AR29" s="359">
        <f t="shared" si="12"/>
        <v>668.69357716324714</v>
      </c>
      <c r="AS29" s="451"/>
      <c r="AT29" s="451"/>
      <c r="AU29" s="445"/>
      <c r="AV29" s="448"/>
      <c r="AW29" s="344">
        <f t="shared" si="4"/>
        <v>55.724464763603926</v>
      </c>
      <c r="AX29" s="359">
        <f t="shared" si="13"/>
        <v>668.69357716324714</v>
      </c>
      <c r="AY29" s="451"/>
      <c r="AZ29" s="451"/>
      <c r="BA29" s="445"/>
      <c r="BB29" s="448"/>
      <c r="BC29" s="344">
        <f t="shared" si="5"/>
        <v>55.724464763603926</v>
      </c>
      <c r="BD29" s="359">
        <f t="shared" si="14"/>
        <v>668.69357716324714</v>
      </c>
      <c r="BE29" s="451"/>
      <c r="BF29" s="451"/>
      <c r="BG29" s="445"/>
      <c r="BH29" s="448"/>
      <c r="BI29" s="344">
        <f t="shared" si="6"/>
        <v>55.724464763603926</v>
      </c>
      <c r="BJ29" s="359">
        <f t="shared" si="15"/>
        <v>668.69357716324714</v>
      </c>
      <c r="BK29" s="451"/>
      <c r="BL29" s="451"/>
      <c r="BM29" s="445"/>
    </row>
    <row r="30" spans="1:65" ht="16.5" customHeight="1" x14ac:dyDescent="0.25">
      <c r="A30" s="142"/>
      <c r="B30" s="288" t="s">
        <v>450</v>
      </c>
      <c r="C30" s="292" t="s">
        <v>265</v>
      </c>
      <c r="D30" s="347" t="s">
        <v>500</v>
      </c>
      <c r="E30" s="85" t="str">
        <f t="shared" si="0"/>
        <v>026003VENP_Transit</v>
      </c>
      <c r="F30" s="361" t="str">
        <f t="shared" si="1"/>
        <v>026003VENP_Transit_Cta_04</v>
      </c>
      <c r="G30" s="143" t="s">
        <v>12</v>
      </c>
      <c r="H30" s="143" t="s">
        <v>14</v>
      </c>
      <c r="I30" s="288">
        <v>2</v>
      </c>
      <c r="J30" s="288" t="s">
        <v>271</v>
      </c>
      <c r="K30" s="288" t="s">
        <v>461</v>
      </c>
      <c r="L30" s="351" t="s">
        <v>10</v>
      </c>
      <c r="M30" s="293">
        <v>1</v>
      </c>
      <c r="N30" s="288">
        <v>495</v>
      </c>
      <c r="O30" s="288">
        <v>592</v>
      </c>
      <c r="P30" s="288">
        <v>25</v>
      </c>
      <c r="Q30" s="288" t="s">
        <v>458</v>
      </c>
      <c r="R30" s="290" t="s">
        <v>134</v>
      </c>
      <c r="S30" s="288" t="s">
        <v>136</v>
      </c>
      <c r="T30" s="288" t="s">
        <v>138</v>
      </c>
      <c r="U30" s="294" t="s">
        <v>158</v>
      </c>
      <c r="V30" s="295" t="s">
        <v>150</v>
      </c>
      <c r="W30" s="352"/>
      <c r="X30" s="353"/>
      <c r="Y30" s="353"/>
      <c r="Z30" s="354">
        <v>100</v>
      </c>
      <c r="AA30" s="355">
        <v>0.5</v>
      </c>
      <c r="AB30" s="356">
        <f t="shared" si="7"/>
        <v>50</v>
      </c>
      <c r="AC30" s="357">
        <f t="shared" si="8"/>
        <v>100</v>
      </c>
      <c r="AD30" s="358">
        <v>0.05</v>
      </c>
      <c r="AE30" s="357">
        <f t="shared" si="9"/>
        <v>105</v>
      </c>
      <c r="AF30" s="359">
        <f t="shared" si="10"/>
        <v>1260</v>
      </c>
      <c r="AG30" s="451"/>
      <c r="AH30" s="451"/>
      <c r="AI30" s="445"/>
      <c r="AJ30" s="448"/>
      <c r="AK30" s="344">
        <f t="shared" si="2"/>
        <v>111.44892952720785</v>
      </c>
      <c r="AL30" s="359">
        <f t="shared" si="11"/>
        <v>1337.3871543264943</v>
      </c>
      <c r="AM30" s="451"/>
      <c r="AN30" s="451"/>
      <c r="AO30" s="445"/>
      <c r="AP30" s="448"/>
      <c r="AQ30" s="344">
        <f t="shared" si="3"/>
        <v>111.44892952720785</v>
      </c>
      <c r="AR30" s="359">
        <f t="shared" si="12"/>
        <v>1337.3871543264943</v>
      </c>
      <c r="AS30" s="451"/>
      <c r="AT30" s="451"/>
      <c r="AU30" s="445"/>
      <c r="AV30" s="448"/>
      <c r="AW30" s="344">
        <f t="shared" si="4"/>
        <v>111.44892952720785</v>
      </c>
      <c r="AX30" s="359">
        <f t="shared" si="13"/>
        <v>1337.3871543264943</v>
      </c>
      <c r="AY30" s="451"/>
      <c r="AZ30" s="451"/>
      <c r="BA30" s="445"/>
      <c r="BB30" s="448"/>
      <c r="BC30" s="344">
        <f t="shared" si="5"/>
        <v>111.44892952720785</v>
      </c>
      <c r="BD30" s="359">
        <f t="shared" si="14"/>
        <v>1337.3871543264943</v>
      </c>
      <c r="BE30" s="451"/>
      <c r="BF30" s="451"/>
      <c r="BG30" s="445"/>
      <c r="BH30" s="448"/>
      <c r="BI30" s="344">
        <f t="shared" si="6"/>
        <v>111.44892952720785</v>
      </c>
      <c r="BJ30" s="359">
        <f t="shared" si="15"/>
        <v>1337.3871543264943</v>
      </c>
      <c r="BK30" s="451"/>
      <c r="BL30" s="451"/>
      <c r="BM30" s="445"/>
    </row>
    <row r="31" spans="1:65" ht="16.5" customHeight="1" x14ac:dyDescent="0.25">
      <c r="A31" s="142"/>
      <c r="B31" s="288" t="s">
        <v>450</v>
      </c>
      <c r="C31" s="292" t="s">
        <v>265</v>
      </c>
      <c r="D31" s="347" t="s">
        <v>500</v>
      </c>
      <c r="E31" s="85" t="str">
        <f t="shared" si="0"/>
        <v>026003VENP_Chirurgie</v>
      </c>
      <c r="F31" s="361" t="str">
        <f t="shared" si="1"/>
        <v>026003VENP_Chirurgie_Cta_05</v>
      </c>
      <c r="G31" s="143" t="s">
        <v>12</v>
      </c>
      <c r="H31" s="143" t="s">
        <v>14</v>
      </c>
      <c r="I31" s="288">
        <v>2</v>
      </c>
      <c r="J31" s="288" t="s">
        <v>273</v>
      </c>
      <c r="K31" s="288" t="s">
        <v>463</v>
      </c>
      <c r="L31" s="351" t="s">
        <v>10</v>
      </c>
      <c r="M31" s="293">
        <v>2</v>
      </c>
      <c r="N31" s="288">
        <v>225</v>
      </c>
      <c r="O31" s="288">
        <v>390</v>
      </c>
      <c r="P31" s="288">
        <v>25</v>
      </c>
      <c r="Q31" s="288" t="s">
        <v>464</v>
      </c>
      <c r="R31" s="296" t="s">
        <v>134</v>
      </c>
      <c r="S31" s="288" t="s">
        <v>137</v>
      </c>
      <c r="T31" s="288" t="s">
        <v>146</v>
      </c>
      <c r="U31" s="294" t="s">
        <v>168</v>
      </c>
      <c r="V31" s="295" t="s">
        <v>154</v>
      </c>
      <c r="W31" s="352"/>
      <c r="X31" s="353"/>
      <c r="Y31" s="353"/>
      <c r="Z31" s="354">
        <v>100</v>
      </c>
      <c r="AA31" s="355">
        <v>0.5</v>
      </c>
      <c r="AB31" s="356">
        <f t="shared" si="7"/>
        <v>50</v>
      </c>
      <c r="AC31" s="357">
        <f t="shared" si="8"/>
        <v>200</v>
      </c>
      <c r="AD31" s="358">
        <v>0.05</v>
      </c>
      <c r="AE31" s="357">
        <f t="shared" si="9"/>
        <v>210</v>
      </c>
      <c r="AF31" s="359">
        <f t="shared" si="10"/>
        <v>2520</v>
      </c>
      <c r="AG31" s="451"/>
      <c r="AH31" s="451"/>
      <c r="AI31" s="445"/>
      <c r="AJ31" s="448"/>
      <c r="AK31" s="344">
        <f t="shared" si="2"/>
        <v>222.8978590544157</v>
      </c>
      <c r="AL31" s="359">
        <f t="shared" si="11"/>
        <v>2674.7743086529886</v>
      </c>
      <c r="AM31" s="451"/>
      <c r="AN31" s="451"/>
      <c r="AO31" s="445"/>
      <c r="AP31" s="448"/>
      <c r="AQ31" s="344">
        <f t="shared" si="3"/>
        <v>222.8978590544157</v>
      </c>
      <c r="AR31" s="359">
        <f t="shared" si="12"/>
        <v>2674.7743086529886</v>
      </c>
      <c r="AS31" s="451"/>
      <c r="AT31" s="451"/>
      <c r="AU31" s="445"/>
      <c r="AV31" s="448"/>
      <c r="AW31" s="344">
        <f t="shared" si="4"/>
        <v>222.8978590544157</v>
      </c>
      <c r="AX31" s="359">
        <f t="shared" si="13"/>
        <v>2674.7743086529886</v>
      </c>
      <c r="AY31" s="451"/>
      <c r="AZ31" s="451"/>
      <c r="BA31" s="445"/>
      <c r="BB31" s="448"/>
      <c r="BC31" s="344">
        <f t="shared" si="5"/>
        <v>222.8978590544157</v>
      </c>
      <c r="BD31" s="359">
        <f t="shared" si="14"/>
        <v>2674.7743086529886</v>
      </c>
      <c r="BE31" s="451"/>
      <c r="BF31" s="451"/>
      <c r="BG31" s="445"/>
      <c r="BH31" s="448"/>
      <c r="BI31" s="344">
        <f t="shared" si="6"/>
        <v>222.8978590544157</v>
      </c>
      <c r="BJ31" s="359">
        <f t="shared" si="15"/>
        <v>2674.7743086529886</v>
      </c>
      <c r="BK31" s="451"/>
      <c r="BL31" s="451"/>
      <c r="BM31" s="445"/>
    </row>
    <row r="32" spans="1:65" ht="16.5" customHeight="1" x14ac:dyDescent="0.25">
      <c r="A32" s="142"/>
      <c r="B32" s="288" t="s">
        <v>450</v>
      </c>
      <c r="C32" s="292" t="s">
        <v>265</v>
      </c>
      <c r="D32" s="347" t="s">
        <v>500</v>
      </c>
      <c r="E32" s="85" t="str">
        <f t="shared" si="0"/>
        <v>026003VENP_Chirurgie</v>
      </c>
      <c r="F32" s="361" t="str">
        <f t="shared" si="1"/>
        <v>026003VENP_Chirurgie_Cta_05</v>
      </c>
      <c r="G32" s="143" t="s">
        <v>12</v>
      </c>
      <c r="H32" s="143" t="s">
        <v>14</v>
      </c>
      <c r="I32" s="288">
        <v>2</v>
      </c>
      <c r="J32" s="288" t="s">
        <v>273</v>
      </c>
      <c r="K32" s="288" t="s">
        <v>463</v>
      </c>
      <c r="L32" s="351" t="s">
        <v>10</v>
      </c>
      <c r="M32" s="293">
        <v>1</v>
      </c>
      <c r="N32" s="288">
        <v>225</v>
      </c>
      <c r="O32" s="288">
        <v>390</v>
      </c>
      <c r="P32" s="288">
        <v>25</v>
      </c>
      <c r="Q32" s="288" t="s">
        <v>458</v>
      </c>
      <c r="R32" s="290" t="s">
        <v>134</v>
      </c>
      <c r="S32" s="288" t="s">
        <v>136</v>
      </c>
      <c r="T32" s="288" t="s">
        <v>138</v>
      </c>
      <c r="U32" s="294" t="s">
        <v>158</v>
      </c>
      <c r="V32" s="295" t="s">
        <v>150</v>
      </c>
      <c r="W32" s="352"/>
      <c r="X32" s="353"/>
      <c r="Y32" s="353"/>
      <c r="Z32" s="354">
        <v>100</v>
      </c>
      <c r="AA32" s="355">
        <v>0.5</v>
      </c>
      <c r="AB32" s="356">
        <f t="shared" si="7"/>
        <v>50</v>
      </c>
      <c r="AC32" s="357">
        <f t="shared" si="8"/>
        <v>100</v>
      </c>
      <c r="AD32" s="358">
        <v>0.05</v>
      </c>
      <c r="AE32" s="357">
        <f t="shared" si="9"/>
        <v>105</v>
      </c>
      <c r="AF32" s="359">
        <f t="shared" si="10"/>
        <v>1260</v>
      </c>
      <c r="AG32" s="451"/>
      <c r="AH32" s="451"/>
      <c r="AI32" s="445"/>
      <c r="AJ32" s="448"/>
      <c r="AK32" s="344">
        <f t="shared" si="2"/>
        <v>111.44892952720785</v>
      </c>
      <c r="AL32" s="359">
        <f t="shared" si="11"/>
        <v>1337.3871543264943</v>
      </c>
      <c r="AM32" s="451"/>
      <c r="AN32" s="451"/>
      <c r="AO32" s="445"/>
      <c r="AP32" s="448"/>
      <c r="AQ32" s="344">
        <f t="shared" si="3"/>
        <v>111.44892952720785</v>
      </c>
      <c r="AR32" s="359">
        <f t="shared" si="12"/>
        <v>1337.3871543264943</v>
      </c>
      <c r="AS32" s="451"/>
      <c r="AT32" s="451"/>
      <c r="AU32" s="445"/>
      <c r="AV32" s="448"/>
      <c r="AW32" s="344">
        <f t="shared" si="4"/>
        <v>111.44892952720785</v>
      </c>
      <c r="AX32" s="359">
        <f t="shared" si="13"/>
        <v>1337.3871543264943</v>
      </c>
      <c r="AY32" s="451"/>
      <c r="AZ32" s="451"/>
      <c r="BA32" s="445"/>
      <c r="BB32" s="448"/>
      <c r="BC32" s="344">
        <f t="shared" si="5"/>
        <v>111.44892952720785</v>
      </c>
      <c r="BD32" s="359">
        <f t="shared" si="14"/>
        <v>1337.3871543264943</v>
      </c>
      <c r="BE32" s="451"/>
      <c r="BF32" s="451"/>
      <c r="BG32" s="445"/>
      <c r="BH32" s="448"/>
      <c r="BI32" s="344">
        <f t="shared" si="6"/>
        <v>111.44892952720785</v>
      </c>
      <c r="BJ32" s="359">
        <f t="shared" si="15"/>
        <v>1337.3871543264943</v>
      </c>
      <c r="BK32" s="451"/>
      <c r="BL32" s="451"/>
      <c r="BM32" s="445"/>
    </row>
    <row r="33" spans="1:65" ht="16.5" customHeight="1" x14ac:dyDescent="0.25">
      <c r="A33" s="142"/>
      <c r="B33" s="288" t="s">
        <v>450</v>
      </c>
      <c r="C33" s="292" t="s">
        <v>265</v>
      </c>
      <c r="D33" s="347" t="s">
        <v>500</v>
      </c>
      <c r="E33" s="85" t="str">
        <f t="shared" si="0"/>
        <v>026003VENP_Nouvelle_Cta</v>
      </c>
      <c r="F33" s="361" t="str">
        <f t="shared" si="1"/>
        <v>026003VENP_Nouvelle_Cta_Cta_06</v>
      </c>
      <c r="G33" s="143" t="s">
        <v>12</v>
      </c>
      <c r="H33" s="143" t="s">
        <v>14</v>
      </c>
      <c r="I33" s="288">
        <v>2</v>
      </c>
      <c r="J33" s="288" t="s">
        <v>465</v>
      </c>
      <c r="K33" s="288" t="s">
        <v>466</v>
      </c>
      <c r="L33" s="351" t="s">
        <v>10</v>
      </c>
      <c r="M33" s="293">
        <v>1</v>
      </c>
      <c r="N33" s="297">
        <v>592</v>
      </c>
      <c r="O33" s="297">
        <v>592</v>
      </c>
      <c r="P33" s="288">
        <v>25</v>
      </c>
      <c r="Q33" s="288" t="s">
        <v>467</v>
      </c>
      <c r="R33" s="296" t="s">
        <v>134</v>
      </c>
      <c r="S33" s="288" t="s">
        <v>137</v>
      </c>
      <c r="T33" s="288" t="s">
        <v>138</v>
      </c>
      <c r="U33" s="294" t="s">
        <v>158</v>
      </c>
      <c r="V33" s="295" t="s">
        <v>154</v>
      </c>
      <c r="W33" s="352"/>
      <c r="X33" s="353"/>
      <c r="Y33" s="353"/>
      <c r="Z33" s="354">
        <v>100</v>
      </c>
      <c r="AA33" s="355">
        <v>0.5</v>
      </c>
      <c r="AB33" s="356">
        <f t="shared" ref="AB33:AB81" si="16">Z33-(Z33*AA33)</f>
        <v>50</v>
      </c>
      <c r="AC33" s="357">
        <f t="shared" ref="AC33:AC81" si="17">(AB33*M33)*I33</f>
        <v>100</v>
      </c>
      <c r="AD33" s="358">
        <v>0.05</v>
      </c>
      <c r="AE33" s="357">
        <f t="shared" ref="AE33:AE81" si="18">AC33*(AD33+1)</f>
        <v>105</v>
      </c>
      <c r="AF33" s="359">
        <f t="shared" si="10"/>
        <v>1260</v>
      </c>
      <c r="AG33" s="451"/>
      <c r="AH33" s="451"/>
      <c r="AI33" s="445"/>
      <c r="AJ33" s="448"/>
      <c r="AK33" s="344">
        <f t="shared" si="2"/>
        <v>111.44892952720785</v>
      </c>
      <c r="AL33" s="359">
        <f t="shared" ref="AL33:AL81" si="19">AK33*12</f>
        <v>1337.3871543264943</v>
      </c>
      <c r="AM33" s="451"/>
      <c r="AN33" s="451"/>
      <c r="AO33" s="445"/>
      <c r="AP33" s="448"/>
      <c r="AQ33" s="344">
        <f t="shared" si="3"/>
        <v>111.44892952720785</v>
      </c>
      <c r="AR33" s="359">
        <f t="shared" ref="AR33:AR81" si="20">AQ33*12</f>
        <v>1337.3871543264943</v>
      </c>
      <c r="AS33" s="451"/>
      <c r="AT33" s="451"/>
      <c r="AU33" s="445"/>
      <c r="AV33" s="448"/>
      <c r="AW33" s="344">
        <f t="shared" si="4"/>
        <v>111.44892952720785</v>
      </c>
      <c r="AX33" s="359">
        <f t="shared" ref="AX33:AX81" si="21">AW33*12</f>
        <v>1337.3871543264943</v>
      </c>
      <c r="AY33" s="451"/>
      <c r="AZ33" s="451"/>
      <c r="BA33" s="445"/>
      <c r="BB33" s="448"/>
      <c r="BC33" s="344">
        <f t="shared" si="5"/>
        <v>111.44892952720785</v>
      </c>
      <c r="BD33" s="359">
        <f t="shared" ref="BD33:BD81" si="22">BC33*12</f>
        <v>1337.3871543264943</v>
      </c>
      <c r="BE33" s="451"/>
      <c r="BF33" s="451"/>
      <c r="BG33" s="445"/>
      <c r="BH33" s="448"/>
      <c r="BI33" s="344">
        <f t="shared" si="6"/>
        <v>111.44892952720785</v>
      </c>
      <c r="BJ33" s="359">
        <f t="shared" ref="BJ33:BJ81" si="23">BI33*12</f>
        <v>1337.3871543264943</v>
      </c>
      <c r="BK33" s="451"/>
      <c r="BL33" s="451"/>
      <c r="BM33" s="445"/>
    </row>
    <row r="34" spans="1:65" ht="16.5" customHeight="1" x14ac:dyDescent="0.25">
      <c r="A34" s="142"/>
      <c r="B34" s="288" t="s">
        <v>450</v>
      </c>
      <c r="C34" s="292" t="s">
        <v>265</v>
      </c>
      <c r="D34" s="347" t="s">
        <v>500</v>
      </c>
      <c r="E34" s="85" t="str">
        <f t="shared" si="0"/>
        <v>026003VENP_Nouvelle_Cta</v>
      </c>
      <c r="F34" s="361" t="str">
        <f t="shared" si="1"/>
        <v>026003VENP_Nouvelle_Cta_Cta_06</v>
      </c>
      <c r="G34" s="143" t="s">
        <v>12</v>
      </c>
      <c r="H34" s="143" t="s">
        <v>14</v>
      </c>
      <c r="I34" s="288">
        <v>2</v>
      </c>
      <c r="J34" s="288" t="s">
        <v>465</v>
      </c>
      <c r="K34" s="288" t="s">
        <v>466</v>
      </c>
      <c r="L34" s="351" t="s">
        <v>10</v>
      </c>
      <c r="M34" s="293">
        <v>1</v>
      </c>
      <c r="N34" s="297">
        <v>287</v>
      </c>
      <c r="O34" s="297">
        <v>592</v>
      </c>
      <c r="P34" s="288">
        <v>25</v>
      </c>
      <c r="Q34" s="288" t="s">
        <v>468</v>
      </c>
      <c r="R34" s="296" t="s">
        <v>134</v>
      </c>
      <c r="S34" s="288" t="s">
        <v>137</v>
      </c>
      <c r="T34" s="288" t="s">
        <v>138</v>
      </c>
      <c r="U34" s="294" t="s">
        <v>158</v>
      </c>
      <c r="V34" s="295" t="s">
        <v>154</v>
      </c>
      <c r="W34" s="352"/>
      <c r="X34" s="353"/>
      <c r="Y34" s="353"/>
      <c r="Z34" s="354">
        <v>100</v>
      </c>
      <c r="AA34" s="355">
        <v>0.5</v>
      </c>
      <c r="AB34" s="356">
        <f t="shared" si="16"/>
        <v>50</v>
      </c>
      <c r="AC34" s="357">
        <f t="shared" si="17"/>
        <v>100</v>
      </c>
      <c r="AD34" s="358">
        <v>0.05</v>
      </c>
      <c r="AE34" s="357">
        <f t="shared" si="18"/>
        <v>105</v>
      </c>
      <c r="AF34" s="359">
        <f t="shared" si="10"/>
        <v>1260</v>
      </c>
      <c r="AG34" s="451"/>
      <c r="AH34" s="451"/>
      <c r="AI34" s="445"/>
      <c r="AJ34" s="448"/>
      <c r="AK34" s="344">
        <f t="shared" si="2"/>
        <v>111.44892952720785</v>
      </c>
      <c r="AL34" s="359">
        <f t="shared" si="19"/>
        <v>1337.3871543264943</v>
      </c>
      <c r="AM34" s="451"/>
      <c r="AN34" s="451"/>
      <c r="AO34" s="445"/>
      <c r="AP34" s="448"/>
      <c r="AQ34" s="344">
        <f t="shared" si="3"/>
        <v>111.44892952720785</v>
      </c>
      <c r="AR34" s="359">
        <f t="shared" si="20"/>
        <v>1337.3871543264943</v>
      </c>
      <c r="AS34" s="451"/>
      <c r="AT34" s="451"/>
      <c r="AU34" s="445"/>
      <c r="AV34" s="448"/>
      <c r="AW34" s="344">
        <f t="shared" si="4"/>
        <v>111.44892952720785</v>
      </c>
      <c r="AX34" s="359">
        <f t="shared" si="21"/>
        <v>1337.3871543264943</v>
      </c>
      <c r="AY34" s="451"/>
      <c r="AZ34" s="451"/>
      <c r="BA34" s="445"/>
      <c r="BB34" s="448"/>
      <c r="BC34" s="344">
        <f t="shared" si="5"/>
        <v>111.44892952720785</v>
      </c>
      <c r="BD34" s="359">
        <f t="shared" si="22"/>
        <v>1337.3871543264943</v>
      </c>
      <c r="BE34" s="451"/>
      <c r="BF34" s="451"/>
      <c r="BG34" s="445"/>
      <c r="BH34" s="448"/>
      <c r="BI34" s="344">
        <f t="shared" si="6"/>
        <v>111.44892952720785</v>
      </c>
      <c r="BJ34" s="359">
        <f t="shared" si="23"/>
        <v>1337.3871543264943</v>
      </c>
      <c r="BK34" s="451"/>
      <c r="BL34" s="451"/>
      <c r="BM34" s="445"/>
    </row>
    <row r="35" spans="1:65" ht="16.5" customHeight="1" x14ac:dyDescent="0.25">
      <c r="A35" s="142"/>
      <c r="B35" s="288" t="s">
        <v>450</v>
      </c>
      <c r="C35" s="292" t="s">
        <v>265</v>
      </c>
      <c r="D35" s="347" t="s">
        <v>500</v>
      </c>
      <c r="E35" s="85" t="str">
        <f t="shared" si="0"/>
        <v>026003VENP_Nouvelle_Cta</v>
      </c>
      <c r="F35" s="361" t="str">
        <f t="shared" si="1"/>
        <v>026003VENP_Nouvelle_Cta_Cta_06</v>
      </c>
      <c r="G35" s="143" t="s">
        <v>12</v>
      </c>
      <c r="H35" s="143" t="s">
        <v>14</v>
      </c>
      <c r="I35" s="288">
        <v>1</v>
      </c>
      <c r="J35" s="288" t="s">
        <v>465</v>
      </c>
      <c r="K35" s="288" t="s">
        <v>466</v>
      </c>
      <c r="L35" s="351" t="s">
        <v>10</v>
      </c>
      <c r="M35" s="293">
        <v>1</v>
      </c>
      <c r="N35" s="297">
        <v>592</v>
      </c>
      <c r="O35" s="297">
        <v>592</v>
      </c>
      <c r="P35" s="288">
        <v>25</v>
      </c>
      <c r="Q35" s="288" t="s">
        <v>469</v>
      </c>
      <c r="R35" s="296" t="s">
        <v>134</v>
      </c>
      <c r="S35" s="288" t="s">
        <v>137</v>
      </c>
      <c r="T35" s="288" t="s">
        <v>139</v>
      </c>
      <c r="U35" s="294" t="s">
        <v>160</v>
      </c>
      <c r="V35" s="295" t="s">
        <v>154</v>
      </c>
      <c r="W35" s="352"/>
      <c r="X35" s="353"/>
      <c r="Y35" s="353"/>
      <c r="Z35" s="354">
        <v>100</v>
      </c>
      <c r="AA35" s="355">
        <v>0.5</v>
      </c>
      <c r="AB35" s="356">
        <f t="shared" si="16"/>
        <v>50</v>
      </c>
      <c r="AC35" s="357">
        <f t="shared" si="17"/>
        <v>50</v>
      </c>
      <c r="AD35" s="358">
        <v>0.05</v>
      </c>
      <c r="AE35" s="357">
        <f t="shared" si="18"/>
        <v>52.5</v>
      </c>
      <c r="AF35" s="359">
        <f t="shared" si="10"/>
        <v>630</v>
      </c>
      <c r="AG35" s="451"/>
      <c r="AH35" s="451"/>
      <c r="AI35" s="445"/>
      <c r="AJ35" s="448"/>
      <c r="AK35" s="344">
        <f t="shared" si="2"/>
        <v>55.724464763603926</v>
      </c>
      <c r="AL35" s="359">
        <f t="shared" si="19"/>
        <v>668.69357716324714</v>
      </c>
      <c r="AM35" s="451"/>
      <c r="AN35" s="451"/>
      <c r="AO35" s="445"/>
      <c r="AP35" s="448"/>
      <c r="AQ35" s="344">
        <f t="shared" si="3"/>
        <v>55.724464763603926</v>
      </c>
      <c r="AR35" s="359">
        <f t="shared" si="20"/>
        <v>668.69357716324714</v>
      </c>
      <c r="AS35" s="451"/>
      <c r="AT35" s="451"/>
      <c r="AU35" s="445"/>
      <c r="AV35" s="448"/>
      <c r="AW35" s="344">
        <f t="shared" si="4"/>
        <v>55.724464763603926</v>
      </c>
      <c r="AX35" s="359">
        <f t="shared" si="21"/>
        <v>668.69357716324714</v>
      </c>
      <c r="AY35" s="451"/>
      <c r="AZ35" s="451"/>
      <c r="BA35" s="445"/>
      <c r="BB35" s="448"/>
      <c r="BC35" s="344">
        <f t="shared" si="5"/>
        <v>55.724464763603926</v>
      </c>
      <c r="BD35" s="359">
        <f t="shared" si="22"/>
        <v>668.69357716324714</v>
      </c>
      <c r="BE35" s="451"/>
      <c r="BF35" s="451"/>
      <c r="BG35" s="445"/>
      <c r="BH35" s="448"/>
      <c r="BI35" s="344">
        <f t="shared" si="6"/>
        <v>55.724464763603926</v>
      </c>
      <c r="BJ35" s="359">
        <f t="shared" si="23"/>
        <v>668.69357716324714</v>
      </c>
      <c r="BK35" s="451"/>
      <c r="BL35" s="451"/>
      <c r="BM35" s="445"/>
    </row>
    <row r="36" spans="1:65" ht="16.5" customHeight="1" x14ac:dyDescent="0.25">
      <c r="A36" s="142"/>
      <c r="B36" s="288" t="s">
        <v>450</v>
      </c>
      <c r="C36" s="292" t="s">
        <v>265</v>
      </c>
      <c r="D36" s="347" t="s">
        <v>500</v>
      </c>
      <c r="E36" s="85" t="str">
        <f t="shared" si="0"/>
        <v>026003VENP_Nouvelle_Cta</v>
      </c>
      <c r="F36" s="361" t="str">
        <f t="shared" si="1"/>
        <v>026003VENP_Nouvelle_Cta_Cta_06</v>
      </c>
      <c r="G36" s="143" t="s">
        <v>12</v>
      </c>
      <c r="H36" s="143" t="s">
        <v>14</v>
      </c>
      <c r="I36" s="288">
        <v>1</v>
      </c>
      <c r="J36" s="288" t="s">
        <v>465</v>
      </c>
      <c r="K36" s="288" t="s">
        <v>466</v>
      </c>
      <c r="L36" s="351" t="s">
        <v>10</v>
      </c>
      <c r="M36" s="293">
        <v>1</v>
      </c>
      <c r="N36" s="297">
        <v>287</v>
      </c>
      <c r="O36" s="297">
        <v>592</v>
      </c>
      <c r="P36" s="288">
        <v>25</v>
      </c>
      <c r="Q36" s="288" t="s">
        <v>470</v>
      </c>
      <c r="R36" s="296" t="s">
        <v>134</v>
      </c>
      <c r="S36" s="288" t="s">
        <v>137</v>
      </c>
      <c r="T36" s="288" t="s">
        <v>139</v>
      </c>
      <c r="U36" s="294" t="s">
        <v>160</v>
      </c>
      <c r="V36" s="295" t="s">
        <v>154</v>
      </c>
      <c r="W36" s="352"/>
      <c r="X36" s="353"/>
      <c r="Y36" s="353"/>
      <c r="Z36" s="354">
        <v>100</v>
      </c>
      <c r="AA36" s="355">
        <v>0.5</v>
      </c>
      <c r="AB36" s="356">
        <f t="shared" si="16"/>
        <v>50</v>
      </c>
      <c r="AC36" s="357">
        <f t="shared" si="17"/>
        <v>50</v>
      </c>
      <c r="AD36" s="358">
        <v>0.05</v>
      </c>
      <c r="AE36" s="357">
        <f t="shared" si="18"/>
        <v>52.5</v>
      </c>
      <c r="AF36" s="359">
        <f t="shared" si="10"/>
        <v>630</v>
      </c>
      <c r="AG36" s="451"/>
      <c r="AH36" s="451"/>
      <c r="AI36" s="445"/>
      <c r="AJ36" s="448"/>
      <c r="AK36" s="344">
        <f t="shared" si="2"/>
        <v>55.724464763603926</v>
      </c>
      <c r="AL36" s="359">
        <f t="shared" si="19"/>
        <v>668.69357716324714</v>
      </c>
      <c r="AM36" s="451"/>
      <c r="AN36" s="451"/>
      <c r="AO36" s="445"/>
      <c r="AP36" s="448"/>
      <c r="AQ36" s="344">
        <f t="shared" si="3"/>
        <v>55.724464763603926</v>
      </c>
      <c r="AR36" s="359">
        <f t="shared" si="20"/>
        <v>668.69357716324714</v>
      </c>
      <c r="AS36" s="451"/>
      <c r="AT36" s="451"/>
      <c r="AU36" s="445"/>
      <c r="AV36" s="448"/>
      <c r="AW36" s="344">
        <f t="shared" si="4"/>
        <v>55.724464763603926</v>
      </c>
      <c r="AX36" s="359">
        <f t="shared" si="21"/>
        <v>668.69357716324714</v>
      </c>
      <c r="AY36" s="451"/>
      <c r="AZ36" s="451"/>
      <c r="BA36" s="445"/>
      <c r="BB36" s="448"/>
      <c r="BC36" s="344">
        <f t="shared" si="5"/>
        <v>55.724464763603926</v>
      </c>
      <c r="BD36" s="359">
        <f t="shared" si="22"/>
        <v>668.69357716324714</v>
      </c>
      <c r="BE36" s="451"/>
      <c r="BF36" s="451"/>
      <c r="BG36" s="445"/>
      <c r="BH36" s="448"/>
      <c r="BI36" s="344">
        <f t="shared" si="6"/>
        <v>55.724464763603926</v>
      </c>
      <c r="BJ36" s="359">
        <f t="shared" si="23"/>
        <v>668.69357716324714</v>
      </c>
      <c r="BK36" s="451"/>
      <c r="BL36" s="451"/>
      <c r="BM36" s="445"/>
    </row>
    <row r="37" spans="1:65" ht="16.5" customHeight="1" x14ac:dyDescent="0.25">
      <c r="A37" s="142"/>
      <c r="B37" s="288" t="s">
        <v>450</v>
      </c>
      <c r="C37" s="292" t="s">
        <v>265</v>
      </c>
      <c r="D37" s="347" t="s">
        <v>500</v>
      </c>
      <c r="E37" s="85" t="str">
        <f t="shared" si="0"/>
        <v>026003VENP_Nouvelle_Cta</v>
      </c>
      <c r="F37" s="361" t="str">
        <f t="shared" si="1"/>
        <v>026003VENP_Nouvelle_Cta_Cta_06</v>
      </c>
      <c r="G37" s="143" t="s">
        <v>12</v>
      </c>
      <c r="H37" s="143" t="s">
        <v>14</v>
      </c>
      <c r="I37" s="288">
        <v>1</v>
      </c>
      <c r="J37" s="288" t="s">
        <v>465</v>
      </c>
      <c r="K37" s="288" t="s">
        <v>466</v>
      </c>
      <c r="L37" s="351" t="s">
        <v>10</v>
      </c>
      <c r="M37" s="293">
        <v>1</v>
      </c>
      <c r="N37" s="297">
        <v>592</v>
      </c>
      <c r="O37" s="297">
        <v>592</v>
      </c>
      <c r="P37" s="288">
        <v>25</v>
      </c>
      <c r="Q37" s="288" t="s">
        <v>469</v>
      </c>
      <c r="R37" s="296" t="s">
        <v>134</v>
      </c>
      <c r="S37" s="288" t="s">
        <v>137</v>
      </c>
      <c r="T37" s="288" t="s">
        <v>140</v>
      </c>
      <c r="U37" s="294" t="s">
        <v>157</v>
      </c>
      <c r="V37" s="295" t="s">
        <v>154</v>
      </c>
      <c r="W37" s="352"/>
      <c r="X37" s="353"/>
      <c r="Y37" s="353"/>
      <c r="Z37" s="354">
        <v>100</v>
      </c>
      <c r="AA37" s="355">
        <v>0.5</v>
      </c>
      <c r="AB37" s="356">
        <f t="shared" si="16"/>
        <v>50</v>
      </c>
      <c r="AC37" s="357">
        <f t="shared" si="17"/>
        <v>50</v>
      </c>
      <c r="AD37" s="358">
        <v>0.05</v>
      </c>
      <c r="AE37" s="357">
        <f t="shared" si="18"/>
        <v>52.5</v>
      </c>
      <c r="AF37" s="359">
        <f t="shared" si="10"/>
        <v>630</v>
      </c>
      <c r="AG37" s="451"/>
      <c r="AH37" s="451"/>
      <c r="AI37" s="445"/>
      <c r="AJ37" s="448"/>
      <c r="AK37" s="344">
        <f t="shared" si="2"/>
        <v>55.724464763603926</v>
      </c>
      <c r="AL37" s="359">
        <f t="shared" si="19"/>
        <v>668.69357716324714</v>
      </c>
      <c r="AM37" s="451"/>
      <c r="AN37" s="451"/>
      <c r="AO37" s="445"/>
      <c r="AP37" s="448"/>
      <c r="AQ37" s="344">
        <f t="shared" si="3"/>
        <v>55.724464763603926</v>
      </c>
      <c r="AR37" s="359">
        <f t="shared" si="20"/>
        <v>668.69357716324714</v>
      </c>
      <c r="AS37" s="451"/>
      <c r="AT37" s="451"/>
      <c r="AU37" s="445"/>
      <c r="AV37" s="448"/>
      <c r="AW37" s="344">
        <f t="shared" si="4"/>
        <v>55.724464763603926</v>
      </c>
      <c r="AX37" s="359">
        <f t="shared" si="21"/>
        <v>668.69357716324714</v>
      </c>
      <c r="AY37" s="451"/>
      <c r="AZ37" s="451"/>
      <c r="BA37" s="445"/>
      <c r="BB37" s="448"/>
      <c r="BC37" s="344">
        <f t="shared" si="5"/>
        <v>55.724464763603926</v>
      </c>
      <c r="BD37" s="359">
        <f t="shared" si="22"/>
        <v>668.69357716324714</v>
      </c>
      <c r="BE37" s="451"/>
      <c r="BF37" s="451"/>
      <c r="BG37" s="445"/>
      <c r="BH37" s="448"/>
      <c r="BI37" s="344">
        <f t="shared" si="6"/>
        <v>55.724464763603926</v>
      </c>
      <c r="BJ37" s="359">
        <f t="shared" si="23"/>
        <v>668.69357716324714</v>
      </c>
      <c r="BK37" s="451"/>
      <c r="BL37" s="451"/>
      <c r="BM37" s="445"/>
    </row>
    <row r="38" spans="1:65" ht="16.5" customHeight="1" x14ac:dyDescent="0.25">
      <c r="A38" s="142"/>
      <c r="B38" s="288" t="s">
        <v>450</v>
      </c>
      <c r="C38" s="292" t="s">
        <v>265</v>
      </c>
      <c r="D38" s="347" t="s">
        <v>500</v>
      </c>
      <c r="E38" s="85" t="str">
        <f t="shared" si="0"/>
        <v>026003VENP_Nouvelle_Cta</v>
      </c>
      <c r="F38" s="361" t="str">
        <f t="shared" si="1"/>
        <v>026003VENP_Nouvelle_Cta_Cta_06</v>
      </c>
      <c r="G38" s="143" t="s">
        <v>12</v>
      </c>
      <c r="H38" s="143" t="s">
        <v>14</v>
      </c>
      <c r="I38" s="288">
        <v>1</v>
      </c>
      <c r="J38" s="288" t="s">
        <v>465</v>
      </c>
      <c r="K38" s="288" t="s">
        <v>466</v>
      </c>
      <c r="L38" s="351" t="s">
        <v>10</v>
      </c>
      <c r="M38" s="293">
        <v>1</v>
      </c>
      <c r="N38" s="297">
        <v>287</v>
      </c>
      <c r="O38" s="297">
        <v>592</v>
      </c>
      <c r="P38" s="288">
        <v>25</v>
      </c>
      <c r="Q38" s="288" t="s">
        <v>470</v>
      </c>
      <c r="R38" s="296" t="s">
        <v>134</v>
      </c>
      <c r="S38" s="288" t="s">
        <v>137</v>
      </c>
      <c r="T38" s="288" t="s">
        <v>140</v>
      </c>
      <c r="U38" s="294" t="s">
        <v>157</v>
      </c>
      <c r="V38" s="295" t="s">
        <v>154</v>
      </c>
      <c r="W38" s="352"/>
      <c r="X38" s="353"/>
      <c r="Y38" s="353"/>
      <c r="Z38" s="354">
        <v>100</v>
      </c>
      <c r="AA38" s="355">
        <v>0.5</v>
      </c>
      <c r="AB38" s="356">
        <f t="shared" si="16"/>
        <v>50</v>
      </c>
      <c r="AC38" s="357">
        <f t="shared" si="17"/>
        <v>50</v>
      </c>
      <c r="AD38" s="358">
        <v>0.05</v>
      </c>
      <c r="AE38" s="357">
        <f t="shared" si="18"/>
        <v>52.5</v>
      </c>
      <c r="AF38" s="359">
        <f t="shared" si="10"/>
        <v>630</v>
      </c>
      <c r="AG38" s="451"/>
      <c r="AH38" s="451"/>
      <c r="AI38" s="445"/>
      <c r="AJ38" s="448"/>
      <c r="AK38" s="344">
        <f t="shared" si="2"/>
        <v>55.724464763603926</v>
      </c>
      <c r="AL38" s="359">
        <f t="shared" si="19"/>
        <v>668.69357716324714</v>
      </c>
      <c r="AM38" s="451"/>
      <c r="AN38" s="451"/>
      <c r="AO38" s="445"/>
      <c r="AP38" s="448"/>
      <c r="AQ38" s="344">
        <f t="shared" si="3"/>
        <v>55.724464763603926</v>
      </c>
      <c r="AR38" s="359">
        <f t="shared" si="20"/>
        <v>668.69357716324714</v>
      </c>
      <c r="AS38" s="451"/>
      <c r="AT38" s="451"/>
      <c r="AU38" s="445"/>
      <c r="AV38" s="448"/>
      <c r="AW38" s="344">
        <f t="shared" si="4"/>
        <v>55.724464763603926</v>
      </c>
      <c r="AX38" s="359">
        <f t="shared" si="21"/>
        <v>668.69357716324714</v>
      </c>
      <c r="AY38" s="451"/>
      <c r="AZ38" s="451"/>
      <c r="BA38" s="445"/>
      <c r="BB38" s="448"/>
      <c r="BC38" s="344">
        <f t="shared" si="5"/>
        <v>55.724464763603926</v>
      </c>
      <c r="BD38" s="359">
        <f t="shared" si="22"/>
        <v>668.69357716324714</v>
      </c>
      <c r="BE38" s="451"/>
      <c r="BF38" s="451"/>
      <c r="BG38" s="445"/>
      <c r="BH38" s="448"/>
      <c r="BI38" s="344">
        <f t="shared" si="6"/>
        <v>55.724464763603926</v>
      </c>
      <c r="BJ38" s="359">
        <f t="shared" si="23"/>
        <v>668.69357716324714</v>
      </c>
      <c r="BK38" s="451"/>
      <c r="BL38" s="451"/>
      <c r="BM38" s="445"/>
    </row>
    <row r="39" spans="1:65" ht="16.5" customHeight="1" x14ac:dyDescent="0.25">
      <c r="A39" s="142"/>
      <c r="B39" s="288" t="s">
        <v>450</v>
      </c>
      <c r="C39" s="292" t="s">
        <v>265</v>
      </c>
      <c r="D39" s="347" t="s">
        <v>500</v>
      </c>
      <c r="E39" s="85" t="str">
        <f t="shared" si="0"/>
        <v>026003VENP_Atelier</v>
      </c>
      <c r="F39" s="361" t="str">
        <f t="shared" si="1"/>
        <v>026003VENP_Atelier_Cta_07</v>
      </c>
      <c r="G39" s="143" t="s">
        <v>12</v>
      </c>
      <c r="H39" s="143" t="s">
        <v>14</v>
      </c>
      <c r="I39" s="288">
        <v>2</v>
      </c>
      <c r="J39" s="288" t="s">
        <v>277</v>
      </c>
      <c r="K39" s="288" t="s">
        <v>471</v>
      </c>
      <c r="L39" s="351" t="s">
        <v>10</v>
      </c>
      <c r="M39" s="293">
        <v>2</v>
      </c>
      <c r="N39" s="288">
        <v>210</v>
      </c>
      <c r="O39" s="288">
        <v>490</v>
      </c>
      <c r="P39" s="288">
        <v>95</v>
      </c>
      <c r="Q39" s="288"/>
      <c r="R39" s="296" t="s">
        <v>134</v>
      </c>
      <c r="S39" s="288" t="s">
        <v>136</v>
      </c>
      <c r="T39" s="288" t="s">
        <v>138</v>
      </c>
      <c r="U39" s="294" t="s">
        <v>158</v>
      </c>
      <c r="V39" s="295" t="s">
        <v>148</v>
      </c>
      <c r="W39" s="352"/>
      <c r="X39" s="353"/>
      <c r="Y39" s="353"/>
      <c r="Z39" s="354">
        <v>100</v>
      </c>
      <c r="AA39" s="355">
        <v>0.5</v>
      </c>
      <c r="AB39" s="356">
        <f t="shared" si="16"/>
        <v>50</v>
      </c>
      <c r="AC39" s="357">
        <f t="shared" si="17"/>
        <v>200</v>
      </c>
      <c r="AD39" s="358">
        <v>0.05</v>
      </c>
      <c r="AE39" s="357">
        <f t="shared" si="18"/>
        <v>210</v>
      </c>
      <c r="AF39" s="359">
        <f t="shared" si="10"/>
        <v>2520</v>
      </c>
      <c r="AG39" s="451"/>
      <c r="AH39" s="451"/>
      <c r="AI39" s="445"/>
      <c r="AJ39" s="448"/>
      <c r="AK39" s="344">
        <f t="shared" si="2"/>
        <v>222.8978590544157</v>
      </c>
      <c r="AL39" s="359">
        <f t="shared" si="19"/>
        <v>2674.7743086529886</v>
      </c>
      <c r="AM39" s="451"/>
      <c r="AN39" s="451"/>
      <c r="AO39" s="445"/>
      <c r="AP39" s="448"/>
      <c r="AQ39" s="344">
        <f t="shared" si="3"/>
        <v>222.8978590544157</v>
      </c>
      <c r="AR39" s="359">
        <f t="shared" si="20"/>
        <v>2674.7743086529886</v>
      </c>
      <c r="AS39" s="451"/>
      <c r="AT39" s="451"/>
      <c r="AU39" s="445"/>
      <c r="AV39" s="448"/>
      <c r="AW39" s="344">
        <f t="shared" si="4"/>
        <v>222.8978590544157</v>
      </c>
      <c r="AX39" s="359">
        <f t="shared" si="21"/>
        <v>2674.7743086529886</v>
      </c>
      <c r="AY39" s="451"/>
      <c r="AZ39" s="451"/>
      <c r="BA39" s="445"/>
      <c r="BB39" s="448"/>
      <c r="BC39" s="344">
        <f t="shared" si="5"/>
        <v>222.8978590544157</v>
      </c>
      <c r="BD39" s="359">
        <f t="shared" si="22"/>
        <v>2674.7743086529886</v>
      </c>
      <c r="BE39" s="451"/>
      <c r="BF39" s="451"/>
      <c r="BG39" s="445"/>
      <c r="BH39" s="448"/>
      <c r="BI39" s="344">
        <f t="shared" si="6"/>
        <v>222.8978590544157</v>
      </c>
      <c r="BJ39" s="359">
        <f t="shared" si="23"/>
        <v>2674.7743086529886</v>
      </c>
      <c r="BK39" s="451"/>
      <c r="BL39" s="451"/>
      <c r="BM39" s="445"/>
    </row>
    <row r="40" spans="1:65" ht="16.5" customHeight="1" x14ac:dyDescent="0.25">
      <c r="A40" s="142"/>
      <c r="B40" s="288" t="s">
        <v>450</v>
      </c>
      <c r="C40" s="292" t="s">
        <v>284</v>
      </c>
      <c r="D40" s="347" t="s">
        <v>500</v>
      </c>
      <c r="E40" s="85" t="str">
        <f t="shared" si="0"/>
        <v>026007VENP_Douves SO</v>
      </c>
      <c r="F40" s="361" t="str">
        <f t="shared" si="1"/>
        <v>026007VENP_Douves SO_Cta_01</v>
      </c>
      <c r="G40" s="143" t="s">
        <v>12</v>
      </c>
      <c r="H40" s="143" t="s">
        <v>14</v>
      </c>
      <c r="I40" s="288">
        <v>2</v>
      </c>
      <c r="J40" s="288" t="s">
        <v>472</v>
      </c>
      <c r="K40" s="288" t="s">
        <v>452</v>
      </c>
      <c r="L40" s="351" t="s">
        <v>10</v>
      </c>
      <c r="M40" s="293">
        <v>2</v>
      </c>
      <c r="N40" s="288">
        <v>592</v>
      </c>
      <c r="O40" s="288">
        <v>592</v>
      </c>
      <c r="P40" s="288">
        <v>25</v>
      </c>
      <c r="Q40" s="288" t="s">
        <v>473</v>
      </c>
      <c r="R40" s="296" t="s">
        <v>134</v>
      </c>
      <c r="S40" s="288" t="s">
        <v>137</v>
      </c>
      <c r="T40" s="288" t="s">
        <v>146</v>
      </c>
      <c r="U40" s="294" t="s">
        <v>168</v>
      </c>
      <c r="V40" s="295" t="s">
        <v>154</v>
      </c>
      <c r="W40" s="352"/>
      <c r="X40" s="353"/>
      <c r="Y40" s="353"/>
      <c r="Z40" s="354">
        <v>100</v>
      </c>
      <c r="AA40" s="355">
        <v>0.5</v>
      </c>
      <c r="AB40" s="356">
        <f t="shared" si="16"/>
        <v>50</v>
      </c>
      <c r="AC40" s="357">
        <f t="shared" si="17"/>
        <v>200</v>
      </c>
      <c r="AD40" s="358">
        <v>0.05</v>
      </c>
      <c r="AE40" s="357">
        <f t="shared" si="18"/>
        <v>210</v>
      </c>
      <c r="AF40" s="359">
        <f t="shared" si="10"/>
        <v>2520</v>
      </c>
      <c r="AG40" s="451"/>
      <c r="AH40" s="451"/>
      <c r="AI40" s="445"/>
      <c r="AJ40" s="448"/>
      <c r="AK40" s="344">
        <f t="shared" si="2"/>
        <v>222.8978590544157</v>
      </c>
      <c r="AL40" s="359">
        <f t="shared" si="19"/>
        <v>2674.7743086529886</v>
      </c>
      <c r="AM40" s="451"/>
      <c r="AN40" s="451"/>
      <c r="AO40" s="445"/>
      <c r="AP40" s="448"/>
      <c r="AQ40" s="344">
        <f t="shared" si="3"/>
        <v>222.8978590544157</v>
      </c>
      <c r="AR40" s="359">
        <f t="shared" si="20"/>
        <v>2674.7743086529886</v>
      </c>
      <c r="AS40" s="451"/>
      <c r="AT40" s="451"/>
      <c r="AU40" s="445"/>
      <c r="AV40" s="448"/>
      <c r="AW40" s="344">
        <f t="shared" si="4"/>
        <v>222.8978590544157</v>
      </c>
      <c r="AX40" s="359">
        <f t="shared" si="21"/>
        <v>2674.7743086529886</v>
      </c>
      <c r="AY40" s="451"/>
      <c r="AZ40" s="451"/>
      <c r="BA40" s="445"/>
      <c r="BB40" s="448"/>
      <c r="BC40" s="344">
        <f t="shared" si="5"/>
        <v>222.8978590544157</v>
      </c>
      <c r="BD40" s="359">
        <f t="shared" si="22"/>
        <v>2674.7743086529886</v>
      </c>
      <c r="BE40" s="451"/>
      <c r="BF40" s="451"/>
      <c r="BG40" s="445"/>
      <c r="BH40" s="448"/>
      <c r="BI40" s="344">
        <f t="shared" si="6"/>
        <v>222.8978590544157</v>
      </c>
      <c r="BJ40" s="359">
        <f t="shared" si="23"/>
        <v>2674.7743086529886</v>
      </c>
      <c r="BK40" s="451"/>
      <c r="BL40" s="451"/>
      <c r="BM40" s="445"/>
    </row>
    <row r="41" spans="1:65" ht="16.5" customHeight="1" x14ac:dyDescent="0.25">
      <c r="A41" s="142"/>
      <c r="B41" s="288" t="s">
        <v>450</v>
      </c>
      <c r="C41" s="292" t="s">
        <v>284</v>
      </c>
      <c r="D41" s="347" t="s">
        <v>500</v>
      </c>
      <c r="E41" s="85" t="str">
        <f t="shared" si="0"/>
        <v>026007VENP_Douves SO</v>
      </c>
      <c r="F41" s="361" t="str">
        <f t="shared" si="1"/>
        <v>026007VENP_Douves SO_Cta_01</v>
      </c>
      <c r="G41" s="143" t="s">
        <v>12</v>
      </c>
      <c r="H41" s="143" t="s">
        <v>14</v>
      </c>
      <c r="I41" s="288">
        <v>2</v>
      </c>
      <c r="J41" s="288" t="s">
        <v>472</v>
      </c>
      <c r="K41" s="288" t="s">
        <v>452</v>
      </c>
      <c r="L41" s="351" t="s">
        <v>10</v>
      </c>
      <c r="M41" s="293">
        <v>2</v>
      </c>
      <c r="N41" s="288">
        <v>287</v>
      </c>
      <c r="O41" s="288">
        <v>592</v>
      </c>
      <c r="P41" s="288">
        <v>25</v>
      </c>
      <c r="Q41" s="288" t="s">
        <v>474</v>
      </c>
      <c r="R41" s="296" t="s">
        <v>134</v>
      </c>
      <c r="S41" s="288" t="s">
        <v>137</v>
      </c>
      <c r="T41" s="288" t="s">
        <v>146</v>
      </c>
      <c r="U41" s="294" t="s">
        <v>168</v>
      </c>
      <c r="V41" s="295" t="s">
        <v>154</v>
      </c>
      <c r="W41" s="352"/>
      <c r="X41" s="353"/>
      <c r="Y41" s="353"/>
      <c r="Z41" s="354">
        <v>100</v>
      </c>
      <c r="AA41" s="355">
        <v>0.5</v>
      </c>
      <c r="AB41" s="356">
        <f t="shared" si="16"/>
        <v>50</v>
      </c>
      <c r="AC41" s="357">
        <f t="shared" si="17"/>
        <v>200</v>
      </c>
      <c r="AD41" s="358">
        <v>0.05</v>
      </c>
      <c r="AE41" s="357">
        <f t="shared" si="18"/>
        <v>210</v>
      </c>
      <c r="AF41" s="359">
        <f t="shared" si="10"/>
        <v>2520</v>
      </c>
      <c r="AG41" s="451"/>
      <c r="AH41" s="451"/>
      <c r="AI41" s="445"/>
      <c r="AJ41" s="448"/>
      <c r="AK41" s="344">
        <f t="shared" si="2"/>
        <v>222.8978590544157</v>
      </c>
      <c r="AL41" s="359">
        <f t="shared" si="19"/>
        <v>2674.7743086529886</v>
      </c>
      <c r="AM41" s="451"/>
      <c r="AN41" s="451"/>
      <c r="AO41" s="445"/>
      <c r="AP41" s="448"/>
      <c r="AQ41" s="344">
        <f t="shared" si="3"/>
        <v>222.8978590544157</v>
      </c>
      <c r="AR41" s="359">
        <f t="shared" si="20"/>
        <v>2674.7743086529886</v>
      </c>
      <c r="AS41" s="451"/>
      <c r="AT41" s="451"/>
      <c r="AU41" s="445"/>
      <c r="AV41" s="448"/>
      <c r="AW41" s="344">
        <f t="shared" si="4"/>
        <v>222.8978590544157</v>
      </c>
      <c r="AX41" s="359">
        <f t="shared" si="21"/>
        <v>2674.7743086529886</v>
      </c>
      <c r="AY41" s="451"/>
      <c r="AZ41" s="451"/>
      <c r="BA41" s="445"/>
      <c r="BB41" s="448"/>
      <c r="BC41" s="344">
        <f t="shared" si="5"/>
        <v>222.8978590544157</v>
      </c>
      <c r="BD41" s="359">
        <f t="shared" si="22"/>
        <v>2674.7743086529886</v>
      </c>
      <c r="BE41" s="451"/>
      <c r="BF41" s="451"/>
      <c r="BG41" s="445"/>
      <c r="BH41" s="448"/>
      <c r="BI41" s="344">
        <f t="shared" si="6"/>
        <v>222.8978590544157</v>
      </c>
      <c r="BJ41" s="359">
        <f t="shared" si="23"/>
        <v>2674.7743086529886</v>
      </c>
      <c r="BK41" s="451"/>
      <c r="BL41" s="451"/>
      <c r="BM41" s="445"/>
    </row>
    <row r="42" spans="1:65" ht="16.5" customHeight="1" x14ac:dyDescent="0.25">
      <c r="A42" s="142"/>
      <c r="B42" s="288" t="s">
        <v>450</v>
      </c>
      <c r="C42" s="292" t="s">
        <v>284</v>
      </c>
      <c r="D42" s="347" t="s">
        <v>500</v>
      </c>
      <c r="E42" s="85" t="str">
        <f t="shared" si="0"/>
        <v>026007VENP_Douves SO</v>
      </c>
      <c r="F42" s="361" t="str">
        <f t="shared" si="1"/>
        <v>026007VENP_Douves SO_Cta_01</v>
      </c>
      <c r="G42" s="143" t="s">
        <v>12</v>
      </c>
      <c r="H42" s="143" t="s">
        <v>14</v>
      </c>
      <c r="I42" s="288">
        <v>1</v>
      </c>
      <c r="J42" s="288" t="s">
        <v>472</v>
      </c>
      <c r="K42" s="288" t="s">
        <v>452</v>
      </c>
      <c r="L42" s="351" t="s">
        <v>10</v>
      </c>
      <c r="M42" s="293">
        <v>2</v>
      </c>
      <c r="N42" s="288">
        <v>592</v>
      </c>
      <c r="O42" s="288">
        <v>592</v>
      </c>
      <c r="P42" s="288">
        <v>292</v>
      </c>
      <c r="Q42" s="288"/>
      <c r="R42" s="290" t="s">
        <v>135</v>
      </c>
      <c r="S42" s="288" t="s">
        <v>475</v>
      </c>
      <c r="T42" s="288" t="s">
        <v>139</v>
      </c>
      <c r="U42" s="294" t="s">
        <v>476</v>
      </c>
      <c r="V42" s="295" t="s">
        <v>167</v>
      </c>
      <c r="W42" s="352"/>
      <c r="X42" s="353"/>
      <c r="Y42" s="353"/>
      <c r="Z42" s="354">
        <v>100</v>
      </c>
      <c r="AA42" s="355">
        <v>0.5</v>
      </c>
      <c r="AB42" s="356">
        <f t="shared" si="16"/>
        <v>50</v>
      </c>
      <c r="AC42" s="357">
        <f t="shared" si="17"/>
        <v>100</v>
      </c>
      <c r="AD42" s="358">
        <v>0.05</v>
      </c>
      <c r="AE42" s="357">
        <f t="shared" si="18"/>
        <v>105</v>
      </c>
      <c r="AF42" s="359">
        <f t="shared" si="10"/>
        <v>1260</v>
      </c>
      <c r="AG42" s="451"/>
      <c r="AH42" s="451"/>
      <c r="AI42" s="445"/>
      <c r="AJ42" s="448"/>
      <c r="AK42" s="344">
        <f t="shared" si="2"/>
        <v>111.44892952720785</v>
      </c>
      <c r="AL42" s="359">
        <f t="shared" si="19"/>
        <v>1337.3871543264943</v>
      </c>
      <c r="AM42" s="451"/>
      <c r="AN42" s="451"/>
      <c r="AO42" s="445"/>
      <c r="AP42" s="448"/>
      <c r="AQ42" s="344">
        <f t="shared" si="3"/>
        <v>111.44892952720785</v>
      </c>
      <c r="AR42" s="359">
        <f t="shared" si="20"/>
        <v>1337.3871543264943</v>
      </c>
      <c r="AS42" s="451"/>
      <c r="AT42" s="451"/>
      <c r="AU42" s="445"/>
      <c r="AV42" s="448"/>
      <c r="AW42" s="344">
        <f t="shared" si="4"/>
        <v>111.44892952720785</v>
      </c>
      <c r="AX42" s="359">
        <f t="shared" si="21"/>
        <v>1337.3871543264943</v>
      </c>
      <c r="AY42" s="451"/>
      <c r="AZ42" s="451"/>
      <c r="BA42" s="445"/>
      <c r="BB42" s="448"/>
      <c r="BC42" s="344">
        <f t="shared" si="5"/>
        <v>111.44892952720785</v>
      </c>
      <c r="BD42" s="359">
        <f t="shared" si="22"/>
        <v>1337.3871543264943</v>
      </c>
      <c r="BE42" s="451"/>
      <c r="BF42" s="451"/>
      <c r="BG42" s="445"/>
      <c r="BH42" s="448"/>
      <c r="BI42" s="344">
        <f t="shared" si="6"/>
        <v>111.44892952720785</v>
      </c>
      <c r="BJ42" s="359">
        <f t="shared" si="23"/>
        <v>1337.3871543264943</v>
      </c>
      <c r="BK42" s="451"/>
      <c r="BL42" s="451"/>
      <c r="BM42" s="445"/>
    </row>
    <row r="43" spans="1:65" ht="16.5" customHeight="1" x14ac:dyDescent="0.25">
      <c r="A43" s="142"/>
      <c r="B43" s="288" t="s">
        <v>450</v>
      </c>
      <c r="C43" s="292" t="s">
        <v>284</v>
      </c>
      <c r="D43" s="347" t="s">
        <v>500</v>
      </c>
      <c r="E43" s="85" t="str">
        <f t="shared" si="0"/>
        <v>026007VENP_Douves SO</v>
      </c>
      <c r="F43" s="361" t="str">
        <f t="shared" si="1"/>
        <v>026007VENP_Douves SO_Cta_01</v>
      </c>
      <c r="G43" s="143" t="s">
        <v>12</v>
      </c>
      <c r="H43" s="143" t="s">
        <v>14</v>
      </c>
      <c r="I43" s="288">
        <v>1</v>
      </c>
      <c r="J43" s="288" t="s">
        <v>472</v>
      </c>
      <c r="K43" s="288" t="s">
        <v>452</v>
      </c>
      <c r="L43" s="351" t="s">
        <v>10</v>
      </c>
      <c r="M43" s="293">
        <v>2</v>
      </c>
      <c r="N43" s="288">
        <v>287</v>
      </c>
      <c r="O43" s="288">
        <v>592</v>
      </c>
      <c r="P43" s="288">
        <v>292</v>
      </c>
      <c r="Q43" s="288"/>
      <c r="R43" s="290" t="s">
        <v>135</v>
      </c>
      <c r="S43" s="288" t="s">
        <v>475</v>
      </c>
      <c r="T43" s="288" t="s">
        <v>139</v>
      </c>
      <c r="U43" s="294" t="s">
        <v>476</v>
      </c>
      <c r="V43" s="295" t="s">
        <v>167</v>
      </c>
      <c r="W43" s="352"/>
      <c r="X43" s="353"/>
      <c r="Y43" s="353"/>
      <c r="Z43" s="354">
        <v>100</v>
      </c>
      <c r="AA43" s="355">
        <v>0.5</v>
      </c>
      <c r="AB43" s="356">
        <f t="shared" si="16"/>
        <v>50</v>
      </c>
      <c r="AC43" s="357">
        <f t="shared" si="17"/>
        <v>100</v>
      </c>
      <c r="AD43" s="358">
        <v>0.05</v>
      </c>
      <c r="AE43" s="357">
        <f t="shared" si="18"/>
        <v>105</v>
      </c>
      <c r="AF43" s="359">
        <f t="shared" si="10"/>
        <v>1260</v>
      </c>
      <c r="AG43" s="451"/>
      <c r="AH43" s="451"/>
      <c r="AI43" s="445"/>
      <c r="AJ43" s="448"/>
      <c r="AK43" s="344">
        <f t="shared" si="2"/>
        <v>111.44892952720785</v>
      </c>
      <c r="AL43" s="359">
        <f t="shared" si="19"/>
        <v>1337.3871543264943</v>
      </c>
      <c r="AM43" s="451"/>
      <c r="AN43" s="451"/>
      <c r="AO43" s="445"/>
      <c r="AP43" s="448"/>
      <c r="AQ43" s="344">
        <f t="shared" si="3"/>
        <v>111.44892952720785</v>
      </c>
      <c r="AR43" s="359">
        <f t="shared" si="20"/>
        <v>1337.3871543264943</v>
      </c>
      <c r="AS43" s="451"/>
      <c r="AT43" s="451"/>
      <c r="AU43" s="445"/>
      <c r="AV43" s="448"/>
      <c r="AW43" s="344">
        <f t="shared" si="4"/>
        <v>111.44892952720785</v>
      </c>
      <c r="AX43" s="359">
        <f t="shared" si="21"/>
        <v>1337.3871543264943</v>
      </c>
      <c r="AY43" s="451"/>
      <c r="AZ43" s="451"/>
      <c r="BA43" s="445"/>
      <c r="BB43" s="448"/>
      <c r="BC43" s="344">
        <f t="shared" si="5"/>
        <v>111.44892952720785</v>
      </c>
      <c r="BD43" s="359">
        <f t="shared" si="22"/>
        <v>1337.3871543264943</v>
      </c>
      <c r="BE43" s="451"/>
      <c r="BF43" s="451"/>
      <c r="BG43" s="445"/>
      <c r="BH43" s="448"/>
      <c r="BI43" s="344">
        <f t="shared" si="6"/>
        <v>111.44892952720785</v>
      </c>
      <c r="BJ43" s="359">
        <f t="shared" si="23"/>
        <v>1337.3871543264943</v>
      </c>
      <c r="BK43" s="451"/>
      <c r="BL43" s="451"/>
      <c r="BM43" s="445"/>
    </row>
    <row r="44" spans="1:65" ht="16.5" customHeight="1" x14ac:dyDescent="0.25">
      <c r="A44" s="142"/>
      <c r="B44" s="288" t="s">
        <v>450</v>
      </c>
      <c r="C44" s="292" t="s">
        <v>284</v>
      </c>
      <c r="D44" s="347" t="s">
        <v>500</v>
      </c>
      <c r="E44" s="85" t="str">
        <f t="shared" si="0"/>
        <v>026007VENP_Douves EXT</v>
      </c>
      <c r="F44" s="361" t="str">
        <f t="shared" si="1"/>
        <v>026007VENP_Douves EXT_Cta_01</v>
      </c>
      <c r="G44" s="143" t="s">
        <v>12</v>
      </c>
      <c r="H44" s="143" t="s">
        <v>14</v>
      </c>
      <c r="I44" s="288">
        <v>3</v>
      </c>
      <c r="J44" s="288" t="s">
        <v>477</v>
      </c>
      <c r="K44" s="288" t="s">
        <v>452</v>
      </c>
      <c r="L44" s="351" t="s">
        <v>10</v>
      </c>
      <c r="M44" s="293">
        <v>2</v>
      </c>
      <c r="N44" s="288">
        <v>592</v>
      </c>
      <c r="O44" s="288">
        <v>592</v>
      </c>
      <c r="P44" s="288">
        <v>25</v>
      </c>
      <c r="Q44" s="288" t="s">
        <v>473</v>
      </c>
      <c r="R44" s="296" t="s">
        <v>134</v>
      </c>
      <c r="S44" s="288" t="s">
        <v>137</v>
      </c>
      <c r="T44" s="288" t="s">
        <v>146</v>
      </c>
      <c r="U44" s="294" t="s">
        <v>168</v>
      </c>
      <c r="V44" s="295" t="s">
        <v>154</v>
      </c>
      <c r="W44" s="352"/>
      <c r="X44" s="353"/>
      <c r="Y44" s="353"/>
      <c r="Z44" s="354">
        <v>100</v>
      </c>
      <c r="AA44" s="355">
        <v>0.5</v>
      </c>
      <c r="AB44" s="356">
        <f t="shared" si="16"/>
        <v>50</v>
      </c>
      <c r="AC44" s="357">
        <f t="shared" si="17"/>
        <v>300</v>
      </c>
      <c r="AD44" s="358">
        <v>0.05</v>
      </c>
      <c r="AE44" s="357">
        <f t="shared" si="18"/>
        <v>315</v>
      </c>
      <c r="AF44" s="359">
        <f t="shared" si="10"/>
        <v>3780</v>
      </c>
      <c r="AG44" s="451"/>
      <c r="AH44" s="451"/>
      <c r="AI44" s="445"/>
      <c r="AJ44" s="448"/>
      <c r="AK44" s="344">
        <f t="shared" si="2"/>
        <v>334.34678858162357</v>
      </c>
      <c r="AL44" s="359">
        <f t="shared" si="19"/>
        <v>4012.1614629794831</v>
      </c>
      <c r="AM44" s="451"/>
      <c r="AN44" s="451"/>
      <c r="AO44" s="445"/>
      <c r="AP44" s="448"/>
      <c r="AQ44" s="344">
        <f t="shared" si="3"/>
        <v>334.34678858162357</v>
      </c>
      <c r="AR44" s="359">
        <f t="shared" si="20"/>
        <v>4012.1614629794831</v>
      </c>
      <c r="AS44" s="451"/>
      <c r="AT44" s="451"/>
      <c r="AU44" s="445"/>
      <c r="AV44" s="448"/>
      <c r="AW44" s="344">
        <f t="shared" si="4"/>
        <v>334.34678858162357</v>
      </c>
      <c r="AX44" s="359">
        <f t="shared" si="21"/>
        <v>4012.1614629794831</v>
      </c>
      <c r="AY44" s="451"/>
      <c r="AZ44" s="451"/>
      <c r="BA44" s="445"/>
      <c r="BB44" s="448"/>
      <c r="BC44" s="344">
        <f t="shared" si="5"/>
        <v>334.34678858162357</v>
      </c>
      <c r="BD44" s="359">
        <f t="shared" si="22"/>
        <v>4012.1614629794831</v>
      </c>
      <c r="BE44" s="451"/>
      <c r="BF44" s="451"/>
      <c r="BG44" s="445"/>
      <c r="BH44" s="448"/>
      <c r="BI44" s="344">
        <f t="shared" si="6"/>
        <v>334.34678858162357</v>
      </c>
      <c r="BJ44" s="359">
        <f t="shared" si="23"/>
        <v>4012.1614629794831</v>
      </c>
      <c r="BK44" s="451"/>
      <c r="BL44" s="451"/>
      <c r="BM44" s="445"/>
    </row>
    <row r="45" spans="1:65" s="362" customFormat="1" ht="16.5" customHeight="1" x14ac:dyDescent="0.25">
      <c r="A45" s="142"/>
      <c r="B45" s="288" t="s">
        <v>450</v>
      </c>
      <c r="C45" s="292" t="s">
        <v>284</v>
      </c>
      <c r="D45" s="347" t="s">
        <v>500</v>
      </c>
      <c r="E45" s="85" t="str">
        <f t="shared" si="0"/>
        <v>026007VENP_Douves EXT</v>
      </c>
      <c r="F45" s="361" t="str">
        <f t="shared" si="1"/>
        <v>026007VENP_Douves EXT_Cta_01</v>
      </c>
      <c r="G45" s="143" t="s">
        <v>12</v>
      </c>
      <c r="H45" s="143" t="s">
        <v>14</v>
      </c>
      <c r="I45" s="288">
        <v>3</v>
      </c>
      <c r="J45" s="288" t="s">
        <v>477</v>
      </c>
      <c r="K45" s="288" t="s">
        <v>452</v>
      </c>
      <c r="L45" s="351" t="s">
        <v>10</v>
      </c>
      <c r="M45" s="293">
        <v>2</v>
      </c>
      <c r="N45" s="288">
        <v>287</v>
      </c>
      <c r="O45" s="288">
        <v>592</v>
      </c>
      <c r="P45" s="288">
        <v>25</v>
      </c>
      <c r="Q45" s="288" t="s">
        <v>474</v>
      </c>
      <c r="R45" s="296" t="s">
        <v>134</v>
      </c>
      <c r="S45" s="288" t="s">
        <v>137</v>
      </c>
      <c r="T45" s="288" t="s">
        <v>146</v>
      </c>
      <c r="U45" s="294" t="s">
        <v>168</v>
      </c>
      <c r="V45" s="295" t="s">
        <v>154</v>
      </c>
      <c r="W45" s="352"/>
      <c r="X45" s="353"/>
      <c r="Y45" s="353"/>
      <c r="Z45" s="354">
        <v>100</v>
      </c>
      <c r="AA45" s="355">
        <v>0.5</v>
      </c>
      <c r="AB45" s="356">
        <f t="shared" si="16"/>
        <v>50</v>
      </c>
      <c r="AC45" s="357">
        <f t="shared" si="17"/>
        <v>300</v>
      </c>
      <c r="AD45" s="358">
        <v>0.05</v>
      </c>
      <c r="AE45" s="357">
        <f t="shared" si="18"/>
        <v>315</v>
      </c>
      <c r="AF45" s="359">
        <f t="shared" si="10"/>
        <v>3780</v>
      </c>
      <c r="AG45" s="451"/>
      <c r="AH45" s="451"/>
      <c r="AI45" s="445"/>
      <c r="AJ45" s="448"/>
      <c r="AK45" s="344">
        <f t="shared" si="2"/>
        <v>334.34678858162357</v>
      </c>
      <c r="AL45" s="359">
        <f t="shared" si="19"/>
        <v>4012.1614629794831</v>
      </c>
      <c r="AM45" s="451"/>
      <c r="AN45" s="451"/>
      <c r="AO45" s="445"/>
      <c r="AP45" s="448"/>
      <c r="AQ45" s="344">
        <f t="shared" si="3"/>
        <v>334.34678858162357</v>
      </c>
      <c r="AR45" s="359">
        <f t="shared" si="20"/>
        <v>4012.1614629794831</v>
      </c>
      <c r="AS45" s="451"/>
      <c r="AT45" s="451"/>
      <c r="AU45" s="445"/>
      <c r="AV45" s="448"/>
      <c r="AW45" s="344">
        <f t="shared" si="4"/>
        <v>334.34678858162357</v>
      </c>
      <c r="AX45" s="359">
        <f t="shared" si="21"/>
        <v>4012.1614629794831</v>
      </c>
      <c r="AY45" s="451"/>
      <c r="AZ45" s="451"/>
      <c r="BA45" s="445"/>
      <c r="BB45" s="448"/>
      <c r="BC45" s="344">
        <f t="shared" si="5"/>
        <v>334.34678858162357</v>
      </c>
      <c r="BD45" s="359">
        <f t="shared" si="22"/>
        <v>4012.1614629794831</v>
      </c>
      <c r="BE45" s="451"/>
      <c r="BF45" s="451"/>
      <c r="BG45" s="445"/>
      <c r="BH45" s="448"/>
      <c r="BI45" s="344">
        <f t="shared" si="6"/>
        <v>334.34678858162357</v>
      </c>
      <c r="BJ45" s="359">
        <f t="shared" si="23"/>
        <v>4012.1614629794831</v>
      </c>
      <c r="BK45" s="451"/>
      <c r="BL45" s="451"/>
      <c r="BM45" s="445"/>
    </row>
    <row r="46" spans="1:65" s="362" customFormat="1" ht="16.5" customHeight="1" x14ac:dyDescent="0.25">
      <c r="A46" s="142"/>
      <c r="B46" s="288" t="s">
        <v>450</v>
      </c>
      <c r="C46" s="292" t="s">
        <v>284</v>
      </c>
      <c r="D46" s="347" t="s">
        <v>500</v>
      </c>
      <c r="E46" s="85" t="str">
        <f t="shared" si="0"/>
        <v>026007VENP_Douves SO</v>
      </c>
      <c r="F46" s="361" t="str">
        <f t="shared" si="1"/>
        <v>026007VENP_Douves SO_Cta_02</v>
      </c>
      <c r="G46" s="143" t="s">
        <v>12</v>
      </c>
      <c r="H46" s="143" t="s">
        <v>14</v>
      </c>
      <c r="I46" s="288">
        <v>3</v>
      </c>
      <c r="J46" s="288" t="s">
        <v>472</v>
      </c>
      <c r="K46" s="288" t="s">
        <v>457</v>
      </c>
      <c r="L46" s="351" t="s">
        <v>10</v>
      </c>
      <c r="M46" s="293">
        <v>4</v>
      </c>
      <c r="N46" s="288">
        <v>592</v>
      </c>
      <c r="O46" s="288">
        <v>592</v>
      </c>
      <c r="P46" s="288">
        <v>25</v>
      </c>
      <c r="Q46" s="288" t="s">
        <v>473</v>
      </c>
      <c r="R46" s="296" t="s">
        <v>134</v>
      </c>
      <c r="S46" s="288" t="s">
        <v>137</v>
      </c>
      <c r="T46" s="288" t="s">
        <v>146</v>
      </c>
      <c r="U46" s="294" t="s">
        <v>168</v>
      </c>
      <c r="V46" s="295" t="s">
        <v>154</v>
      </c>
      <c r="W46" s="352"/>
      <c r="X46" s="353"/>
      <c r="Y46" s="353"/>
      <c r="Z46" s="354">
        <v>100</v>
      </c>
      <c r="AA46" s="355">
        <v>0.5</v>
      </c>
      <c r="AB46" s="356">
        <f t="shared" si="16"/>
        <v>50</v>
      </c>
      <c r="AC46" s="357">
        <f t="shared" si="17"/>
        <v>600</v>
      </c>
      <c r="AD46" s="358">
        <v>0.05</v>
      </c>
      <c r="AE46" s="357">
        <f t="shared" si="18"/>
        <v>630</v>
      </c>
      <c r="AF46" s="359">
        <f t="shared" si="10"/>
        <v>7560</v>
      </c>
      <c r="AG46" s="451"/>
      <c r="AH46" s="451"/>
      <c r="AI46" s="445"/>
      <c r="AJ46" s="448"/>
      <c r="AK46" s="344">
        <f t="shared" si="2"/>
        <v>668.69357716324714</v>
      </c>
      <c r="AL46" s="359">
        <f t="shared" si="19"/>
        <v>8024.3229259589662</v>
      </c>
      <c r="AM46" s="451"/>
      <c r="AN46" s="451"/>
      <c r="AO46" s="445"/>
      <c r="AP46" s="448"/>
      <c r="AQ46" s="344">
        <f t="shared" si="3"/>
        <v>668.69357716324714</v>
      </c>
      <c r="AR46" s="359">
        <f t="shared" si="20"/>
        <v>8024.3229259589662</v>
      </c>
      <c r="AS46" s="451"/>
      <c r="AT46" s="451"/>
      <c r="AU46" s="445"/>
      <c r="AV46" s="448"/>
      <c r="AW46" s="344">
        <f t="shared" si="4"/>
        <v>668.69357716324714</v>
      </c>
      <c r="AX46" s="359">
        <f t="shared" si="21"/>
        <v>8024.3229259589662</v>
      </c>
      <c r="AY46" s="451"/>
      <c r="AZ46" s="451"/>
      <c r="BA46" s="445"/>
      <c r="BB46" s="448"/>
      <c r="BC46" s="344">
        <f t="shared" si="5"/>
        <v>668.69357716324714</v>
      </c>
      <c r="BD46" s="359">
        <f t="shared" si="22"/>
        <v>8024.3229259589662</v>
      </c>
      <c r="BE46" s="451"/>
      <c r="BF46" s="451"/>
      <c r="BG46" s="445"/>
      <c r="BH46" s="448"/>
      <c r="BI46" s="344">
        <f t="shared" si="6"/>
        <v>668.69357716324714</v>
      </c>
      <c r="BJ46" s="359">
        <f t="shared" si="23"/>
        <v>8024.3229259589662</v>
      </c>
      <c r="BK46" s="451"/>
      <c r="BL46" s="451"/>
      <c r="BM46" s="445"/>
    </row>
    <row r="47" spans="1:65" ht="16.5" customHeight="1" x14ac:dyDescent="0.25">
      <c r="A47" s="142"/>
      <c r="B47" s="288" t="s">
        <v>450</v>
      </c>
      <c r="C47" s="292" t="s">
        <v>284</v>
      </c>
      <c r="D47" s="347" t="s">
        <v>500</v>
      </c>
      <c r="E47" s="85" t="str">
        <f t="shared" si="0"/>
        <v>026007VENP_Douves SO</v>
      </c>
      <c r="F47" s="361" t="str">
        <f t="shared" si="1"/>
        <v>026007VENP_Douves SO_Cta_02</v>
      </c>
      <c r="G47" s="143" t="s">
        <v>12</v>
      </c>
      <c r="H47" s="143" t="s">
        <v>14</v>
      </c>
      <c r="I47" s="288">
        <v>3</v>
      </c>
      <c r="J47" s="288" t="s">
        <v>472</v>
      </c>
      <c r="K47" s="288" t="s">
        <v>457</v>
      </c>
      <c r="L47" s="351" t="s">
        <v>10</v>
      </c>
      <c r="M47" s="293">
        <v>2</v>
      </c>
      <c r="N47" s="288">
        <v>287</v>
      </c>
      <c r="O47" s="288">
        <v>592</v>
      </c>
      <c r="P47" s="288">
        <v>25</v>
      </c>
      <c r="Q47" s="288" t="s">
        <v>474</v>
      </c>
      <c r="R47" s="296" t="s">
        <v>134</v>
      </c>
      <c r="S47" s="288" t="s">
        <v>137</v>
      </c>
      <c r="T47" s="288" t="s">
        <v>146</v>
      </c>
      <c r="U47" s="294" t="s">
        <v>168</v>
      </c>
      <c r="V47" s="295" t="s">
        <v>154</v>
      </c>
      <c r="W47" s="352"/>
      <c r="X47" s="353"/>
      <c r="Y47" s="353"/>
      <c r="Z47" s="354">
        <v>100</v>
      </c>
      <c r="AA47" s="355">
        <v>0.5</v>
      </c>
      <c r="AB47" s="356">
        <f t="shared" si="16"/>
        <v>50</v>
      </c>
      <c r="AC47" s="357">
        <f t="shared" si="17"/>
        <v>300</v>
      </c>
      <c r="AD47" s="358">
        <v>0.05</v>
      </c>
      <c r="AE47" s="357">
        <f t="shared" si="18"/>
        <v>315</v>
      </c>
      <c r="AF47" s="359">
        <f t="shared" si="10"/>
        <v>3780</v>
      </c>
      <c r="AG47" s="451"/>
      <c r="AH47" s="451"/>
      <c r="AI47" s="445"/>
      <c r="AJ47" s="448"/>
      <c r="AK47" s="344">
        <f t="shared" si="2"/>
        <v>334.34678858162357</v>
      </c>
      <c r="AL47" s="359">
        <f t="shared" si="19"/>
        <v>4012.1614629794831</v>
      </c>
      <c r="AM47" s="451"/>
      <c r="AN47" s="451"/>
      <c r="AO47" s="445"/>
      <c r="AP47" s="448"/>
      <c r="AQ47" s="344">
        <f t="shared" si="3"/>
        <v>334.34678858162357</v>
      </c>
      <c r="AR47" s="359">
        <f t="shared" si="20"/>
        <v>4012.1614629794831</v>
      </c>
      <c r="AS47" s="451"/>
      <c r="AT47" s="451"/>
      <c r="AU47" s="445"/>
      <c r="AV47" s="448"/>
      <c r="AW47" s="344">
        <f t="shared" si="4"/>
        <v>334.34678858162357</v>
      </c>
      <c r="AX47" s="359">
        <f t="shared" si="21"/>
        <v>4012.1614629794831</v>
      </c>
      <c r="AY47" s="451"/>
      <c r="AZ47" s="451"/>
      <c r="BA47" s="445"/>
      <c r="BB47" s="448"/>
      <c r="BC47" s="344">
        <f t="shared" si="5"/>
        <v>334.34678858162357</v>
      </c>
      <c r="BD47" s="359">
        <f t="shared" si="22"/>
        <v>4012.1614629794831</v>
      </c>
      <c r="BE47" s="451"/>
      <c r="BF47" s="451"/>
      <c r="BG47" s="445"/>
      <c r="BH47" s="448"/>
      <c r="BI47" s="344">
        <f t="shared" si="6"/>
        <v>334.34678858162357</v>
      </c>
      <c r="BJ47" s="359">
        <f t="shared" si="23"/>
        <v>4012.1614629794831</v>
      </c>
      <c r="BK47" s="451"/>
      <c r="BL47" s="451"/>
      <c r="BM47" s="445"/>
    </row>
    <row r="48" spans="1:65" ht="16.5" customHeight="1" x14ac:dyDescent="0.25">
      <c r="A48" s="142"/>
      <c r="B48" s="288" t="s">
        <v>450</v>
      </c>
      <c r="C48" s="292" t="s">
        <v>284</v>
      </c>
      <c r="D48" s="347" t="s">
        <v>500</v>
      </c>
      <c r="E48" s="85" t="str">
        <f t="shared" si="0"/>
        <v>026007VENP_Douves SO</v>
      </c>
      <c r="F48" s="361" t="str">
        <f t="shared" si="1"/>
        <v>026007VENP_Douves SO_Cta_02</v>
      </c>
      <c r="G48" s="143" t="s">
        <v>12</v>
      </c>
      <c r="H48" s="143" t="s">
        <v>14</v>
      </c>
      <c r="I48" s="288">
        <v>1</v>
      </c>
      <c r="J48" s="288" t="s">
        <v>472</v>
      </c>
      <c r="K48" s="288" t="s">
        <v>457</v>
      </c>
      <c r="L48" s="351" t="s">
        <v>10</v>
      </c>
      <c r="M48" s="293">
        <v>4</v>
      </c>
      <c r="N48" s="288">
        <v>592</v>
      </c>
      <c r="O48" s="288">
        <v>592</v>
      </c>
      <c r="P48" s="288">
        <v>292</v>
      </c>
      <c r="Q48" s="288"/>
      <c r="R48" s="290" t="s">
        <v>135</v>
      </c>
      <c r="S48" s="288" t="s">
        <v>475</v>
      </c>
      <c r="T48" s="288" t="s">
        <v>139</v>
      </c>
      <c r="U48" s="294" t="s">
        <v>476</v>
      </c>
      <c r="V48" s="295" t="s">
        <v>167</v>
      </c>
      <c r="W48" s="352"/>
      <c r="X48" s="353"/>
      <c r="Y48" s="353"/>
      <c r="Z48" s="354">
        <v>100</v>
      </c>
      <c r="AA48" s="355">
        <v>0.5</v>
      </c>
      <c r="AB48" s="356">
        <f t="shared" si="16"/>
        <v>50</v>
      </c>
      <c r="AC48" s="357">
        <f t="shared" si="17"/>
        <v>200</v>
      </c>
      <c r="AD48" s="358">
        <v>0.05</v>
      </c>
      <c r="AE48" s="357">
        <f t="shared" si="18"/>
        <v>210</v>
      </c>
      <c r="AF48" s="359">
        <f t="shared" si="10"/>
        <v>2520</v>
      </c>
      <c r="AG48" s="451"/>
      <c r="AH48" s="451"/>
      <c r="AI48" s="445"/>
      <c r="AJ48" s="448"/>
      <c r="AK48" s="344">
        <f t="shared" si="2"/>
        <v>222.8978590544157</v>
      </c>
      <c r="AL48" s="359">
        <f t="shared" si="19"/>
        <v>2674.7743086529886</v>
      </c>
      <c r="AM48" s="451"/>
      <c r="AN48" s="451"/>
      <c r="AO48" s="445"/>
      <c r="AP48" s="448"/>
      <c r="AQ48" s="344">
        <f t="shared" si="3"/>
        <v>222.8978590544157</v>
      </c>
      <c r="AR48" s="359">
        <f t="shared" si="20"/>
        <v>2674.7743086529886</v>
      </c>
      <c r="AS48" s="451"/>
      <c r="AT48" s="451"/>
      <c r="AU48" s="445"/>
      <c r="AV48" s="448"/>
      <c r="AW48" s="344">
        <f t="shared" si="4"/>
        <v>222.8978590544157</v>
      </c>
      <c r="AX48" s="359">
        <f t="shared" si="21"/>
        <v>2674.7743086529886</v>
      </c>
      <c r="AY48" s="451"/>
      <c r="AZ48" s="451"/>
      <c r="BA48" s="445"/>
      <c r="BB48" s="448"/>
      <c r="BC48" s="344">
        <f t="shared" si="5"/>
        <v>222.8978590544157</v>
      </c>
      <c r="BD48" s="359">
        <f t="shared" si="22"/>
        <v>2674.7743086529886</v>
      </c>
      <c r="BE48" s="451"/>
      <c r="BF48" s="451"/>
      <c r="BG48" s="445"/>
      <c r="BH48" s="448"/>
      <c r="BI48" s="344">
        <f t="shared" si="6"/>
        <v>222.8978590544157</v>
      </c>
      <c r="BJ48" s="359">
        <f t="shared" si="23"/>
        <v>2674.7743086529886</v>
      </c>
      <c r="BK48" s="451"/>
      <c r="BL48" s="451"/>
      <c r="BM48" s="445"/>
    </row>
    <row r="49" spans="1:65" ht="16.5" customHeight="1" x14ac:dyDescent="0.25">
      <c r="A49" s="142"/>
      <c r="B49" s="288" t="s">
        <v>450</v>
      </c>
      <c r="C49" s="292" t="s">
        <v>284</v>
      </c>
      <c r="D49" s="347" t="s">
        <v>500</v>
      </c>
      <c r="E49" s="85" t="str">
        <f t="shared" si="0"/>
        <v>026007VENP_Douves SO</v>
      </c>
      <c r="F49" s="361" t="str">
        <f t="shared" si="1"/>
        <v>026007VENP_Douves SO_Cta_02</v>
      </c>
      <c r="G49" s="143" t="s">
        <v>12</v>
      </c>
      <c r="H49" s="143" t="s">
        <v>14</v>
      </c>
      <c r="I49" s="288">
        <v>1</v>
      </c>
      <c r="J49" s="288" t="s">
        <v>472</v>
      </c>
      <c r="K49" s="288" t="s">
        <v>457</v>
      </c>
      <c r="L49" s="351" t="s">
        <v>10</v>
      </c>
      <c r="M49" s="293">
        <v>2</v>
      </c>
      <c r="N49" s="288">
        <v>287</v>
      </c>
      <c r="O49" s="288">
        <v>592</v>
      </c>
      <c r="P49" s="288">
        <v>292</v>
      </c>
      <c r="Q49" s="288"/>
      <c r="R49" s="290" t="s">
        <v>135</v>
      </c>
      <c r="S49" s="288" t="s">
        <v>475</v>
      </c>
      <c r="T49" s="288" t="s">
        <v>139</v>
      </c>
      <c r="U49" s="294" t="s">
        <v>476</v>
      </c>
      <c r="V49" s="295" t="s">
        <v>167</v>
      </c>
      <c r="W49" s="352"/>
      <c r="X49" s="353"/>
      <c r="Y49" s="353"/>
      <c r="Z49" s="354">
        <v>100</v>
      </c>
      <c r="AA49" s="355">
        <v>0.5</v>
      </c>
      <c r="AB49" s="356">
        <f t="shared" si="16"/>
        <v>50</v>
      </c>
      <c r="AC49" s="357">
        <f t="shared" si="17"/>
        <v>100</v>
      </c>
      <c r="AD49" s="358">
        <v>0.05</v>
      </c>
      <c r="AE49" s="357">
        <f t="shared" si="18"/>
        <v>105</v>
      </c>
      <c r="AF49" s="359">
        <f t="shared" si="10"/>
        <v>1260</v>
      </c>
      <c r="AG49" s="451"/>
      <c r="AH49" s="451"/>
      <c r="AI49" s="445"/>
      <c r="AJ49" s="448"/>
      <c r="AK49" s="344">
        <f t="shared" si="2"/>
        <v>111.44892952720785</v>
      </c>
      <c r="AL49" s="359">
        <f t="shared" si="19"/>
        <v>1337.3871543264943</v>
      </c>
      <c r="AM49" s="451"/>
      <c r="AN49" s="451"/>
      <c r="AO49" s="445"/>
      <c r="AP49" s="448"/>
      <c r="AQ49" s="344">
        <f t="shared" si="3"/>
        <v>111.44892952720785</v>
      </c>
      <c r="AR49" s="359">
        <f t="shared" si="20"/>
        <v>1337.3871543264943</v>
      </c>
      <c r="AS49" s="451"/>
      <c r="AT49" s="451"/>
      <c r="AU49" s="445"/>
      <c r="AV49" s="448"/>
      <c r="AW49" s="344">
        <f t="shared" si="4"/>
        <v>111.44892952720785</v>
      </c>
      <c r="AX49" s="359">
        <f t="shared" si="21"/>
        <v>1337.3871543264943</v>
      </c>
      <c r="AY49" s="451"/>
      <c r="AZ49" s="451"/>
      <c r="BA49" s="445"/>
      <c r="BB49" s="448"/>
      <c r="BC49" s="344">
        <f t="shared" si="5"/>
        <v>111.44892952720785</v>
      </c>
      <c r="BD49" s="359">
        <f t="shared" si="22"/>
        <v>1337.3871543264943</v>
      </c>
      <c r="BE49" s="451"/>
      <c r="BF49" s="451"/>
      <c r="BG49" s="445"/>
      <c r="BH49" s="448"/>
      <c r="BI49" s="344">
        <f t="shared" si="6"/>
        <v>111.44892952720785</v>
      </c>
      <c r="BJ49" s="359">
        <f t="shared" si="23"/>
        <v>1337.3871543264943</v>
      </c>
      <c r="BK49" s="451"/>
      <c r="BL49" s="451"/>
      <c r="BM49" s="445"/>
    </row>
    <row r="50" spans="1:65" ht="16.5" customHeight="1" x14ac:dyDescent="0.25">
      <c r="A50" s="142"/>
      <c r="B50" s="288" t="s">
        <v>450</v>
      </c>
      <c r="C50" s="292" t="s">
        <v>284</v>
      </c>
      <c r="D50" s="347" t="s">
        <v>500</v>
      </c>
      <c r="E50" s="85" t="str">
        <f t="shared" si="0"/>
        <v>026007VENP_Douves EXT</v>
      </c>
      <c r="F50" s="361" t="str">
        <f t="shared" si="1"/>
        <v>026007VENP_Douves EXT_Cta_02</v>
      </c>
      <c r="G50" s="143" t="s">
        <v>12</v>
      </c>
      <c r="H50" s="143" t="s">
        <v>14</v>
      </c>
      <c r="I50" s="288">
        <v>3</v>
      </c>
      <c r="J50" s="288" t="s">
        <v>477</v>
      </c>
      <c r="K50" s="288" t="s">
        <v>457</v>
      </c>
      <c r="L50" s="351" t="s">
        <v>10</v>
      </c>
      <c r="M50" s="293">
        <v>2</v>
      </c>
      <c r="N50" s="288">
        <v>592</v>
      </c>
      <c r="O50" s="288">
        <v>592</v>
      </c>
      <c r="P50" s="288">
        <v>25</v>
      </c>
      <c r="Q50" s="288" t="s">
        <v>473</v>
      </c>
      <c r="R50" s="296" t="s">
        <v>134</v>
      </c>
      <c r="S50" s="288" t="s">
        <v>137</v>
      </c>
      <c r="T50" s="288" t="s">
        <v>146</v>
      </c>
      <c r="U50" s="294" t="s">
        <v>168</v>
      </c>
      <c r="V50" s="295" t="s">
        <v>154</v>
      </c>
      <c r="W50" s="352"/>
      <c r="X50" s="353"/>
      <c r="Y50" s="353"/>
      <c r="Z50" s="354">
        <v>100</v>
      </c>
      <c r="AA50" s="355">
        <v>0.5</v>
      </c>
      <c r="AB50" s="356">
        <f t="shared" si="16"/>
        <v>50</v>
      </c>
      <c r="AC50" s="357">
        <f t="shared" si="17"/>
        <v>300</v>
      </c>
      <c r="AD50" s="358">
        <v>0.05</v>
      </c>
      <c r="AE50" s="357">
        <f t="shared" si="18"/>
        <v>315</v>
      </c>
      <c r="AF50" s="359">
        <f t="shared" si="10"/>
        <v>3780</v>
      </c>
      <c r="AG50" s="451"/>
      <c r="AH50" s="451"/>
      <c r="AI50" s="445"/>
      <c r="AJ50" s="448"/>
      <c r="AK50" s="344">
        <f t="shared" si="2"/>
        <v>334.34678858162357</v>
      </c>
      <c r="AL50" s="359">
        <f t="shared" si="19"/>
        <v>4012.1614629794831</v>
      </c>
      <c r="AM50" s="451"/>
      <c r="AN50" s="451"/>
      <c r="AO50" s="445"/>
      <c r="AP50" s="448"/>
      <c r="AQ50" s="344">
        <f t="shared" si="3"/>
        <v>334.34678858162357</v>
      </c>
      <c r="AR50" s="359">
        <f t="shared" si="20"/>
        <v>4012.1614629794831</v>
      </c>
      <c r="AS50" s="451"/>
      <c r="AT50" s="451"/>
      <c r="AU50" s="445"/>
      <c r="AV50" s="448"/>
      <c r="AW50" s="344">
        <f t="shared" si="4"/>
        <v>334.34678858162357</v>
      </c>
      <c r="AX50" s="359">
        <f t="shared" si="21"/>
        <v>4012.1614629794831</v>
      </c>
      <c r="AY50" s="451"/>
      <c r="AZ50" s="451"/>
      <c r="BA50" s="445"/>
      <c r="BB50" s="448"/>
      <c r="BC50" s="344">
        <f t="shared" si="5"/>
        <v>334.34678858162357</v>
      </c>
      <c r="BD50" s="359">
        <f t="shared" si="22"/>
        <v>4012.1614629794831</v>
      </c>
      <c r="BE50" s="451"/>
      <c r="BF50" s="451"/>
      <c r="BG50" s="445"/>
      <c r="BH50" s="448"/>
      <c r="BI50" s="344">
        <f t="shared" si="6"/>
        <v>334.34678858162357</v>
      </c>
      <c r="BJ50" s="359">
        <f t="shared" si="23"/>
        <v>4012.1614629794831</v>
      </c>
      <c r="BK50" s="451"/>
      <c r="BL50" s="451"/>
      <c r="BM50" s="445"/>
    </row>
    <row r="51" spans="1:65" ht="16.5" customHeight="1" x14ac:dyDescent="0.25">
      <c r="A51" s="142"/>
      <c r="B51" s="288" t="s">
        <v>450</v>
      </c>
      <c r="C51" s="292" t="s">
        <v>284</v>
      </c>
      <c r="D51" s="347" t="s">
        <v>500</v>
      </c>
      <c r="E51" s="85" t="str">
        <f t="shared" ref="E51:E82" si="24">CONCATENATE(C51,H51,L51,J51)</f>
        <v>026007VENP_Douves EXT</v>
      </c>
      <c r="F51" s="361" t="str">
        <f t="shared" ref="F51:F82" si="25">CONCATENATE(C51,H51,L51,J51,L51,K51)</f>
        <v>026007VENP_Douves EXT_Cta_02</v>
      </c>
      <c r="G51" s="143" t="s">
        <v>12</v>
      </c>
      <c r="H51" s="143" t="s">
        <v>14</v>
      </c>
      <c r="I51" s="288">
        <v>3</v>
      </c>
      <c r="J51" s="288" t="s">
        <v>477</v>
      </c>
      <c r="K51" s="288" t="s">
        <v>457</v>
      </c>
      <c r="L51" s="351" t="s">
        <v>10</v>
      </c>
      <c r="M51" s="293">
        <v>2</v>
      </c>
      <c r="N51" s="288">
        <v>287</v>
      </c>
      <c r="O51" s="288">
        <v>592</v>
      </c>
      <c r="P51" s="288">
        <v>25</v>
      </c>
      <c r="Q51" s="288" t="s">
        <v>474</v>
      </c>
      <c r="R51" s="296" t="s">
        <v>134</v>
      </c>
      <c r="S51" s="288" t="s">
        <v>137</v>
      </c>
      <c r="T51" s="288" t="s">
        <v>146</v>
      </c>
      <c r="U51" s="294" t="s">
        <v>168</v>
      </c>
      <c r="V51" s="295" t="s">
        <v>154</v>
      </c>
      <c r="W51" s="352"/>
      <c r="X51" s="353"/>
      <c r="Y51" s="353"/>
      <c r="Z51" s="354">
        <v>100</v>
      </c>
      <c r="AA51" s="355">
        <v>0.5</v>
      </c>
      <c r="AB51" s="356">
        <f t="shared" si="16"/>
        <v>50</v>
      </c>
      <c r="AC51" s="357">
        <f t="shared" si="17"/>
        <v>300</v>
      </c>
      <c r="AD51" s="358">
        <v>0.05</v>
      </c>
      <c r="AE51" s="357">
        <f t="shared" si="18"/>
        <v>315</v>
      </c>
      <c r="AF51" s="359">
        <f t="shared" si="10"/>
        <v>3780</v>
      </c>
      <c r="AG51" s="451"/>
      <c r="AH51" s="451"/>
      <c r="AI51" s="445"/>
      <c r="AJ51" s="448"/>
      <c r="AK51" s="344">
        <f t="shared" ref="AK51:AK82" si="26">AE51*$E$10</f>
        <v>334.34678858162357</v>
      </c>
      <c r="AL51" s="359">
        <f t="shared" si="19"/>
        <v>4012.1614629794831</v>
      </c>
      <c r="AM51" s="451"/>
      <c r="AN51" s="451"/>
      <c r="AO51" s="445"/>
      <c r="AP51" s="448"/>
      <c r="AQ51" s="344">
        <f t="shared" ref="AQ51:AQ82" si="27">AE51*$E$11</f>
        <v>334.34678858162357</v>
      </c>
      <c r="AR51" s="359">
        <f t="shared" si="20"/>
        <v>4012.1614629794831</v>
      </c>
      <c r="AS51" s="451"/>
      <c r="AT51" s="451"/>
      <c r="AU51" s="445"/>
      <c r="AV51" s="448"/>
      <c r="AW51" s="344">
        <f t="shared" ref="AW51:AW82" si="28">AE51*$E$12</f>
        <v>334.34678858162357</v>
      </c>
      <c r="AX51" s="359">
        <f t="shared" si="21"/>
        <v>4012.1614629794831</v>
      </c>
      <c r="AY51" s="451"/>
      <c r="AZ51" s="451"/>
      <c r="BA51" s="445"/>
      <c r="BB51" s="448"/>
      <c r="BC51" s="344">
        <f t="shared" ref="BC51:BC82" si="29">AE51*$E$13</f>
        <v>334.34678858162357</v>
      </c>
      <c r="BD51" s="359">
        <f t="shared" si="22"/>
        <v>4012.1614629794831</v>
      </c>
      <c r="BE51" s="451"/>
      <c r="BF51" s="451"/>
      <c r="BG51" s="445"/>
      <c r="BH51" s="448"/>
      <c r="BI51" s="344">
        <f t="shared" ref="BI51:BI82" si="30">AE51*$E$14</f>
        <v>334.34678858162357</v>
      </c>
      <c r="BJ51" s="359">
        <f t="shared" si="23"/>
        <v>4012.1614629794831</v>
      </c>
      <c r="BK51" s="451"/>
      <c r="BL51" s="451"/>
      <c r="BM51" s="445"/>
    </row>
    <row r="52" spans="1:65" ht="16.5" customHeight="1" x14ac:dyDescent="0.25">
      <c r="A52" s="142"/>
      <c r="B52" s="288" t="s">
        <v>450</v>
      </c>
      <c r="C52" s="292" t="s">
        <v>284</v>
      </c>
      <c r="D52" s="347" t="s">
        <v>500</v>
      </c>
      <c r="E52" s="85" t="str">
        <f t="shared" si="24"/>
        <v>026007VENP_Douves SO</v>
      </c>
      <c r="F52" s="361" t="str">
        <f t="shared" si="25"/>
        <v>026007VENP_Douves SO_Cta_03</v>
      </c>
      <c r="G52" s="143" t="s">
        <v>12</v>
      </c>
      <c r="H52" s="143" t="s">
        <v>14</v>
      </c>
      <c r="I52" s="288">
        <v>3</v>
      </c>
      <c r="J52" s="288" t="s">
        <v>472</v>
      </c>
      <c r="K52" s="288" t="s">
        <v>460</v>
      </c>
      <c r="L52" s="351" t="s">
        <v>10</v>
      </c>
      <c r="M52" s="293">
        <v>4</v>
      </c>
      <c r="N52" s="288">
        <v>592</v>
      </c>
      <c r="O52" s="288">
        <v>592</v>
      </c>
      <c r="P52" s="288">
        <v>25</v>
      </c>
      <c r="Q52" s="288" t="s">
        <v>473</v>
      </c>
      <c r="R52" s="296" t="s">
        <v>134</v>
      </c>
      <c r="S52" s="288" t="s">
        <v>137</v>
      </c>
      <c r="T52" s="288" t="s">
        <v>146</v>
      </c>
      <c r="U52" s="294" t="s">
        <v>168</v>
      </c>
      <c r="V52" s="295" t="s">
        <v>154</v>
      </c>
      <c r="W52" s="352"/>
      <c r="X52" s="353"/>
      <c r="Y52" s="353"/>
      <c r="Z52" s="354">
        <v>100</v>
      </c>
      <c r="AA52" s="355">
        <v>0.5</v>
      </c>
      <c r="AB52" s="356">
        <f t="shared" si="16"/>
        <v>50</v>
      </c>
      <c r="AC52" s="357">
        <f t="shared" si="17"/>
        <v>600</v>
      </c>
      <c r="AD52" s="358">
        <v>0.05</v>
      </c>
      <c r="AE52" s="357">
        <f t="shared" si="18"/>
        <v>630</v>
      </c>
      <c r="AF52" s="359">
        <f t="shared" si="10"/>
        <v>7560</v>
      </c>
      <c r="AG52" s="451"/>
      <c r="AH52" s="451"/>
      <c r="AI52" s="445"/>
      <c r="AJ52" s="448"/>
      <c r="AK52" s="344">
        <f t="shared" si="26"/>
        <v>668.69357716324714</v>
      </c>
      <c r="AL52" s="359">
        <f t="shared" si="19"/>
        <v>8024.3229259589662</v>
      </c>
      <c r="AM52" s="451"/>
      <c r="AN52" s="451"/>
      <c r="AO52" s="445"/>
      <c r="AP52" s="448"/>
      <c r="AQ52" s="344">
        <f t="shared" si="27"/>
        <v>668.69357716324714</v>
      </c>
      <c r="AR52" s="359">
        <f t="shared" si="20"/>
        <v>8024.3229259589662</v>
      </c>
      <c r="AS52" s="451"/>
      <c r="AT52" s="451"/>
      <c r="AU52" s="445"/>
      <c r="AV52" s="448"/>
      <c r="AW52" s="344">
        <f t="shared" si="28"/>
        <v>668.69357716324714</v>
      </c>
      <c r="AX52" s="359">
        <f t="shared" si="21"/>
        <v>8024.3229259589662</v>
      </c>
      <c r="AY52" s="451"/>
      <c r="AZ52" s="451"/>
      <c r="BA52" s="445"/>
      <c r="BB52" s="448"/>
      <c r="BC52" s="344">
        <f t="shared" si="29"/>
        <v>668.69357716324714</v>
      </c>
      <c r="BD52" s="359">
        <f t="shared" si="22"/>
        <v>8024.3229259589662</v>
      </c>
      <c r="BE52" s="451"/>
      <c r="BF52" s="451"/>
      <c r="BG52" s="445"/>
      <c r="BH52" s="448"/>
      <c r="BI52" s="344">
        <f t="shared" si="30"/>
        <v>668.69357716324714</v>
      </c>
      <c r="BJ52" s="359">
        <f t="shared" si="23"/>
        <v>8024.3229259589662</v>
      </c>
      <c r="BK52" s="451"/>
      <c r="BL52" s="451"/>
      <c r="BM52" s="445"/>
    </row>
    <row r="53" spans="1:65" ht="16.5" customHeight="1" x14ac:dyDescent="0.25">
      <c r="A53" s="142"/>
      <c r="B53" s="288" t="s">
        <v>450</v>
      </c>
      <c r="C53" s="292" t="s">
        <v>284</v>
      </c>
      <c r="D53" s="347" t="s">
        <v>500</v>
      </c>
      <c r="E53" s="85" t="str">
        <f t="shared" si="24"/>
        <v>026007VENP_Douves SO</v>
      </c>
      <c r="F53" s="361" t="str">
        <f t="shared" si="25"/>
        <v>026007VENP_Douves SO_Cta_03</v>
      </c>
      <c r="G53" s="143" t="s">
        <v>12</v>
      </c>
      <c r="H53" s="143" t="s">
        <v>14</v>
      </c>
      <c r="I53" s="288">
        <v>1</v>
      </c>
      <c r="J53" s="288" t="s">
        <v>472</v>
      </c>
      <c r="K53" s="288" t="s">
        <v>460</v>
      </c>
      <c r="L53" s="351" t="s">
        <v>10</v>
      </c>
      <c r="M53" s="293">
        <v>4</v>
      </c>
      <c r="N53" s="288">
        <v>592</v>
      </c>
      <c r="O53" s="288">
        <v>592</v>
      </c>
      <c r="P53" s="288">
        <v>292</v>
      </c>
      <c r="Q53" s="288"/>
      <c r="R53" s="290" t="s">
        <v>135</v>
      </c>
      <c r="S53" s="288" t="s">
        <v>475</v>
      </c>
      <c r="T53" s="288" t="s">
        <v>139</v>
      </c>
      <c r="U53" s="294" t="s">
        <v>476</v>
      </c>
      <c r="V53" s="295" t="s">
        <v>167</v>
      </c>
      <c r="W53" s="352"/>
      <c r="X53" s="353"/>
      <c r="Y53" s="353"/>
      <c r="Z53" s="354">
        <v>100</v>
      </c>
      <c r="AA53" s="355">
        <v>0.5</v>
      </c>
      <c r="AB53" s="356">
        <f t="shared" si="16"/>
        <v>50</v>
      </c>
      <c r="AC53" s="357">
        <f t="shared" si="17"/>
        <v>200</v>
      </c>
      <c r="AD53" s="358">
        <v>0.05</v>
      </c>
      <c r="AE53" s="357">
        <f t="shared" si="18"/>
        <v>210</v>
      </c>
      <c r="AF53" s="359">
        <f t="shared" si="10"/>
        <v>2520</v>
      </c>
      <c r="AG53" s="451"/>
      <c r="AH53" s="451"/>
      <c r="AI53" s="445"/>
      <c r="AJ53" s="448"/>
      <c r="AK53" s="344">
        <f t="shared" si="26"/>
        <v>222.8978590544157</v>
      </c>
      <c r="AL53" s="359">
        <f t="shared" si="19"/>
        <v>2674.7743086529886</v>
      </c>
      <c r="AM53" s="451"/>
      <c r="AN53" s="451"/>
      <c r="AO53" s="445"/>
      <c r="AP53" s="448"/>
      <c r="AQ53" s="344">
        <f t="shared" si="27"/>
        <v>222.8978590544157</v>
      </c>
      <c r="AR53" s="359">
        <f t="shared" si="20"/>
        <v>2674.7743086529886</v>
      </c>
      <c r="AS53" s="451"/>
      <c r="AT53" s="451"/>
      <c r="AU53" s="445"/>
      <c r="AV53" s="448"/>
      <c r="AW53" s="344">
        <f t="shared" si="28"/>
        <v>222.8978590544157</v>
      </c>
      <c r="AX53" s="359">
        <f t="shared" si="21"/>
        <v>2674.7743086529886</v>
      </c>
      <c r="AY53" s="451"/>
      <c r="AZ53" s="451"/>
      <c r="BA53" s="445"/>
      <c r="BB53" s="448"/>
      <c r="BC53" s="344">
        <f t="shared" si="29"/>
        <v>222.8978590544157</v>
      </c>
      <c r="BD53" s="359">
        <f t="shared" si="22"/>
        <v>2674.7743086529886</v>
      </c>
      <c r="BE53" s="451"/>
      <c r="BF53" s="451"/>
      <c r="BG53" s="445"/>
      <c r="BH53" s="448"/>
      <c r="BI53" s="344">
        <f t="shared" si="30"/>
        <v>222.8978590544157</v>
      </c>
      <c r="BJ53" s="359">
        <f t="shared" si="23"/>
        <v>2674.7743086529886</v>
      </c>
      <c r="BK53" s="451"/>
      <c r="BL53" s="451"/>
      <c r="BM53" s="445"/>
    </row>
    <row r="54" spans="1:65" ht="16.5" customHeight="1" x14ac:dyDescent="0.25">
      <c r="A54" s="142"/>
      <c r="B54" s="288" t="s">
        <v>450</v>
      </c>
      <c r="C54" s="292" t="s">
        <v>284</v>
      </c>
      <c r="D54" s="347" t="s">
        <v>500</v>
      </c>
      <c r="E54" s="85" t="str">
        <f t="shared" si="24"/>
        <v>026007VENP_Douves EXT</v>
      </c>
      <c r="F54" s="361" t="str">
        <f t="shared" si="25"/>
        <v>026007VENP_Douves EXT_Cta_03</v>
      </c>
      <c r="G54" s="143" t="s">
        <v>12</v>
      </c>
      <c r="H54" s="143" t="s">
        <v>14</v>
      </c>
      <c r="I54" s="288">
        <v>3</v>
      </c>
      <c r="J54" s="288" t="s">
        <v>477</v>
      </c>
      <c r="K54" s="288" t="s">
        <v>460</v>
      </c>
      <c r="L54" s="351" t="s">
        <v>10</v>
      </c>
      <c r="M54" s="293">
        <v>2</v>
      </c>
      <c r="N54" s="288">
        <v>592</v>
      </c>
      <c r="O54" s="288">
        <v>592</v>
      </c>
      <c r="P54" s="288">
        <v>25</v>
      </c>
      <c r="Q54" s="288" t="s">
        <v>473</v>
      </c>
      <c r="R54" s="296" t="s">
        <v>134</v>
      </c>
      <c r="S54" s="288" t="s">
        <v>137</v>
      </c>
      <c r="T54" s="288" t="s">
        <v>146</v>
      </c>
      <c r="U54" s="294" t="s">
        <v>168</v>
      </c>
      <c r="V54" s="295" t="s">
        <v>154</v>
      </c>
      <c r="W54" s="352"/>
      <c r="X54" s="353"/>
      <c r="Y54" s="353"/>
      <c r="Z54" s="354">
        <v>100</v>
      </c>
      <c r="AA54" s="355">
        <v>0.5</v>
      </c>
      <c r="AB54" s="356">
        <f t="shared" si="16"/>
        <v>50</v>
      </c>
      <c r="AC54" s="357">
        <f t="shared" si="17"/>
        <v>300</v>
      </c>
      <c r="AD54" s="358">
        <v>0.05</v>
      </c>
      <c r="AE54" s="357">
        <f t="shared" si="18"/>
        <v>315</v>
      </c>
      <c r="AF54" s="359">
        <f t="shared" si="10"/>
        <v>3780</v>
      </c>
      <c r="AG54" s="451"/>
      <c r="AH54" s="451"/>
      <c r="AI54" s="445"/>
      <c r="AJ54" s="448"/>
      <c r="AK54" s="344">
        <f t="shared" si="26"/>
        <v>334.34678858162357</v>
      </c>
      <c r="AL54" s="359">
        <f t="shared" si="19"/>
        <v>4012.1614629794831</v>
      </c>
      <c r="AM54" s="451"/>
      <c r="AN54" s="451"/>
      <c r="AO54" s="445"/>
      <c r="AP54" s="448"/>
      <c r="AQ54" s="344">
        <f t="shared" si="27"/>
        <v>334.34678858162357</v>
      </c>
      <c r="AR54" s="359">
        <f t="shared" si="20"/>
        <v>4012.1614629794831</v>
      </c>
      <c r="AS54" s="451"/>
      <c r="AT54" s="451"/>
      <c r="AU54" s="445"/>
      <c r="AV54" s="448"/>
      <c r="AW54" s="344">
        <f t="shared" si="28"/>
        <v>334.34678858162357</v>
      </c>
      <c r="AX54" s="359">
        <f t="shared" si="21"/>
        <v>4012.1614629794831</v>
      </c>
      <c r="AY54" s="451"/>
      <c r="AZ54" s="451"/>
      <c r="BA54" s="445"/>
      <c r="BB54" s="448"/>
      <c r="BC54" s="344">
        <f t="shared" si="29"/>
        <v>334.34678858162357</v>
      </c>
      <c r="BD54" s="359">
        <f t="shared" si="22"/>
        <v>4012.1614629794831</v>
      </c>
      <c r="BE54" s="451"/>
      <c r="BF54" s="451"/>
      <c r="BG54" s="445"/>
      <c r="BH54" s="448"/>
      <c r="BI54" s="344">
        <f t="shared" si="30"/>
        <v>334.34678858162357</v>
      </c>
      <c r="BJ54" s="359">
        <f t="shared" si="23"/>
        <v>4012.1614629794831</v>
      </c>
      <c r="BK54" s="451"/>
      <c r="BL54" s="451"/>
      <c r="BM54" s="445"/>
    </row>
    <row r="55" spans="1:65" ht="16.5" customHeight="1" x14ac:dyDescent="0.25">
      <c r="A55" s="142"/>
      <c r="B55" s="288" t="s">
        <v>450</v>
      </c>
      <c r="C55" s="292" t="s">
        <v>284</v>
      </c>
      <c r="D55" s="347" t="s">
        <v>500</v>
      </c>
      <c r="E55" s="85" t="str">
        <f t="shared" si="24"/>
        <v>026007VENP_Douves EXT</v>
      </c>
      <c r="F55" s="361" t="str">
        <f t="shared" si="25"/>
        <v>026007VENP_Douves EXT_Cta_03</v>
      </c>
      <c r="G55" s="143" t="s">
        <v>12</v>
      </c>
      <c r="H55" s="143" t="s">
        <v>14</v>
      </c>
      <c r="I55" s="288">
        <v>3</v>
      </c>
      <c r="J55" s="288" t="s">
        <v>477</v>
      </c>
      <c r="K55" s="288" t="s">
        <v>460</v>
      </c>
      <c r="L55" s="351" t="s">
        <v>10</v>
      </c>
      <c r="M55" s="293">
        <v>2</v>
      </c>
      <c r="N55" s="288">
        <v>287</v>
      </c>
      <c r="O55" s="288">
        <v>592</v>
      </c>
      <c r="P55" s="288">
        <v>25</v>
      </c>
      <c r="Q55" s="288" t="s">
        <v>474</v>
      </c>
      <c r="R55" s="296" t="s">
        <v>134</v>
      </c>
      <c r="S55" s="288" t="s">
        <v>137</v>
      </c>
      <c r="T55" s="288" t="s">
        <v>146</v>
      </c>
      <c r="U55" s="294" t="s">
        <v>168</v>
      </c>
      <c r="V55" s="295" t="s">
        <v>154</v>
      </c>
      <c r="W55" s="352"/>
      <c r="X55" s="353"/>
      <c r="Y55" s="353"/>
      <c r="Z55" s="354">
        <v>100</v>
      </c>
      <c r="AA55" s="355">
        <v>0.5</v>
      </c>
      <c r="AB55" s="356">
        <f t="shared" si="16"/>
        <v>50</v>
      </c>
      <c r="AC55" s="357">
        <f t="shared" si="17"/>
        <v>300</v>
      </c>
      <c r="AD55" s="358">
        <v>0.05</v>
      </c>
      <c r="AE55" s="357">
        <f t="shared" si="18"/>
        <v>315</v>
      </c>
      <c r="AF55" s="359">
        <f t="shared" si="10"/>
        <v>3780</v>
      </c>
      <c r="AG55" s="451"/>
      <c r="AH55" s="451"/>
      <c r="AI55" s="445"/>
      <c r="AJ55" s="448"/>
      <c r="AK55" s="344">
        <f t="shared" si="26"/>
        <v>334.34678858162357</v>
      </c>
      <c r="AL55" s="359">
        <f t="shared" si="19"/>
        <v>4012.1614629794831</v>
      </c>
      <c r="AM55" s="451"/>
      <c r="AN55" s="451"/>
      <c r="AO55" s="445"/>
      <c r="AP55" s="448"/>
      <c r="AQ55" s="344">
        <f t="shared" si="27"/>
        <v>334.34678858162357</v>
      </c>
      <c r="AR55" s="359">
        <f t="shared" si="20"/>
        <v>4012.1614629794831</v>
      </c>
      <c r="AS55" s="451"/>
      <c r="AT55" s="451"/>
      <c r="AU55" s="445"/>
      <c r="AV55" s="448"/>
      <c r="AW55" s="344">
        <f t="shared" si="28"/>
        <v>334.34678858162357</v>
      </c>
      <c r="AX55" s="359">
        <f t="shared" si="21"/>
        <v>4012.1614629794831</v>
      </c>
      <c r="AY55" s="451"/>
      <c r="AZ55" s="451"/>
      <c r="BA55" s="445"/>
      <c r="BB55" s="448"/>
      <c r="BC55" s="344">
        <f t="shared" si="29"/>
        <v>334.34678858162357</v>
      </c>
      <c r="BD55" s="359">
        <f t="shared" si="22"/>
        <v>4012.1614629794831</v>
      </c>
      <c r="BE55" s="451"/>
      <c r="BF55" s="451"/>
      <c r="BG55" s="445"/>
      <c r="BH55" s="448"/>
      <c r="BI55" s="344">
        <f t="shared" si="30"/>
        <v>334.34678858162357</v>
      </c>
      <c r="BJ55" s="359">
        <f t="shared" si="23"/>
        <v>4012.1614629794831</v>
      </c>
      <c r="BK55" s="451"/>
      <c r="BL55" s="451"/>
      <c r="BM55" s="445"/>
    </row>
    <row r="56" spans="1:65" ht="16.5" customHeight="1" x14ac:dyDescent="0.25">
      <c r="A56" s="142"/>
      <c r="B56" s="288" t="s">
        <v>450</v>
      </c>
      <c r="C56" s="292" t="s">
        <v>284</v>
      </c>
      <c r="D56" s="347" t="s">
        <v>500</v>
      </c>
      <c r="E56" s="85" t="str">
        <f t="shared" si="24"/>
        <v>026007VENP_Quarantaine</v>
      </c>
      <c r="F56" s="361" t="str">
        <f t="shared" si="25"/>
        <v>026007VENP_Quarantaine_Cta_04</v>
      </c>
      <c r="G56" s="143" t="s">
        <v>12</v>
      </c>
      <c r="H56" s="143" t="s">
        <v>14</v>
      </c>
      <c r="I56" s="288">
        <v>3</v>
      </c>
      <c r="J56" s="288" t="s">
        <v>286</v>
      </c>
      <c r="K56" s="288" t="s">
        <v>461</v>
      </c>
      <c r="L56" s="351" t="s">
        <v>10</v>
      </c>
      <c r="M56" s="293">
        <v>2</v>
      </c>
      <c r="N56" s="288">
        <v>287</v>
      </c>
      <c r="O56" s="288">
        <v>592</v>
      </c>
      <c r="P56" s="288">
        <v>25</v>
      </c>
      <c r="Q56" s="288" t="s">
        <v>478</v>
      </c>
      <c r="R56" s="296" t="s">
        <v>134</v>
      </c>
      <c r="S56" s="288" t="s">
        <v>137</v>
      </c>
      <c r="T56" s="288" t="s">
        <v>146</v>
      </c>
      <c r="U56" s="294" t="s">
        <v>168</v>
      </c>
      <c r="V56" s="295" t="s">
        <v>154</v>
      </c>
      <c r="W56" s="352"/>
      <c r="X56" s="353"/>
      <c r="Y56" s="353"/>
      <c r="Z56" s="354">
        <v>100</v>
      </c>
      <c r="AA56" s="355">
        <v>0.5</v>
      </c>
      <c r="AB56" s="356">
        <f t="shared" si="16"/>
        <v>50</v>
      </c>
      <c r="AC56" s="357">
        <f t="shared" si="17"/>
        <v>300</v>
      </c>
      <c r="AD56" s="358">
        <v>0.05</v>
      </c>
      <c r="AE56" s="357">
        <f t="shared" si="18"/>
        <v>315</v>
      </c>
      <c r="AF56" s="359">
        <f t="shared" si="10"/>
        <v>3780</v>
      </c>
      <c r="AG56" s="451"/>
      <c r="AH56" s="451"/>
      <c r="AI56" s="445"/>
      <c r="AJ56" s="448"/>
      <c r="AK56" s="344">
        <f t="shared" si="26"/>
        <v>334.34678858162357</v>
      </c>
      <c r="AL56" s="359">
        <f t="shared" si="19"/>
        <v>4012.1614629794831</v>
      </c>
      <c r="AM56" s="451"/>
      <c r="AN56" s="451"/>
      <c r="AO56" s="445"/>
      <c r="AP56" s="448"/>
      <c r="AQ56" s="344">
        <f t="shared" si="27"/>
        <v>334.34678858162357</v>
      </c>
      <c r="AR56" s="359">
        <f t="shared" si="20"/>
        <v>4012.1614629794831</v>
      </c>
      <c r="AS56" s="451"/>
      <c r="AT56" s="451"/>
      <c r="AU56" s="445"/>
      <c r="AV56" s="448"/>
      <c r="AW56" s="344">
        <f t="shared" si="28"/>
        <v>334.34678858162357</v>
      </c>
      <c r="AX56" s="359">
        <f t="shared" si="21"/>
        <v>4012.1614629794831</v>
      </c>
      <c r="AY56" s="451"/>
      <c r="AZ56" s="451"/>
      <c r="BA56" s="445"/>
      <c r="BB56" s="448"/>
      <c r="BC56" s="344">
        <f t="shared" si="29"/>
        <v>334.34678858162357</v>
      </c>
      <c r="BD56" s="359">
        <f t="shared" si="22"/>
        <v>4012.1614629794831</v>
      </c>
      <c r="BE56" s="451"/>
      <c r="BF56" s="451"/>
      <c r="BG56" s="445"/>
      <c r="BH56" s="448"/>
      <c r="BI56" s="344">
        <f t="shared" si="30"/>
        <v>334.34678858162357</v>
      </c>
      <c r="BJ56" s="359">
        <f t="shared" si="23"/>
        <v>4012.1614629794831</v>
      </c>
      <c r="BK56" s="451"/>
      <c r="BL56" s="451"/>
      <c r="BM56" s="445"/>
    </row>
    <row r="57" spans="1:65" ht="16.5" customHeight="1" x14ac:dyDescent="0.25">
      <c r="A57" s="142"/>
      <c r="B57" s="288" t="s">
        <v>450</v>
      </c>
      <c r="C57" s="292" t="s">
        <v>284</v>
      </c>
      <c r="D57" s="347" t="s">
        <v>500</v>
      </c>
      <c r="E57" s="85" t="str">
        <f t="shared" si="24"/>
        <v>026007VENP_Quarantaine</v>
      </c>
      <c r="F57" s="361" t="str">
        <f t="shared" si="25"/>
        <v>026007VENP_Quarantaine_Cta_04</v>
      </c>
      <c r="G57" s="143" t="s">
        <v>12</v>
      </c>
      <c r="H57" s="143" t="s">
        <v>14</v>
      </c>
      <c r="I57" s="288">
        <v>3</v>
      </c>
      <c r="J57" s="288" t="s">
        <v>286</v>
      </c>
      <c r="K57" s="288" t="s">
        <v>461</v>
      </c>
      <c r="L57" s="351" t="s">
        <v>10</v>
      </c>
      <c r="M57" s="293">
        <v>1</v>
      </c>
      <c r="N57" s="288">
        <v>592</v>
      </c>
      <c r="O57" s="288">
        <v>592</v>
      </c>
      <c r="P57" s="288">
        <v>25</v>
      </c>
      <c r="Q57" s="288" t="s">
        <v>473</v>
      </c>
      <c r="R57" s="296" t="s">
        <v>134</v>
      </c>
      <c r="S57" s="288" t="s">
        <v>137</v>
      </c>
      <c r="T57" s="288" t="s">
        <v>146</v>
      </c>
      <c r="U57" s="294" t="s">
        <v>168</v>
      </c>
      <c r="V57" s="295" t="s">
        <v>154</v>
      </c>
      <c r="W57" s="352"/>
      <c r="X57" s="353"/>
      <c r="Y57" s="353"/>
      <c r="Z57" s="354">
        <v>100</v>
      </c>
      <c r="AA57" s="355">
        <v>0.5</v>
      </c>
      <c r="AB57" s="356">
        <f t="shared" si="16"/>
        <v>50</v>
      </c>
      <c r="AC57" s="357">
        <f t="shared" si="17"/>
        <v>150</v>
      </c>
      <c r="AD57" s="358">
        <v>0.05</v>
      </c>
      <c r="AE57" s="357">
        <f t="shared" si="18"/>
        <v>157.5</v>
      </c>
      <c r="AF57" s="359">
        <f t="shared" si="10"/>
        <v>1890</v>
      </c>
      <c r="AG57" s="451"/>
      <c r="AH57" s="451"/>
      <c r="AI57" s="445"/>
      <c r="AJ57" s="448"/>
      <c r="AK57" s="344">
        <f t="shared" si="26"/>
        <v>167.17339429081179</v>
      </c>
      <c r="AL57" s="359">
        <f t="shared" si="19"/>
        <v>2006.0807314897415</v>
      </c>
      <c r="AM57" s="451"/>
      <c r="AN57" s="451"/>
      <c r="AO57" s="445"/>
      <c r="AP57" s="448"/>
      <c r="AQ57" s="344">
        <f t="shared" si="27"/>
        <v>167.17339429081179</v>
      </c>
      <c r="AR57" s="359">
        <f t="shared" si="20"/>
        <v>2006.0807314897415</v>
      </c>
      <c r="AS57" s="451"/>
      <c r="AT57" s="451"/>
      <c r="AU57" s="445"/>
      <c r="AV57" s="448"/>
      <c r="AW57" s="344">
        <f t="shared" si="28"/>
        <v>167.17339429081179</v>
      </c>
      <c r="AX57" s="359">
        <f t="shared" si="21"/>
        <v>2006.0807314897415</v>
      </c>
      <c r="AY57" s="451"/>
      <c r="AZ57" s="451"/>
      <c r="BA57" s="445"/>
      <c r="BB57" s="448"/>
      <c r="BC57" s="344">
        <f t="shared" si="29"/>
        <v>167.17339429081179</v>
      </c>
      <c r="BD57" s="359">
        <f t="shared" si="22"/>
        <v>2006.0807314897415</v>
      </c>
      <c r="BE57" s="451"/>
      <c r="BF57" s="451"/>
      <c r="BG57" s="445"/>
      <c r="BH57" s="448"/>
      <c r="BI57" s="344">
        <f t="shared" si="30"/>
        <v>167.17339429081179</v>
      </c>
      <c r="BJ57" s="359">
        <f t="shared" si="23"/>
        <v>2006.0807314897415</v>
      </c>
      <c r="BK57" s="451"/>
      <c r="BL57" s="451"/>
      <c r="BM57" s="445"/>
    </row>
    <row r="58" spans="1:65" ht="16.5" customHeight="1" x14ac:dyDescent="0.25">
      <c r="A58" s="142"/>
      <c r="B58" s="288" t="s">
        <v>450</v>
      </c>
      <c r="C58" s="292" t="s">
        <v>284</v>
      </c>
      <c r="D58" s="347" t="s">
        <v>500</v>
      </c>
      <c r="E58" s="85" t="str">
        <f t="shared" si="24"/>
        <v>026007VENP_Quarantaine</v>
      </c>
      <c r="F58" s="361" t="str">
        <f t="shared" si="25"/>
        <v>026007VENP_Quarantaine_Cta_04</v>
      </c>
      <c r="G58" s="143" t="s">
        <v>12</v>
      </c>
      <c r="H58" s="143" t="s">
        <v>14</v>
      </c>
      <c r="I58" s="288">
        <v>1</v>
      </c>
      <c r="J58" s="288" t="s">
        <v>286</v>
      </c>
      <c r="K58" s="288" t="s">
        <v>461</v>
      </c>
      <c r="L58" s="351" t="s">
        <v>10</v>
      </c>
      <c r="M58" s="293">
        <v>1</v>
      </c>
      <c r="N58" s="288">
        <v>592</v>
      </c>
      <c r="O58" s="288">
        <v>592</v>
      </c>
      <c r="P58" s="288">
        <v>292</v>
      </c>
      <c r="Q58" s="288"/>
      <c r="R58" s="290" t="s">
        <v>135</v>
      </c>
      <c r="S58" s="288" t="s">
        <v>475</v>
      </c>
      <c r="T58" s="288" t="s">
        <v>139</v>
      </c>
      <c r="U58" s="294" t="s">
        <v>476</v>
      </c>
      <c r="V58" s="295" t="s">
        <v>167</v>
      </c>
      <c r="W58" s="352"/>
      <c r="X58" s="353"/>
      <c r="Y58" s="353"/>
      <c r="Z58" s="354">
        <v>100</v>
      </c>
      <c r="AA58" s="355">
        <v>0.5</v>
      </c>
      <c r="AB58" s="356">
        <f t="shared" si="16"/>
        <v>50</v>
      </c>
      <c r="AC58" s="357">
        <f t="shared" si="17"/>
        <v>50</v>
      </c>
      <c r="AD58" s="358">
        <v>0.05</v>
      </c>
      <c r="AE58" s="357">
        <f t="shared" si="18"/>
        <v>52.5</v>
      </c>
      <c r="AF58" s="359">
        <f t="shared" si="10"/>
        <v>630</v>
      </c>
      <c r="AG58" s="451"/>
      <c r="AH58" s="451"/>
      <c r="AI58" s="445"/>
      <c r="AJ58" s="448"/>
      <c r="AK58" s="344">
        <f t="shared" si="26"/>
        <v>55.724464763603926</v>
      </c>
      <c r="AL58" s="359">
        <f t="shared" si="19"/>
        <v>668.69357716324714</v>
      </c>
      <c r="AM58" s="451"/>
      <c r="AN58" s="451"/>
      <c r="AO58" s="445"/>
      <c r="AP58" s="448"/>
      <c r="AQ58" s="344">
        <f t="shared" si="27"/>
        <v>55.724464763603926</v>
      </c>
      <c r="AR58" s="359">
        <f t="shared" si="20"/>
        <v>668.69357716324714</v>
      </c>
      <c r="AS58" s="451"/>
      <c r="AT58" s="451"/>
      <c r="AU58" s="445"/>
      <c r="AV58" s="448"/>
      <c r="AW58" s="344">
        <f t="shared" si="28"/>
        <v>55.724464763603926</v>
      </c>
      <c r="AX58" s="359">
        <f t="shared" si="21"/>
        <v>668.69357716324714</v>
      </c>
      <c r="AY58" s="451"/>
      <c r="AZ58" s="451"/>
      <c r="BA58" s="445"/>
      <c r="BB58" s="448"/>
      <c r="BC58" s="344">
        <f t="shared" si="29"/>
        <v>55.724464763603926</v>
      </c>
      <c r="BD58" s="359">
        <f t="shared" si="22"/>
        <v>668.69357716324714</v>
      </c>
      <c r="BE58" s="451"/>
      <c r="BF58" s="451"/>
      <c r="BG58" s="445"/>
      <c r="BH58" s="448"/>
      <c r="BI58" s="344">
        <f t="shared" si="30"/>
        <v>55.724464763603926</v>
      </c>
      <c r="BJ58" s="359">
        <f t="shared" si="23"/>
        <v>668.69357716324714</v>
      </c>
      <c r="BK58" s="451"/>
      <c r="BL58" s="451"/>
      <c r="BM58" s="445"/>
    </row>
    <row r="59" spans="1:65" ht="16.5" customHeight="1" x14ac:dyDescent="0.25">
      <c r="A59" s="142"/>
      <c r="B59" s="288" t="s">
        <v>450</v>
      </c>
      <c r="C59" s="292" t="s">
        <v>284</v>
      </c>
      <c r="D59" s="347" t="s">
        <v>500</v>
      </c>
      <c r="E59" s="85" t="str">
        <f t="shared" si="24"/>
        <v>026007VENP_Quarantaine</v>
      </c>
      <c r="F59" s="361" t="str">
        <f t="shared" si="25"/>
        <v>026007VENP_Quarantaine_Cta_04</v>
      </c>
      <c r="G59" s="143" t="s">
        <v>12</v>
      </c>
      <c r="H59" s="143" t="s">
        <v>14</v>
      </c>
      <c r="I59" s="288">
        <v>1</v>
      </c>
      <c r="J59" s="288" t="s">
        <v>286</v>
      </c>
      <c r="K59" s="288" t="s">
        <v>461</v>
      </c>
      <c r="L59" s="351" t="s">
        <v>10</v>
      </c>
      <c r="M59" s="293">
        <v>2</v>
      </c>
      <c r="N59" s="288">
        <v>287</v>
      </c>
      <c r="O59" s="288">
        <v>592</v>
      </c>
      <c r="P59" s="288">
        <v>292</v>
      </c>
      <c r="Q59" s="288"/>
      <c r="R59" s="290" t="s">
        <v>135</v>
      </c>
      <c r="S59" s="288" t="s">
        <v>475</v>
      </c>
      <c r="T59" s="288" t="s">
        <v>139</v>
      </c>
      <c r="U59" s="294" t="s">
        <v>476</v>
      </c>
      <c r="V59" s="295" t="s">
        <v>167</v>
      </c>
      <c r="W59" s="352"/>
      <c r="X59" s="353"/>
      <c r="Y59" s="353"/>
      <c r="Z59" s="354">
        <v>100</v>
      </c>
      <c r="AA59" s="355">
        <v>0.5</v>
      </c>
      <c r="AB59" s="356">
        <f t="shared" si="16"/>
        <v>50</v>
      </c>
      <c r="AC59" s="357">
        <f t="shared" si="17"/>
        <v>100</v>
      </c>
      <c r="AD59" s="358">
        <v>0.05</v>
      </c>
      <c r="AE59" s="357">
        <f t="shared" si="18"/>
        <v>105</v>
      </c>
      <c r="AF59" s="359">
        <f t="shared" si="10"/>
        <v>1260</v>
      </c>
      <c r="AG59" s="451"/>
      <c r="AH59" s="451"/>
      <c r="AI59" s="445"/>
      <c r="AJ59" s="448"/>
      <c r="AK59" s="344">
        <f t="shared" si="26"/>
        <v>111.44892952720785</v>
      </c>
      <c r="AL59" s="359">
        <f t="shared" si="19"/>
        <v>1337.3871543264943</v>
      </c>
      <c r="AM59" s="451"/>
      <c r="AN59" s="451"/>
      <c r="AO59" s="445"/>
      <c r="AP59" s="448"/>
      <c r="AQ59" s="344">
        <f t="shared" si="27"/>
        <v>111.44892952720785</v>
      </c>
      <c r="AR59" s="359">
        <f t="shared" si="20"/>
        <v>1337.3871543264943</v>
      </c>
      <c r="AS59" s="451"/>
      <c r="AT59" s="451"/>
      <c r="AU59" s="445"/>
      <c r="AV59" s="448"/>
      <c r="AW59" s="344">
        <f t="shared" si="28"/>
        <v>111.44892952720785</v>
      </c>
      <c r="AX59" s="359">
        <f t="shared" si="21"/>
        <v>1337.3871543264943</v>
      </c>
      <c r="AY59" s="451"/>
      <c r="AZ59" s="451"/>
      <c r="BA59" s="445"/>
      <c r="BB59" s="448"/>
      <c r="BC59" s="344">
        <f t="shared" si="29"/>
        <v>111.44892952720785</v>
      </c>
      <c r="BD59" s="359">
        <f t="shared" si="22"/>
        <v>1337.3871543264943</v>
      </c>
      <c r="BE59" s="451"/>
      <c r="BF59" s="451"/>
      <c r="BG59" s="445"/>
      <c r="BH59" s="448"/>
      <c r="BI59" s="344">
        <f t="shared" si="30"/>
        <v>111.44892952720785</v>
      </c>
      <c r="BJ59" s="359">
        <f t="shared" si="23"/>
        <v>1337.3871543264943</v>
      </c>
      <c r="BK59" s="451"/>
      <c r="BL59" s="451"/>
      <c r="BM59" s="445"/>
    </row>
    <row r="60" spans="1:65" ht="16.5" customHeight="1" x14ac:dyDescent="0.25">
      <c r="A60" s="142"/>
      <c r="B60" s="288" t="s">
        <v>450</v>
      </c>
      <c r="C60" s="292" t="s">
        <v>284</v>
      </c>
      <c r="D60" s="347" t="s">
        <v>500</v>
      </c>
      <c r="E60" s="85" t="str">
        <f t="shared" si="24"/>
        <v>026007VENP_Quarantaine</v>
      </c>
      <c r="F60" s="361" t="str">
        <f t="shared" si="25"/>
        <v>026007VENP_Quarantaine_Cta_04</v>
      </c>
      <c r="G60" s="143" t="s">
        <v>12</v>
      </c>
      <c r="H60" s="143" t="s">
        <v>14</v>
      </c>
      <c r="I60" s="288">
        <v>3</v>
      </c>
      <c r="J60" s="288" t="s">
        <v>286</v>
      </c>
      <c r="K60" s="288" t="s">
        <v>461</v>
      </c>
      <c r="L60" s="351" t="s">
        <v>10</v>
      </c>
      <c r="M60" s="293">
        <v>2</v>
      </c>
      <c r="N60" s="288">
        <v>287</v>
      </c>
      <c r="O60" s="288">
        <v>592</v>
      </c>
      <c r="P60" s="288">
        <v>25</v>
      </c>
      <c r="Q60" s="288" t="s">
        <v>478</v>
      </c>
      <c r="R60" s="296" t="s">
        <v>134</v>
      </c>
      <c r="S60" s="288" t="s">
        <v>137</v>
      </c>
      <c r="T60" s="288" t="s">
        <v>146</v>
      </c>
      <c r="U60" s="294" t="s">
        <v>168</v>
      </c>
      <c r="V60" s="295" t="s">
        <v>154</v>
      </c>
      <c r="W60" s="352"/>
      <c r="X60" s="353"/>
      <c r="Y60" s="353"/>
      <c r="Z60" s="354">
        <v>100</v>
      </c>
      <c r="AA60" s="355">
        <v>0.5</v>
      </c>
      <c r="AB60" s="356">
        <f t="shared" si="16"/>
        <v>50</v>
      </c>
      <c r="AC60" s="357">
        <f t="shared" si="17"/>
        <v>300</v>
      </c>
      <c r="AD60" s="358">
        <v>0.05</v>
      </c>
      <c r="AE60" s="357">
        <f t="shared" si="18"/>
        <v>315</v>
      </c>
      <c r="AF60" s="359">
        <f t="shared" si="10"/>
        <v>3780</v>
      </c>
      <c r="AG60" s="451"/>
      <c r="AH60" s="451"/>
      <c r="AI60" s="445"/>
      <c r="AJ60" s="448"/>
      <c r="AK60" s="344">
        <f t="shared" si="26"/>
        <v>334.34678858162357</v>
      </c>
      <c r="AL60" s="359">
        <f t="shared" si="19"/>
        <v>4012.1614629794831</v>
      </c>
      <c r="AM60" s="451"/>
      <c r="AN60" s="451"/>
      <c r="AO60" s="445"/>
      <c r="AP60" s="448"/>
      <c r="AQ60" s="344">
        <f t="shared" si="27"/>
        <v>334.34678858162357</v>
      </c>
      <c r="AR60" s="359">
        <f t="shared" si="20"/>
        <v>4012.1614629794831</v>
      </c>
      <c r="AS60" s="451"/>
      <c r="AT60" s="451"/>
      <c r="AU60" s="445"/>
      <c r="AV60" s="448"/>
      <c r="AW60" s="344">
        <f t="shared" si="28"/>
        <v>334.34678858162357</v>
      </c>
      <c r="AX60" s="359">
        <f t="shared" si="21"/>
        <v>4012.1614629794831</v>
      </c>
      <c r="AY60" s="451"/>
      <c r="AZ60" s="451"/>
      <c r="BA60" s="445"/>
      <c r="BB60" s="448"/>
      <c r="BC60" s="344">
        <f t="shared" si="29"/>
        <v>334.34678858162357</v>
      </c>
      <c r="BD60" s="359">
        <f t="shared" si="22"/>
        <v>4012.1614629794831</v>
      </c>
      <c r="BE60" s="451"/>
      <c r="BF60" s="451"/>
      <c r="BG60" s="445"/>
      <c r="BH60" s="448"/>
      <c r="BI60" s="344">
        <f t="shared" si="30"/>
        <v>334.34678858162357</v>
      </c>
      <c r="BJ60" s="359">
        <f t="shared" si="23"/>
        <v>4012.1614629794831</v>
      </c>
      <c r="BK60" s="451"/>
      <c r="BL60" s="451"/>
      <c r="BM60" s="445"/>
    </row>
    <row r="61" spans="1:65" ht="16.5" customHeight="1" x14ac:dyDescent="0.25">
      <c r="A61" s="142"/>
      <c r="B61" s="288" t="s">
        <v>450</v>
      </c>
      <c r="C61" s="292" t="s">
        <v>284</v>
      </c>
      <c r="D61" s="347" t="s">
        <v>500</v>
      </c>
      <c r="E61" s="85" t="str">
        <f t="shared" si="24"/>
        <v>026007VENP_Quarantaine</v>
      </c>
      <c r="F61" s="361" t="str">
        <f t="shared" si="25"/>
        <v>026007VENP_Quarantaine_Cta_04</v>
      </c>
      <c r="G61" s="143" t="s">
        <v>12</v>
      </c>
      <c r="H61" s="143" t="s">
        <v>14</v>
      </c>
      <c r="I61" s="288">
        <v>3</v>
      </c>
      <c r="J61" s="288" t="s">
        <v>286</v>
      </c>
      <c r="K61" s="288" t="s">
        <v>461</v>
      </c>
      <c r="L61" s="351" t="s">
        <v>10</v>
      </c>
      <c r="M61" s="293">
        <v>1</v>
      </c>
      <c r="N61" s="288">
        <v>592</v>
      </c>
      <c r="O61" s="288">
        <v>592</v>
      </c>
      <c r="P61" s="288">
        <v>25</v>
      </c>
      <c r="Q61" s="288" t="s">
        <v>473</v>
      </c>
      <c r="R61" s="296" t="s">
        <v>134</v>
      </c>
      <c r="S61" s="288" t="s">
        <v>137</v>
      </c>
      <c r="T61" s="288" t="s">
        <v>146</v>
      </c>
      <c r="U61" s="294" t="s">
        <v>168</v>
      </c>
      <c r="V61" s="295" t="s">
        <v>154</v>
      </c>
      <c r="W61" s="352"/>
      <c r="X61" s="353"/>
      <c r="Y61" s="353"/>
      <c r="Z61" s="354">
        <v>100</v>
      </c>
      <c r="AA61" s="355">
        <v>0.5</v>
      </c>
      <c r="AB61" s="356">
        <f t="shared" si="16"/>
        <v>50</v>
      </c>
      <c r="AC61" s="357">
        <f t="shared" si="17"/>
        <v>150</v>
      </c>
      <c r="AD61" s="358">
        <v>0.05</v>
      </c>
      <c r="AE61" s="357">
        <f t="shared" si="18"/>
        <v>157.5</v>
      </c>
      <c r="AF61" s="359">
        <f t="shared" si="10"/>
        <v>1890</v>
      </c>
      <c r="AG61" s="451"/>
      <c r="AH61" s="451"/>
      <c r="AI61" s="445"/>
      <c r="AJ61" s="448"/>
      <c r="AK61" s="344">
        <f t="shared" si="26"/>
        <v>167.17339429081179</v>
      </c>
      <c r="AL61" s="359">
        <f t="shared" si="19"/>
        <v>2006.0807314897415</v>
      </c>
      <c r="AM61" s="451"/>
      <c r="AN61" s="451"/>
      <c r="AO61" s="445"/>
      <c r="AP61" s="448"/>
      <c r="AQ61" s="344">
        <f t="shared" si="27"/>
        <v>167.17339429081179</v>
      </c>
      <c r="AR61" s="359">
        <f t="shared" si="20"/>
        <v>2006.0807314897415</v>
      </c>
      <c r="AS61" s="451"/>
      <c r="AT61" s="451"/>
      <c r="AU61" s="445"/>
      <c r="AV61" s="448"/>
      <c r="AW61" s="344">
        <f t="shared" si="28"/>
        <v>167.17339429081179</v>
      </c>
      <c r="AX61" s="359">
        <f t="shared" si="21"/>
        <v>2006.0807314897415</v>
      </c>
      <c r="AY61" s="451"/>
      <c r="AZ61" s="451"/>
      <c r="BA61" s="445"/>
      <c r="BB61" s="448"/>
      <c r="BC61" s="344">
        <f t="shared" si="29"/>
        <v>167.17339429081179</v>
      </c>
      <c r="BD61" s="359">
        <f t="shared" si="22"/>
        <v>2006.0807314897415</v>
      </c>
      <c r="BE61" s="451"/>
      <c r="BF61" s="451"/>
      <c r="BG61" s="445"/>
      <c r="BH61" s="448"/>
      <c r="BI61" s="344">
        <f t="shared" si="30"/>
        <v>167.17339429081179</v>
      </c>
      <c r="BJ61" s="359">
        <f t="shared" si="23"/>
        <v>2006.0807314897415</v>
      </c>
      <c r="BK61" s="451"/>
      <c r="BL61" s="451"/>
      <c r="BM61" s="445"/>
    </row>
    <row r="62" spans="1:65" ht="16.5" customHeight="1" x14ac:dyDescent="0.25">
      <c r="A62" s="142"/>
      <c r="B62" s="288" t="s">
        <v>450</v>
      </c>
      <c r="C62" s="292" t="s">
        <v>284</v>
      </c>
      <c r="D62" s="347" t="s">
        <v>500</v>
      </c>
      <c r="E62" s="85" t="str">
        <f t="shared" si="24"/>
        <v>026007VENP_Quarantaine</v>
      </c>
      <c r="F62" s="361" t="str">
        <f t="shared" si="25"/>
        <v>026007VENP_Quarantaine_Cta_05</v>
      </c>
      <c r="G62" s="143" t="s">
        <v>12</v>
      </c>
      <c r="H62" s="143" t="s">
        <v>14</v>
      </c>
      <c r="I62" s="288">
        <v>3</v>
      </c>
      <c r="J62" s="288" t="s">
        <v>286</v>
      </c>
      <c r="K62" s="288" t="s">
        <v>463</v>
      </c>
      <c r="L62" s="351" t="s">
        <v>10</v>
      </c>
      <c r="M62" s="293">
        <v>4</v>
      </c>
      <c r="N62" s="288">
        <v>592</v>
      </c>
      <c r="O62" s="288">
        <v>592</v>
      </c>
      <c r="P62" s="288">
        <v>25</v>
      </c>
      <c r="Q62" s="288" t="s">
        <v>473</v>
      </c>
      <c r="R62" s="296" t="s">
        <v>134</v>
      </c>
      <c r="S62" s="288" t="s">
        <v>137</v>
      </c>
      <c r="T62" s="288" t="s">
        <v>146</v>
      </c>
      <c r="U62" s="294" t="s">
        <v>168</v>
      </c>
      <c r="V62" s="295" t="s">
        <v>154</v>
      </c>
      <c r="W62" s="352"/>
      <c r="X62" s="353"/>
      <c r="Y62" s="353"/>
      <c r="Z62" s="354">
        <v>100</v>
      </c>
      <c r="AA62" s="355">
        <v>0.5</v>
      </c>
      <c r="AB62" s="356">
        <f t="shared" si="16"/>
        <v>50</v>
      </c>
      <c r="AC62" s="357">
        <f t="shared" si="17"/>
        <v>600</v>
      </c>
      <c r="AD62" s="358">
        <v>0.05</v>
      </c>
      <c r="AE62" s="357">
        <f t="shared" si="18"/>
        <v>630</v>
      </c>
      <c r="AF62" s="359">
        <f t="shared" si="10"/>
        <v>7560</v>
      </c>
      <c r="AG62" s="451"/>
      <c r="AH62" s="451"/>
      <c r="AI62" s="445"/>
      <c r="AJ62" s="448"/>
      <c r="AK62" s="344">
        <f t="shared" si="26"/>
        <v>668.69357716324714</v>
      </c>
      <c r="AL62" s="359">
        <f t="shared" si="19"/>
        <v>8024.3229259589662</v>
      </c>
      <c r="AM62" s="451"/>
      <c r="AN62" s="451"/>
      <c r="AO62" s="445"/>
      <c r="AP62" s="448"/>
      <c r="AQ62" s="344">
        <f t="shared" si="27"/>
        <v>668.69357716324714</v>
      </c>
      <c r="AR62" s="359">
        <f t="shared" si="20"/>
        <v>8024.3229259589662</v>
      </c>
      <c r="AS62" s="451"/>
      <c r="AT62" s="451"/>
      <c r="AU62" s="445"/>
      <c r="AV62" s="448"/>
      <c r="AW62" s="344">
        <f t="shared" si="28"/>
        <v>668.69357716324714</v>
      </c>
      <c r="AX62" s="359">
        <f t="shared" si="21"/>
        <v>8024.3229259589662</v>
      </c>
      <c r="AY62" s="451"/>
      <c r="AZ62" s="451"/>
      <c r="BA62" s="445"/>
      <c r="BB62" s="448"/>
      <c r="BC62" s="344">
        <f t="shared" si="29"/>
        <v>668.69357716324714</v>
      </c>
      <c r="BD62" s="359">
        <f t="shared" si="22"/>
        <v>8024.3229259589662</v>
      </c>
      <c r="BE62" s="451"/>
      <c r="BF62" s="451"/>
      <c r="BG62" s="445"/>
      <c r="BH62" s="448"/>
      <c r="BI62" s="344">
        <f t="shared" si="30"/>
        <v>668.69357716324714</v>
      </c>
      <c r="BJ62" s="359">
        <f t="shared" si="23"/>
        <v>8024.3229259589662</v>
      </c>
      <c r="BK62" s="451"/>
      <c r="BL62" s="451"/>
      <c r="BM62" s="445"/>
    </row>
    <row r="63" spans="1:65" ht="16.5" customHeight="1" x14ac:dyDescent="0.25">
      <c r="A63" s="142"/>
      <c r="B63" s="288" t="s">
        <v>450</v>
      </c>
      <c r="C63" s="292" t="s">
        <v>284</v>
      </c>
      <c r="D63" s="347" t="s">
        <v>500</v>
      </c>
      <c r="E63" s="85" t="str">
        <f t="shared" si="24"/>
        <v>026007VENP_Quarantaine</v>
      </c>
      <c r="F63" s="361" t="str">
        <f t="shared" si="25"/>
        <v>026007VENP_Quarantaine_Cta_05</v>
      </c>
      <c r="G63" s="143" t="s">
        <v>12</v>
      </c>
      <c r="H63" s="143" t="s">
        <v>14</v>
      </c>
      <c r="I63" s="288">
        <v>1</v>
      </c>
      <c r="J63" s="288" t="s">
        <v>286</v>
      </c>
      <c r="K63" s="288" t="s">
        <v>463</v>
      </c>
      <c r="L63" s="351" t="s">
        <v>10</v>
      </c>
      <c r="M63" s="293">
        <v>4</v>
      </c>
      <c r="N63" s="288">
        <v>592</v>
      </c>
      <c r="O63" s="288">
        <v>592</v>
      </c>
      <c r="P63" s="288">
        <v>292</v>
      </c>
      <c r="Q63" s="288"/>
      <c r="R63" s="290" t="s">
        <v>135</v>
      </c>
      <c r="S63" s="288" t="s">
        <v>475</v>
      </c>
      <c r="T63" s="288" t="s">
        <v>139</v>
      </c>
      <c r="U63" s="294" t="s">
        <v>476</v>
      </c>
      <c r="V63" s="295" t="s">
        <v>167</v>
      </c>
      <c r="W63" s="352"/>
      <c r="X63" s="353"/>
      <c r="Y63" s="353"/>
      <c r="Z63" s="354">
        <v>100</v>
      </c>
      <c r="AA63" s="355">
        <v>0.5</v>
      </c>
      <c r="AB63" s="356">
        <f t="shared" si="16"/>
        <v>50</v>
      </c>
      <c r="AC63" s="357">
        <f t="shared" si="17"/>
        <v>200</v>
      </c>
      <c r="AD63" s="358">
        <v>0.05</v>
      </c>
      <c r="AE63" s="357">
        <f t="shared" si="18"/>
        <v>210</v>
      </c>
      <c r="AF63" s="359">
        <f t="shared" si="10"/>
        <v>2520</v>
      </c>
      <c r="AG63" s="451"/>
      <c r="AH63" s="451"/>
      <c r="AI63" s="445"/>
      <c r="AJ63" s="448"/>
      <c r="AK63" s="344">
        <f t="shared" si="26"/>
        <v>222.8978590544157</v>
      </c>
      <c r="AL63" s="359">
        <f t="shared" si="19"/>
        <v>2674.7743086529886</v>
      </c>
      <c r="AM63" s="451"/>
      <c r="AN63" s="451"/>
      <c r="AO63" s="445"/>
      <c r="AP63" s="448"/>
      <c r="AQ63" s="344">
        <f t="shared" si="27"/>
        <v>222.8978590544157</v>
      </c>
      <c r="AR63" s="359">
        <f t="shared" si="20"/>
        <v>2674.7743086529886</v>
      </c>
      <c r="AS63" s="451"/>
      <c r="AT63" s="451"/>
      <c r="AU63" s="445"/>
      <c r="AV63" s="448"/>
      <c r="AW63" s="344">
        <f t="shared" si="28"/>
        <v>222.8978590544157</v>
      </c>
      <c r="AX63" s="359">
        <f t="shared" si="21"/>
        <v>2674.7743086529886</v>
      </c>
      <c r="AY63" s="451"/>
      <c r="AZ63" s="451"/>
      <c r="BA63" s="445"/>
      <c r="BB63" s="448"/>
      <c r="BC63" s="344">
        <f t="shared" si="29"/>
        <v>222.8978590544157</v>
      </c>
      <c r="BD63" s="359">
        <f t="shared" si="22"/>
        <v>2674.7743086529886</v>
      </c>
      <c r="BE63" s="451"/>
      <c r="BF63" s="451"/>
      <c r="BG63" s="445"/>
      <c r="BH63" s="448"/>
      <c r="BI63" s="344">
        <f t="shared" si="30"/>
        <v>222.8978590544157</v>
      </c>
      <c r="BJ63" s="359">
        <f t="shared" si="23"/>
        <v>2674.7743086529886</v>
      </c>
      <c r="BK63" s="451"/>
      <c r="BL63" s="451"/>
      <c r="BM63" s="445"/>
    </row>
    <row r="64" spans="1:65" ht="16.5" customHeight="1" x14ac:dyDescent="0.25">
      <c r="A64" s="142"/>
      <c r="B64" s="288" t="s">
        <v>450</v>
      </c>
      <c r="C64" s="292" t="s">
        <v>284</v>
      </c>
      <c r="D64" s="347" t="s">
        <v>500</v>
      </c>
      <c r="E64" s="85" t="str">
        <f t="shared" si="24"/>
        <v>026007VENP_Quarantaine</v>
      </c>
      <c r="F64" s="361" t="str">
        <f t="shared" si="25"/>
        <v>026007VENP_Quarantaine_Cta_05</v>
      </c>
      <c r="G64" s="143" t="s">
        <v>12</v>
      </c>
      <c r="H64" s="143" t="s">
        <v>14</v>
      </c>
      <c r="I64" s="288">
        <v>3</v>
      </c>
      <c r="J64" s="288" t="s">
        <v>286</v>
      </c>
      <c r="K64" s="288" t="s">
        <v>463</v>
      </c>
      <c r="L64" s="351" t="s">
        <v>10</v>
      </c>
      <c r="M64" s="293">
        <v>4</v>
      </c>
      <c r="N64" s="288">
        <v>592</v>
      </c>
      <c r="O64" s="288">
        <v>592</v>
      </c>
      <c r="P64" s="288">
        <v>25</v>
      </c>
      <c r="Q64" s="288" t="s">
        <v>473</v>
      </c>
      <c r="R64" s="296" t="s">
        <v>134</v>
      </c>
      <c r="S64" s="288" t="s">
        <v>137</v>
      </c>
      <c r="T64" s="288" t="s">
        <v>146</v>
      </c>
      <c r="U64" s="294" t="s">
        <v>168</v>
      </c>
      <c r="V64" s="295" t="s">
        <v>154</v>
      </c>
      <c r="W64" s="352"/>
      <c r="X64" s="353"/>
      <c r="Y64" s="353"/>
      <c r="Z64" s="354">
        <v>100</v>
      </c>
      <c r="AA64" s="355">
        <v>0.5</v>
      </c>
      <c r="AB64" s="356">
        <f t="shared" si="16"/>
        <v>50</v>
      </c>
      <c r="AC64" s="357">
        <f t="shared" si="17"/>
        <v>600</v>
      </c>
      <c r="AD64" s="358">
        <v>0.05</v>
      </c>
      <c r="AE64" s="357">
        <f t="shared" si="18"/>
        <v>630</v>
      </c>
      <c r="AF64" s="359">
        <f t="shared" si="10"/>
        <v>7560</v>
      </c>
      <c r="AG64" s="451"/>
      <c r="AH64" s="451"/>
      <c r="AI64" s="445"/>
      <c r="AJ64" s="448"/>
      <c r="AK64" s="344">
        <f t="shared" si="26"/>
        <v>668.69357716324714</v>
      </c>
      <c r="AL64" s="359">
        <f t="shared" si="19"/>
        <v>8024.3229259589662</v>
      </c>
      <c r="AM64" s="451"/>
      <c r="AN64" s="451"/>
      <c r="AO64" s="445"/>
      <c r="AP64" s="448"/>
      <c r="AQ64" s="344">
        <f t="shared" si="27"/>
        <v>668.69357716324714</v>
      </c>
      <c r="AR64" s="359">
        <f t="shared" si="20"/>
        <v>8024.3229259589662</v>
      </c>
      <c r="AS64" s="451"/>
      <c r="AT64" s="451"/>
      <c r="AU64" s="445"/>
      <c r="AV64" s="448"/>
      <c r="AW64" s="344">
        <f t="shared" si="28"/>
        <v>668.69357716324714</v>
      </c>
      <c r="AX64" s="359">
        <f t="shared" si="21"/>
        <v>8024.3229259589662</v>
      </c>
      <c r="AY64" s="451"/>
      <c r="AZ64" s="451"/>
      <c r="BA64" s="445"/>
      <c r="BB64" s="448"/>
      <c r="BC64" s="344">
        <f t="shared" si="29"/>
        <v>668.69357716324714</v>
      </c>
      <c r="BD64" s="359">
        <f t="shared" si="22"/>
        <v>8024.3229259589662</v>
      </c>
      <c r="BE64" s="451"/>
      <c r="BF64" s="451"/>
      <c r="BG64" s="445"/>
      <c r="BH64" s="448"/>
      <c r="BI64" s="344">
        <f t="shared" si="30"/>
        <v>668.69357716324714</v>
      </c>
      <c r="BJ64" s="359">
        <f t="shared" si="23"/>
        <v>8024.3229259589662</v>
      </c>
      <c r="BK64" s="451"/>
      <c r="BL64" s="451"/>
      <c r="BM64" s="445"/>
    </row>
    <row r="65" spans="1:65" ht="16.5" customHeight="1" x14ac:dyDescent="0.25">
      <c r="A65" s="142"/>
      <c r="B65" s="288" t="s">
        <v>450</v>
      </c>
      <c r="C65" s="292" t="s">
        <v>284</v>
      </c>
      <c r="D65" s="347" t="s">
        <v>500</v>
      </c>
      <c r="E65" s="85" t="str">
        <f t="shared" si="24"/>
        <v>026007VENP_Quarantaine</v>
      </c>
      <c r="F65" s="361" t="str">
        <f t="shared" si="25"/>
        <v>026007VENP_Quarantaine_Cta_06</v>
      </c>
      <c r="G65" s="143" t="s">
        <v>12</v>
      </c>
      <c r="H65" s="143" t="s">
        <v>14</v>
      </c>
      <c r="I65" s="288">
        <v>2</v>
      </c>
      <c r="J65" s="288" t="s">
        <v>286</v>
      </c>
      <c r="K65" s="288" t="s">
        <v>466</v>
      </c>
      <c r="L65" s="351" t="s">
        <v>10</v>
      </c>
      <c r="M65" s="293">
        <v>1</v>
      </c>
      <c r="N65" s="288">
        <v>195</v>
      </c>
      <c r="O65" s="288">
        <v>427</v>
      </c>
      <c r="P65" s="288">
        <v>25</v>
      </c>
      <c r="Q65" s="288" t="s">
        <v>479</v>
      </c>
      <c r="R65" s="296" t="s">
        <v>134</v>
      </c>
      <c r="S65" s="288" t="s">
        <v>137</v>
      </c>
      <c r="T65" s="288" t="s">
        <v>138</v>
      </c>
      <c r="U65" s="294" t="s">
        <v>158</v>
      </c>
      <c r="V65" s="295" t="s">
        <v>154</v>
      </c>
      <c r="W65" s="352"/>
      <c r="X65" s="353"/>
      <c r="Y65" s="353"/>
      <c r="Z65" s="354">
        <v>100</v>
      </c>
      <c r="AA65" s="355">
        <v>0.5</v>
      </c>
      <c r="AB65" s="356">
        <f t="shared" si="16"/>
        <v>50</v>
      </c>
      <c r="AC65" s="357">
        <f t="shared" si="17"/>
        <v>100</v>
      </c>
      <c r="AD65" s="358">
        <v>0.05</v>
      </c>
      <c r="AE65" s="357">
        <f t="shared" si="18"/>
        <v>105</v>
      </c>
      <c r="AF65" s="359">
        <f t="shared" si="10"/>
        <v>1260</v>
      </c>
      <c r="AG65" s="451"/>
      <c r="AH65" s="451"/>
      <c r="AI65" s="445"/>
      <c r="AJ65" s="448"/>
      <c r="AK65" s="344">
        <f t="shared" si="26"/>
        <v>111.44892952720785</v>
      </c>
      <c r="AL65" s="359">
        <f t="shared" si="19"/>
        <v>1337.3871543264943</v>
      </c>
      <c r="AM65" s="451"/>
      <c r="AN65" s="451"/>
      <c r="AO65" s="445"/>
      <c r="AP65" s="448"/>
      <c r="AQ65" s="344">
        <f t="shared" si="27"/>
        <v>111.44892952720785</v>
      </c>
      <c r="AR65" s="359">
        <f t="shared" si="20"/>
        <v>1337.3871543264943</v>
      </c>
      <c r="AS65" s="451"/>
      <c r="AT65" s="451"/>
      <c r="AU65" s="445"/>
      <c r="AV65" s="448"/>
      <c r="AW65" s="344">
        <f t="shared" si="28"/>
        <v>111.44892952720785</v>
      </c>
      <c r="AX65" s="359">
        <f t="shared" si="21"/>
        <v>1337.3871543264943</v>
      </c>
      <c r="AY65" s="451"/>
      <c r="AZ65" s="451"/>
      <c r="BA65" s="445"/>
      <c r="BB65" s="448"/>
      <c r="BC65" s="344">
        <f t="shared" si="29"/>
        <v>111.44892952720785</v>
      </c>
      <c r="BD65" s="359">
        <f t="shared" si="22"/>
        <v>1337.3871543264943</v>
      </c>
      <c r="BE65" s="451"/>
      <c r="BF65" s="451"/>
      <c r="BG65" s="445"/>
      <c r="BH65" s="448"/>
      <c r="BI65" s="344">
        <f t="shared" si="30"/>
        <v>111.44892952720785</v>
      </c>
      <c r="BJ65" s="359">
        <f t="shared" si="23"/>
        <v>1337.3871543264943</v>
      </c>
      <c r="BK65" s="451"/>
      <c r="BL65" s="451"/>
      <c r="BM65" s="445"/>
    </row>
    <row r="66" spans="1:65" ht="16.5" customHeight="1" thickBot="1" x14ac:dyDescent="0.3">
      <c r="A66" s="229"/>
      <c r="B66" s="230" t="s">
        <v>450</v>
      </c>
      <c r="C66" s="298" t="s">
        <v>284</v>
      </c>
      <c r="D66" s="363" t="s">
        <v>500</v>
      </c>
      <c r="E66" s="89" t="str">
        <f t="shared" si="24"/>
        <v>026007VENP_Quarantaine</v>
      </c>
      <c r="F66" s="364" t="str">
        <f t="shared" si="25"/>
        <v>026007VENP_Quarantaine_Cta_06</v>
      </c>
      <c r="G66" s="365" t="s">
        <v>12</v>
      </c>
      <c r="H66" s="365" t="s">
        <v>14</v>
      </c>
      <c r="I66" s="230">
        <v>3</v>
      </c>
      <c r="J66" s="230" t="s">
        <v>286</v>
      </c>
      <c r="K66" s="230" t="s">
        <v>466</v>
      </c>
      <c r="L66" s="366" t="s">
        <v>10</v>
      </c>
      <c r="M66" s="299">
        <v>1</v>
      </c>
      <c r="N66" s="230">
        <v>210</v>
      </c>
      <c r="O66" s="230">
        <v>423</v>
      </c>
      <c r="P66" s="230">
        <v>300</v>
      </c>
      <c r="Q66" s="230" t="s">
        <v>480</v>
      </c>
      <c r="R66" s="300" t="s">
        <v>134</v>
      </c>
      <c r="S66" s="230" t="s">
        <v>137</v>
      </c>
      <c r="T66" s="230" t="s">
        <v>146</v>
      </c>
      <c r="U66" s="367" t="s">
        <v>168</v>
      </c>
      <c r="V66" s="368" t="s">
        <v>154</v>
      </c>
      <c r="W66" s="369"/>
      <c r="X66" s="370"/>
      <c r="Y66" s="370"/>
      <c r="Z66" s="371">
        <v>100</v>
      </c>
      <c r="AA66" s="372">
        <v>0.5</v>
      </c>
      <c r="AB66" s="373">
        <f t="shared" si="16"/>
        <v>50</v>
      </c>
      <c r="AC66" s="374">
        <f t="shared" si="17"/>
        <v>150</v>
      </c>
      <c r="AD66" s="375">
        <v>0.05</v>
      </c>
      <c r="AE66" s="374">
        <f t="shared" si="18"/>
        <v>157.5</v>
      </c>
      <c r="AF66" s="376">
        <f t="shared" si="10"/>
        <v>1890</v>
      </c>
      <c r="AG66" s="452"/>
      <c r="AH66" s="452"/>
      <c r="AI66" s="446"/>
      <c r="AJ66" s="448"/>
      <c r="AK66" s="377">
        <f t="shared" si="26"/>
        <v>167.17339429081179</v>
      </c>
      <c r="AL66" s="376">
        <f t="shared" si="19"/>
        <v>2006.0807314897415</v>
      </c>
      <c r="AM66" s="452"/>
      <c r="AN66" s="452"/>
      <c r="AO66" s="446"/>
      <c r="AP66" s="448"/>
      <c r="AQ66" s="377">
        <f t="shared" si="27"/>
        <v>167.17339429081179</v>
      </c>
      <c r="AR66" s="376">
        <f t="shared" si="20"/>
        <v>2006.0807314897415</v>
      </c>
      <c r="AS66" s="452"/>
      <c r="AT66" s="452"/>
      <c r="AU66" s="446"/>
      <c r="AV66" s="448"/>
      <c r="AW66" s="377">
        <f t="shared" si="28"/>
        <v>167.17339429081179</v>
      </c>
      <c r="AX66" s="376">
        <f t="shared" si="21"/>
        <v>2006.0807314897415</v>
      </c>
      <c r="AY66" s="452"/>
      <c r="AZ66" s="452"/>
      <c r="BA66" s="446"/>
      <c r="BB66" s="448"/>
      <c r="BC66" s="377">
        <f t="shared" si="29"/>
        <v>167.17339429081179</v>
      </c>
      <c r="BD66" s="376">
        <f t="shared" si="22"/>
        <v>2006.0807314897415</v>
      </c>
      <c r="BE66" s="452"/>
      <c r="BF66" s="452"/>
      <c r="BG66" s="446"/>
      <c r="BH66" s="448"/>
      <c r="BI66" s="377">
        <f t="shared" si="30"/>
        <v>167.17339429081179</v>
      </c>
      <c r="BJ66" s="376">
        <f t="shared" si="23"/>
        <v>2006.0807314897415</v>
      </c>
      <c r="BK66" s="452"/>
      <c r="BL66" s="452"/>
      <c r="BM66" s="446"/>
    </row>
    <row r="67" spans="1:65" ht="16.5" customHeight="1" x14ac:dyDescent="0.25">
      <c r="A67" s="134"/>
      <c r="B67" s="226" t="s">
        <v>481</v>
      </c>
      <c r="C67" s="301" t="s">
        <v>318</v>
      </c>
      <c r="D67" s="333" t="s">
        <v>502</v>
      </c>
      <c r="E67" s="79" t="str">
        <f t="shared" si="24"/>
        <v>040001VENT_P601</v>
      </c>
      <c r="F67" s="334" t="str">
        <f t="shared" si="25"/>
        <v>040001VENT_P601_</v>
      </c>
      <c r="G67" s="162" t="s">
        <v>12</v>
      </c>
      <c r="H67" s="162" t="s">
        <v>11</v>
      </c>
      <c r="I67" s="378">
        <v>1</v>
      </c>
      <c r="J67" s="226" t="s">
        <v>482</v>
      </c>
      <c r="K67" s="171"/>
      <c r="L67" s="335" t="s">
        <v>10</v>
      </c>
      <c r="M67" s="226">
        <v>2</v>
      </c>
      <c r="N67" s="226">
        <v>592</v>
      </c>
      <c r="O67" s="226">
        <v>592</v>
      </c>
      <c r="P67" s="226">
        <v>48</v>
      </c>
      <c r="Q67" s="226"/>
      <c r="R67" s="378" t="s">
        <v>134</v>
      </c>
      <c r="S67" s="226" t="s">
        <v>136</v>
      </c>
      <c r="T67" s="226" t="s">
        <v>138</v>
      </c>
      <c r="U67" s="336" t="s">
        <v>160</v>
      </c>
      <c r="V67" s="335" t="s">
        <v>148</v>
      </c>
      <c r="W67" s="337"/>
      <c r="X67" s="338"/>
      <c r="Y67" s="338"/>
      <c r="Z67" s="339">
        <v>100</v>
      </c>
      <c r="AA67" s="340">
        <v>0.5</v>
      </c>
      <c r="AB67" s="341">
        <f t="shared" si="16"/>
        <v>50</v>
      </c>
      <c r="AC67" s="341">
        <f t="shared" si="17"/>
        <v>100</v>
      </c>
      <c r="AD67" s="342">
        <v>0.05</v>
      </c>
      <c r="AE67" s="341">
        <f t="shared" si="18"/>
        <v>105</v>
      </c>
      <c r="AF67" s="343">
        <f t="shared" si="10"/>
        <v>1260</v>
      </c>
      <c r="AG67" s="450">
        <f>SUM(AE67:AE78)</f>
        <v>1627.5</v>
      </c>
      <c r="AH67" s="450">
        <f>SUM(AF67:AF78)</f>
        <v>19530</v>
      </c>
      <c r="AI67" s="444"/>
      <c r="AJ67" s="448"/>
      <c r="AK67" s="345">
        <f t="shared" si="26"/>
        <v>111.44892952720785</v>
      </c>
      <c r="AL67" s="343">
        <f t="shared" si="19"/>
        <v>1337.3871543264943</v>
      </c>
      <c r="AM67" s="450">
        <f>SUM(AK67:AK78)</f>
        <v>1727.4584076717217</v>
      </c>
      <c r="AN67" s="450">
        <f>SUM(AL67:AL78)</f>
        <v>20729.50089206066</v>
      </c>
      <c r="AO67" s="444"/>
      <c r="AP67" s="448"/>
      <c r="AQ67" s="345">
        <f t="shared" si="27"/>
        <v>111.44892952720785</v>
      </c>
      <c r="AR67" s="343">
        <f t="shared" si="20"/>
        <v>1337.3871543264943</v>
      </c>
      <c r="AS67" s="450">
        <f>SUM(AQ67:AQ78)</f>
        <v>1727.4584076717217</v>
      </c>
      <c r="AT67" s="450">
        <f>SUM(AR67:AR78)</f>
        <v>20729.50089206066</v>
      </c>
      <c r="AU67" s="444"/>
      <c r="AV67" s="448"/>
      <c r="AW67" s="345">
        <f t="shared" si="28"/>
        <v>111.44892952720785</v>
      </c>
      <c r="AX67" s="343">
        <f t="shared" si="21"/>
        <v>1337.3871543264943</v>
      </c>
      <c r="AY67" s="450">
        <f>SUM(AW67:AW78)</f>
        <v>1727.4584076717217</v>
      </c>
      <c r="AZ67" s="450">
        <f>SUM(AX67:AX78)</f>
        <v>20729.50089206066</v>
      </c>
      <c r="BA67" s="444"/>
      <c r="BB67" s="448"/>
      <c r="BC67" s="345">
        <f t="shared" si="29"/>
        <v>111.44892952720785</v>
      </c>
      <c r="BD67" s="343">
        <f t="shared" si="22"/>
        <v>1337.3871543264943</v>
      </c>
      <c r="BE67" s="450">
        <f>SUM(BC67:BC78)</f>
        <v>1727.4584076717217</v>
      </c>
      <c r="BF67" s="450">
        <f>SUM(BD67:BD78)</f>
        <v>20729.50089206066</v>
      </c>
      <c r="BG67" s="444"/>
      <c r="BH67" s="448"/>
      <c r="BI67" s="345">
        <f t="shared" si="30"/>
        <v>111.44892952720785</v>
      </c>
      <c r="BJ67" s="343">
        <f t="shared" si="23"/>
        <v>1337.3871543264943</v>
      </c>
      <c r="BK67" s="450">
        <f>SUM(BI67:BI78)</f>
        <v>1727.4584076717217</v>
      </c>
      <c r="BL67" s="450">
        <f>SUM(BJ67:BJ78)</f>
        <v>20729.50089206066</v>
      </c>
      <c r="BM67" s="444"/>
    </row>
    <row r="68" spans="1:65" ht="16.5" customHeight="1" x14ac:dyDescent="0.25">
      <c r="A68" s="142"/>
      <c r="B68" s="288" t="s">
        <v>481</v>
      </c>
      <c r="C68" s="302" t="s">
        <v>318</v>
      </c>
      <c r="D68" s="360" t="s">
        <v>502</v>
      </c>
      <c r="E68" s="85" t="str">
        <f t="shared" si="24"/>
        <v>040001VENT_P401</v>
      </c>
      <c r="F68" s="361" t="str">
        <f t="shared" si="25"/>
        <v>040001VENT_P401_</v>
      </c>
      <c r="G68" s="143" t="s">
        <v>12</v>
      </c>
      <c r="H68" s="143" t="s">
        <v>11</v>
      </c>
      <c r="I68" s="290">
        <v>1</v>
      </c>
      <c r="J68" s="288" t="s">
        <v>483</v>
      </c>
      <c r="K68" s="154"/>
      <c r="L68" s="351" t="s">
        <v>10</v>
      </c>
      <c r="M68" s="288">
        <v>1</v>
      </c>
      <c r="N68" s="288">
        <v>355</v>
      </c>
      <c r="O68" s="288">
        <v>700</v>
      </c>
      <c r="P68" s="288">
        <v>48</v>
      </c>
      <c r="Q68" s="288"/>
      <c r="R68" s="290" t="s">
        <v>134</v>
      </c>
      <c r="S68" s="288" t="s">
        <v>136</v>
      </c>
      <c r="T68" s="288" t="s">
        <v>138</v>
      </c>
      <c r="U68" s="294" t="s">
        <v>160</v>
      </c>
      <c r="V68" s="295" t="s">
        <v>148</v>
      </c>
      <c r="W68" s="352"/>
      <c r="X68" s="353"/>
      <c r="Y68" s="353"/>
      <c r="Z68" s="354">
        <v>100</v>
      </c>
      <c r="AA68" s="355">
        <v>0.5</v>
      </c>
      <c r="AB68" s="356">
        <f t="shared" si="16"/>
        <v>50</v>
      </c>
      <c r="AC68" s="357">
        <f t="shared" si="17"/>
        <v>50</v>
      </c>
      <c r="AD68" s="358">
        <v>0.05</v>
      </c>
      <c r="AE68" s="357">
        <f t="shared" si="18"/>
        <v>52.5</v>
      </c>
      <c r="AF68" s="359">
        <f t="shared" si="10"/>
        <v>630</v>
      </c>
      <c r="AG68" s="451"/>
      <c r="AH68" s="451"/>
      <c r="AI68" s="445"/>
      <c r="AJ68" s="448"/>
      <c r="AK68" s="344">
        <f t="shared" si="26"/>
        <v>55.724464763603926</v>
      </c>
      <c r="AL68" s="359">
        <f t="shared" si="19"/>
        <v>668.69357716324714</v>
      </c>
      <c r="AM68" s="451"/>
      <c r="AN68" s="451"/>
      <c r="AO68" s="445"/>
      <c r="AP68" s="448"/>
      <c r="AQ68" s="344">
        <f t="shared" si="27"/>
        <v>55.724464763603926</v>
      </c>
      <c r="AR68" s="359">
        <f t="shared" si="20"/>
        <v>668.69357716324714</v>
      </c>
      <c r="AS68" s="451"/>
      <c r="AT68" s="451"/>
      <c r="AU68" s="445"/>
      <c r="AV68" s="448"/>
      <c r="AW68" s="344">
        <f t="shared" si="28"/>
        <v>55.724464763603926</v>
      </c>
      <c r="AX68" s="359">
        <f t="shared" si="21"/>
        <v>668.69357716324714</v>
      </c>
      <c r="AY68" s="451"/>
      <c r="AZ68" s="451"/>
      <c r="BA68" s="445"/>
      <c r="BB68" s="448"/>
      <c r="BC68" s="344">
        <f t="shared" si="29"/>
        <v>55.724464763603926</v>
      </c>
      <c r="BD68" s="359">
        <f t="shared" si="22"/>
        <v>668.69357716324714</v>
      </c>
      <c r="BE68" s="451"/>
      <c r="BF68" s="451"/>
      <c r="BG68" s="445"/>
      <c r="BH68" s="448"/>
      <c r="BI68" s="344">
        <f t="shared" si="30"/>
        <v>55.724464763603926</v>
      </c>
      <c r="BJ68" s="359">
        <f t="shared" si="23"/>
        <v>668.69357716324714</v>
      </c>
      <c r="BK68" s="451"/>
      <c r="BL68" s="451"/>
      <c r="BM68" s="445"/>
    </row>
    <row r="69" spans="1:65" ht="16.5" customHeight="1" x14ac:dyDescent="0.25">
      <c r="A69" s="142"/>
      <c r="B69" s="288" t="s">
        <v>481</v>
      </c>
      <c r="C69" s="302" t="s">
        <v>318</v>
      </c>
      <c r="D69" s="360" t="s">
        <v>502</v>
      </c>
      <c r="E69" s="85" t="str">
        <f t="shared" si="24"/>
        <v>040001VENT_P501</v>
      </c>
      <c r="F69" s="361" t="str">
        <f t="shared" si="25"/>
        <v>040001VENT_P501_</v>
      </c>
      <c r="G69" s="143" t="s">
        <v>12</v>
      </c>
      <c r="H69" s="143" t="s">
        <v>11</v>
      </c>
      <c r="I69" s="290">
        <v>1</v>
      </c>
      <c r="J69" s="288" t="s">
        <v>484</v>
      </c>
      <c r="K69" s="154"/>
      <c r="L69" s="351" t="s">
        <v>10</v>
      </c>
      <c r="M69" s="288">
        <v>2</v>
      </c>
      <c r="N69" s="288">
        <v>165</v>
      </c>
      <c r="O69" s="288">
        <v>630</v>
      </c>
      <c r="P69" s="288">
        <v>48</v>
      </c>
      <c r="Q69" s="288"/>
      <c r="R69" s="290" t="s">
        <v>134</v>
      </c>
      <c r="S69" s="288" t="s">
        <v>136</v>
      </c>
      <c r="T69" s="288" t="s">
        <v>138</v>
      </c>
      <c r="U69" s="294" t="s">
        <v>160</v>
      </c>
      <c r="V69" s="295" t="s">
        <v>148</v>
      </c>
      <c r="W69" s="352"/>
      <c r="X69" s="353"/>
      <c r="Y69" s="353"/>
      <c r="Z69" s="354">
        <v>100</v>
      </c>
      <c r="AA69" s="355">
        <v>0.5</v>
      </c>
      <c r="AB69" s="356">
        <f t="shared" si="16"/>
        <v>50</v>
      </c>
      <c r="AC69" s="357">
        <f t="shared" si="17"/>
        <v>100</v>
      </c>
      <c r="AD69" s="358">
        <v>0.05</v>
      </c>
      <c r="AE69" s="357">
        <f t="shared" si="18"/>
        <v>105</v>
      </c>
      <c r="AF69" s="359">
        <f t="shared" si="10"/>
        <v>1260</v>
      </c>
      <c r="AG69" s="451"/>
      <c r="AH69" s="451"/>
      <c r="AI69" s="445"/>
      <c r="AJ69" s="448"/>
      <c r="AK69" s="344">
        <f t="shared" si="26"/>
        <v>111.44892952720785</v>
      </c>
      <c r="AL69" s="359">
        <f t="shared" si="19"/>
        <v>1337.3871543264943</v>
      </c>
      <c r="AM69" s="451"/>
      <c r="AN69" s="451"/>
      <c r="AO69" s="445"/>
      <c r="AP69" s="448"/>
      <c r="AQ69" s="344">
        <f t="shared" si="27"/>
        <v>111.44892952720785</v>
      </c>
      <c r="AR69" s="359">
        <f t="shared" si="20"/>
        <v>1337.3871543264943</v>
      </c>
      <c r="AS69" s="451"/>
      <c r="AT69" s="451"/>
      <c r="AU69" s="445"/>
      <c r="AV69" s="448"/>
      <c r="AW69" s="344">
        <f t="shared" si="28"/>
        <v>111.44892952720785</v>
      </c>
      <c r="AX69" s="359">
        <f t="shared" si="21"/>
        <v>1337.3871543264943</v>
      </c>
      <c r="AY69" s="451"/>
      <c r="AZ69" s="451"/>
      <c r="BA69" s="445"/>
      <c r="BB69" s="448"/>
      <c r="BC69" s="344">
        <f t="shared" si="29"/>
        <v>111.44892952720785</v>
      </c>
      <c r="BD69" s="359">
        <f t="shared" si="22"/>
        <v>1337.3871543264943</v>
      </c>
      <c r="BE69" s="451"/>
      <c r="BF69" s="451"/>
      <c r="BG69" s="445"/>
      <c r="BH69" s="448"/>
      <c r="BI69" s="344">
        <f t="shared" si="30"/>
        <v>111.44892952720785</v>
      </c>
      <c r="BJ69" s="359">
        <f t="shared" si="23"/>
        <v>1337.3871543264943</v>
      </c>
      <c r="BK69" s="451"/>
      <c r="BL69" s="451"/>
      <c r="BM69" s="445"/>
    </row>
    <row r="70" spans="1:65" ht="16.5" customHeight="1" x14ac:dyDescent="0.25">
      <c r="A70" s="142"/>
      <c r="B70" s="288" t="s">
        <v>481</v>
      </c>
      <c r="C70" s="302" t="s">
        <v>318</v>
      </c>
      <c r="D70" s="360" t="s">
        <v>502</v>
      </c>
      <c r="E70" s="85" t="str">
        <f t="shared" si="24"/>
        <v>040001VENT_P301</v>
      </c>
      <c r="F70" s="361" t="str">
        <f t="shared" si="25"/>
        <v>040001VENT_P301_</v>
      </c>
      <c r="G70" s="143" t="s">
        <v>12</v>
      </c>
      <c r="H70" s="143" t="s">
        <v>11</v>
      </c>
      <c r="I70" s="290">
        <v>1</v>
      </c>
      <c r="J70" s="288" t="s">
        <v>485</v>
      </c>
      <c r="K70" s="154"/>
      <c r="L70" s="351" t="s">
        <v>10</v>
      </c>
      <c r="M70" s="288">
        <v>1</v>
      </c>
      <c r="N70" s="288">
        <v>245</v>
      </c>
      <c r="O70" s="288">
        <v>540</v>
      </c>
      <c r="P70" s="288">
        <v>98</v>
      </c>
      <c r="Q70" s="288"/>
      <c r="R70" s="290"/>
      <c r="S70" s="288" t="s">
        <v>136</v>
      </c>
      <c r="T70" s="288" t="s">
        <v>138</v>
      </c>
      <c r="U70" s="294" t="s">
        <v>158</v>
      </c>
      <c r="V70" s="295" t="s">
        <v>148</v>
      </c>
      <c r="W70" s="352"/>
      <c r="X70" s="353"/>
      <c r="Y70" s="353"/>
      <c r="Z70" s="354">
        <v>100</v>
      </c>
      <c r="AA70" s="355">
        <v>0.5</v>
      </c>
      <c r="AB70" s="356">
        <f t="shared" si="16"/>
        <v>50</v>
      </c>
      <c r="AC70" s="357">
        <f t="shared" si="17"/>
        <v>50</v>
      </c>
      <c r="AD70" s="358">
        <v>0.05</v>
      </c>
      <c r="AE70" s="357">
        <f t="shared" si="18"/>
        <v>52.5</v>
      </c>
      <c r="AF70" s="359">
        <f t="shared" si="10"/>
        <v>630</v>
      </c>
      <c r="AG70" s="451"/>
      <c r="AH70" s="451"/>
      <c r="AI70" s="445"/>
      <c r="AJ70" s="448"/>
      <c r="AK70" s="344">
        <f t="shared" si="26"/>
        <v>55.724464763603926</v>
      </c>
      <c r="AL70" s="359">
        <f t="shared" si="19"/>
        <v>668.69357716324714</v>
      </c>
      <c r="AM70" s="451"/>
      <c r="AN70" s="451"/>
      <c r="AO70" s="445"/>
      <c r="AP70" s="448"/>
      <c r="AQ70" s="344">
        <f t="shared" si="27"/>
        <v>55.724464763603926</v>
      </c>
      <c r="AR70" s="359">
        <f t="shared" si="20"/>
        <v>668.69357716324714</v>
      </c>
      <c r="AS70" s="451"/>
      <c r="AT70" s="451"/>
      <c r="AU70" s="445"/>
      <c r="AV70" s="448"/>
      <c r="AW70" s="344">
        <f t="shared" si="28"/>
        <v>55.724464763603926</v>
      </c>
      <c r="AX70" s="359">
        <f t="shared" si="21"/>
        <v>668.69357716324714</v>
      </c>
      <c r="AY70" s="451"/>
      <c r="AZ70" s="451"/>
      <c r="BA70" s="445"/>
      <c r="BB70" s="448"/>
      <c r="BC70" s="344">
        <f t="shared" si="29"/>
        <v>55.724464763603926</v>
      </c>
      <c r="BD70" s="359">
        <f t="shared" si="22"/>
        <v>668.69357716324714</v>
      </c>
      <c r="BE70" s="451"/>
      <c r="BF70" s="451"/>
      <c r="BG70" s="445"/>
      <c r="BH70" s="448"/>
      <c r="BI70" s="344">
        <f t="shared" si="30"/>
        <v>55.724464763603926</v>
      </c>
      <c r="BJ70" s="359">
        <f t="shared" si="23"/>
        <v>668.69357716324714</v>
      </c>
      <c r="BK70" s="451"/>
      <c r="BL70" s="451"/>
      <c r="BM70" s="445"/>
    </row>
    <row r="71" spans="1:65" ht="16.5" customHeight="1" x14ac:dyDescent="0.25">
      <c r="A71" s="142"/>
      <c r="B71" s="288" t="s">
        <v>481</v>
      </c>
      <c r="C71" s="302" t="s">
        <v>318</v>
      </c>
      <c r="D71" s="360" t="s">
        <v>502</v>
      </c>
      <c r="E71" s="85" t="str">
        <f t="shared" si="24"/>
        <v>040001VENT_HallTechno</v>
      </c>
      <c r="F71" s="361" t="str">
        <f t="shared" si="25"/>
        <v>040001VENT_HallTechno_</v>
      </c>
      <c r="G71" s="143" t="s">
        <v>12</v>
      </c>
      <c r="H71" s="143" t="s">
        <v>11</v>
      </c>
      <c r="I71" s="290">
        <v>1</v>
      </c>
      <c r="J71" s="288" t="s">
        <v>486</v>
      </c>
      <c r="K71" s="154"/>
      <c r="L71" s="351" t="s">
        <v>10</v>
      </c>
      <c r="M71" s="288">
        <v>1</v>
      </c>
      <c r="N71" s="288">
        <v>425</v>
      </c>
      <c r="O71" s="288">
        <v>540</v>
      </c>
      <c r="P71" s="288">
        <v>95</v>
      </c>
      <c r="Q71" s="288"/>
      <c r="R71" s="290" t="s">
        <v>134</v>
      </c>
      <c r="S71" s="288" t="s">
        <v>136</v>
      </c>
      <c r="T71" s="288" t="s">
        <v>138</v>
      </c>
      <c r="U71" s="294" t="s">
        <v>158</v>
      </c>
      <c r="V71" s="295" t="s">
        <v>148</v>
      </c>
      <c r="W71" s="352"/>
      <c r="X71" s="353"/>
      <c r="Y71" s="353"/>
      <c r="Z71" s="354">
        <v>100</v>
      </c>
      <c r="AA71" s="355">
        <v>0.5</v>
      </c>
      <c r="AB71" s="356">
        <f t="shared" si="16"/>
        <v>50</v>
      </c>
      <c r="AC71" s="357">
        <f t="shared" si="17"/>
        <v>50</v>
      </c>
      <c r="AD71" s="358">
        <v>0.05</v>
      </c>
      <c r="AE71" s="357">
        <f t="shared" si="18"/>
        <v>52.5</v>
      </c>
      <c r="AF71" s="359">
        <f t="shared" si="10"/>
        <v>630</v>
      </c>
      <c r="AG71" s="451"/>
      <c r="AH71" s="451"/>
      <c r="AI71" s="445"/>
      <c r="AJ71" s="448"/>
      <c r="AK71" s="344">
        <f t="shared" si="26"/>
        <v>55.724464763603926</v>
      </c>
      <c r="AL71" s="359">
        <f t="shared" si="19"/>
        <v>668.69357716324714</v>
      </c>
      <c r="AM71" s="451"/>
      <c r="AN71" s="451"/>
      <c r="AO71" s="445"/>
      <c r="AP71" s="448"/>
      <c r="AQ71" s="344">
        <f t="shared" si="27"/>
        <v>55.724464763603926</v>
      </c>
      <c r="AR71" s="359">
        <f t="shared" si="20"/>
        <v>668.69357716324714</v>
      </c>
      <c r="AS71" s="451"/>
      <c r="AT71" s="451"/>
      <c r="AU71" s="445"/>
      <c r="AV71" s="448"/>
      <c r="AW71" s="344">
        <f t="shared" si="28"/>
        <v>55.724464763603926</v>
      </c>
      <c r="AX71" s="359">
        <f t="shared" si="21"/>
        <v>668.69357716324714</v>
      </c>
      <c r="AY71" s="451"/>
      <c r="AZ71" s="451"/>
      <c r="BA71" s="445"/>
      <c r="BB71" s="448"/>
      <c r="BC71" s="344">
        <f t="shared" si="29"/>
        <v>55.724464763603926</v>
      </c>
      <c r="BD71" s="359">
        <f t="shared" si="22"/>
        <v>668.69357716324714</v>
      </c>
      <c r="BE71" s="451"/>
      <c r="BF71" s="451"/>
      <c r="BG71" s="445"/>
      <c r="BH71" s="448"/>
      <c r="BI71" s="344">
        <f t="shared" si="30"/>
        <v>55.724464763603926</v>
      </c>
      <c r="BJ71" s="359">
        <f t="shared" si="23"/>
        <v>668.69357716324714</v>
      </c>
      <c r="BK71" s="451"/>
      <c r="BL71" s="451"/>
      <c r="BM71" s="445"/>
    </row>
    <row r="72" spans="1:65" ht="16.5" customHeight="1" x14ac:dyDescent="0.25">
      <c r="A72" s="142"/>
      <c r="B72" s="288" t="s">
        <v>481</v>
      </c>
      <c r="C72" s="302" t="s">
        <v>318</v>
      </c>
      <c r="D72" s="360" t="s">
        <v>502</v>
      </c>
      <c r="E72" s="85" t="str">
        <f t="shared" si="24"/>
        <v>040001VENT_P201</v>
      </c>
      <c r="F72" s="361" t="str">
        <f t="shared" si="25"/>
        <v>040001VENT_P201_</v>
      </c>
      <c r="G72" s="143" t="s">
        <v>12</v>
      </c>
      <c r="H72" s="143" t="s">
        <v>11</v>
      </c>
      <c r="I72" s="290">
        <v>1</v>
      </c>
      <c r="J72" s="288" t="s">
        <v>487</v>
      </c>
      <c r="K72" s="154"/>
      <c r="L72" s="351" t="s">
        <v>10</v>
      </c>
      <c r="M72" s="288">
        <v>2</v>
      </c>
      <c r="N72" s="288">
        <v>287</v>
      </c>
      <c r="O72" s="288">
        <v>592</v>
      </c>
      <c r="P72" s="288">
        <v>20</v>
      </c>
      <c r="Q72" s="288" t="s">
        <v>488</v>
      </c>
      <c r="R72" s="296" t="s">
        <v>134</v>
      </c>
      <c r="S72" s="288" t="s">
        <v>137</v>
      </c>
      <c r="T72" s="288" t="s">
        <v>138</v>
      </c>
      <c r="U72" s="294" t="s">
        <v>158</v>
      </c>
      <c r="V72" s="295" t="s">
        <v>154</v>
      </c>
      <c r="W72" s="352"/>
      <c r="X72" s="353"/>
      <c r="Y72" s="353"/>
      <c r="Z72" s="354">
        <v>100</v>
      </c>
      <c r="AA72" s="355">
        <v>0.5</v>
      </c>
      <c r="AB72" s="356">
        <f t="shared" si="16"/>
        <v>50</v>
      </c>
      <c r="AC72" s="357">
        <f t="shared" si="17"/>
        <v>100</v>
      </c>
      <c r="AD72" s="358">
        <v>0.05</v>
      </c>
      <c r="AE72" s="357">
        <f t="shared" si="18"/>
        <v>105</v>
      </c>
      <c r="AF72" s="359">
        <f t="shared" si="10"/>
        <v>1260</v>
      </c>
      <c r="AG72" s="451"/>
      <c r="AH72" s="451"/>
      <c r="AI72" s="445"/>
      <c r="AJ72" s="448"/>
      <c r="AK72" s="344">
        <f t="shared" si="26"/>
        <v>111.44892952720785</v>
      </c>
      <c r="AL72" s="359">
        <f t="shared" si="19"/>
        <v>1337.3871543264943</v>
      </c>
      <c r="AM72" s="451"/>
      <c r="AN72" s="451"/>
      <c r="AO72" s="445"/>
      <c r="AP72" s="448"/>
      <c r="AQ72" s="344">
        <f t="shared" si="27"/>
        <v>111.44892952720785</v>
      </c>
      <c r="AR72" s="359">
        <f t="shared" si="20"/>
        <v>1337.3871543264943</v>
      </c>
      <c r="AS72" s="451"/>
      <c r="AT72" s="451"/>
      <c r="AU72" s="445"/>
      <c r="AV72" s="448"/>
      <c r="AW72" s="344">
        <f t="shared" si="28"/>
        <v>111.44892952720785</v>
      </c>
      <c r="AX72" s="359">
        <f t="shared" si="21"/>
        <v>1337.3871543264943</v>
      </c>
      <c r="AY72" s="451"/>
      <c r="AZ72" s="451"/>
      <c r="BA72" s="445"/>
      <c r="BB72" s="448"/>
      <c r="BC72" s="344">
        <f t="shared" si="29"/>
        <v>111.44892952720785</v>
      </c>
      <c r="BD72" s="359">
        <f t="shared" si="22"/>
        <v>1337.3871543264943</v>
      </c>
      <c r="BE72" s="451"/>
      <c r="BF72" s="451"/>
      <c r="BG72" s="445"/>
      <c r="BH72" s="448"/>
      <c r="BI72" s="344">
        <f t="shared" si="30"/>
        <v>111.44892952720785</v>
      </c>
      <c r="BJ72" s="359">
        <f t="shared" si="23"/>
        <v>1337.3871543264943</v>
      </c>
      <c r="BK72" s="451"/>
      <c r="BL72" s="451"/>
      <c r="BM72" s="445"/>
    </row>
    <row r="73" spans="1:65" ht="16.5" customHeight="1" x14ac:dyDescent="0.25">
      <c r="A73" s="142"/>
      <c r="B73" s="288" t="s">
        <v>481</v>
      </c>
      <c r="C73" s="302" t="s">
        <v>318</v>
      </c>
      <c r="D73" s="360" t="s">
        <v>502</v>
      </c>
      <c r="E73" s="85" t="str">
        <f t="shared" si="24"/>
        <v>040001VENT_P106</v>
      </c>
      <c r="F73" s="361" t="str">
        <f t="shared" si="25"/>
        <v>040001VENT_P106_</v>
      </c>
      <c r="G73" s="143" t="s">
        <v>12</v>
      </c>
      <c r="H73" s="143" t="s">
        <v>11</v>
      </c>
      <c r="I73" s="290">
        <v>1</v>
      </c>
      <c r="J73" s="288" t="s">
        <v>489</v>
      </c>
      <c r="K73" s="154"/>
      <c r="L73" s="351" t="s">
        <v>10</v>
      </c>
      <c r="M73" s="288">
        <v>1</v>
      </c>
      <c r="N73" s="288">
        <v>287</v>
      </c>
      <c r="O73" s="288">
        <v>592</v>
      </c>
      <c r="P73" s="288">
        <v>20</v>
      </c>
      <c r="Q73" s="288"/>
      <c r="R73" s="290" t="s">
        <v>134</v>
      </c>
      <c r="S73" s="288" t="s">
        <v>136</v>
      </c>
      <c r="T73" s="288" t="s">
        <v>138</v>
      </c>
      <c r="U73" s="294" t="s">
        <v>158</v>
      </c>
      <c r="V73" s="295" t="s">
        <v>150</v>
      </c>
      <c r="W73" s="352"/>
      <c r="X73" s="353"/>
      <c r="Y73" s="353"/>
      <c r="Z73" s="354">
        <v>100</v>
      </c>
      <c r="AA73" s="355">
        <v>0.5</v>
      </c>
      <c r="AB73" s="356">
        <f t="shared" si="16"/>
        <v>50</v>
      </c>
      <c r="AC73" s="357">
        <f t="shared" si="17"/>
        <v>50</v>
      </c>
      <c r="AD73" s="358">
        <v>0.05</v>
      </c>
      <c r="AE73" s="357">
        <f t="shared" si="18"/>
        <v>52.5</v>
      </c>
      <c r="AF73" s="359">
        <f t="shared" si="10"/>
        <v>630</v>
      </c>
      <c r="AG73" s="451"/>
      <c r="AH73" s="451"/>
      <c r="AI73" s="445"/>
      <c r="AJ73" s="448"/>
      <c r="AK73" s="344">
        <f t="shared" si="26"/>
        <v>55.724464763603926</v>
      </c>
      <c r="AL73" s="359">
        <f t="shared" si="19"/>
        <v>668.69357716324714</v>
      </c>
      <c r="AM73" s="451"/>
      <c r="AN73" s="451"/>
      <c r="AO73" s="445"/>
      <c r="AP73" s="448"/>
      <c r="AQ73" s="344">
        <f t="shared" si="27"/>
        <v>55.724464763603926</v>
      </c>
      <c r="AR73" s="359">
        <f t="shared" si="20"/>
        <v>668.69357716324714</v>
      </c>
      <c r="AS73" s="451"/>
      <c r="AT73" s="451"/>
      <c r="AU73" s="445"/>
      <c r="AV73" s="448"/>
      <c r="AW73" s="344">
        <f t="shared" si="28"/>
        <v>55.724464763603926</v>
      </c>
      <c r="AX73" s="359">
        <f t="shared" si="21"/>
        <v>668.69357716324714</v>
      </c>
      <c r="AY73" s="451"/>
      <c r="AZ73" s="451"/>
      <c r="BA73" s="445"/>
      <c r="BB73" s="448"/>
      <c r="BC73" s="344">
        <f t="shared" si="29"/>
        <v>55.724464763603926</v>
      </c>
      <c r="BD73" s="359">
        <f t="shared" si="22"/>
        <v>668.69357716324714</v>
      </c>
      <c r="BE73" s="451"/>
      <c r="BF73" s="451"/>
      <c r="BG73" s="445"/>
      <c r="BH73" s="448"/>
      <c r="BI73" s="344">
        <f t="shared" si="30"/>
        <v>55.724464763603926</v>
      </c>
      <c r="BJ73" s="359">
        <f t="shared" si="23"/>
        <v>668.69357716324714</v>
      </c>
      <c r="BK73" s="451"/>
      <c r="BL73" s="451"/>
      <c r="BM73" s="445"/>
    </row>
    <row r="74" spans="1:65" ht="16.5" customHeight="1" x14ac:dyDescent="0.25">
      <c r="A74" s="142"/>
      <c r="B74" s="288" t="s">
        <v>481</v>
      </c>
      <c r="C74" s="302" t="s">
        <v>318</v>
      </c>
      <c r="D74" s="360" t="s">
        <v>502</v>
      </c>
      <c r="E74" s="85" t="str">
        <f t="shared" si="24"/>
        <v>040001VENT_P104</v>
      </c>
      <c r="F74" s="361" t="str">
        <f t="shared" si="25"/>
        <v>040001VENT_P104_</v>
      </c>
      <c r="G74" s="143" t="s">
        <v>12</v>
      </c>
      <c r="H74" s="143" t="s">
        <v>11</v>
      </c>
      <c r="I74" s="290">
        <v>1</v>
      </c>
      <c r="J74" s="288" t="s">
        <v>490</v>
      </c>
      <c r="K74" s="154"/>
      <c r="L74" s="351" t="s">
        <v>10</v>
      </c>
      <c r="M74" s="288">
        <v>1</v>
      </c>
      <c r="N74" s="288">
        <v>287</v>
      </c>
      <c r="O74" s="288">
        <v>592</v>
      </c>
      <c r="P74" s="288">
        <v>20</v>
      </c>
      <c r="Q74" s="288"/>
      <c r="R74" s="290" t="s">
        <v>134</v>
      </c>
      <c r="S74" s="288" t="s">
        <v>136</v>
      </c>
      <c r="T74" s="288" t="s">
        <v>138</v>
      </c>
      <c r="U74" s="294" t="s">
        <v>158</v>
      </c>
      <c r="V74" s="295" t="s">
        <v>150</v>
      </c>
      <c r="W74" s="352"/>
      <c r="X74" s="353"/>
      <c r="Y74" s="353"/>
      <c r="Z74" s="354">
        <v>100</v>
      </c>
      <c r="AA74" s="355">
        <v>0.5</v>
      </c>
      <c r="AB74" s="356">
        <f t="shared" si="16"/>
        <v>50</v>
      </c>
      <c r="AC74" s="357">
        <f t="shared" si="17"/>
        <v>50</v>
      </c>
      <c r="AD74" s="358">
        <v>0.05</v>
      </c>
      <c r="AE74" s="357">
        <f t="shared" si="18"/>
        <v>52.5</v>
      </c>
      <c r="AF74" s="359">
        <f t="shared" si="10"/>
        <v>630</v>
      </c>
      <c r="AG74" s="451"/>
      <c r="AH74" s="451"/>
      <c r="AI74" s="445"/>
      <c r="AJ74" s="448"/>
      <c r="AK74" s="344">
        <f t="shared" si="26"/>
        <v>55.724464763603926</v>
      </c>
      <c r="AL74" s="359">
        <f t="shared" si="19"/>
        <v>668.69357716324714</v>
      </c>
      <c r="AM74" s="451"/>
      <c r="AN74" s="451"/>
      <c r="AO74" s="445"/>
      <c r="AP74" s="448"/>
      <c r="AQ74" s="344">
        <f t="shared" si="27"/>
        <v>55.724464763603926</v>
      </c>
      <c r="AR74" s="359">
        <f t="shared" si="20"/>
        <v>668.69357716324714</v>
      </c>
      <c r="AS74" s="451"/>
      <c r="AT74" s="451"/>
      <c r="AU74" s="445"/>
      <c r="AV74" s="448"/>
      <c r="AW74" s="344">
        <f t="shared" si="28"/>
        <v>55.724464763603926</v>
      </c>
      <c r="AX74" s="359">
        <f t="shared" si="21"/>
        <v>668.69357716324714</v>
      </c>
      <c r="AY74" s="451"/>
      <c r="AZ74" s="451"/>
      <c r="BA74" s="445"/>
      <c r="BB74" s="448"/>
      <c r="BC74" s="344">
        <f t="shared" si="29"/>
        <v>55.724464763603926</v>
      </c>
      <c r="BD74" s="359">
        <f t="shared" si="22"/>
        <v>668.69357716324714</v>
      </c>
      <c r="BE74" s="451"/>
      <c r="BF74" s="451"/>
      <c r="BG74" s="445"/>
      <c r="BH74" s="448"/>
      <c r="BI74" s="344">
        <f t="shared" si="30"/>
        <v>55.724464763603926</v>
      </c>
      <c r="BJ74" s="359">
        <f t="shared" si="23"/>
        <v>668.69357716324714</v>
      </c>
      <c r="BK74" s="451"/>
      <c r="BL74" s="451"/>
      <c r="BM74" s="445"/>
    </row>
    <row r="75" spans="1:65" ht="16.5" customHeight="1" x14ac:dyDescent="0.25">
      <c r="A75" s="142"/>
      <c r="B75" s="288" t="s">
        <v>481</v>
      </c>
      <c r="C75" s="302" t="s">
        <v>318</v>
      </c>
      <c r="D75" s="360" t="s">
        <v>502</v>
      </c>
      <c r="E75" s="85" t="str">
        <f t="shared" si="24"/>
        <v>040001VENT_P201</v>
      </c>
      <c r="F75" s="361" t="str">
        <f t="shared" si="25"/>
        <v>040001VENT_P201_</v>
      </c>
      <c r="G75" s="143" t="s">
        <v>12</v>
      </c>
      <c r="H75" s="143" t="s">
        <v>11</v>
      </c>
      <c r="I75" s="290">
        <v>1</v>
      </c>
      <c r="J75" s="288" t="s">
        <v>487</v>
      </c>
      <c r="K75" s="154"/>
      <c r="L75" s="351" t="s">
        <v>10</v>
      </c>
      <c r="M75" s="288">
        <v>2</v>
      </c>
      <c r="N75" s="288">
        <v>592</v>
      </c>
      <c r="O75" s="288">
        <v>592</v>
      </c>
      <c r="P75" s="288">
        <v>20</v>
      </c>
      <c r="Q75" s="288" t="s">
        <v>491</v>
      </c>
      <c r="R75" s="296" t="s">
        <v>134</v>
      </c>
      <c r="S75" s="288" t="s">
        <v>137</v>
      </c>
      <c r="T75" s="288" t="s">
        <v>138</v>
      </c>
      <c r="U75" s="294" t="s">
        <v>158</v>
      </c>
      <c r="V75" s="295" t="s">
        <v>154</v>
      </c>
      <c r="W75" s="352"/>
      <c r="X75" s="370"/>
      <c r="Y75" s="370"/>
      <c r="Z75" s="371">
        <v>100</v>
      </c>
      <c r="AA75" s="372">
        <v>0.5</v>
      </c>
      <c r="AB75" s="373">
        <f t="shared" si="16"/>
        <v>50</v>
      </c>
      <c r="AC75" s="374">
        <f t="shared" si="17"/>
        <v>100</v>
      </c>
      <c r="AD75" s="375">
        <v>0.05</v>
      </c>
      <c r="AE75" s="374">
        <f t="shared" si="18"/>
        <v>105</v>
      </c>
      <c r="AF75" s="376">
        <f t="shared" si="10"/>
        <v>1260</v>
      </c>
      <c r="AG75" s="451"/>
      <c r="AH75" s="451"/>
      <c r="AI75" s="445"/>
      <c r="AJ75" s="448"/>
      <c r="AK75" s="377">
        <f t="shared" si="26"/>
        <v>111.44892952720785</v>
      </c>
      <c r="AL75" s="376">
        <f t="shared" si="19"/>
        <v>1337.3871543264943</v>
      </c>
      <c r="AM75" s="451"/>
      <c r="AN75" s="451"/>
      <c r="AO75" s="445"/>
      <c r="AP75" s="448"/>
      <c r="AQ75" s="377">
        <f t="shared" si="27"/>
        <v>111.44892952720785</v>
      </c>
      <c r="AR75" s="376">
        <f t="shared" si="20"/>
        <v>1337.3871543264943</v>
      </c>
      <c r="AS75" s="451"/>
      <c r="AT75" s="451"/>
      <c r="AU75" s="445"/>
      <c r="AV75" s="448"/>
      <c r="AW75" s="377">
        <f t="shared" si="28"/>
        <v>111.44892952720785</v>
      </c>
      <c r="AX75" s="376">
        <f t="shared" si="21"/>
        <v>1337.3871543264943</v>
      </c>
      <c r="AY75" s="451"/>
      <c r="AZ75" s="451"/>
      <c r="BA75" s="445"/>
      <c r="BB75" s="448"/>
      <c r="BC75" s="377">
        <f t="shared" si="29"/>
        <v>111.44892952720785</v>
      </c>
      <c r="BD75" s="376">
        <f t="shared" si="22"/>
        <v>1337.3871543264943</v>
      </c>
      <c r="BE75" s="451"/>
      <c r="BF75" s="451"/>
      <c r="BG75" s="445"/>
      <c r="BH75" s="448"/>
      <c r="BI75" s="377">
        <f t="shared" si="30"/>
        <v>111.44892952720785</v>
      </c>
      <c r="BJ75" s="376">
        <f t="shared" si="23"/>
        <v>1337.3871543264943</v>
      </c>
      <c r="BK75" s="451"/>
      <c r="BL75" s="451"/>
      <c r="BM75" s="445"/>
    </row>
    <row r="76" spans="1:65" ht="16.5" customHeight="1" x14ac:dyDescent="0.25">
      <c r="A76" s="142"/>
      <c r="B76" s="288" t="s">
        <v>481</v>
      </c>
      <c r="C76" s="302" t="s">
        <v>318</v>
      </c>
      <c r="D76" s="360" t="s">
        <v>502</v>
      </c>
      <c r="E76" s="85" t="str">
        <f t="shared" si="24"/>
        <v>040001VENT_P201</v>
      </c>
      <c r="F76" s="361" t="str">
        <f t="shared" si="25"/>
        <v>040001VENT_P201_</v>
      </c>
      <c r="G76" s="143" t="s">
        <v>12</v>
      </c>
      <c r="H76" s="143" t="s">
        <v>11</v>
      </c>
      <c r="I76" s="290">
        <v>1</v>
      </c>
      <c r="J76" s="288" t="s">
        <v>487</v>
      </c>
      <c r="K76" s="154"/>
      <c r="L76" s="351" t="s">
        <v>10</v>
      </c>
      <c r="M76" s="288">
        <v>6</v>
      </c>
      <c r="N76" s="288">
        <v>592</v>
      </c>
      <c r="O76" s="288">
        <v>592</v>
      </c>
      <c r="P76" s="288">
        <v>20</v>
      </c>
      <c r="Q76" s="288" t="s">
        <v>491</v>
      </c>
      <c r="R76" s="300" t="s">
        <v>134</v>
      </c>
      <c r="S76" s="288" t="s">
        <v>137</v>
      </c>
      <c r="T76" s="288" t="s">
        <v>138</v>
      </c>
      <c r="U76" s="294" t="s">
        <v>158</v>
      </c>
      <c r="V76" s="295" t="s">
        <v>154</v>
      </c>
      <c r="W76" s="352"/>
      <c r="X76" s="379"/>
      <c r="Y76" s="353"/>
      <c r="Z76" s="380">
        <v>200</v>
      </c>
      <c r="AA76" s="381">
        <v>0.5</v>
      </c>
      <c r="AB76" s="356">
        <f t="shared" si="16"/>
        <v>100</v>
      </c>
      <c r="AC76" s="356">
        <f t="shared" si="17"/>
        <v>600</v>
      </c>
      <c r="AD76" s="382">
        <v>0.05</v>
      </c>
      <c r="AE76" s="356">
        <f t="shared" si="18"/>
        <v>630</v>
      </c>
      <c r="AF76" s="359">
        <f t="shared" si="10"/>
        <v>7560</v>
      </c>
      <c r="AG76" s="451"/>
      <c r="AH76" s="451"/>
      <c r="AI76" s="445"/>
      <c r="AJ76" s="448"/>
      <c r="AK76" s="344">
        <f t="shared" si="26"/>
        <v>668.69357716324714</v>
      </c>
      <c r="AL76" s="359">
        <f t="shared" si="19"/>
        <v>8024.3229259589662</v>
      </c>
      <c r="AM76" s="451"/>
      <c r="AN76" s="451"/>
      <c r="AO76" s="445"/>
      <c r="AP76" s="448"/>
      <c r="AQ76" s="344">
        <f t="shared" si="27"/>
        <v>668.69357716324714</v>
      </c>
      <c r="AR76" s="359">
        <f t="shared" si="20"/>
        <v>8024.3229259589662</v>
      </c>
      <c r="AS76" s="451"/>
      <c r="AT76" s="451"/>
      <c r="AU76" s="445"/>
      <c r="AV76" s="448"/>
      <c r="AW76" s="344">
        <f t="shared" si="28"/>
        <v>668.69357716324714</v>
      </c>
      <c r="AX76" s="359">
        <f t="shared" si="21"/>
        <v>8024.3229259589662</v>
      </c>
      <c r="AY76" s="451"/>
      <c r="AZ76" s="451"/>
      <c r="BA76" s="445"/>
      <c r="BB76" s="448"/>
      <c r="BC76" s="344">
        <f t="shared" si="29"/>
        <v>668.69357716324714</v>
      </c>
      <c r="BD76" s="359">
        <f t="shared" si="22"/>
        <v>8024.3229259589662</v>
      </c>
      <c r="BE76" s="451"/>
      <c r="BF76" s="451"/>
      <c r="BG76" s="445"/>
      <c r="BH76" s="448"/>
      <c r="BI76" s="344">
        <f t="shared" si="30"/>
        <v>668.69357716324714</v>
      </c>
      <c r="BJ76" s="359">
        <f t="shared" si="23"/>
        <v>8024.3229259589662</v>
      </c>
      <c r="BK76" s="451"/>
      <c r="BL76" s="451"/>
      <c r="BM76" s="445"/>
    </row>
    <row r="77" spans="1:65" ht="16.5" customHeight="1" x14ac:dyDescent="0.25">
      <c r="A77" s="142"/>
      <c r="B77" s="288" t="s">
        <v>481</v>
      </c>
      <c r="C77" s="302" t="s">
        <v>318</v>
      </c>
      <c r="D77" s="360" t="s">
        <v>502</v>
      </c>
      <c r="E77" s="85" t="str">
        <f t="shared" si="24"/>
        <v>040001VENT_P30</v>
      </c>
      <c r="F77" s="361" t="str">
        <f t="shared" si="25"/>
        <v>040001VENT_P30_</v>
      </c>
      <c r="G77" s="143" t="s">
        <v>12</v>
      </c>
      <c r="H77" s="143" t="s">
        <v>11</v>
      </c>
      <c r="I77" s="290">
        <v>1</v>
      </c>
      <c r="J77" s="288" t="s">
        <v>492</v>
      </c>
      <c r="K77" s="154"/>
      <c r="L77" s="351" t="s">
        <v>10</v>
      </c>
      <c r="M77" s="288">
        <v>2</v>
      </c>
      <c r="N77" s="288">
        <v>680</v>
      </c>
      <c r="O77" s="288">
        <v>975</v>
      </c>
      <c r="P77" s="288">
        <v>48</v>
      </c>
      <c r="Q77" s="288"/>
      <c r="R77" s="290" t="s">
        <v>134</v>
      </c>
      <c r="S77" s="288" t="s">
        <v>136</v>
      </c>
      <c r="T77" s="288" t="s">
        <v>138</v>
      </c>
      <c r="U77" s="294" t="s">
        <v>160</v>
      </c>
      <c r="V77" s="295" t="s">
        <v>148</v>
      </c>
      <c r="W77" s="352"/>
      <c r="X77" s="353"/>
      <c r="Y77" s="353"/>
      <c r="Z77" s="354">
        <v>200</v>
      </c>
      <c r="AA77" s="355">
        <v>0.5</v>
      </c>
      <c r="AB77" s="356">
        <f t="shared" si="16"/>
        <v>100</v>
      </c>
      <c r="AC77" s="357">
        <f t="shared" si="17"/>
        <v>200</v>
      </c>
      <c r="AD77" s="358">
        <v>0.05</v>
      </c>
      <c r="AE77" s="357">
        <f t="shared" si="18"/>
        <v>210</v>
      </c>
      <c r="AF77" s="359">
        <f t="shared" si="10"/>
        <v>2520</v>
      </c>
      <c r="AG77" s="451"/>
      <c r="AH77" s="451"/>
      <c r="AI77" s="445"/>
      <c r="AJ77" s="448"/>
      <c r="AK77" s="344">
        <f t="shared" si="26"/>
        <v>222.8978590544157</v>
      </c>
      <c r="AL77" s="359">
        <f t="shared" si="19"/>
        <v>2674.7743086529886</v>
      </c>
      <c r="AM77" s="451"/>
      <c r="AN77" s="451"/>
      <c r="AO77" s="445"/>
      <c r="AP77" s="448"/>
      <c r="AQ77" s="344">
        <f t="shared" si="27"/>
        <v>222.8978590544157</v>
      </c>
      <c r="AR77" s="359">
        <f t="shared" si="20"/>
        <v>2674.7743086529886</v>
      </c>
      <c r="AS77" s="451"/>
      <c r="AT77" s="451"/>
      <c r="AU77" s="445"/>
      <c r="AV77" s="448"/>
      <c r="AW77" s="344">
        <f t="shared" si="28"/>
        <v>222.8978590544157</v>
      </c>
      <c r="AX77" s="359">
        <f t="shared" si="21"/>
        <v>2674.7743086529886</v>
      </c>
      <c r="AY77" s="451"/>
      <c r="AZ77" s="451"/>
      <c r="BA77" s="445"/>
      <c r="BB77" s="448"/>
      <c r="BC77" s="344">
        <f t="shared" si="29"/>
        <v>222.8978590544157</v>
      </c>
      <c r="BD77" s="359">
        <f t="shared" si="22"/>
        <v>2674.7743086529886</v>
      </c>
      <c r="BE77" s="451"/>
      <c r="BF77" s="451"/>
      <c r="BG77" s="445"/>
      <c r="BH77" s="448"/>
      <c r="BI77" s="344">
        <f t="shared" si="30"/>
        <v>222.8978590544157</v>
      </c>
      <c r="BJ77" s="359">
        <f t="shared" si="23"/>
        <v>2674.7743086529886</v>
      </c>
      <c r="BK77" s="451"/>
      <c r="BL77" s="451"/>
      <c r="BM77" s="445"/>
    </row>
    <row r="78" spans="1:65" ht="16.5" customHeight="1" thickBot="1" x14ac:dyDescent="0.3">
      <c r="A78" s="155"/>
      <c r="B78" s="303" t="s">
        <v>481</v>
      </c>
      <c r="C78" s="304" t="s">
        <v>318</v>
      </c>
      <c r="D78" s="383" t="s">
        <v>502</v>
      </c>
      <c r="E78" s="93" t="str">
        <f t="shared" si="24"/>
        <v>040001VENT_Amphi</v>
      </c>
      <c r="F78" s="384" t="str">
        <f t="shared" si="25"/>
        <v>040001VENT_Amphi_</v>
      </c>
      <c r="G78" s="156" t="s">
        <v>12</v>
      </c>
      <c r="H78" s="156" t="s">
        <v>11</v>
      </c>
      <c r="I78" s="385">
        <v>1</v>
      </c>
      <c r="J78" s="303" t="s">
        <v>493</v>
      </c>
      <c r="K78" s="263"/>
      <c r="L78" s="386" t="s">
        <v>10</v>
      </c>
      <c r="M78" s="303">
        <v>1</v>
      </c>
      <c r="N78" s="303">
        <v>660</v>
      </c>
      <c r="O78" s="303">
        <v>1160</v>
      </c>
      <c r="P78" s="303">
        <v>48</v>
      </c>
      <c r="Q78" s="303"/>
      <c r="R78" s="385" t="s">
        <v>134</v>
      </c>
      <c r="S78" s="303" t="s">
        <v>136</v>
      </c>
      <c r="T78" s="303" t="s">
        <v>138</v>
      </c>
      <c r="U78" s="387" t="s">
        <v>160</v>
      </c>
      <c r="V78" s="388" t="s">
        <v>148</v>
      </c>
      <c r="W78" s="389"/>
      <c r="X78" s="390"/>
      <c r="Y78" s="390"/>
      <c r="Z78" s="391">
        <v>200</v>
      </c>
      <c r="AA78" s="392">
        <v>0.5</v>
      </c>
      <c r="AB78" s="393">
        <f t="shared" si="16"/>
        <v>100</v>
      </c>
      <c r="AC78" s="394">
        <f t="shared" si="17"/>
        <v>100</v>
      </c>
      <c r="AD78" s="395">
        <v>0.05</v>
      </c>
      <c r="AE78" s="394">
        <f t="shared" si="18"/>
        <v>105</v>
      </c>
      <c r="AF78" s="396">
        <f t="shared" si="10"/>
        <v>1260</v>
      </c>
      <c r="AG78" s="452"/>
      <c r="AH78" s="452"/>
      <c r="AI78" s="446"/>
      <c r="AJ78" s="448"/>
      <c r="AK78" s="397">
        <f t="shared" si="26"/>
        <v>111.44892952720785</v>
      </c>
      <c r="AL78" s="396">
        <f t="shared" si="19"/>
        <v>1337.3871543264943</v>
      </c>
      <c r="AM78" s="452"/>
      <c r="AN78" s="452"/>
      <c r="AO78" s="446"/>
      <c r="AP78" s="448"/>
      <c r="AQ78" s="397">
        <f t="shared" si="27"/>
        <v>111.44892952720785</v>
      </c>
      <c r="AR78" s="396">
        <f t="shared" si="20"/>
        <v>1337.3871543264943</v>
      </c>
      <c r="AS78" s="452"/>
      <c r="AT78" s="452"/>
      <c r="AU78" s="446"/>
      <c r="AV78" s="448"/>
      <c r="AW78" s="397">
        <f t="shared" si="28"/>
        <v>111.44892952720785</v>
      </c>
      <c r="AX78" s="396">
        <f t="shared" si="21"/>
        <v>1337.3871543264943</v>
      </c>
      <c r="AY78" s="452"/>
      <c r="AZ78" s="452"/>
      <c r="BA78" s="446"/>
      <c r="BB78" s="448"/>
      <c r="BC78" s="397">
        <f t="shared" si="29"/>
        <v>111.44892952720785</v>
      </c>
      <c r="BD78" s="396">
        <f t="shared" si="22"/>
        <v>1337.3871543264943</v>
      </c>
      <c r="BE78" s="452"/>
      <c r="BF78" s="452"/>
      <c r="BG78" s="446"/>
      <c r="BH78" s="448"/>
      <c r="BI78" s="397">
        <f t="shared" si="30"/>
        <v>111.44892952720785</v>
      </c>
      <c r="BJ78" s="396">
        <f t="shared" si="23"/>
        <v>1337.3871543264943</v>
      </c>
      <c r="BK78" s="452"/>
      <c r="BL78" s="452"/>
      <c r="BM78" s="446"/>
    </row>
    <row r="79" spans="1:65" ht="16.5" customHeight="1" x14ac:dyDescent="0.25">
      <c r="A79" s="134"/>
      <c r="B79" s="226" t="s">
        <v>494</v>
      </c>
      <c r="C79" s="301" t="s">
        <v>294</v>
      </c>
      <c r="D79" s="333" t="s">
        <v>501</v>
      </c>
      <c r="E79" s="79" t="str">
        <f t="shared" si="24"/>
        <v>032001VENT_Amphi1</v>
      </c>
      <c r="F79" s="334" t="str">
        <f t="shared" si="25"/>
        <v>032001VENT_Amphi1_</v>
      </c>
      <c r="G79" s="162" t="s">
        <v>12</v>
      </c>
      <c r="H79" s="162" t="s">
        <v>11</v>
      </c>
      <c r="I79" s="378">
        <v>1</v>
      </c>
      <c r="J79" s="226" t="s">
        <v>308</v>
      </c>
      <c r="K79" s="378"/>
      <c r="L79" s="335" t="s">
        <v>10</v>
      </c>
      <c r="M79" s="226">
        <v>2</v>
      </c>
      <c r="N79" s="226">
        <v>287</v>
      </c>
      <c r="O79" s="226">
        <v>592</v>
      </c>
      <c r="P79" s="226">
        <v>48</v>
      </c>
      <c r="Q79" s="226"/>
      <c r="R79" s="378" t="s">
        <v>134</v>
      </c>
      <c r="S79" s="226" t="s">
        <v>136</v>
      </c>
      <c r="T79" s="226" t="s">
        <v>138</v>
      </c>
      <c r="U79" s="336" t="s">
        <v>160</v>
      </c>
      <c r="V79" s="335" t="s">
        <v>148</v>
      </c>
      <c r="W79" s="337"/>
      <c r="X79" s="338"/>
      <c r="Y79" s="338"/>
      <c r="Z79" s="339">
        <v>200</v>
      </c>
      <c r="AA79" s="340">
        <v>0.5</v>
      </c>
      <c r="AB79" s="341">
        <f t="shared" si="16"/>
        <v>100</v>
      </c>
      <c r="AC79" s="341">
        <f t="shared" si="17"/>
        <v>200</v>
      </c>
      <c r="AD79" s="342">
        <v>0.05</v>
      </c>
      <c r="AE79" s="341">
        <f t="shared" si="18"/>
        <v>210</v>
      </c>
      <c r="AF79" s="343">
        <f t="shared" si="10"/>
        <v>2520</v>
      </c>
      <c r="AG79" s="450">
        <f>SUM(AE79:AE91)</f>
        <v>1995</v>
      </c>
      <c r="AH79" s="450">
        <f>SUM(AF79:AF91)</f>
        <v>23940</v>
      </c>
      <c r="AI79" s="444"/>
      <c r="AJ79" s="448"/>
      <c r="AK79" s="345">
        <f t="shared" si="26"/>
        <v>222.8978590544157</v>
      </c>
      <c r="AL79" s="343">
        <f t="shared" si="19"/>
        <v>2674.7743086529886</v>
      </c>
      <c r="AM79" s="450">
        <f>SUM(AK79:AK91)</f>
        <v>2117.5296610169494</v>
      </c>
      <c r="AN79" s="450">
        <f>SUM(AL79:AL91)</f>
        <v>25410.355932203391</v>
      </c>
      <c r="AO79" s="444"/>
      <c r="AP79" s="448"/>
      <c r="AQ79" s="345">
        <f t="shared" si="27"/>
        <v>222.8978590544157</v>
      </c>
      <c r="AR79" s="343">
        <f t="shared" si="20"/>
        <v>2674.7743086529886</v>
      </c>
      <c r="AS79" s="450">
        <f>SUM(AQ79:AQ91)</f>
        <v>2117.5296610169494</v>
      </c>
      <c r="AT79" s="450">
        <f>SUM(AR79:AR91)</f>
        <v>25410.355932203391</v>
      </c>
      <c r="AU79" s="444"/>
      <c r="AV79" s="448"/>
      <c r="AW79" s="345">
        <f t="shared" si="28"/>
        <v>222.8978590544157</v>
      </c>
      <c r="AX79" s="343">
        <f t="shared" si="21"/>
        <v>2674.7743086529886</v>
      </c>
      <c r="AY79" s="450">
        <f>SUM(AW79:AW91)</f>
        <v>2117.5296610169494</v>
      </c>
      <c r="AZ79" s="450">
        <f>SUM(AX79:AX91)</f>
        <v>25410.355932203391</v>
      </c>
      <c r="BA79" s="444"/>
      <c r="BB79" s="448"/>
      <c r="BC79" s="345">
        <f t="shared" si="29"/>
        <v>222.8978590544157</v>
      </c>
      <c r="BD79" s="343">
        <f t="shared" si="22"/>
        <v>2674.7743086529886</v>
      </c>
      <c r="BE79" s="450">
        <f>SUM(BC79:BC91)</f>
        <v>2117.5296610169494</v>
      </c>
      <c r="BF79" s="450">
        <f>SUM(BD79:BD91)</f>
        <v>25410.355932203391</v>
      </c>
      <c r="BG79" s="444"/>
      <c r="BH79" s="448"/>
      <c r="BI79" s="345">
        <f t="shared" si="30"/>
        <v>222.8978590544157</v>
      </c>
      <c r="BJ79" s="343">
        <f t="shared" si="23"/>
        <v>2674.7743086529886</v>
      </c>
      <c r="BK79" s="450">
        <f>SUM(BI79:BI91)</f>
        <v>2117.5296610169494</v>
      </c>
      <c r="BL79" s="450">
        <f>SUM(BJ79:BJ91)</f>
        <v>25410.355932203391</v>
      </c>
      <c r="BM79" s="444"/>
    </row>
    <row r="80" spans="1:65" ht="16.5" customHeight="1" x14ac:dyDescent="0.25">
      <c r="A80" s="142"/>
      <c r="B80" s="288" t="s">
        <v>494</v>
      </c>
      <c r="C80" s="302" t="s">
        <v>294</v>
      </c>
      <c r="D80" s="360" t="s">
        <v>501</v>
      </c>
      <c r="E80" s="85" t="str">
        <f t="shared" si="24"/>
        <v>032001VENT_Amphi1</v>
      </c>
      <c r="F80" s="361" t="str">
        <f t="shared" si="25"/>
        <v>032001VENT_Amphi1_</v>
      </c>
      <c r="G80" s="143" t="s">
        <v>12</v>
      </c>
      <c r="H80" s="143" t="s">
        <v>11</v>
      </c>
      <c r="I80" s="290">
        <v>1</v>
      </c>
      <c r="J80" s="288" t="s">
        <v>308</v>
      </c>
      <c r="K80" s="290"/>
      <c r="L80" s="351" t="s">
        <v>10</v>
      </c>
      <c r="M80" s="288">
        <v>2</v>
      </c>
      <c r="N80" s="288">
        <v>592</v>
      </c>
      <c r="O80" s="288">
        <v>592</v>
      </c>
      <c r="P80" s="288">
        <v>48</v>
      </c>
      <c r="Q80" s="288"/>
      <c r="R80" s="290" t="s">
        <v>134</v>
      </c>
      <c r="S80" s="288" t="s">
        <v>136</v>
      </c>
      <c r="T80" s="288" t="s">
        <v>138</v>
      </c>
      <c r="U80" s="294" t="s">
        <v>160</v>
      </c>
      <c r="V80" s="295" t="s">
        <v>148</v>
      </c>
      <c r="W80" s="352"/>
      <c r="X80" s="353"/>
      <c r="Y80" s="353"/>
      <c r="Z80" s="354">
        <v>200</v>
      </c>
      <c r="AA80" s="355">
        <v>0.5</v>
      </c>
      <c r="AB80" s="356">
        <f t="shared" si="16"/>
        <v>100</v>
      </c>
      <c r="AC80" s="357">
        <f t="shared" si="17"/>
        <v>200</v>
      </c>
      <c r="AD80" s="358">
        <v>0.05</v>
      </c>
      <c r="AE80" s="357">
        <f t="shared" si="18"/>
        <v>210</v>
      </c>
      <c r="AF80" s="359">
        <f t="shared" si="10"/>
        <v>2520</v>
      </c>
      <c r="AG80" s="451"/>
      <c r="AH80" s="451"/>
      <c r="AI80" s="445"/>
      <c r="AJ80" s="448"/>
      <c r="AK80" s="344">
        <f t="shared" si="26"/>
        <v>222.8978590544157</v>
      </c>
      <c r="AL80" s="359">
        <f t="shared" si="19"/>
        <v>2674.7743086529886</v>
      </c>
      <c r="AM80" s="451"/>
      <c r="AN80" s="451"/>
      <c r="AO80" s="445"/>
      <c r="AP80" s="448"/>
      <c r="AQ80" s="344">
        <f t="shared" si="27"/>
        <v>222.8978590544157</v>
      </c>
      <c r="AR80" s="359">
        <f t="shared" si="20"/>
        <v>2674.7743086529886</v>
      </c>
      <c r="AS80" s="451"/>
      <c r="AT80" s="451"/>
      <c r="AU80" s="445"/>
      <c r="AV80" s="448"/>
      <c r="AW80" s="344">
        <f t="shared" si="28"/>
        <v>222.8978590544157</v>
      </c>
      <c r="AX80" s="359">
        <f t="shared" si="21"/>
        <v>2674.7743086529886</v>
      </c>
      <c r="AY80" s="451"/>
      <c r="AZ80" s="451"/>
      <c r="BA80" s="445"/>
      <c r="BB80" s="448"/>
      <c r="BC80" s="344">
        <f t="shared" si="29"/>
        <v>222.8978590544157</v>
      </c>
      <c r="BD80" s="359">
        <f t="shared" si="22"/>
        <v>2674.7743086529886</v>
      </c>
      <c r="BE80" s="451"/>
      <c r="BF80" s="451"/>
      <c r="BG80" s="445"/>
      <c r="BH80" s="448"/>
      <c r="BI80" s="344">
        <f t="shared" si="30"/>
        <v>222.8978590544157</v>
      </c>
      <c r="BJ80" s="359">
        <f t="shared" si="23"/>
        <v>2674.7743086529886</v>
      </c>
      <c r="BK80" s="451"/>
      <c r="BL80" s="451"/>
      <c r="BM80" s="445"/>
    </row>
    <row r="81" spans="1:65" ht="16.5" customHeight="1" x14ac:dyDescent="0.25">
      <c r="A81" s="142"/>
      <c r="B81" s="288" t="s">
        <v>494</v>
      </c>
      <c r="C81" s="302" t="s">
        <v>294</v>
      </c>
      <c r="D81" s="360" t="s">
        <v>501</v>
      </c>
      <c r="E81" s="85" t="str">
        <f t="shared" si="24"/>
        <v>032001VENT_Examen</v>
      </c>
      <c r="F81" s="361" t="str">
        <f t="shared" si="25"/>
        <v>032001VENT_Examen_</v>
      </c>
      <c r="G81" s="143" t="s">
        <v>12</v>
      </c>
      <c r="H81" s="143" t="s">
        <v>11</v>
      </c>
      <c r="I81" s="290">
        <v>1</v>
      </c>
      <c r="J81" s="288" t="s">
        <v>495</v>
      </c>
      <c r="K81" s="154"/>
      <c r="L81" s="351" t="s">
        <v>10</v>
      </c>
      <c r="M81" s="288">
        <v>1</v>
      </c>
      <c r="N81" s="288">
        <v>592</v>
      </c>
      <c r="O81" s="288">
        <v>592</v>
      </c>
      <c r="P81" s="288">
        <v>25</v>
      </c>
      <c r="Q81" s="288" t="s">
        <v>496</v>
      </c>
      <c r="R81" s="296" t="s">
        <v>134</v>
      </c>
      <c r="S81" s="288" t="s">
        <v>137</v>
      </c>
      <c r="T81" s="288" t="s">
        <v>139</v>
      </c>
      <c r="U81" s="294" t="s">
        <v>160</v>
      </c>
      <c r="V81" s="295" t="s">
        <v>154</v>
      </c>
      <c r="W81" s="352"/>
      <c r="X81" s="353"/>
      <c r="Y81" s="353"/>
      <c r="Z81" s="354">
        <v>200</v>
      </c>
      <c r="AA81" s="355">
        <v>0.5</v>
      </c>
      <c r="AB81" s="356">
        <f t="shared" si="16"/>
        <v>100</v>
      </c>
      <c r="AC81" s="357">
        <f t="shared" si="17"/>
        <v>100</v>
      </c>
      <c r="AD81" s="358">
        <v>0.05</v>
      </c>
      <c r="AE81" s="357">
        <f t="shared" si="18"/>
        <v>105</v>
      </c>
      <c r="AF81" s="359">
        <f t="shared" si="10"/>
        <v>1260</v>
      </c>
      <c r="AG81" s="451"/>
      <c r="AH81" s="451"/>
      <c r="AI81" s="445"/>
      <c r="AJ81" s="448"/>
      <c r="AK81" s="344">
        <f t="shared" si="26"/>
        <v>111.44892952720785</v>
      </c>
      <c r="AL81" s="359">
        <f t="shared" si="19"/>
        <v>1337.3871543264943</v>
      </c>
      <c r="AM81" s="451"/>
      <c r="AN81" s="451"/>
      <c r="AO81" s="445"/>
      <c r="AP81" s="448"/>
      <c r="AQ81" s="344">
        <f t="shared" si="27"/>
        <v>111.44892952720785</v>
      </c>
      <c r="AR81" s="359">
        <f t="shared" si="20"/>
        <v>1337.3871543264943</v>
      </c>
      <c r="AS81" s="451"/>
      <c r="AT81" s="451"/>
      <c r="AU81" s="445"/>
      <c r="AV81" s="448"/>
      <c r="AW81" s="344">
        <f t="shared" si="28"/>
        <v>111.44892952720785</v>
      </c>
      <c r="AX81" s="359">
        <f t="shared" si="21"/>
        <v>1337.3871543264943</v>
      </c>
      <c r="AY81" s="451"/>
      <c r="AZ81" s="451"/>
      <c r="BA81" s="445"/>
      <c r="BB81" s="448"/>
      <c r="BC81" s="344">
        <f t="shared" si="29"/>
        <v>111.44892952720785</v>
      </c>
      <c r="BD81" s="359">
        <f t="shared" si="22"/>
        <v>1337.3871543264943</v>
      </c>
      <c r="BE81" s="451"/>
      <c r="BF81" s="451"/>
      <c r="BG81" s="445"/>
      <c r="BH81" s="448"/>
      <c r="BI81" s="344">
        <f t="shared" si="30"/>
        <v>111.44892952720785</v>
      </c>
      <c r="BJ81" s="359">
        <f t="shared" si="23"/>
        <v>1337.3871543264943</v>
      </c>
      <c r="BK81" s="451"/>
      <c r="BL81" s="451"/>
      <c r="BM81" s="445"/>
    </row>
    <row r="82" spans="1:65" ht="16.5" customHeight="1" x14ac:dyDescent="0.25">
      <c r="A82" s="142"/>
      <c r="B82" s="288" t="s">
        <v>494</v>
      </c>
      <c r="C82" s="302" t="s">
        <v>294</v>
      </c>
      <c r="D82" s="360" t="s">
        <v>501</v>
      </c>
      <c r="E82" s="85" t="str">
        <f t="shared" si="24"/>
        <v>032001VENT_Examen</v>
      </c>
      <c r="F82" s="361" t="str">
        <f t="shared" si="25"/>
        <v>032001VENT_Examen_</v>
      </c>
      <c r="G82" s="143" t="s">
        <v>12</v>
      </c>
      <c r="H82" s="143" t="s">
        <v>11</v>
      </c>
      <c r="I82" s="290">
        <v>1</v>
      </c>
      <c r="J82" s="288" t="s">
        <v>495</v>
      </c>
      <c r="K82" s="154"/>
      <c r="L82" s="351" t="s">
        <v>10</v>
      </c>
      <c r="M82" s="288">
        <v>1</v>
      </c>
      <c r="N82" s="288">
        <v>592</v>
      </c>
      <c r="O82" s="288">
        <v>592</v>
      </c>
      <c r="P82" s="288">
        <v>25</v>
      </c>
      <c r="Q82" s="288" t="s">
        <v>467</v>
      </c>
      <c r="R82" s="296" t="s">
        <v>134</v>
      </c>
      <c r="S82" s="288" t="s">
        <v>137</v>
      </c>
      <c r="T82" s="288" t="s">
        <v>138</v>
      </c>
      <c r="U82" s="294" t="s">
        <v>158</v>
      </c>
      <c r="V82" s="295" t="s">
        <v>154</v>
      </c>
      <c r="W82" s="352"/>
      <c r="X82" s="353"/>
      <c r="Y82" s="353"/>
      <c r="Z82" s="354">
        <v>200</v>
      </c>
      <c r="AA82" s="355">
        <v>0.5</v>
      </c>
      <c r="AB82" s="356">
        <f t="shared" ref="AB82:AB91" si="31">Z82-(Z82*AA82)</f>
        <v>100</v>
      </c>
      <c r="AC82" s="357">
        <f t="shared" ref="AC82:AC91" si="32">(AB82*M82)*I82</f>
        <v>100</v>
      </c>
      <c r="AD82" s="358">
        <v>0.05</v>
      </c>
      <c r="AE82" s="357">
        <f t="shared" ref="AE82:AE91" si="33">AC82*(AD82+1)</f>
        <v>105</v>
      </c>
      <c r="AF82" s="359">
        <f t="shared" si="10"/>
        <v>1260</v>
      </c>
      <c r="AG82" s="451"/>
      <c r="AH82" s="451"/>
      <c r="AI82" s="445"/>
      <c r="AJ82" s="448"/>
      <c r="AK82" s="344">
        <f t="shared" si="26"/>
        <v>111.44892952720785</v>
      </c>
      <c r="AL82" s="359">
        <f t="shared" ref="AL82:AL91" si="34">AK82*12</f>
        <v>1337.3871543264943</v>
      </c>
      <c r="AM82" s="451"/>
      <c r="AN82" s="451"/>
      <c r="AO82" s="445"/>
      <c r="AP82" s="448"/>
      <c r="AQ82" s="344">
        <f t="shared" si="27"/>
        <v>111.44892952720785</v>
      </c>
      <c r="AR82" s="359">
        <f t="shared" ref="AR82:AR91" si="35">AQ82*12</f>
        <v>1337.3871543264943</v>
      </c>
      <c r="AS82" s="451"/>
      <c r="AT82" s="451"/>
      <c r="AU82" s="445"/>
      <c r="AV82" s="448"/>
      <c r="AW82" s="344">
        <f t="shared" si="28"/>
        <v>111.44892952720785</v>
      </c>
      <c r="AX82" s="359">
        <f t="shared" ref="AX82:AX91" si="36">AW82*12</f>
        <v>1337.3871543264943</v>
      </c>
      <c r="AY82" s="451"/>
      <c r="AZ82" s="451"/>
      <c r="BA82" s="445"/>
      <c r="BB82" s="448"/>
      <c r="BC82" s="344">
        <f t="shared" si="29"/>
        <v>111.44892952720785</v>
      </c>
      <c r="BD82" s="359">
        <f t="shared" ref="BD82:BD91" si="37">BC82*12</f>
        <v>1337.3871543264943</v>
      </c>
      <c r="BE82" s="451"/>
      <c r="BF82" s="451"/>
      <c r="BG82" s="445"/>
      <c r="BH82" s="448"/>
      <c r="BI82" s="344">
        <f t="shared" si="30"/>
        <v>111.44892952720785</v>
      </c>
      <c r="BJ82" s="359">
        <f t="shared" ref="BJ82:BJ91" si="38">BI82*12</f>
        <v>1337.3871543264943</v>
      </c>
      <c r="BK82" s="451"/>
      <c r="BL82" s="451"/>
      <c r="BM82" s="445"/>
    </row>
    <row r="83" spans="1:65" ht="16.5" customHeight="1" x14ac:dyDescent="0.25">
      <c r="A83" s="142"/>
      <c r="B83" s="288" t="s">
        <v>494</v>
      </c>
      <c r="C83" s="302" t="s">
        <v>294</v>
      </c>
      <c r="D83" s="360" t="s">
        <v>501</v>
      </c>
      <c r="E83" s="85" t="str">
        <f t="shared" ref="E83:E91" si="39">CONCATENATE(C83,H83,L83,J83)</f>
        <v>032001VENT_Amphi2</v>
      </c>
      <c r="F83" s="361" t="str">
        <f t="shared" ref="F83:F91" si="40">CONCATENATE(C83,H83,L83,J83,L83,K83)</f>
        <v>032001VENT_Amphi2_</v>
      </c>
      <c r="G83" s="143" t="s">
        <v>12</v>
      </c>
      <c r="H83" s="143" t="s">
        <v>11</v>
      </c>
      <c r="I83" s="290">
        <v>1</v>
      </c>
      <c r="J83" s="288" t="s">
        <v>497</v>
      </c>
      <c r="K83" s="154"/>
      <c r="L83" s="351" t="s">
        <v>10</v>
      </c>
      <c r="M83" s="288">
        <v>2</v>
      </c>
      <c r="N83" s="288">
        <v>287</v>
      </c>
      <c r="O83" s="288">
        <v>592</v>
      </c>
      <c r="P83" s="288">
        <v>25</v>
      </c>
      <c r="Q83" s="288" t="s">
        <v>498</v>
      </c>
      <c r="R83" s="296" t="s">
        <v>134</v>
      </c>
      <c r="S83" s="288" t="s">
        <v>137</v>
      </c>
      <c r="T83" s="288" t="s">
        <v>139</v>
      </c>
      <c r="U83" s="294" t="s">
        <v>160</v>
      </c>
      <c r="V83" s="295" t="s">
        <v>154</v>
      </c>
      <c r="W83" s="352"/>
      <c r="X83" s="353"/>
      <c r="Y83" s="353"/>
      <c r="Z83" s="354">
        <v>200</v>
      </c>
      <c r="AA83" s="355">
        <v>0.5</v>
      </c>
      <c r="AB83" s="356">
        <f t="shared" si="31"/>
        <v>100</v>
      </c>
      <c r="AC83" s="357">
        <f t="shared" si="32"/>
        <v>200</v>
      </c>
      <c r="AD83" s="358">
        <v>0.05</v>
      </c>
      <c r="AE83" s="357">
        <f t="shared" si="33"/>
        <v>210</v>
      </c>
      <c r="AF83" s="359">
        <f t="shared" si="10"/>
        <v>2520</v>
      </c>
      <c r="AG83" s="451"/>
      <c r="AH83" s="451"/>
      <c r="AI83" s="445"/>
      <c r="AJ83" s="448"/>
      <c r="AK83" s="344">
        <f t="shared" ref="AK83:AK91" si="41">AE83*$E$10</f>
        <v>222.8978590544157</v>
      </c>
      <c r="AL83" s="359">
        <f t="shared" si="34"/>
        <v>2674.7743086529886</v>
      </c>
      <c r="AM83" s="451"/>
      <c r="AN83" s="451"/>
      <c r="AO83" s="445"/>
      <c r="AP83" s="448"/>
      <c r="AQ83" s="344">
        <f t="shared" ref="AQ83:AQ91" si="42">AE83*$E$11</f>
        <v>222.8978590544157</v>
      </c>
      <c r="AR83" s="359">
        <f t="shared" si="35"/>
        <v>2674.7743086529886</v>
      </c>
      <c r="AS83" s="451"/>
      <c r="AT83" s="451"/>
      <c r="AU83" s="445"/>
      <c r="AV83" s="448"/>
      <c r="AW83" s="344">
        <f t="shared" ref="AW83:AW91" si="43">AE83*$E$12</f>
        <v>222.8978590544157</v>
      </c>
      <c r="AX83" s="359">
        <f t="shared" si="36"/>
        <v>2674.7743086529886</v>
      </c>
      <c r="AY83" s="451"/>
      <c r="AZ83" s="451"/>
      <c r="BA83" s="445"/>
      <c r="BB83" s="448"/>
      <c r="BC83" s="344">
        <f t="shared" ref="BC83:BC91" si="44">AE83*$E$13</f>
        <v>222.8978590544157</v>
      </c>
      <c r="BD83" s="359">
        <f t="shared" si="37"/>
        <v>2674.7743086529886</v>
      </c>
      <c r="BE83" s="451"/>
      <c r="BF83" s="451"/>
      <c r="BG83" s="445"/>
      <c r="BH83" s="448"/>
      <c r="BI83" s="344">
        <f t="shared" ref="BI83:BI91" si="45">AE83*$E$14</f>
        <v>222.8978590544157</v>
      </c>
      <c r="BJ83" s="359">
        <f t="shared" si="38"/>
        <v>2674.7743086529886</v>
      </c>
      <c r="BK83" s="451"/>
      <c r="BL83" s="451"/>
      <c r="BM83" s="445"/>
    </row>
    <row r="84" spans="1:65" ht="16.5" customHeight="1" x14ac:dyDescent="0.25">
      <c r="A84" s="142"/>
      <c r="B84" s="291" t="s">
        <v>494</v>
      </c>
      <c r="C84" s="305" t="s">
        <v>294</v>
      </c>
      <c r="D84" s="360" t="s">
        <v>501</v>
      </c>
      <c r="E84" s="85" t="str">
        <f t="shared" si="39"/>
        <v>032001VENT_Amphi2</v>
      </c>
      <c r="F84" s="361" t="str">
        <f t="shared" si="40"/>
        <v>032001VENT_Amphi2_</v>
      </c>
      <c r="G84" s="143" t="s">
        <v>12</v>
      </c>
      <c r="H84" s="143" t="s">
        <v>11</v>
      </c>
      <c r="I84" s="290">
        <v>1</v>
      </c>
      <c r="J84" s="291" t="s">
        <v>497</v>
      </c>
      <c r="K84" s="154"/>
      <c r="L84" s="351" t="s">
        <v>10</v>
      </c>
      <c r="M84" s="291">
        <v>2</v>
      </c>
      <c r="N84" s="291">
        <v>592</v>
      </c>
      <c r="O84" s="291">
        <v>592</v>
      </c>
      <c r="P84" s="291">
        <v>25</v>
      </c>
      <c r="Q84" s="291" t="s">
        <v>496</v>
      </c>
      <c r="R84" s="296" t="s">
        <v>134</v>
      </c>
      <c r="S84" s="288" t="s">
        <v>137</v>
      </c>
      <c r="T84" s="291" t="s">
        <v>139</v>
      </c>
      <c r="U84" s="294" t="s">
        <v>160</v>
      </c>
      <c r="V84" s="295" t="s">
        <v>154</v>
      </c>
      <c r="W84" s="352"/>
      <c r="X84" s="353"/>
      <c r="Y84" s="353"/>
      <c r="Z84" s="354">
        <v>200</v>
      </c>
      <c r="AA84" s="355">
        <v>0.5</v>
      </c>
      <c r="AB84" s="356">
        <f t="shared" si="31"/>
        <v>100</v>
      </c>
      <c r="AC84" s="357">
        <f t="shared" si="32"/>
        <v>200</v>
      </c>
      <c r="AD84" s="358">
        <v>0.05</v>
      </c>
      <c r="AE84" s="357">
        <f t="shared" si="33"/>
        <v>210</v>
      </c>
      <c r="AF84" s="359">
        <f t="shared" ref="AF84:AF91" si="46">AE84*12</f>
        <v>2520</v>
      </c>
      <c r="AG84" s="451"/>
      <c r="AH84" s="451"/>
      <c r="AI84" s="445"/>
      <c r="AJ84" s="448"/>
      <c r="AK84" s="344">
        <f t="shared" si="41"/>
        <v>222.8978590544157</v>
      </c>
      <c r="AL84" s="359">
        <f t="shared" si="34"/>
        <v>2674.7743086529886</v>
      </c>
      <c r="AM84" s="451"/>
      <c r="AN84" s="451"/>
      <c r="AO84" s="445"/>
      <c r="AP84" s="448"/>
      <c r="AQ84" s="344">
        <f t="shared" si="42"/>
        <v>222.8978590544157</v>
      </c>
      <c r="AR84" s="359">
        <f t="shared" si="35"/>
        <v>2674.7743086529886</v>
      </c>
      <c r="AS84" s="451"/>
      <c r="AT84" s="451"/>
      <c r="AU84" s="445"/>
      <c r="AV84" s="448"/>
      <c r="AW84" s="344">
        <f t="shared" si="43"/>
        <v>222.8978590544157</v>
      </c>
      <c r="AX84" s="359">
        <f t="shared" si="36"/>
        <v>2674.7743086529886</v>
      </c>
      <c r="AY84" s="451"/>
      <c r="AZ84" s="451"/>
      <c r="BA84" s="445"/>
      <c r="BB84" s="448"/>
      <c r="BC84" s="344">
        <f t="shared" si="44"/>
        <v>222.8978590544157</v>
      </c>
      <c r="BD84" s="359">
        <f t="shared" si="37"/>
        <v>2674.7743086529886</v>
      </c>
      <c r="BE84" s="451"/>
      <c r="BF84" s="451"/>
      <c r="BG84" s="445"/>
      <c r="BH84" s="448"/>
      <c r="BI84" s="344">
        <f t="shared" si="45"/>
        <v>222.8978590544157</v>
      </c>
      <c r="BJ84" s="359">
        <f t="shared" si="38"/>
        <v>2674.7743086529886</v>
      </c>
      <c r="BK84" s="451"/>
      <c r="BL84" s="451"/>
      <c r="BM84" s="445"/>
    </row>
    <row r="85" spans="1:65" ht="16.5" customHeight="1" x14ac:dyDescent="0.25">
      <c r="A85" s="142"/>
      <c r="B85" s="288" t="s">
        <v>494</v>
      </c>
      <c r="C85" s="302" t="s">
        <v>294</v>
      </c>
      <c r="D85" s="360" t="s">
        <v>501</v>
      </c>
      <c r="E85" s="85" t="str">
        <f t="shared" si="39"/>
        <v>032001VENT_Amphi2</v>
      </c>
      <c r="F85" s="361" t="str">
        <f t="shared" si="40"/>
        <v>032001VENT_Amphi2_</v>
      </c>
      <c r="G85" s="143" t="s">
        <v>12</v>
      </c>
      <c r="H85" s="143" t="s">
        <v>11</v>
      </c>
      <c r="I85" s="290">
        <v>1</v>
      </c>
      <c r="J85" s="288" t="s">
        <v>497</v>
      </c>
      <c r="K85" s="154"/>
      <c r="L85" s="351" t="s">
        <v>10</v>
      </c>
      <c r="M85" s="288">
        <v>2</v>
      </c>
      <c r="N85" s="288">
        <v>287</v>
      </c>
      <c r="O85" s="288">
        <v>592</v>
      </c>
      <c r="P85" s="288">
        <v>25</v>
      </c>
      <c r="Q85" s="288" t="s">
        <v>468</v>
      </c>
      <c r="R85" s="296" t="s">
        <v>134</v>
      </c>
      <c r="S85" s="288" t="s">
        <v>137</v>
      </c>
      <c r="T85" s="288" t="s">
        <v>138</v>
      </c>
      <c r="U85" s="294" t="s">
        <v>158</v>
      </c>
      <c r="V85" s="295" t="s">
        <v>154</v>
      </c>
      <c r="W85" s="352"/>
      <c r="X85" s="353"/>
      <c r="Y85" s="353"/>
      <c r="Z85" s="354">
        <v>200</v>
      </c>
      <c r="AA85" s="355">
        <v>0.5</v>
      </c>
      <c r="AB85" s="356">
        <f t="shared" si="31"/>
        <v>100</v>
      </c>
      <c r="AC85" s="357">
        <f t="shared" si="32"/>
        <v>200</v>
      </c>
      <c r="AD85" s="358">
        <v>0.05</v>
      </c>
      <c r="AE85" s="357">
        <f t="shared" si="33"/>
        <v>210</v>
      </c>
      <c r="AF85" s="359">
        <f t="shared" si="46"/>
        <v>2520</v>
      </c>
      <c r="AG85" s="451"/>
      <c r="AH85" s="451"/>
      <c r="AI85" s="445"/>
      <c r="AJ85" s="448"/>
      <c r="AK85" s="344">
        <f t="shared" si="41"/>
        <v>222.8978590544157</v>
      </c>
      <c r="AL85" s="359">
        <f t="shared" si="34"/>
        <v>2674.7743086529886</v>
      </c>
      <c r="AM85" s="451"/>
      <c r="AN85" s="451"/>
      <c r="AO85" s="445"/>
      <c r="AP85" s="448"/>
      <c r="AQ85" s="344">
        <f t="shared" si="42"/>
        <v>222.8978590544157</v>
      </c>
      <c r="AR85" s="359">
        <f t="shared" si="35"/>
        <v>2674.7743086529886</v>
      </c>
      <c r="AS85" s="451"/>
      <c r="AT85" s="451"/>
      <c r="AU85" s="445"/>
      <c r="AV85" s="448"/>
      <c r="AW85" s="344">
        <f t="shared" si="43"/>
        <v>222.8978590544157</v>
      </c>
      <c r="AX85" s="359">
        <f t="shared" si="36"/>
        <v>2674.7743086529886</v>
      </c>
      <c r="AY85" s="451"/>
      <c r="AZ85" s="451"/>
      <c r="BA85" s="445"/>
      <c r="BB85" s="448"/>
      <c r="BC85" s="344">
        <f t="shared" si="44"/>
        <v>222.8978590544157</v>
      </c>
      <c r="BD85" s="359">
        <f t="shared" si="37"/>
        <v>2674.7743086529886</v>
      </c>
      <c r="BE85" s="451"/>
      <c r="BF85" s="451"/>
      <c r="BG85" s="445"/>
      <c r="BH85" s="448"/>
      <c r="BI85" s="344">
        <f t="shared" si="45"/>
        <v>222.8978590544157</v>
      </c>
      <c r="BJ85" s="359">
        <f t="shared" si="38"/>
        <v>2674.7743086529886</v>
      </c>
      <c r="BK85" s="451"/>
      <c r="BL85" s="451"/>
      <c r="BM85" s="445"/>
    </row>
    <row r="86" spans="1:65" ht="16.5" customHeight="1" x14ac:dyDescent="0.25">
      <c r="A86" s="142"/>
      <c r="B86" s="288" t="s">
        <v>494</v>
      </c>
      <c r="C86" s="302" t="s">
        <v>294</v>
      </c>
      <c r="D86" s="360" t="s">
        <v>501</v>
      </c>
      <c r="E86" s="85" t="str">
        <f t="shared" si="39"/>
        <v>032001VENT_Amphi2</v>
      </c>
      <c r="F86" s="361" t="str">
        <f t="shared" si="40"/>
        <v>032001VENT_Amphi2_</v>
      </c>
      <c r="G86" s="143" t="s">
        <v>12</v>
      </c>
      <c r="H86" s="143" t="s">
        <v>11</v>
      </c>
      <c r="I86" s="290">
        <v>1</v>
      </c>
      <c r="J86" s="288" t="s">
        <v>497</v>
      </c>
      <c r="K86" s="154"/>
      <c r="L86" s="351" t="s">
        <v>10</v>
      </c>
      <c r="M86" s="288">
        <v>2</v>
      </c>
      <c r="N86" s="288">
        <v>592</v>
      </c>
      <c r="O86" s="288">
        <v>592</v>
      </c>
      <c r="P86" s="288">
        <v>25</v>
      </c>
      <c r="Q86" s="288" t="s">
        <v>467</v>
      </c>
      <c r="R86" s="296" t="s">
        <v>134</v>
      </c>
      <c r="S86" s="288" t="s">
        <v>137</v>
      </c>
      <c r="T86" s="288" t="s">
        <v>138</v>
      </c>
      <c r="U86" s="294" t="s">
        <v>158</v>
      </c>
      <c r="V86" s="295" t="s">
        <v>154</v>
      </c>
      <c r="W86" s="352"/>
      <c r="X86" s="353"/>
      <c r="Y86" s="353"/>
      <c r="Z86" s="354">
        <v>200</v>
      </c>
      <c r="AA86" s="355">
        <v>0.5</v>
      </c>
      <c r="AB86" s="356">
        <f t="shared" si="31"/>
        <v>100</v>
      </c>
      <c r="AC86" s="357">
        <f t="shared" si="32"/>
        <v>200</v>
      </c>
      <c r="AD86" s="358">
        <v>0.05</v>
      </c>
      <c r="AE86" s="357">
        <f t="shared" si="33"/>
        <v>210</v>
      </c>
      <c r="AF86" s="359">
        <f t="shared" si="46"/>
        <v>2520</v>
      </c>
      <c r="AG86" s="451"/>
      <c r="AH86" s="451"/>
      <c r="AI86" s="445"/>
      <c r="AJ86" s="448"/>
      <c r="AK86" s="344">
        <f t="shared" si="41"/>
        <v>222.8978590544157</v>
      </c>
      <c r="AL86" s="359">
        <f t="shared" si="34"/>
        <v>2674.7743086529886</v>
      </c>
      <c r="AM86" s="451"/>
      <c r="AN86" s="451"/>
      <c r="AO86" s="445"/>
      <c r="AP86" s="448"/>
      <c r="AQ86" s="344">
        <f t="shared" si="42"/>
        <v>222.8978590544157</v>
      </c>
      <c r="AR86" s="359">
        <f t="shared" si="35"/>
        <v>2674.7743086529886</v>
      </c>
      <c r="AS86" s="451"/>
      <c r="AT86" s="451"/>
      <c r="AU86" s="445"/>
      <c r="AV86" s="448"/>
      <c r="AW86" s="344">
        <f t="shared" si="43"/>
        <v>222.8978590544157</v>
      </c>
      <c r="AX86" s="359">
        <f t="shared" si="36"/>
        <v>2674.7743086529886</v>
      </c>
      <c r="AY86" s="451"/>
      <c r="AZ86" s="451"/>
      <c r="BA86" s="445"/>
      <c r="BB86" s="448"/>
      <c r="BC86" s="344">
        <f t="shared" si="44"/>
        <v>222.8978590544157</v>
      </c>
      <c r="BD86" s="359">
        <f t="shared" si="37"/>
        <v>2674.7743086529886</v>
      </c>
      <c r="BE86" s="451"/>
      <c r="BF86" s="451"/>
      <c r="BG86" s="445"/>
      <c r="BH86" s="448"/>
      <c r="BI86" s="344">
        <f t="shared" si="45"/>
        <v>222.8978590544157</v>
      </c>
      <c r="BJ86" s="359">
        <f t="shared" si="38"/>
        <v>2674.7743086529886</v>
      </c>
      <c r="BK86" s="451"/>
      <c r="BL86" s="451"/>
      <c r="BM86" s="445"/>
    </row>
    <row r="87" spans="1:65" ht="16.5" customHeight="1" x14ac:dyDescent="0.25">
      <c r="A87" s="142"/>
      <c r="B87" s="288" t="s">
        <v>494</v>
      </c>
      <c r="C87" s="302" t="s">
        <v>294</v>
      </c>
      <c r="D87" s="360" t="s">
        <v>501</v>
      </c>
      <c r="E87" s="85" t="str">
        <f t="shared" si="39"/>
        <v>032001VENT_Biblio</v>
      </c>
      <c r="F87" s="361" t="str">
        <f t="shared" si="40"/>
        <v>032001VENT_Biblio_</v>
      </c>
      <c r="G87" s="143" t="s">
        <v>12</v>
      </c>
      <c r="H87" s="143" t="s">
        <v>11</v>
      </c>
      <c r="I87" s="290">
        <v>1</v>
      </c>
      <c r="J87" s="288" t="s">
        <v>499</v>
      </c>
      <c r="K87" s="154"/>
      <c r="L87" s="351" t="s">
        <v>10</v>
      </c>
      <c r="M87" s="288">
        <v>1</v>
      </c>
      <c r="N87" s="288">
        <v>592</v>
      </c>
      <c r="O87" s="288">
        <v>592</v>
      </c>
      <c r="P87" s="288">
        <v>25</v>
      </c>
      <c r="Q87" s="288" t="s">
        <v>467</v>
      </c>
      <c r="R87" s="296" t="s">
        <v>134</v>
      </c>
      <c r="S87" s="288" t="s">
        <v>137</v>
      </c>
      <c r="T87" s="288" t="s">
        <v>138</v>
      </c>
      <c r="U87" s="294" t="s">
        <v>158</v>
      </c>
      <c r="V87" s="295" t="s">
        <v>154</v>
      </c>
      <c r="W87" s="352"/>
      <c r="X87" s="353"/>
      <c r="Y87" s="353"/>
      <c r="Z87" s="354">
        <v>200</v>
      </c>
      <c r="AA87" s="355">
        <v>0.5</v>
      </c>
      <c r="AB87" s="356">
        <f t="shared" si="31"/>
        <v>100</v>
      </c>
      <c r="AC87" s="357">
        <f t="shared" si="32"/>
        <v>100</v>
      </c>
      <c r="AD87" s="358">
        <v>0.05</v>
      </c>
      <c r="AE87" s="357">
        <f t="shared" si="33"/>
        <v>105</v>
      </c>
      <c r="AF87" s="359">
        <f t="shared" si="46"/>
        <v>1260</v>
      </c>
      <c r="AG87" s="451"/>
      <c r="AH87" s="451"/>
      <c r="AI87" s="445"/>
      <c r="AJ87" s="448"/>
      <c r="AK87" s="344">
        <f t="shared" si="41"/>
        <v>111.44892952720785</v>
      </c>
      <c r="AL87" s="359">
        <f t="shared" si="34"/>
        <v>1337.3871543264943</v>
      </c>
      <c r="AM87" s="451"/>
      <c r="AN87" s="451"/>
      <c r="AO87" s="445"/>
      <c r="AP87" s="448"/>
      <c r="AQ87" s="344">
        <f t="shared" si="42"/>
        <v>111.44892952720785</v>
      </c>
      <c r="AR87" s="359">
        <f t="shared" si="35"/>
        <v>1337.3871543264943</v>
      </c>
      <c r="AS87" s="451"/>
      <c r="AT87" s="451"/>
      <c r="AU87" s="445"/>
      <c r="AV87" s="448"/>
      <c r="AW87" s="344">
        <f t="shared" si="43"/>
        <v>111.44892952720785</v>
      </c>
      <c r="AX87" s="359">
        <f t="shared" si="36"/>
        <v>1337.3871543264943</v>
      </c>
      <c r="AY87" s="451"/>
      <c r="AZ87" s="451"/>
      <c r="BA87" s="445"/>
      <c r="BB87" s="448"/>
      <c r="BC87" s="344">
        <f t="shared" si="44"/>
        <v>111.44892952720785</v>
      </c>
      <c r="BD87" s="359">
        <f t="shared" si="37"/>
        <v>1337.3871543264943</v>
      </c>
      <c r="BE87" s="451"/>
      <c r="BF87" s="451"/>
      <c r="BG87" s="445"/>
      <c r="BH87" s="448"/>
      <c r="BI87" s="344">
        <f t="shared" si="45"/>
        <v>111.44892952720785</v>
      </c>
      <c r="BJ87" s="359">
        <f t="shared" si="38"/>
        <v>1337.3871543264943</v>
      </c>
      <c r="BK87" s="451"/>
      <c r="BL87" s="451"/>
      <c r="BM87" s="445"/>
    </row>
    <row r="88" spans="1:65" ht="16.5" customHeight="1" x14ac:dyDescent="0.25">
      <c r="A88" s="142"/>
      <c r="B88" s="288" t="s">
        <v>494</v>
      </c>
      <c r="C88" s="302" t="s">
        <v>294</v>
      </c>
      <c r="D88" s="360" t="s">
        <v>501</v>
      </c>
      <c r="E88" s="85" t="str">
        <f t="shared" si="39"/>
        <v>032001VENT_Biblio</v>
      </c>
      <c r="F88" s="361" t="str">
        <f t="shared" si="40"/>
        <v>032001VENT_Biblio_</v>
      </c>
      <c r="G88" s="143" t="s">
        <v>12</v>
      </c>
      <c r="H88" s="143" t="s">
        <v>11</v>
      </c>
      <c r="I88" s="290">
        <v>1</v>
      </c>
      <c r="J88" s="288" t="s">
        <v>499</v>
      </c>
      <c r="K88" s="154"/>
      <c r="L88" s="351" t="s">
        <v>10</v>
      </c>
      <c r="M88" s="288">
        <v>1</v>
      </c>
      <c r="N88" s="288">
        <v>592</v>
      </c>
      <c r="O88" s="288">
        <v>592</v>
      </c>
      <c r="P88" s="288">
        <v>25</v>
      </c>
      <c r="Q88" s="288" t="s">
        <v>496</v>
      </c>
      <c r="R88" s="296" t="s">
        <v>134</v>
      </c>
      <c r="S88" s="288" t="s">
        <v>137</v>
      </c>
      <c r="T88" s="288" t="s">
        <v>139</v>
      </c>
      <c r="U88" s="294" t="s">
        <v>160</v>
      </c>
      <c r="V88" s="295" t="s">
        <v>154</v>
      </c>
      <c r="W88" s="352"/>
      <c r="X88" s="353"/>
      <c r="Y88" s="353"/>
      <c r="Z88" s="354">
        <v>200</v>
      </c>
      <c r="AA88" s="355">
        <v>0.5</v>
      </c>
      <c r="AB88" s="356">
        <f t="shared" si="31"/>
        <v>100</v>
      </c>
      <c r="AC88" s="357">
        <f t="shared" si="32"/>
        <v>100</v>
      </c>
      <c r="AD88" s="358">
        <v>0.05</v>
      </c>
      <c r="AE88" s="357">
        <f t="shared" si="33"/>
        <v>105</v>
      </c>
      <c r="AF88" s="359">
        <f t="shared" si="46"/>
        <v>1260</v>
      </c>
      <c r="AG88" s="451"/>
      <c r="AH88" s="451"/>
      <c r="AI88" s="445"/>
      <c r="AJ88" s="448"/>
      <c r="AK88" s="344">
        <f t="shared" si="41"/>
        <v>111.44892952720785</v>
      </c>
      <c r="AL88" s="359">
        <f t="shared" si="34"/>
        <v>1337.3871543264943</v>
      </c>
      <c r="AM88" s="451"/>
      <c r="AN88" s="451"/>
      <c r="AO88" s="445"/>
      <c r="AP88" s="448"/>
      <c r="AQ88" s="344">
        <f t="shared" si="42"/>
        <v>111.44892952720785</v>
      </c>
      <c r="AR88" s="359">
        <f t="shared" si="35"/>
        <v>1337.3871543264943</v>
      </c>
      <c r="AS88" s="451"/>
      <c r="AT88" s="451"/>
      <c r="AU88" s="445"/>
      <c r="AV88" s="448"/>
      <c r="AW88" s="344">
        <f t="shared" si="43"/>
        <v>111.44892952720785</v>
      </c>
      <c r="AX88" s="359">
        <f t="shared" si="36"/>
        <v>1337.3871543264943</v>
      </c>
      <c r="AY88" s="451"/>
      <c r="AZ88" s="451"/>
      <c r="BA88" s="445"/>
      <c r="BB88" s="448"/>
      <c r="BC88" s="344">
        <f t="shared" si="44"/>
        <v>111.44892952720785</v>
      </c>
      <c r="BD88" s="359">
        <f t="shared" si="37"/>
        <v>1337.3871543264943</v>
      </c>
      <c r="BE88" s="451"/>
      <c r="BF88" s="451"/>
      <c r="BG88" s="445"/>
      <c r="BH88" s="448"/>
      <c r="BI88" s="344">
        <f t="shared" si="45"/>
        <v>111.44892952720785</v>
      </c>
      <c r="BJ88" s="359">
        <f t="shared" si="38"/>
        <v>1337.3871543264943</v>
      </c>
      <c r="BK88" s="451"/>
      <c r="BL88" s="451"/>
      <c r="BM88" s="445"/>
    </row>
    <row r="89" spans="1:65" ht="16.5" customHeight="1" x14ac:dyDescent="0.25">
      <c r="A89" s="142"/>
      <c r="B89" s="288" t="s">
        <v>494</v>
      </c>
      <c r="C89" s="302" t="s">
        <v>294</v>
      </c>
      <c r="D89" s="360" t="s">
        <v>501</v>
      </c>
      <c r="E89" s="85" t="str">
        <f t="shared" si="39"/>
        <v>032001VENT_Amphi</v>
      </c>
      <c r="F89" s="361" t="str">
        <f t="shared" si="40"/>
        <v>032001VENT_Amphi_</v>
      </c>
      <c r="G89" s="143" t="s">
        <v>12</v>
      </c>
      <c r="H89" s="143" t="s">
        <v>11</v>
      </c>
      <c r="I89" s="290">
        <v>1</v>
      </c>
      <c r="J89" s="288" t="s">
        <v>493</v>
      </c>
      <c r="K89" s="154"/>
      <c r="L89" s="351" t="s">
        <v>10</v>
      </c>
      <c r="M89" s="288">
        <v>1</v>
      </c>
      <c r="N89" s="288">
        <v>287</v>
      </c>
      <c r="O89" s="288">
        <v>592</v>
      </c>
      <c r="P89" s="288">
        <v>25</v>
      </c>
      <c r="Q89" s="288" t="s">
        <v>468</v>
      </c>
      <c r="R89" s="296" t="s">
        <v>134</v>
      </c>
      <c r="S89" s="288" t="s">
        <v>137</v>
      </c>
      <c r="T89" s="288" t="s">
        <v>138</v>
      </c>
      <c r="U89" s="294" t="s">
        <v>158</v>
      </c>
      <c r="V89" s="295" t="s">
        <v>154</v>
      </c>
      <c r="W89" s="352"/>
      <c r="X89" s="353"/>
      <c r="Y89" s="353"/>
      <c r="Z89" s="354">
        <v>200</v>
      </c>
      <c r="AA89" s="355">
        <v>0.5</v>
      </c>
      <c r="AB89" s="356">
        <f t="shared" si="31"/>
        <v>100</v>
      </c>
      <c r="AC89" s="357">
        <f t="shared" si="32"/>
        <v>100</v>
      </c>
      <c r="AD89" s="358">
        <v>0.05</v>
      </c>
      <c r="AE89" s="357">
        <f t="shared" si="33"/>
        <v>105</v>
      </c>
      <c r="AF89" s="359">
        <f t="shared" si="46"/>
        <v>1260</v>
      </c>
      <c r="AG89" s="451"/>
      <c r="AH89" s="451"/>
      <c r="AI89" s="445"/>
      <c r="AJ89" s="448"/>
      <c r="AK89" s="344">
        <f t="shared" si="41"/>
        <v>111.44892952720785</v>
      </c>
      <c r="AL89" s="359">
        <f t="shared" si="34"/>
        <v>1337.3871543264943</v>
      </c>
      <c r="AM89" s="451"/>
      <c r="AN89" s="451"/>
      <c r="AO89" s="445"/>
      <c r="AP89" s="448"/>
      <c r="AQ89" s="344">
        <f t="shared" si="42"/>
        <v>111.44892952720785</v>
      </c>
      <c r="AR89" s="359">
        <f t="shared" si="35"/>
        <v>1337.3871543264943</v>
      </c>
      <c r="AS89" s="451"/>
      <c r="AT89" s="451"/>
      <c r="AU89" s="445"/>
      <c r="AV89" s="448"/>
      <c r="AW89" s="344">
        <f t="shared" si="43"/>
        <v>111.44892952720785</v>
      </c>
      <c r="AX89" s="359">
        <f t="shared" si="36"/>
        <v>1337.3871543264943</v>
      </c>
      <c r="AY89" s="451"/>
      <c r="AZ89" s="451"/>
      <c r="BA89" s="445"/>
      <c r="BB89" s="448"/>
      <c r="BC89" s="344">
        <f t="shared" si="44"/>
        <v>111.44892952720785</v>
      </c>
      <c r="BD89" s="359">
        <f t="shared" si="37"/>
        <v>1337.3871543264943</v>
      </c>
      <c r="BE89" s="451"/>
      <c r="BF89" s="451"/>
      <c r="BG89" s="445"/>
      <c r="BH89" s="448"/>
      <c r="BI89" s="344">
        <f t="shared" si="45"/>
        <v>111.44892952720785</v>
      </c>
      <c r="BJ89" s="359">
        <f t="shared" si="38"/>
        <v>1337.3871543264943</v>
      </c>
      <c r="BK89" s="451"/>
      <c r="BL89" s="451"/>
      <c r="BM89" s="445"/>
    </row>
    <row r="90" spans="1:65" ht="16.5" customHeight="1" x14ac:dyDescent="0.25">
      <c r="A90" s="142"/>
      <c r="B90" s="288" t="s">
        <v>494</v>
      </c>
      <c r="C90" s="302" t="s">
        <v>294</v>
      </c>
      <c r="D90" s="360" t="s">
        <v>501</v>
      </c>
      <c r="E90" s="85" t="str">
        <f t="shared" si="39"/>
        <v>032001VENT_Examen</v>
      </c>
      <c r="F90" s="361" t="str">
        <f t="shared" si="40"/>
        <v>032001VENT_Examen_</v>
      </c>
      <c r="G90" s="143" t="s">
        <v>12</v>
      </c>
      <c r="H90" s="143" t="s">
        <v>11</v>
      </c>
      <c r="I90" s="290">
        <v>1</v>
      </c>
      <c r="J90" s="288" t="s">
        <v>495</v>
      </c>
      <c r="K90" s="154"/>
      <c r="L90" s="351" t="s">
        <v>10</v>
      </c>
      <c r="M90" s="288">
        <v>1</v>
      </c>
      <c r="N90" s="288">
        <v>435</v>
      </c>
      <c r="O90" s="288">
        <v>450</v>
      </c>
      <c r="P90" s="288">
        <v>95</v>
      </c>
      <c r="Q90" s="288"/>
      <c r="R90" s="290" t="s">
        <v>134</v>
      </c>
      <c r="S90" s="288" t="s">
        <v>136</v>
      </c>
      <c r="T90" s="288" t="s">
        <v>138</v>
      </c>
      <c r="U90" s="294" t="s">
        <v>158</v>
      </c>
      <c r="V90" s="295" t="s">
        <v>148</v>
      </c>
      <c r="W90" s="352"/>
      <c r="X90" s="353"/>
      <c r="Y90" s="353"/>
      <c r="Z90" s="354">
        <v>200</v>
      </c>
      <c r="AA90" s="355">
        <v>0.5</v>
      </c>
      <c r="AB90" s="356">
        <f t="shared" si="31"/>
        <v>100</v>
      </c>
      <c r="AC90" s="357">
        <f t="shared" si="32"/>
        <v>100</v>
      </c>
      <c r="AD90" s="358">
        <v>0.05</v>
      </c>
      <c r="AE90" s="357">
        <f t="shared" si="33"/>
        <v>105</v>
      </c>
      <c r="AF90" s="359">
        <f t="shared" si="46"/>
        <v>1260</v>
      </c>
      <c r="AG90" s="451"/>
      <c r="AH90" s="451"/>
      <c r="AI90" s="445"/>
      <c r="AJ90" s="448"/>
      <c r="AK90" s="344">
        <f t="shared" si="41"/>
        <v>111.44892952720785</v>
      </c>
      <c r="AL90" s="359">
        <f t="shared" si="34"/>
        <v>1337.3871543264943</v>
      </c>
      <c r="AM90" s="451"/>
      <c r="AN90" s="451"/>
      <c r="AO90" s="445"/>
      <c r="AP90" s="448"/>
      <c r="AQ90" s="344">
        <f t="shared" si="42"/>
        <v>111.44892952720785</v>
      </c>
      <c r="AR90" s="359">
        <f t="shared" si="35"/>
        <v>1337.3871543264943</v>
      </c>
      <c r="AS90" s="451"/>
      <c r="AT90" s="451"/>
      <c r="AU90" s="445"/>
      <c r="AV90" s="448"/>
      <c r="AW90" s="344">
        <f t="shared" si="43"/>
        <v>111.44892952720785</v>
      </c>
      <c r="AX90" s="359">
        <f t="shared" si="36"/>
        <v>1337.3871543264943</v>
      </c>
      <c r="AY90" s="451"/>
      <c r="AZ90" s="451"/>
      <c r="BA90" s="445"/>
      <c r="BB90" s="448"/>
      <c r="BC90" s="344">
        <f t="shared" si="44"/>
        <v>111.44892952720785</v>
      </c>
      <c r="BD90" s="359">
        <f t="shared" si="37"/>
        <v>1337.3871543264943</v>
      </c>
      <c r="BE90" s="451"/>
      <c r="BF90" s="451"/>
      <c r="BG90" s="445"/>
      <c r="BH90" s="448"/>
      <c r="BI90" s="344">
        <f t="shared" si="45"/>
        <v>111.44892952720785</v>
      </c>
      <c r="BJ90" s="359">
        <f t="shared" si="38"/>
        <v>1337.3871543264943</v>
      </c>
      <c r="BK90" s="451"/>
      <c r="BL90" s="451"/>
      <c r="BM90" s="445"/>
    </row>
    <row r="91" spans="1:65" ht="16.5" customHeight="1" thickBot="1" x14ac:dyDescent="0.3">
      <c r="A91" s="155"/>
      <c r="B91" s="303" t="s">
        <v>494</v>
      </c>
      <c r="C91" s="304" t="s">
        <v>294</v>
      </c>
      <c r="D91" s="383" t="s">
        <v>501</v>
      </c>
      <c r="E91" s="93" t="str">
        <f t="shared" si="39"/>
        <v>032001VENT_Foyer</v>
      </c>
      <c r="F91" s="384" t="str">
        <f t="shared" si="40"/>
        <v>032001VENT_Foyer_</v>
      </c>
      <c r="G91" s="156" t="s">
        <v>12</v>
      </c>
      <c r="H91" s="156" t="s">
        <v>11</v>
      </c>
      <c r="I91" s="385">
        <v>1</v>
      </c>
      <c r="J91" s="303" t="s">
        <v>299</v>
      </c>
      <c r="K91" s="385"/>
      <c r="L91" s="386" t="s">
        <v>10</v>
      </c>
      <c r="M91" s="303">
        <v>1</v>
      </c>
      <c r="N91" s="303">
        <v>305</v>
      </c>
      <c r="O91" s="303">
        <v>310</v>
      </c>
      <c r="P91" s="303">
        <v>95</v>
      </c>
      <c r="Q91" s="303"/>
      <c r="R91" s="385" t="s">
        <v>134</v>
      </c>
      <c r="S91" s="303" t="s">
        <v>136</v>
      </c>
      <c r="T91" s="303" t="s">
        <v>138</v>
      </c>
      <c r="U91" s="387" t="s">
        <v>158</v>
      </c>
      <c r="V91" s="388" t="s">
        <v>148</v>
      </c>
      <c r="W91" s="389"/>
      <c r="X91" s="390"/>
      <c r="Y91" s="390"/>
      <c r="Z91" s="391">
        <v>200</v>
      </c>
      <c r="AA91" s="392">
        <v>0.5</v>
      </c>
      <c r="AB91" s="393">
        <f t="shared" si="31"/>
        <v>100</v>
      </c>
      <c r="AC91" s="394">
        <f t="shared" si="32"/>
        <v>100</v>
      </c>
      <c r="AD91" s="395">
        <v>0.05</v>
      </c>
      <c r="AE91" s="394">
        <f t="shared" si="33"/>
        <v>105</v>
      </c>
      <c r="AF91" s="396">
        <f t="shared" si="46"/>
        <v>1260</v>
      </c>
      <c r="AG91" s="452"/>
      <c r="AH91" s="452"/>
      <c r="AI91" s="446"/>
      <c r="AJ91" s="449"/>
      <c r="AK91" s="397">
        <f t="shared" si="41"/>
        <v>111.44892952720785</v>
      </c>
      <c r="AL91" s="396">
        <f t="shared" si="34"/>
        <v>1337.3871543264943</v>
      </c>
      <c r="AM91" s="452"/>
      <c r="AN91" s="452"/>
      <c r="AO91" s="446"/>
      <c r="AP91" s="449"/>
      <c r="AQ91" s="397">
        <f t="shared" si="42"/>
        <v>111.44892952720785</v>
      </c>
      <c r="AR91" s="396">
        <f t="shared" si="35"/>
        <v>1337.3871543264943</v>
      </c>
      <c r="AS91" s="452"/>
      <c r="AT91" s="452"/>
      <c r="AU91" s="446"/>
      <c r="AV91" s="449"/>
      <c r="AW91" s="397">
        <f t="shared" si="43"/>
        <v>111.44892952720785</v>
      </c>
      <c r="AX91" s="396">
        <f t="shared" si="36"/>
        <v>1337.3871543264943</v>
      </c>
      <c r="AY91" s="452"/>
      <c r="AZ91" s="452"/>
      <c r="BA91" s="446"/>
      <c r="BB91" s="449"/>
      <c r="BC91" s="397">
        <f t="shared" si="44"/>
        <v>111.44892952720785</v>
      </c>
      <c r="BD91" s="396">
        <f t="shared" si="37"/>
        <v>1337.3871543264943</v>
      </c>
      <c r="BE91" s="452"/>
      <c r="BF91" s="452"/>
      <c r="BG91" s="446"/>
      <c r="BH91" s="449"/>
      <c r="BI91" s="397">
        <f t="shared" si="45"/>
        <v>111.44892952720785</v>
      </c>
      <c r="BJ91" s="396">
        <f t="shared" si="38"/>
        <v>1337.3871543264943</v>
      </c>
      <c r="BK91" s="452"/>
      <c r="BL91" s="452"/>
      <c r="BM91" s="446"/>
    </row>
    <row r="92" spans="1:65" x14ac:dyDescent="0.25">
      <c r="AE92" s="398">
        <f>SUM(AE19:AE91)</f>
        <v>13807.5</v>
      </c>
      <c r="AF92" s="398">
        <f t="shared" ref="AF92:BL92" si="47">SUM(AF19:AF91)</f>
        <v>165690</v>
      </c>
      <c r="AG92" s="398">
        <f t="shared" si="47"/>
        <v>13807.5</v>
      </c>
      <c r="AH92" s="398">
        <f t="shared" si="47"/>
        <v>165690</v>
      </c>
      <c r="AI92" s="398"/>
      <c r="AJ92" s="398"/>
      <c r="AK92" s="398">
        <f t="shared" si="47"/>
        <v>14655.534232827844</v>
      </c>
      <c r="AL92" s="398">
        <f t="shared" si="47"/>
        <v>175866.41079393393</v>
      </c>
      <c r="AM92" s="398">
        <f t="shared" si="47"/>
        <v>14655.534232827837</v>
      </c>
      <c r="AN92" s="398">
        <f t="shared" si="47"/>
        <v>175866.41079393402</v>
      </c>
      <c r="AO92" s="398"/>
      <c r="AP92" s="398"/>
      <c r="AQ92" s="398">
        <f t="shared" si="47"/>
        <v>14655.534232827844</v>
      </c>
      <c r="AR92" s="398">
        <f t="shared" si="47"/>
        <v>175866.41079393393</v>
      </c>
      <c r="AS92" s="398">
        <f t="shared" si="47"/>
        <v>14655.534232827837</v>
      </c>
      <c r="AT92" s="398">
        <f t="shared" si="47"/>
        <v>175866.41079393402</v>
      </c>
      <c r="AU92" s="398"/>
      <c r="AV92" s="398"/>
      <c r="AW92" s="398">
        <f t="shared" si="47"/>
        <v>14655.534232827844</v>
      </c>
      <c r="AX92" s="398">
        <f t="shared" si="47"/>
        <v>175866.41079393393</v>
      </c>
      <c r="AY92" s="398">
        <f t="shared" si="47"/>
        <v>14655.534232827837</v>
      </c>
      <c r="AZ92" s="398">
        <f t="shared" si="47"/>
        <v>175866.41079393402</v>
      </c>
      <c r="BA92" s="398"/>
      <c r="BB92" s="398"/>
      <c r="BC92" s="398">
        <f t="shared" si="47"/>
        <v>14655.534232827844</v>
      </c>
      <c r="BD92" s="398">
        <f t="shared" si="47"/>
        <v>175866.41079393393</v>
      </c>
      <c r="BE92" s="398">
        <f t="shared" si="47"/>
        <v>14655.534232827837</v>
      </c>
      <c r="BF92" s="398">
        <f t="shared" si="47"/>
        <v>175866.41079393402</v>
      </c>
      <c r="BG92" s="398"/>
      <c r="BH92" s="398"/>
      <c r="BI92" s="398">
        <f t="shared" si="47"/>
        <v>14655.534232827844</v>
      </c>
      <c r="BJ92" s="398">
        <f t="shared" si="47"/>
        <v>175866.41079393393</v>
      </c>
      <c r="BK92" s="398">
        <f t="shared" si="47"/>
        <v>14655.534232827837</v>
      </c>
      <c r="BL92" s="398">
        <f t="shared" si="47"/>
        <v>175866.41079393402</v>
      </c>
      <c r="BM92" s="398"/>
    </row>
  </sheetData>
  <autoFilter ref="A18:BM91"/>
  <mergeCells count="66">
    <mergeCell ref="Z17:AA17"/>
    <mergeCell ref="A1:C1"/>
    <mergeCell ref="A3:C3"/>
    <mergeCell ref="A5:B5"/>
    <mergeCell ref="A6:C6"/>
    <mergeCell ref="E8:F8"/>
    <mergeCell ref="M17:V17"/>
    <mergeCell ref="AG79:AG91"/>
    <mergeCell ref="AH79:AH91"/>
    <mergeCell ref="AI79:AI91"/>
    <mergeCell ref="AM19:AM66"/>
    <mergeCell ref="AN19:AN66"/>
    <mergeCell ref="AM67:AM78"/>
    <mergeCell ref="AN67:AN78"/>
    <mergeCell ref="AM79:AM91"/>
    <mergeCell ref="AN79:AN91"/>
    <mergeCell ref="AJ19:AJ91"/>
    <mergeCell ref="AG19:AG66"/>
    <mergeCell ref="AH19:AH66"/>
    <mergeCell ref="AI19:AI66"/>
    <mergeCell ref="AG67:AG78"/>
    <mergeCell ref="AH67:AH78"/>
    <mergeCell ref="AI67:AI78"/>
    <mergeCell ref="AY19:AY66"/>
    <mergeCell ref="AZ19:AZ66"/>
    <mergeCell ref="AY67:AY78"/>
    <mergeCell ref="AZ67:AZ78"/>
    <mergeCell ref="AY79:AY91"/>
    <mergeCell ref="AZ79:AZ91"/>
    <mergeCell ref="BL67:BL78"/>
    <mergeCell ref="BK79:BK91"/>
    <mergeCell ref="BL79:BL91"/>
    <mergeCell ref="BE19:BE66"/>
    <mergeCell ref="BF19:BF66"/>
    <mergeCell ref="BE67:BE78"/>
    <mergeCell ref="BF67:BF78"/>
    <mergeCell ref="BE79:BE91"/>
    <mergeCell ref="BF79:BF91"/>
    <mergeCell ref="AO19:AO66"/>
    <mergeCell ref="AO67:AO78"/>
    <mergeCell ref="AO79:AO91"/>
    <mergeCell ref="AU19:AU66"/>
    <mergeCell ref="AU67:AU78"/>
    <mergeCell ref="AU79:AU91"/>
    <mergeCell ref="AS19:AS66"/>
    <mergeCell ref="AT19:AT66"/>
    <mergeCell ref="AS67:AS78"/>
    <mergeCell ref="AT67:AT78"/>
    <mergeCell ref="AS79:AS91"/>
    <mergeCell ref="AT79:AT91"/>
    <mergeCell ref="BM19:BM66"/>
    <mergeCell ref="BM67:BM78"/>
    <mergeCell ref="BM79:BM91"/>
    <mergeCell ref="AP19:AP91"/>
    <mergeCell ref="AV19:AV91"/>
    <mergeCell ref="BB19:BB91"/>
    <mergeCell ref="BH19:BH91"/>
    <mergeCell ref="BA19:BA66"/>
    <mergeCell ref="BA67:BA78"/>
    <mergeCell ref="BA79:BA91"/>
    <mergeCell ref="BG19:BG66"/>
    <mergeCell ref="BG67:BG78"/>
    <mergeCell ref="BG79:BG91"/>
    <mergeCell ref="BK19:BK66"/>
    <mergeCell ref="BL19:BL66"/>
    <mergeCell ref="BK67:BK78"/>
  </mergeCells>
  <conditionalFormatting sqref="E19:E78">
    <cfRule type="expression" dxfId="24" priority="2">
      <formula>ISBLANK(#REF!)</formula>
    </cfRule>
  </conditionalFormatting>
  <conditionalFormatting sqref="E79:E91">
    <cfRule type="expression" dxfId="23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'D:\FMT_2024\Lot 4\[DPGF_Secteur4_V2.xlsx]Liste_D'!#REF!</xm:f>
          </x14:formula1>
          <xm:sqref>G19:G91</xm:sqref>
        </x14:dataValidation>
        <x14:dataValidation type="list" allowBlank="1" showInputMessage="1" showErrorMessage="1">
          <x14:formula1>
            <xm:f>'D:\FMT_2024\Lot 4\[DPGF_Secteur4_V2.xlsx]Liste_D'!#REF!</xm:f>
          </x14:formula1>
          <xm:sqref>H19:H91 R19:V91</xm:sqref>
        </x14:dataValidation>
        <x14:dataValidation type="list" allowBlank="1" showInputMessage="1" showErrorMessage="1">
          <x14:formula1>
            <xm:f>Liste_D!$G$2:$G$12</xm:f>
          </x14:formula1>
          <xm:sqref>W19:W91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1"/>
  <sheetViews>
    <sheetView tabSelected="1" topLeftCell="A6" zoomScale="70" zoomScaleNormal="70" workbookViewId="0">
      <selection activeCell="D41" sqref="D41"/>
    </sheetView>
  </sheetViews>
  <sheetFormatPr baseColWidth="10" defaultColWidth="10.85546875" defaultRowHeight="12" outlineLevelRow="1" outlineLevelCol="1" x14ac:dyDescent="0.25"/>
  <cols>
    <col min="1" max="1" width="6.85546875" style="232" customWidth="1"/>
    <col min="2" max="2" width="20.140625" style="232" bestFit="1" customWidth="1"/>
    <col min="3" max="3" width="10.85546875" style="232"/>
    <col min="4" max="4" width="18.140625" style="232" bestFit="1" customWidth="1"/>
    <col min="5" max="5" width="22.42578125" style="232" bestFit="1" customWidth="1"/>
    <col min="6" max="6" width="38.42578125" style="232" customWidth="1" outlineLevel="1"/>
    <col min="7" max="8" width="10.85546875" style="232" customWidth="1" outlineLevel="1"/>
    <col min="9" max="9" width="18.85546875" style="232" bestFit="1" customWidth="1" outlineLevel="1"/>
    <col min="10" max="11" width="10.85546875" style="232" customWidth="1" outlineLevel="1"/>
    <col min="12" max="12" width="12.85546875" style="233" customWidth="1" outlineLevel="1"/>
    <col min="13" max="13" width="11" style="235" bestFit="1" customWidth="1"/>
    <col min="14" max="14" width="11" style="236" bestFit="1" customWidth="1"/>
    <col min="15" max="15" width="11" style="235" customWidth="1" outlineLevel="1"/>
    <col min="16" max="16" width="11.140625" style="235" customWidth="1" outlineLevel="1"/>
    <col min="17" max="17" width="12.5703125" style="235" customWidth="1"/>
    <col min="18" max="18" width="12.7109375" style="235" customWidth="1"/>
    <col min="19" max="19" width="10.85546875" style="235"/>
    <col min="20" max="20" width="2.7109375" style="235" customWidth="1"/>
    <col min="21" max="21" width="11" style="235" customWidth="1" outlineLevel="1"/>
    <col min="22" max="25" width="13.140625" style="235" customWidth="1" outlineLevel="1"/>
    <col min="26" max="26" width="2.42578125" style="235" customWidth="1"/>
    <col min="27" max="27" width="11" style="235" customWidth="1" outlineLevel="1"/>
    <col min="28" max="28" width="12.140625" style="235" customWidth="1" outlineLevel="1"/>
    <col min="29" max="31" width="10.85546875" style="235" customWidth="1" outlineLevel="1"/>
    <col min="32" max="32" width="2.5703125" style="235" customWidth="1"/>
    <col min="33" max="33" width="11" style="235" customWidth="1" outlineLevel="1"/>
    <col min="34" max="34" width="12.140625" style="235" customWidth="1" outlineLevel="1"/>
    <col min="35" max="36" width="12.85546875" style="235" customWidth="1" outlineLevel="1"/>
    <col min="37" max="37" width="10.85546875" style="235" customWidth="1" outlineLevel="1"/>
    <col min="38" max="38" width="3.140625" style="235" customWidth="1"/>
    <col min="39" max="39" width="11" style="235" customWidth="1" outlineLevel="1"/>
    <col min="40" max="40" width="12.140625" style="235" customWidth="1" outlineLevel="1"/>
    <col min="41" max="43" width="10.85546875" style="235" customWidth="1" outlineLevel="1"/>
    <col min="44" max="44" width="3.42578125" style="235" customWidth="1"/>
    <col min="45" max="45" width="11" style="235" customWidth="1" outlineLevel="1" collapsed="1"/>
    <col min="46" max="46" width="12.140625" style="235" customWidth="1" outlineLevel="1"/>
    <col min="47" max="48" width="10.85546875" style="232" customWidth="1" outlineLevel="1"/>
    <col min="49" max="49" width="7.140625" style="232" customWidth="1" outlineLevel="1"/>
    <col min="50" max="16384" width="10.85546875" style="232"/>
  </cols>
  <sheetData>
    <row r="1" spans="1:5" outlineLevel="1" x14ac:dyDescent="0.25">
      <c r="A1" s="454" t="s">
        <v>21</v>
      </c>
      <c r="B1" s="454"/>
      <c r="C1" s="454"/>
      <c r="D1" s="237"/>
      <c r="E1" s="237"/>
    </row>
    <row r="2" spans="1:5" outlineLevel="1" x14ac:dyDescent="0.25">
      <c r="A2" s="237"/>
      <c r="B2" s="237"/>
      <c r="C2" s="237"/>
      <c r="D2" s="237"/>
      <c r="E2" s="237"/>
    </row>
    <row r="3" spans="1:5" outlineLevel="1" x14ac:dyDescent="0.25">
      <c r="A3" s="455" t="s">
        <v>22</v>
      </c>
      <c r="B3" s="456"/>
      <c r="C3" s="456"/>
      <c r="D3" s="237"/>
      <c r="E3" s="237"/>
    </row>
    <row r="4" spans="1:5" outlineLevel="1" x14ac:dyDescent="0.25">
      <c r="A4" s="181"/>
      <c r="B4" s="237"/>
      <c r="C4" s="237"/>
      <c r="D4" s="237"/>
      <c r="E4" s="237"/>
    </row>
    <row r="5" spans="1:5" outlineLevel="1" x14ac:dyDescent="0.25">
      <c r="A5" s="457" t="s">
        <v>23</v>
      </c>
      <c r="B5" s="458"/>
      <c r="C5" s="237"/>
      <c r="D5" s="237"/>
      <c r="E5" s="237"/>
    </row>
    <row r="6" spans="1:5" outlineLevel="1" x14ac:dyDescent="0.25">
      <c r="A6" s="459" t="s">
        <v>24</v>
      </c>
      <c r="B6" s="460"/>
      <c r="C6" s="460"/>
      <c r="D6" s="237"/>
      <c r="E6" s="237"/>
    </row>
    <row r="7" spans="1:5" ht="12.75" outlineLevel="1" thickBot="1" x14ac:dyDescent="0.3">
      <c r="A7" s="237"/>
      <c r="B7" s="237"/>
      <c r="C7" s="237"/>
      <c r="D7" s="237"/>
      <c r="E7" s="237"/>
    </row>
    <row r="8" spans="1:5" ht="12.75" outlineLevel="1" thickBot="1" x14ac:dyDescent="0.3">
      <c r="A8" s="237"/>
      <c r="B8" s="237"/>
      <c r="C8" s="237"/>
      <c r="D8" s="183" t="s">
        <v>25</v>
      </c>
      <c r="E8" s="495" t="s">
        <v>26</v>
      </c>
    </row>
    <row r="9" spans="1:5" outlineLevel="1" x14ac:dyDescent="0.25">
      <c r="A9" s="185" t="s">
        <v>27</v>
      </c>
      <c r="B9" s="186" t="s">
        <v>28</v>
      </c>
      <c r="C9" s="187" t="s">
        <v>29</v>
      </c>
      <c r="D9" s="188">
        <v>112.1</v>
      </c>
      <c r="E9" s="496"/>
    </row>
    <row r="10" spans="1:5" outlineLevel="1" x14ac:dyDescent="0.25">
      <c r="A10" s="190" t="s">
        <v>30</v>
      </c>
      <c r="B10" s="191" t="s">
        <v>31</v>
      </c>
      <c r="C10" s="192" t="s">
        <v>32</v>
      </c>
      <c r="D10" s="193">
        <v>120.2</v>
      </c>
      <c r="E10" s="497">
        <f>0.15+0.85*$D$10/$D$9</f>
        <v>1.0614183764495986</v>
      </c>
    </row>
    <row r="11" spans="1:5" outlineLevel="1" x14ac:dyDescent="0.25">
      <c r="A11" s="194"/>
      <c r="B11" s="191" t="s">
        <v>33</v>
      </c>
      <c r="C11" s="192" t="s">
        <v>32</v>
      </c>
      <c r="D11" s="195">
        <v>120.2</v>
      </c>
      <c r="E11" s="498">
        <f>0.15+0.85*$D$11/$D$9</f>
        <v>1.0614183764495986</v>
      </c>
    </row>
    <row r="12" spans="1:5" outlineLevel="1" x14ac:dyDescent="0.25">
      <c r="A12" s="194"/>
      <c r="B12" s="191" t="s">
        <v>34</v>
      </c>
      <c r="C12" s="192" t="s">
        <v>32</v>
      </c>
      <c r="D12" s="196">
        <v>120.2</v>
      </c>
      <c r="E12" s="499">
        <f>0.15+0.85*$D$12/$D$9</f>
        <v>1.0614183764495986</v>
      </c>
    </row>
    <row r="13" spans="1:5" outlineLevel="1" x14ac:dyDescent="0.25">
      <c r="A13" s="194"/>
      <c r="B13" s="191" t="s">
        <v>35</v>
      </c>
      <c r="C13" s="192" t="s">
        <v>32</v>
      </c>
      <c r="D13" s="197">
        <v>120.2</v>
      </c>
      <c r="E13" s="500">
        <f>0.15+0.85*$D$13/$D$9</f>
        <v>1.0614183764495986</v>
      </c>
    </row>
    <row r="14" spans="1:5" ht="12.75" outlineLevel="1" thickBot="1" x14ac:dyDescent="0.3">
      <c r="A14" s="198"/>
      <c r="B14" s="199" t="s">
        <v>36</v>
      </c>
      <c r="C14" s="200" t="s">
        <v>32</v>
      </c>
      <c r="D14" s="201">
        <v>120.2</v>
      </c>
      <c r="E14" s="501">
        <f>0.15+0.85*$D$14/$D$9</f>
        <v>1.0614183764495986</v>
      </c>
    </row>
    <row r="15" spans="1:5" outlineLevel="1" x14ac:dyDescent="0.25"/>
    <row r="16" spans="1:5" outlineLevel="1" x14ac:dyDescent="0.25"/>
    <row r="17" spans="1:49" ht="12.75" thickBot="1" x14ac:dyDescent="0.3">
      <c r="M17" s="453" t="s">
        <v>50</v>
      </c>
      <c r="N17" s="453"/>
    </row>
    <row r="18" spans="1:49" ht="60.75" thickBot="1" x14ac:dyDescent="0.3">
      <c r="A18" s="223" t="s">
        <v>0</v>
      </c>
      <c r="B18" s="224" t="s">
        <v>1</v>
      </c>
      <c r="C18" s="224" t="s">
        <v>2</v>
      </c>
      <c r="D18" s="224" t="s">
        <v>520</v>
      </c>
      <c r="E18" s="203" t="s">
        <v>523</v>
      </c>
      <c r="F18" s="48" t="s">
        <v>4</v>
      </c>
      <c r="G18" s="224" t="s">
        <v>5</v>
      </c>
      <c r="H18" s="224" t="s">
        <v>6</v>
      </c>
      <c r="I18" s="224" t="s">
        <v>8</v>
      </c>
      <c r="J18" s="224" t="s">
        <v>9</v>
      </c>
      <c r="K18" s="251" t="s">
        <v>10</v>
      </c>
      <c r="L18" s="252" t="s">
        <v>7</v>
      </c>
      <c r="M18" s="257" t="s">
        <v>217</v>
      </c>
      <c r="N18" s="253" t="s">
        <v>37</v>
      </c>
      <c r="O18" s="258" t="s">
        <v>39</v>
      </c>
      <c r="P18" s="241" t="s">
        <v>38</v>
      </c>
      <c r="Q18" s="241" t="s">
        <v>52</v>
      </c>
      <c r="R18" s="241" t="s">
        <v>51</v>
      </c>
      <c r="S18" s="242" t="s">
        <v>53</v>
      </c>
      <c r="T18" s="113"/>
      <c r="U18" s="114" t="s">
        <v>41</v>
      </c>
      <c r="V18" s="115" t="s">
        <v>40</v>
      </c>
      <c r="W18" s="115" t="s">
        <v>221</v>
      </c>
      <c r="X18" s="115" t="s">
        <v>55</v>
      </c>
      <c r="Y18" s="116" t="s">
        <v>54</v>
      </c>
      <c r="Z18" s="117"/>
      <c r="AA18" s="118" t="s">
        <v>43</v>
      </c>
      <c r="AB18" s="119" t="s">
        <v>42</v>
      </c>
      <c r="AC18" s="119" t="s">
        <v>223</v>
      </c>
      <c r="AD18" s="119" t="s">
        <v>222</v>
      </c>
      <c r="AE18" s="120" t="s">
        <v>56</v>
      </c>
      <c r="AF18" s="121"/>
      <c r="AG18" s="122" t="s">
        <v>45</v>
      </c>
      <c r="AH18" s="123" t="s">
        <v>44</v>
      </c>
      <c r="AI18" s="123" t="s">
        <v>61</v>
      </c>
      <c r="AJ18" s="123" t="s">
        <v>60</v>
      </c>
      <c r="AK18" s="124" t="s">
        <v>57</v>
      </c>
      <c r="AL18" s="125"/>
      <c r="AM18" s="126" t="s">
        <v>47</v>
      </c>
      <c r="AN18" s="127" t="s">
        <v>46</v>
      </c>
      <c r="AO18" s="127" t="s">
        <v>63</v>
      </c>
      <c r="AP18" s="127" t="s">
        <v>62</v>
      </c>
      <c r="AQ18" s="128" t="s">
        <v>58</v>
      </c>
      <c r="AR18" s="129"/>
      <c r="AS18" s="130" t="s">
        <v>49</v>
      </c>
      <c r="AT18" s="131" t="s">
        <v>48</v>
      </c>
      <c r="AU18" s="132" t="s">
        <v>65</v>
      </c>
      <c r="AV18" s="132" t="s">
        <v>64</v>
      </c>
      <c r="AW18" s="133" t="s">
        <v>59</v>
      </c>
    </row>
    <row r="19" spans="1:49" s="104" customFormat="1" ht="14.1" customHeight="1" x14ac:dyDescent="0.25">
      <c r="A19" s="277">
        <v>4</v>
      </c>
      <c r="B19" s="278" t="s">
        <v>260</v>
      </c>
      <c r="C19" s="278" t="s">
        <v>261</v>
      </c>
      <c r="D19" s="278" t="s">
        <v>521</v>
      </c>
      <c r="E19" s="79" t="str">
        <f>CONCATENATE(C19,I19,H19)</f>
        <v>026002Batiment_NordECLS</v>
      </c>
      <c r="F19" s="278" t="s">
        <v>333</v>
      </c>
      <c r="G19" s="162" t="s">
        <v>69</v>
      </c>
      <c r="H19" s="79" t="s">
        <v>79</v>
      </c>
      <c r="I19" s="162" t="s">
        <v>334</v>
      </c>
      <c r="J19" s="162"/>
      <c r="K19" s="171" t="s">
        <v>10</v>
      </c>
      <c r="L19" s="279">
        <v>1</v>
      </c>
      <c r="M19" s="138">
        <v>1000</v>
      </c>
      <c r="N19" s="139">
        <v>0.05</v>
      </c>
      <c r="O19" s="140">
        <f t="shared" ref="O19:O29" si="0">M19*(N19+1)*L19</f>
        <v>1050</v>
      </c>
      <c r="P19" s="261">
        <f>O19/12</f>
        <v>87.5</v>
      </c>
      <c r="Q19" s="466">
        <f>SUM(O19:O22)</f>
        <v>3496.5</v>
      </c>
      <c r="R19" s="466">
        <f>SUM(P19:P22)</f>
        <v>291.375</v>
      </c>
      <c r="S19" s="466"/>
      <c r="T19" s="469"/>
      <c r="U19" s="140">
        <f>O19*$E$10</f>
        <v>1114.4892952720786</v>
      </c>
      <c r="V19" s="261">
        <f>U19/12</f>
        <v>92.874107939339879</v>
      </c>
      <c r="W19" s="466">
        <f>SUM(U19:U22)</f>
        <v>3711.249353256022</v>
      </c>
      <c r="X19" s="466">
        <f>SUM(V19:V22)</f>
        <v>309.2707794380018</v>
      </c>
      <c r="Y19" s="466"/>
      <c r="Z19" s="469"/>
      <c r="AA19" s="140">
        <f>O19*$E$11</f>
        <v>1114.4892952720786</v>
      </c>
      <c r="AB19" s="261">
        <f>AA19/12</f>
        <v>92.874107939339879</v>
      </c>
      <c r="AC19" s="466">
        <f>SUM(AA19:AA22)</f>
        <v>3711.249353256022</v>
      </c>
      <c r="AD19" s="466">
        <f>SUM(AB19:AB22)</f>
        <v>309.2707794380018</v>
      </c>
      <c r="AE19" s="466"/>
      <c r="AF19" s="469"/>
      <c r="AG19" s="140">
        <f>O19*$E$12</f>
        <v>1114.4892952720786</v>
      </c>
      <c r="AH19" s="261">
        <f>AG19/12</f>
        <v>92.874107939339879</v>
      </c>
      <c r="AI19" s="466">
        <f>SUM(AG19:AG22)</f>
        <v>3711.249353256022</v>
      </c>
      <c r="AJ19" s="466">
        <f>SUM(AH19:AH22)</f>
        <v>309.2707794380018</v>
      </c>
      <c r="AK19" s="466"/>
      <c r="AL19" s="469"/>
      <c r="AM19" s="140">
        <f>O19*$E$13</f>
        <v>1114.4892952720786</v>
      </c>
      <c r="AN19" s="261">
        <f>AM19/12</f>
        <v>92.874107939339879</v>
      </c>
      <c r="AO19" s="466">
        <f>SUM(AM19:AM22)</f>
        <v>3711.249353256022</v>
      </c>
      <c r="AP19" s="466">
        <f>SUM(AN19:AN22)</f>
        <v>309.2707794380018</v>
      </c>
      <c r="AQ19" s="466"/>
      <c r="AR19" s="469"/>
      <c r="AS19" s="140">
        <f>O19*$E$14</f>
        <v>1114.4892952720786</v>
      </c>
      <c r="AT19" s="261">
        <f>AS19/12</f>
        <v>92.874107939339879</v>
      </c>
      <c r="AU19" s="466">
        <f>SUM(AS19:AS22)</f>
        <v>3711.249353256022</v>
      </c>
      <c r="AV19" s="466">
        <f>SUM(AT19:AT22)</f>
        <v>309.2707794380018</v>
      </c>
      <c r="AW19" s="466"/>
    </row>
    <row r="20" spans="1:49" s="104" customFormat="1" ht="14.1" customHeight="1" x14ac:dyDescent="0.25">
      <c r="A20" s="280">
        <v>4</v>
      </c>
      <c r="B20" s="281" t="s">
        <v>264</v>
      </c>
      <c r="C20" s="281" t="s">
        <v>265</v>
      </c>
      <c r="D20" s="281" t="s">
        <v>521</v>
      </c>
      <c r="E20" s="85" t="str">
        <f t="shared" ref="E20:E29" si="1">CONCATENATE(C20,I20,H20)</f>
        <v>026003Batiment_TunnelECLS</v>
      </c>
      <c r="F20" s="281" t="s">
        <v>333</v>
      </c>
      <c r="G20" s="143" t="s">
        <v>69</v>
      </c>
      <c r="H20" s="85" t="s">
        <v>79</v>
      </c>
      <c r="I20" s="143" t="s">
        <v>335</v>
      </c>
      <c r="J20" s="143"/>
      <c r="K20" s="154" t="s">
        <v>10</v>
      </c>
      <c r="L20" s="282">
        <v>1</v>
      </c>
      <c r="M20" s="146">
        <v>1000</v>
      </c>
      <c r="N20" s="147">
        <v>0.05</v>
      </c>
      <c r="O20" s="148">
        <f t="shared" si="0"/>
        <v>1050</v>
      </c>
      <c r="P20" s="283">
        <f t="shared" ref="P20:P29" si="2">O20/12</f>
        <v>87.5</v>
      </c>
      <c r="Q20" s="467"/>
      <c r="R20" s="467"/>
      <c r="S20" s="467"/>
      <c r="T20" s="470"/>
      <c r="U20" s="148">
        <f t="shared" ref="U20:U29" si="3">O20*$E$10</f>
        <v>1114.4892952720786</v>
      </c>
      <c r="V20" s="283">
        <f t="shared" ref="V20:V29" si="4">U20/12</f>
        <v>92.874107939339879</v>
      </c>
      <c r="W20" s="467"/>
      <c r="X20" s="467"/>
      <c r="Y20" s="467"/>
      <c r="Z20" s="470"/>
      <c r="AA20" s="148">
        <f t="shared" ref="AA20:AA29" si="5">O20*$E$11</f>
        <v>1114.4892952720786</v>
      </c>
      <c r="AB20" s="283">
        <f t="shared" ref="AB20:AB29" si="6">AA20/12</f>
        <v>92.874107939339879</v>
      </c>
      <c r="AC20" s="467"/>
      <c r="AD20" s="467"/>
      <c r="AE20" s="467"/>
      <c r="AF20" s="470"/>
      <c r="AG20" s="148">
        <f t="shared" ref="AG20:AG29" si="7">O20*$E$12</f>
        <v>1114.4892952720786</v>
      </c>
      <c r="AH20" s="283">
        <f t="shared" ref="AH20:AH29" si="8">AG20/12</f>
        <v>92.874107939339879</v>
      </c>
      <c r="AI20" s="467"/>
      <c r="AJ20" s="467"/>
      <c r="AK20" s="467"/>
      <c r="AL20" s="470"/>
      <c r="AM20" s="148">
        <f t="shared" ref="AM20:AM29" si="9">O20*$E$13</f>
        <v>1114.4892952720786</v>
      </c>
      <c r="AN20" s="283">
        <f t="shared" ref="AN20:AN29" si="10">AM20/12</f>
        <v>92.874107939339879</v>
      </c>
      <c r="AO20" s="467"/>
      <c r="AP20" s="467"/>
      <c r="AQ20" s="467"/>
      <c r="AR20" s="470"/>
      <c r="AS20" s="148">
        <f t="shared" ref="AS20:AS29" si="11">O20*$E$14</f>
        <v>1114.4892952720786</v>
      </c>
      <c r="AT20" s="283">
        <f t="shared" ref="AT20:AT29" si="12">AS20/12</f>
        <v>92.874107939339879</v>
      </c>
      <c r="AU20" s="467"/>
      <c r="AV20" s="467"/>
      <c r="AW20" s="467"/>
    </row>
    <row r="21" spans="1:49" s="104" customFormat="1" ht="14.1" customHeight="1" x14ac:dyDescent="0.25">
      <c r="A21" s="280">
        <v>4</v>
      </c>
      <c r="B21" s="281" t="s">
        <v>283</v>
      </c>
      <c r="C21" s="281" t="s">
        <v>284</v>
      </c>
      <c r="D21" s="281" t="s">
        <v>521</v>
      </c>
      <c r="E21" s="85" t="str">
        <f t="shared" si="1"/>
        <v>026007Batiment_DouvesECLS</v>
      </c>
      <c r="F21" s="281" t="s">
        <v>333</v>
      </c>
      <c r="G21" s="143" t="s">
        <v>69</v>
      </c>
      <c r="H21" s="85" t="s">
        <v>79</v>
      </c>
      <c r="I21" s="143" t="s">
        <v>336</v>
      </c>
      <c r="J21" s="143"/>
      <c r="K21" s="154" t="s">
        <v>10</v>
      </c>
      <c r="L21" s="282">
        <v>1</v>
      </c>
      <c r="M21" s="146">
        <v>1000</v>
      </c>
      <c r="N21" s="147">
        <v>0.05</v>
      </c>
      <c r="O21" s="148">
        <f t="shared" si="0"/>
        <v>1050</v>
      </c>
      <c r="P21" s="283">
        <f t="shared" si="2"/>
        <v>87.5</v>
      </c>
      <c r="Q21" s="467"/>
      <c r="R21" s="467"/>
      <c r="S21" s="467"/>
      <c r="T21" s="470"/>
      <c r="U21" s="148">
        <f t="shared" si="3"/>
        <v>1114.4892952720786</v>
      </c>
      <c r="V21" s="283">
        <f t="shared" si="4"/>
        <v>92.874107939339879</v>
      </c>
      <c r="W21" s="467"/>
      <c r="X21" s="467"/>
      <c r="Y21" s="467"/>
      <c r="Z21" s="470"/>
      <c r="AA21" s="148">
        <f t="shared" si="5"/>
        <v>1114.4892952720786</v>
      </c>
      <c r="AB21" s="283">
        <f t="shared" si="6"/>
        <v>92.874107939339879</v>
      </c>
      <c r="AC21" s="467"/>
      <c r="AD21" s="467"/>
      <c r="AE21" s="467"/>
      <c r="AF21" s="470"/>
      <c r="AG21" s="148">
        <f t="shared" si="7"/>
        <v>1114.4892952720786</v>
      </c>
      <c r="AH21" s="283">
        <f t="shared" si="8"/>
        <v>92.874107939339879</v>
      </c>
      <c r="AI21" s="467"/>
      <c r="AJ21" s="467"/>
      <c r="AK21" s="467"/>
      <c r="AL21" s="470"/>
      <c r="AM21" s="148">
        <f t="shared" si="9"/>
        <v>1114.4892952720786</v>
      </c>
      <c r="AN21" s="283">
        <f t="shared" si="10"/>
        <v>92.874107939339879</v>
      </c>
      <c r="AO21" s="467"/>
      <c r="AP21" s="467"/>
      <c r="AQ21" s="467"/>
      <c r="AR21" s="470"/>
      <c r="AS21" s="148">
        <f t="shared" si="11"/>
        <v>1114.4892952720786</v>
      </c>
      <c r="AT21" s="283">
        <f t="shared" si="12"/>
        <v>92.874107939339879</v>
      </c>
      <c r="AU21" s="467"/>
      <c r="AV21" s="467"/>
      <c r="AW21" s="467"/>
    </row>
    <row r="22" spans="1:49" s="104" customFormat="1" ht="14.1" customHeight="1" thickBot="1" x14ac:dyDescent="0.3">
      <c r="A22" s="284">
        <v>4</v>
      </c>
      <c r="B22" s="285" t="s">
        <v>248</v>
      </c>
      <c r="C22" s="285" t="s">
        <v>249</v>
      </c>
      <c r="D22" s="285" t="s">
        <v>521</v>
      </c>
      <c r="E22" s="93" t="str">
        <f t="shared" si="1"/>
        <v>026001HT_TGBT_vertPOST</v>
      </c>
      <c r="F22" s="285" t="s">
        <v>337</v>
      </c>
      <c r="G22" s="156" t="s">
        <v>69</v>
      </c>
      <c r="H22" s="93" t="s">
        <v>90</v>
      </c>
      <c r="I22" s="156" t="s">
        <v>338</v>
      </c>
      <c r="J22" s="156"/>
      <c r="K22" s="263" t="s">
        <v>10</v>
      </c>
      <c r="L22" s="286">
        <v>0.33</v>
      </c>
      <c r="M22" s="158">
        <v>1000</v>
      </c>
      <c r="N22" s="159">
        <v>0.05</v>
      </c>
      <c r="O22" s="160">
        <f t="shared" si="0"/>
        <v>346.5</v>
      </c>
      <c r="P22" s="267">
        <f t="shared" si="2"/>
        <v>28.875</v>
      </c>
      <c r="Q22" s="468"/>
      <c r="R22" s="468"/>
      <c r="S22" s="468"/>
      <c r="T22" s="470"/>
      <c r="U22" s="160">
        <f t="shared" si="3"/>
        <v>367.7814674397859</v>
      </c>
      <c r="V22" s="267">
        <f t="shared" si="4"/>
        <v>30.648455619982158</v>
      </c>
      <c r="W22" s="468"/>
      <c r="X22" s="468"/>
      <c r="Y22" s="468"/>
      <c r="Z22" s="470"/>
      <c r="AA22" s="160">
        <f t="shared" si="5"/>
        <v>367.7814674397859</v>
      </c>
      <c r="AB22" s="267">
        <f t="shared" si="6"/>
        <v>30.648455619982158</v>
      </c>
      <c r="AC22" s="468"/>
      <c r="AD22" s="468"/>
      <c r="AE22" s="468"/>
      <c r="AF22" s="470"/>
      <c r="AG22" s="160">
        <f t="shared" si="7"/>
        <v>367.7814674397859</v>
      </c>
      <c r="AH22" s="267">
        <f t="shared" si="8"/>
        <v>30.648455619982158</v>
      </c>
      <c r="AI22" s="468"/>
      <c r="AJ22" s="468"/>
      <c r="AK22" s="468"/>
      <c r="AL22" s="470"/>
      <c r="AM22" s="160">
        <f t="shared" si="9"/>
        <v>367.7814674397859</v>
      </c>
      <c r="AN22" s="267">
        <f t="shared" si="10"/>
        <v>30.648455619982158</v>
      </c>
      <c r="AO22" s="468"/>
      <c r="AP22" s="468"/>
      <c r="AQ22" s="468"/>
      <c r="AR22" s="470"/>
      <c r="AS22" s="160">
        <f t="shared" si="11"/>
        <v>367.7814674397859</v>
      </c>
      <c r="AT22" s="267">
        <f t="shared" si="12"/>
        <v>30.648455619982158</v>
      </c>
      <c r="AU22" s="468"/>
      <c r="AV22" s="468"/>
      <c r="AW22" s="468"/>
    </row>
    <row r="23" spans="1:49" s="104" customFormat="1" ht="14.1" customHeight="1" x14ac:dyDescent="0.25">
      <c r="A23" s="277">
        <v>4</v>
      </c>
      <c r="B23" s="278" t="s">
        <v>293</v>
      </c>
      <c r="C23" s="278" t="s">
        <v>294</v>
      </c>
      <c r="D23" s="278" t="s">
        <v>501</v>
      </c>
      <c r="E23" s="79" t="str">
        <f t="shared" si="1"/>
        <v>032001HT_TGBT_vertPOST</v>
      </c>
      <c r="F23" s="278" t="s">
        <v>339</v>
      </c>
      <c r="G23" s="162" t="s">
        <v>69</v>
      </c>
      <c r="H23" s="79" t="s">
        <v>90</v>
      </c>
      <c r="I23" s="162" t="s">
        <v>338</v>
      </c>
      <c r="J23" s="162"/>
      <c r="K23" s="171" t="s">
        <v>10</v>
      </c>
      <c r="L23" s="279">
        <v>0.33</v>
      </c>
      <c r="M23" s="138">
        <v>1000</v>
      </c>
      <c r="N23" s="139">
        <v>0.05</v>
      </c>
      <c r="O23" s="140">
        <f t="shared" si="0"/>
        <v>346.5</v>
      </c>
      <c r="P23" s="261">
        <f t="shared" si="2"/>
        <v>28.875</v>
      </c>
      <c r="Q23" s="466">
        <f>SUM(O23:O24)</f>
        <v>1396.5</v>
      </c>
      <c r="R23" s="466">
        <f>SUM(P23:P24)</f>
        <v>116.375</v>
      </c>
      <c r="S23" s="466"/>
      <c r="T23" s="470"/>
      <c r="U23" s="140">
        <f t="shared" si="3"/>
        <v>367.7814674397859</v>
      </c>
      <c r="V23" s="261">
        <f t="shared" si="4"/>
        <v>30.648455619982158</v>
      </c>
      <c r="W23" s="466">
        <f>SUM(U23:U24)</f>
        <v>1482.2707627118646</v>
      </c>
      <c r="X23" s="466">
        <f>SUM(V23:V24)</f>
        <v>123.52256355932204</v>
      </c>
      <c r="Y23" s="466"/>
      <c r="Z23" s="470"/>
      <c r="AA23" s="140">
        <f t="shared" si="5"/>
        <v>367.7814674397859</v>
      </c>
      <c r="AB23" s="261">
        <f t="shared" si="6"/>
        <v>30.648455619982158</v>
      </c>
      <c r="AC23" s="466">
        <f>SUM(AA23:AA24)</f>
        <v>1482.2707627118646</v>
      </c>
      <c r="AD23" s="466">
        <f>SUM(AB23:AB24)</f>
        <v>123.52256355932204</v>
      </c>
      <c r="AE23" s="466"/>
      <c r="AF23" s="470"/>
      <c r="AG23" s="140">
        <f t="shared" si="7"/>
        <v>367.7814674397859</v>
      </c>
      <c r="AH23" s="261">
        <f t="shared" si="8"/>
        <v>30.648455619982158</v>
      </c>
      <c r="AI23" s="466">
        <f>SUM(AG23:AG24)</f>
        <v>1482.2707627118646</v>
      </c>
      <c r="AJ23" s="466">
        <f>SUM(AH23:AH24)</f>
        <v>123.52256355932204</v>
      </c>
      <c r="AK23" s="466"/>
      <c r="AL23" s="470"/>
      <c r="AM23" s="140">
        <f t="shared" si="9"/>
        <v>367.7814674397859</v>
      </c>
      <c r="AN23" s="261">
        <f t="shared" si="10"/>
        <v>30.648455619982158</v>
      </c>
      <c r="AO23" s="466">
        <f>SUM(AM23:AM24)</f>
        <v>1482.2707627118646</v>
      </c>
      <c r="AP23" s="466">
        <f>SUM(AN23:AN24)</f>
        <v>123.52256355932204</v>
      </c>
      <c r="AQ23" s="466"/>
      <c r="AR23" s="470"/>
      <c r="AS23" s="140">
        <f t="shared" si="11"/>
        <v>367.7814674397859</v>
      </c>
      <c r="AT23" s="261">
        <f t="shared" si="12"/>
        <v>30.648455619982158</v>
      </c>
      <c r="AU23" s="466">
        <f>SUM(AS23:AS24)</f>
        <v>1482.2707627118646</v>
      </c>
      <c r="AV23" s="466">
        <f>SUM(AT23:AT24)</f>
        <v>123.52256355932204</v>
      </c>
      <c r="AW23" s="466"/>
    </row>
    <row r="24" spans="1:49" s="104" customFormat="1" ht="14.1" customHeight="1" thickBot="1" x14ac:dyDescent="0.3">
      <c r="A24" s="284">
        <v>4</v>
      </c>
      <c r="B24" s="285" t="s">
        <v>293</v>
      </c>
      <c r="C24" s="285" t="s">
        <v>294</v>
      </c>
      <c r="D24" s="285" t="s">
        <v>501</v>
      </c>
      <c r="E24" s="93" t="str">
        <f t="shared" si="1"/>
        <v>032001BatimentECLS</v>
      </c>
      <c r="F24" s="285" t="s">
        <v>333</v>
      </c>
      <c r="G24" s="156" t="s">
        <v>69</v>
      </c>
      <c r="H24" s="93" t="s">
        <v>79</v>
      </c>
      <c r="I24" s="156" t="s">
        <v>257</v>
      </c>
      <c r="J24" s="156"/>
      <c r="K24" s="263" t="s">
        <v>10</v>
      </c>
      <c r="L24" s="286">
        <v>1</v>
      </c>
      <c r="M24" s="158">
        <v>1000</v>
      </c>
      <c r="N24" s="159">
        <v>0.05</v>
      </c>
      <c r="O24" s="160">
        <f t="shared" si="0"/>
        <v>1050</v>
      </c>
      <c r="P24" s="267">
        <f t="shared" si="2"/>
        <v>87.5</v>
      </c>
      <c r="Q24" s="468"/>
      <c r="R24" s="468"/>
      <c r="S24" s="468"/>
      <c r="T24" s="470"/>
      <c r="U24" s="160">
        <f t="shared" si="3"/>
        <v>1114.4892952720786</v>
      </c>
      <c r="V24" s="267">
        <f t="shared" si="4"/>
        <v>92.874107939339879</v>
      </c>
      <c r="W24" s="468"/>
      <c r="X24" s="468"/>
      <c r="Y24" s="468"/>
      <c r="Z24" s="470"/>
      <c r="AA24" s="160">
        <f t="shared" si="5"/>
        <v>1114.4892952720786</v>
      </c>
      <c r="AB24" s="267">
        <f t="shared" si="6"/>
        <v>92.874107939339879</v>
      </c>
      <c r="AC24" s="468"/>
      <c r="AD24" s="468"/>
      <c r="AE24" s="468"/>
      <c r="AF24" s="470"/>
      <c r="AG24" s="160">
        <f t="shared" si="7"/>
        <v>1114.4892952720786</v>
      </c>
      <c r="AH24" s="267">
        <f t="shared" si="8"/>
        <v>92.874107939339879</v>
      </c>
      <c r="AI24" s="468"/>
      <c r="AJ24" s="468"/>
      <c r="AK24" s="468"/>
      <c r="AL24" s="470"/>
      <c r="AM24" s="160">
        <f t="shared" si="9"/>
        <v>1114.4892952720786</v>
      </c>
      <c r="AN24" s="267">
        <f t="shared" si="10"/>
        <v>92.874107939339879</v>
      </c>
      <c r="AO24" s="468"/>
      <c r="AP24" s="468"/>
      <c r="AQ24" s="468"/>
      <c r="AR24" s="470"/>
      <c r="AS24" s="160">
        <f t="shared" si="11"/>
        <v>1114.4892952720786</v>
      </c>
      <c r="AT24" s="267">
        <f t="shared" si="12"/>
        <v>92.874107939339879</v>
      </c>
      <c r="AU24" s="468"/>
      <c r="AV24" s="468"/>
      <c r="AW24" s="468"/>
    </row>
    <row r="25" spans="1:49" s="104" customFormat="1" ht="14.1" customHeight="1" x14ac:dyDescent="0.25">
      <c r="A25" s="277">
        <v>4</v>
      </c>
      <c r="B25" s="278" t="s">
        <v>317</v>
      </c>
      <c r="C25" s="278" t="s">
        <v>318</v>
      </c>
      <c r="D25" s="278" t="s">
        <v>522</v>
      </c>
      <c r="E25" s="79" t="str">
        <f t="shared" si="1"/>
        <v>040001HT_TGBT_vertPOST</v>
      </c>
      <c r="F25" s="278" t="s">
        <v>340</v>
      </c>
      <c r="G25" s="162" t="s">
        <v>69</v>
      </c>
      <c r="H25" s="79" t="s">
        <v>90</v>
      </c>
      <c r="I25" s="162" t="s">
        <v>338</v>
      </c>
      <c r="J25" s="162"/>
      <c r="K25" s="171" t="s">
        <v>10</v>
      </c>
      <c r="L25" s="279">
        <v>0.33</v>
      </c>
      <c r="M25" s="138">
        <v>1000</v>
      </c>
      <c r="N25" s="139">
        <v>0.05</v>
      </c>
      <c r="O25" s="140">
        <f t="shared" si="0"/>
        <v>346.5</v>
      </c>
      <c r="P25" s="261">
        <f t="shared" si="2"/>
        <v>28.875</v>
      </c>
      <c r="Q25" s="466">
        <f>SUM(O25:O29)</f>
        <v>5596.5</v>
      </c>
      <c r="R25" s="466">
        <f>SUM(P25:P29)</f>
        <v>466.375</v>
      </c>
      <c r="S25" s="466"/>
      <c r="T25" s="470"/>
      <c r="U25" s="140">
        <f t="shared" si="3"/>
        <v>367.7814674397859</v>
      </c>
      <c r="V25" s="261">
        <f t="shared" si="4"/>
        <v>30.648455619982158</v>
      </c>
      <c r="W25" s="466">
        <f>SUM(U25:U29)</f>
        <v>5940.2279438001788</v>
      </c>
      <c r="X25" s="466">
        <f>SUM(V25:V29)</f>
        <v>495.01899531668153</v>
      </c>
      <c r="Y25" s="466"/>
      <c r="Z25" s="470"/>
      <c r="AA25" s="140">
        <f t="shared" si="5"/>
        <v>367.7814674397859</v>
      </c>
      <c r="AB25" s="261">
        <f t="shared" si="6"/>
        <v>30.648455619982158</v>
      </c>
      <c r="AC25" s="466">
        <f>SUM(AA25:AA29)</f>
        <v>5940.2279438001788</v>
      </c>
      <c r="AD25" s="466">
        <f>SUM(AB25:AB29)</f>
        <v>495.01899531668153</v>
      </c>
      <c r="AE25" s="466"/>
      <c r="AF25" s="470"/>
      <c r="AG25" s="140">
        <f t="shared" si="7"/>
        <v>367.7814674397859</v>
      </c>
      <c r="AH25" s="261">
        <f t="shared" si="8"/>
        <v>30.648455619982158</v>
      </c>
      <c r="AI25" s="466">
        <f>SUM(AG25:AG29)</f>
        <v>5940.2279438001788</v>
      </c>
      <c r="AJ25" s="466">
        <f>SUM(AH25:AH29)</f>
        <v>495.01899531668153</v>
      </c>
      <c r="AK25" s="466"/>
      <c r="AL25" s="470"/>
      <c r="AM25" s="140">
        <f t="shared" si="9"/>
        <v>367.7814674397859</v>
      </c>
      <c r="AN25" s="261">
        <f t="shared" si="10"/>
        <v>30.648455619982158</v>
      </c>
      <c r="AO25" s="466">
        <f>SUM(AM25:AM29)</f>
        <v>5940.2279438001788</v>
      </c>
      <c r="AP25" s="466">
        <f>SUM(AN25:AN29)</f>
        <v>495.01899531668153</v>
      </c>
      <c r="AQ25" s="466"/>
      <c r="AR25" s="470"/>
      <c r="AS25" s="140">
        <f t="shared" si="11"/>
        <v>367.7814674397859</v>
      </c>
      <c r="AT25" s="261">
        <f t="shared" si="12"/>
        <v>30.648455619982158</v>
      </c>
      <c r="AU25" s="466">
        <f>SUM(AS25:AS29)</f>
        <v>5940.2279438001788</v>
      </c>
      <c r="AV25" s="466">
        <f>SUM(AT25:AT29)</f>
        <v>495.01899531668153</v>
      </c>
      <c r="AW25" s="466"/>
    </row>
    <row r="26" spans="1:49" s="104" customFormat="1" ht="14.1" customHeight="1" x14ac:dyDescent="0.25">
      <c r="A26" s="280">
        <v>4</v>
      </c>
      <c r="B26" s="281" t="s">
        <v>317</v>
      </c>
      <c r="C26" s="281" t="s">
        <v>318</v>
      </c>
      <c r="D26" s="281" t="s">
        <v>522</v>
      </c>
      <c r="E26" s="85" t="str">
        <f t="shared" si="1"/>
        <v>040001BatimentAECLS</v>
      </c>
      <c r="F26" s="281" t="s">
        <v>341</v>
      </c>
      <c r="G26" s="143" t="s">
        <v>69</v>
      </c>
      <c r="H26" s="85" t="s">
        <v>79</v>
      </c>
      <c r="I26" s="143" t="s">
        <v>342</v>
      </c>
      <c r="J26" s="143"/>
      <c r="K26" s="154" t="s">
        <v>10</v>
      </c>
      <c r="L26" s="282">
        <v>1</v>
      </c>
      <c r="M26" s="146">
        <v>1000</v>
      </c>
      <c r="N26" s="147">
        <v>0.05</v>
      </c>
      <c r="O26" s="148">
        <f t="shared" si="0"/>
        <v>1050</v>
      </c>
      <c r="P26" s="283">
        <f t="shared" si="2"/>
        <v>87.5</v>
      </c>
      <c r="Q26" s="467"/>
      <c r="R26" s="467"/>
      <c r="S26" s="467"/>
      <c r="T26" s="470"/>
      <c r="U26" s="148">
        <f t="shared" si="3"/>
        <v>1114.4892952720786</v>
      </c>
      <c r="V26" s="283">
        <f t="shared" si="4"/>
        <v>92.874107939339879</v>
      </c>
      <c r="W26" s="467"/>
      <c r="X26" s="467"/>
      <c r="Y26" s="467"/>
      <c r="Z26" s="470"/>
      <c r="AA26" s="148">
        <f t="shared" si="5"/>
        <v>1114.4892952720786</v>
      </c>
      <c r="AB26" s="283">
        <f t="shared" si="6"/>
        <v>92.874107939339879</v>
      </c>
      <c r="AC26" s="467"/>
      <c r="AD26" s="467"/>
      <c r="AE26" s="467"/>
      <c r="AF26" s="470"/>
      <c r="AG26" s="148">
        <f t="shared" si="7"/>
        <v>1114.4892952720786</v>
      </c>
      <c r="AH26" s="283">
        <f t="shared" si="8"/>
        <v>92.874107939339879</v>
      </c>
      <c r="AI26" s="467"/>
      <c r="AJ26" s="467"/>
      <c r="AK26" s="467"/>
      <c r="AL26" s="470"/>
      <c r="AM26" s="148">
        <f t="shared" si="9"/>
        <v>1114.4892952720786</v>
      </c>
      <c r="AN26" s="283">
        <f t="shared" si="10"/>
        <v>92.874107939339879</v>
      </c>
      <c r="AO26" s="467"/>
      <c r="AP26" s="467"/>
      <c r="AQ26" s="467"/>
      <c r="AR26" s="470"/>
      <c r="AS26" s="148">
        <f t="shared" si="11"/>
        <v>1114.4892952720786</v>
      </c>
      <c r="AT26" s="283">
        <f t="shared" si="12"/>
        <v>92.874107939339879</v>
      </c>
      <c r="AU26" s="467"/>
      <c r="AV26" s="467"/>
      <c r="AW26" s="467"/>
    </row>
    <row r="27" spans="1:49" s="104" customFormat="1" ht="14.1" customHeight="1" x14ac:dyDescent="0.25">
      <c r="A27" s="280">
        <v>4</v>
      </c>
      <c r="B27" s="281" t="s">
        <v>317</v>
      </c>
      <c r="C27" s="281" t="s">
        <v>318</v>
      </c>
      <c r="D27" s="281" t="s">
        <v>522</v>
      </c>
      <c r="E27" s="85" t="str">
        <f t="shared" si="1"/>
        <v>040001BatimentBECLS</v>
      </c>
      <c r="F27" s="281" t="s">
        <v>343</v>
      </c>
      <c r="G27" s="143" t="s">
        <v>69</v>
      </c>
      <c r="H27" s="85" t="s">
        <v>79</v>
      </c>
      <c r="I27" s="143" t="s">
        <v>344</v>
      </c>
      <c r="J27" s="143"/>
      <c r="K27" s="154" t="s">
        <v>10</v>
      </c>
      <c r="L27" s="282">
        <v>1</v>
      </c>
      <c r="M27" s="146">
        <v>1000</v>
      </c>
      <c r="N27" s="147">
        <v>0.05</v>
      </c>
      <c r="O27" s="148">
        <f t="shared" si="0"/>
        <v>1050</v>
      </c>
      <c r="P27" s="283">
        <f t="shared" si="2"/>
        <v>87.5</v>
      </c>
      <c r="Q27" s="467"/>
      <c r="R27" s="467"/>
      <c r="S27" s="467"/>
      <c r="T27" s="470"/>
      <c r="U27" s="148">
        <f t="shared" si="3"/>
        <v>1114.4892952720786</v>
      </c>
      <c r="V27" s="283">
        <f t="shared" si="4"/>
        <v>92.874107939339879</v>
      </c>
      <c r="W27" s="467"/>
      <c r="X27" s="467"/>
      <c r="Y27" s="467"/>
      <c r="Z27" s="470"/>
      <c r="AA27" s="148">
        <f t="shared" si="5"/>
        <v>1114.4892952720786</v>
      </c>
      <c r="AB27" s="283">
        <f t="shared" si="6"/>
        <v>92.874107939339879</v>
      </c>
      <c r="AC27" s="467"/>
      <c r="AD27" s="467"/>
      <c r="AE27" s="467"/>
      <c r="AF27" s="470"/>
      <c r="AG27" s="148">
        <f t="shared" si="7"/>
        <v>1114.4892952720786</v>
      </c>
      <c r="AH27" s="283">
        <f t="shared" si="8"/>
        <v>92.874107939339879</v>
      </c>
      <c r="AI27" s="467"/>
      <c r="AJ27" s="467"/>
      <c r="AK27" s="467"/>
      <c r="AL27" s="470"/>
      <c r="AM27" s="148">
        <f t="shared" si="9"/>
        <v>1114.4892952720786</v>
      </c>
      <c r="AN27" s="283">
        <f t="shared" si="10"/>
        <v>92.874107939339879</v>
      </c>
      <c r="AO27" s="467"/>
      <c r="AP27" s="467"/>
      <c r="AQ27" s="467"/>
      <c r="AR27" s="470"/>
      <c r="AS27" s="148">
        <f t="shared" si="11"/>
        <v>1114.4892952720786</v>
      </c>
      <c r="AT27" s="283">
        <f t="shared" si="12"/>
        <v>92.874107939339879</v>
      </c>
      <c r="AU27" s="467"/>
      <c r="AV27" s="467"/>
      <c r="AW27" s="467"/>
    </row>
    <row r="28" spans="1:49" s="104" customFormat="1" ht="14.1" customHeight="1" x14ac:dyDescent="0.25">
      <c r="A28" s="280">
        <v>4</v>
      </c>
      <c r="B28" s="281" t="s">
        <v>317</v>
      </c>
      <c r="C28" s="281" t="s">
        <v>318</v>
      </c>
      <c r="D28" s="281" t="s">
        <v>522</v>
      </c>
      <c r="E28" s="85" t="str">
        <f t="shared" si="1"/>
        <v>04000102_SolairPROE</v>
      </c>
      <c r="F28" s="281" t="s">
        <v>345</v>
      </c>
      <c r="G28" s="143" t="s">
        <v>69</v>
      </c>
      <c r="H28" s="85" t="s">
        <v>92</v>
      </c>
      <c r="I28" s="143" t="s">
        <v>346</v>
      </c>
      <c r="J28" s="143"/>
      <c r="K28" s="154" t="s">
        <v>10</v>
      </c>
      <c r="L28" s="282">
        <v>2</v>
      </c>
      <c r="M28" s="146">
        <v>1000</v>
      </c>
      <c r="N28" s="147">
        <v>0.05</v>
      </c>
      <c r="O28" s="148">
        <f t="shared" si="0"/>
        <v>2100</v>
      </c>
      <c r="P28" s="283">
        <f t="shared" si="2"/>
        <v>175</v>
      </c>
      <c r="Q28" s="467"/>
      <c r="R28" s="467"/>
      <c r="S28" s="467"/>
      <c r="T28" s="470"/>
      <c r="U28" s="148">
        <f t="shared" si="3"/>
        <v>2228.9785905441572</v>
      </c>
      <c r="V28" s="283">
        <f t="shared" si="4"/>
        <v>185.74821587867976</v>
      </c>
      <c r="W28" s="467"/>
      <c r="X28" s="467"/>
      <c r="Y28" s="467"/>
      <c r="Z28" s="470"/>
      <c r="AA28" s="148">
        <f t="shared" si="5"/>
        <v>2228.9785905441572</v>
      </c>
      <c r="AB28" s="283">
        <f t="shared" si="6"/>
        <v>185.74821587867976</v>
      </c>
      <c r="AC28" s="467"/>
      <c r="AD28" s="467"/>
      <c r="AE28" s="467"/>
      <c r="AF28" s="470"/>
      <c r="AG28" s="148">
        <f t="shared" si="7"/>
        <v>2228.9785905441572</v>
      </c>
      <c r="AH28" s="283">
        <f t="shared" si="8"/>
        <v>185.74821587867976</v>
      </c>
      <c r="AI28" s="467"/>
      <c r="AJ28" s="467"/>
      <c r="AK28" s="467"/>
      <c r="AL28" s="470"/>
      <c r="AM28" s="148">
        <f t="shared" si="9"/>
        <v>2228.9785905441572</v>
      </c>
      <c r="AN28" s="283">
        <f t="shared" si="10"/>
        <v>185.74821587867976</v>
      </c>
      <c r="AO28" s="467"/>
      <c r="AP28" s="467"/>
      <c r="AQ28" s="467"/>
      <c r="AR28" s="470"/>
      <c r="AS28" s="148">
        <f t="shared" si="11"/>
        <v>2228.9785905441572</v>
      </c>
      <c r="AT28" s="283">
        <f t="shared" si="12"/>
        <v>185.74821587867976</v>
      </c>
      <c r="AU28" s="467"/>
      <c r="AV28" s="467"/>
      <c r="AW28" s="467"/>
    </row>
    <row r="29" spans="1:49" s="104" customFormat="1" ht="14.1" customHeight="1" thickBot="1" x14ac:dyDescent="0.3">
      <c r="A29" s="284">
        <v>4</v>
      </c>
      <c r="B29" s="285" t="s">
        <v>329</v>
      </c>
      <c r="C29" s="285" t="s">
        <v>331</v>
      </c>
      <c r="D29" s="285" t="s">
        <v>522</v>
      </c>
      <c r="E29" s="93" t="str">
        <f t="shared" si="1"/>
        <v>040101BatimentECLS</v>
      </c>
      <c r="F29" s="285" t="s">
        <v>333</v>
      </c>
      <c r="G29" s="156" t="s">
        <v>69</v>
      </c>
      <c r="H29" s="93" t="s">
        <v>79</v>
      </c>
      <c r="I29" s="156" t="s">
        <v>257</v>
      </c>
      <c r="J29" s="156"/>
      <c r="K29" s="263" t="s">
        <v>10</v>
      </c>
      <c r="L29" s="286">
        <v>1</v>
      </c>
      <c r="M29" s="158">
        <v>1000</v>
      </c>
      <c r="N29" s="159">
        <v>0.05</v>
      </c>
      <c r="O29" s="160">
        <f t="shared" si="0"/>
        <v>1050</v>
      </c>
      <c r="P29" s="267">
        <f t="shared" si="2"/>
        <v>87.5</v>
      </c>
      <c r="Q29" s="468"/>
      <c r="R29" s="468"/>
      <c r="S29" s="468"/>
      <c r="T29" s="470"/>
      <c r="U29" s="160">
        <f t="shared" si="3"/>
        <v>1114.4892952720786</v>
      </c>
      <c r="V29" s="267">
        <f t="shared" si="4"/>
        <v>92.874107939339879</v>
      </c>
      <c r="W29" s="468"/>
      <c r="X29" s="468"/>
      <c r="Y29" s="468"/>
      <c r="Z29" s="470"/>
      <c r="AA29" s="160">
        <f t="shared" si="5"/>
        <v>1114.4892952720786</v>
      </c>
      <c r="AB29" s="267">
        <f t="shared" si="6"/>
        <v>92.874107939339879</v>
      </c>
      <c r="AC29" s="468"/>
      <c r="AD29" s="468"/>
      <c r="AE29" s="468"/>
      <c r="AF29" s="470"/>
      <c r="AG29" s="160">
        <f t="shared" si="7"/>
        <v>1114.4892952720786</v>
      </c>
      <c r="AH29" s="267">
        <f t="shared" si="8"/>
        <v>92.874107939339879</v>
      </c>
      <c r="AI29" s="468"/>
      <c r="AJ29" s="468"/>
      <c r="AK29" s="468"/>
      <c r="AL29" s="470"/>
      <c r="AM29" s="160">
        <f t="shared" si="9"/>
        <v>1114.4892952720786</v>
      </c>
      <c r="AN29" s="267">
        <f t="shared" si="10"/>
        <v>92.874107939339879</v>
      </c>
      <c r="AO29" s="468"/>
      <c r="AP29" s="468"/>
      <c r="AQ29" s="468"/>
      <c r="AR29" s="470"/>
      <c r="AS29" s="160">
        <f t="shared" si="11"/>
        <v>1114.4892952720786</v>
      </c>
      <c r="AT29" s="267">
        <f t="shared" si="12"/>
        <v>92.874107939339879</v>
      </c>
      <c r="AU29" s="468"/>
      <c r="AV29" s="468"/>
      <c r="AW29" s="468"/>
    </row>
    <row r="30" spans="1:49" x14ac:dyDescent="0.25">
      <c r="D30" s="234"/>
      <c r="E30" s="234"/>
      <c r="O30" s="235">
        <f>SUM(O19:O29)</f>
        <v>10489.5</v>
      </c>
      <c r="P30" s="235">
        <f t="shared" ref="P30:AV30" si="13">SUM(P19:P29)</f>
        <v>874.125</v>
      </c>
      <c r="Q30" s="235">
        <f t="shared" si="13"/>
        <v>10489.5</v>
      </c>
      <c r="R30" s="235">
        <f t="shared" si="13"/>
        <v>874.125</v>
      </c>
      <c r="U30" s="235">
        <f t="shared" si="13"/>
        <v>11133.748059768064</v>
      </c>
      <c r="V30" s="235">
        <f t="shared" si="13"/>
        <v>927.81233831400527</v>
      </c>
      <c r="W30" s="235">
        <f t="shared" si="13"/>
        <v>11133.748059768066</v>
      </c>
      <c r="X30" s="235">
        <f t="shared" si="13"/>
        <v>927.81233831400539</v>
      </c>
      <c r="AA30" s="235">
        <f t="shared" si="13"/>
        <v>11133.748059768064</v>
      </c>
      <c r="AB30" s="235">
        <f t="shared" si="13"/>
        <v>927.81233831400527</v>
      </c>
      <c r="AC30" s="235">
        <f t="shared" si="13"/>
        <v>11133.748059768066</v>
      </c>
      <c r="AD30" s="235">
        <f t="shared" si="13"/>
        <v>927.81233831400539</v>
      </c>
      <c r="AG30" s="235">
        <f t="shared" si="13"/>
        <v>11133.748059768064</v>
      </c>
      <c r="AH30" s="235">
        <f t="shared" si="13"/>
        <v>927.81233831400527</v>
      </c>
      <c r="AI30" s="235">
        <f t="shared" si="13"/>
        <v>11133.748059768066</v>
      </c>
      <c r="AJ30" s="235">
        <f t="shared" si="13"/>
        <v>927.81233831400539</v>
      </c>
      <c r="AM30" s="235">
        <f t="shared" si="13"/>
        <v>11133.748059768064</v>
      </c>
      <c r="AN30" s="235">
        <f t="shared" si="13"/>
        <v>927.81233831400527</v>
      </c>
      <c r="AO30" s="235">
        <f t="shared" si="13"/>
        <v>11133.748059768066</v>
      </c>
      <c r="AP30" s="235">
        <f t="shared" si="13"/>
        <v>927.81233831400539</v>
      </c>
      <c r="AS30" s="235">
        <f t="shared" si="13"/>
        <v>11133.748059768064</v>
      </c>
      <c r="AT30" s="235">
        <f t="shared" si="13"/>
        <v>927.81233831400527</v>
      </c>
      <c r="AU30" s="235">
        <f t="shared" si="13"/>
        <v>11133.748059768066</v>
      </c>
      <c r="AV30" s="235">
        <f t="shared" si="13"/>
        <v>927.81233831400539</v>
      </c>
      <c r="AW30" s="235"/>
    </row>
    <row r="31" spans="1:49" x14ac:dyDescent="0.25">
      <c r="D31" s="234"/>
      <c r="E31" s="234"/>
    </row>
    <row r="32" spans="1:49" x14ac:dyDescent="0.25">
      <c r="D32" s="234"/>
      <c r="E32" s="234"/>
    </row>
    <row r="33" spans="4:5" x14ac:dyDescent="0.25">
      <c r="D33" s="234"/>
      <c r="E33" s="234"/>
    </row>
    <row r="34" spans="4:5" x14ac:dyDescent="0.25">
      <c r="D34" s="234"/>
      <c r="E34" s="234"/>
    </row>
    <row r="35" spans="4:5" x14ac:dyDescent="0.25">
      <c r="D35" s="234"/>
      <c r="E35" s="234"/>
    </row>
    <row r="36" spans="4:5" x14ac:dyDescent="0.25">
      <c r="D36" s="234"/>
      <c r="E36" s="234"/>
    </row>
    <row r="37" spans="4:5" x14ac:dyDescent="0.25">
      <c r="D37" s="234"/>
      <c r="E37" s="234"/>
    </row>
    <row r="38" spans="4:5" x14ac:dyDescent="0.25">
      <c r="D38" s="234"/>
      <c r="E38" s="234"/>
    </row>
    <row r="39" spans="4:5" x14ac:dyDescent="0.25">
      <c r="D39" s="234"/>
      <c r="E39" s="234"/>
    </row>
    <row r="40" spans="4:5" x14ac:dyDescent="0.25">
      <c r="D40" s="234"/>
      <c r="E40" s="234"/>
    </row>
    <row r="41" spans="4:5" x14ac:dyDescent="0.25">
      <c r="D41" s="234"/>
      <c r="E41" s="234"/>
    </row>
    <row r="42" spans="4:5" x14ac:dyDescent="0.25">
      <c r="D42" s="234"/>
      <c r="E42" s="234"/>
    </row>
    <row r="43" spans="4:5" x14ac:dyDescent="0.25">
      <c r="D43" s="234"/>
      <c r="E43" s="234"/>
    </row>
    <row r="44" spans="4:5" x14ac:dyDescent="0.25">
      <c r="D44" s="234"/>
      <c r="E44" s="234"/>
    </row>
    <row r="45" spans="4:5" x14ac:dyDescent="0.25">
      <c r="D45" s="234"/>
      <c r="E45" s="234"/>
    </row>
    <row r="46" spans="4:5" x14ac:dyDescent="0.25">
      <c r="D46" s="234"/>
      <c r="E46" s="234"/>
    </row>
    <row r="47" spans="4:5" x14ac:dyDescent="0.25">
      <c r="D47" s="234"/>
      <c r="E47" s="234"/>
    </row>
    <row r="48" spans="4:5" x14ac:dyDescent="0.25">
      <c r="D48" s="234"/>
      <c r="E48" s="234"/>
    </row>
    <row r="49" spans="4:5" x14ac:dyDescent="0.25">
      <c r="D49" s="234"/>
      <c r="E49" s="234"/>
    </row>
    <row r="50" spans="4:5" x14ac:dyDescent="0.25">
      <c r="D50" s="234"/>
      <c r="E50" s="234"/>
    </row>
    <row r="51" spans="4:5" x14ac:dyDescent="0.25">
      <c r="D51" s="234"/>
      <c r="E51" s="234"/>
    </row>
    <row r="52" spans="4:5" x14ac:dyDescent="0.25">
      <c r="D52" s="234"/>
      <c r="E52" s="234"/>
    </row>
    <row r="53" spans="4:5" x14ac:dyDescent="0.25">
      <c r="D53" s="234"/>
      <c r="E53" s="234"/>
    </row>
    <row r="54" spans="4:5" x14ac:dyDescent="0.25">
      <c r="D54" s="234"/>
      <c r="E54" s="234"/>
    </row>
    <row r="55" spans="4:5" x14ac:dyDescent="0.25">
      <c r="D55" s="234"/>
      <c r="E55" s="234"/>
    </row>
    <row r="56" spans="4:5" x14ac:dyDescent="0.25">
      <c r="D56" s="234"/>
      <c r="E56" s="234"/>
    </row>
    <row r="57" spans="4:5" x14ac:dyDescent="0.25">
      <c r="D57" s="234"/>
      <c r="E57" s="234"/>
    </row>
    <row r="58" spans="4:5" x14ac:dyDescent="0.25">
      <c r="D58" s="234"/>
      <c r="E58" s="234"/>
    </row>
    <row r="59" spans="4:5" x14ac:dyDescent="0.25">
      <c r="D59" s="234"/>
      <c r="E59" s="234"/>
    </row>
    <row r="60" spans="4:5" x14ac:dyDescent="0.25">
      <c r="D60" s="234"/>
      <c r="E60" s="234"/>
    </row>
    <row r="61" spans="4:5" x14ac:dyDescent="0.25">
      <c r="D61" s="234"/>
      <c r="E61" s="234"/>
    </row>
    <row r="62" spans="4:5" x14ac:dyDescent="0.25">
      <c r="D62" s="234"/>
      <c r="E62" s="234"/>
    </row>
    <row r="63" spans="4:5" x14ac:dyDescent="0.25">
      <c r="D63" s="234"/>
      <c r="E63" s="234"/>
    </row>
    <row r="64" spans="4:5" x14ac:dyDescent="0.25">
      <c r="D64" s="234"/>
      <c r="E64" s="234"/>
    </row>
    <row r="65" spans="4:5" x14ac:dyDescent="0.25">
      <c r="D65" s="234"/>
      <c r="E65" s="234"/>
    </row>
    <row r="66" spans="4:5" x14ac:dyDescent="0.25">
      <c r="D66" s="234"/>
      <c r="E66" s="234"/>
    </row>
    <row r="67" spans="4:5" x14ac:dyDescent="0.25">
      <c r="D67" s="234"/>
      <c r="E67" s="234"/>
    </row>
    <row r="68" spans="4:5" x14ac:dyDescent="0.25">
      <c r="D68" s="234"/>
      <c r="E68" s="234"/>
    </row>
    <row r="69" spans="4:5" x14ac:dyDescent="0.25">
      <c r="D69" s="234"/>
      <c r="E69" s="234"/>
    </row>
    <row r="70" spans="4:5" x14ac:dyDescent="0.25">
      <c r="D70" s="234"/>
      <c r="E70" s="234"/>
    </row>
    <row r="71" spans="4:5" x14ac:dyDescent="0.25">
      <c r="D71" s="234"/>
      <c r="E71" s="234"/>
    </row>
    <row r="72" spans="4:5" x14ac:dyDescent="0.25">
      <c r="D72" s="234"/>
      <c r="E72" s="234"/>
    </row>
    <row r="73" spans="4:5" x14ac:dyDescent="0.25">
      <c r="D73" s="234"/>
      <c r="E73" s="234"/>
    </row>
    <row r="74" spans="4:5" x14ac:dyDescent="0.25">
      <c r="D74" s="234"/>
      <c r="E74" s="234"/>
    </row>
    <row r="75" spans="4:5" x14ac:dyDescent="0.25">
      <c r="D75" s="234"/>
      <c r="E75" s="234"/>
    </row>
    <row r="76" spans="4:5" x14ac:dyDescent="0.25">
      <c r="D76" s="234"/>
      <c r="E76" s="234"/>
    </row>
    <row r="77" spans="4:5" x14ac:dyDescent="0.25">
      <c r="D77" s="234"/>
      <c r="E77" s="234"/>
    </row>
    <row r="78" spans="4:5" x14ac:dyDescent="0.25">
      <c r="D78" s="234"/>
      <c r="E78" s="234"/>
    </row>
    <row r="79" spans="4:5" x14ac:dyDescent="0.25">
      <c r="D79" s="234"/>
      <c r="E79" s="234"/>
    </row>
    <row r="80" spans="4:5" x14ac:dyDescent="0.25">
      <c r="D80" s="234"/>
      <c r="E80" s="234"/>
    </row>
    <row r="81" spans="4:5" x14ac:dyDescent="0.25">
      <c r="D81" s="234"/>
      <c r="E81" s="234"/>
    </row>
    <row r="82" spans="4:5" x14ac:dyDescent="0.25">
      <c r="D82" s="234"/>
      <c r="E82" s="234"/>
    </row>
    <row r="83" spans="4:5" x14ac:dyDescent="0.25">
      <c r="D83" s="234"/>
      <c r="E83" s="234"/>
    </row>
    <row r="84" spans="4:5" x14ac:dyDescent="0.25">
      <c r="D84" s="234"/>
      <c r="E84" s="234"/>
    </row>
    <row r="85" spans="4:5" x14ac:dyDescent="0.25">
      <c r="D85" s="234"/>
      <c r="E85" s="234"/>
    </row>
    <row r="86" spans="4:5" x14ac:dyDescent="0.25">
      <c r="D86" s="234"/>
      <c r="E86" s="234"/>
    </row>
    <row r="87" spans="4:5" x14ac:dyDescent="0.25">
      <c r="D87" s="234"/>
      <c r="E87" s="234"/>
    </row>
    <row r="88" spans="4:5" x14ac:dyDescent="0.25">
      <c r="D88" s="234"/>
      <c r="E88" s="234"/>
    </row>
    <row r="89" spans="4:5" x14ac:dyDescent="0.25">
      <c r="D89" s="234"/>
      <c r="E89" s="234"/>
    </row>
    <row r="90" spans="4:5" x14ac:dyDescent="0.25">
      <c r="D90" s="234"/>
      <c r="E90" s="234"/>
    </row>
    <row r="91" spans="4:5" x14ac:dyDescent="0.25">
      <c r="D91" s="234"/>
      <c r="E91" s="234"/>
    </row>
  </sheetData>
  <autoFilter ref="A18:AW29"/>
  <dataConsolidate/>
  <mergeCells count="64">
    <mergeCell ref="AO25:AO29"/>
    <mergeCell ref="AP25:AP29"/>
    <mergeCell ref="AQ25:AQ29"/>
    <mergeCell ref="AI23:AI24"/>
    <mergeCell ref="AJ23:AJ24"/>
    <mergeCell ref="AK23:AK24"/>
    <mergeCell ref="AQ19:AQ22"/>
    <mergeCell ref="AO23:AO24"/>
    <mergeCell ref="AP23:AP24"/>
    <mergeCell ref="AQ23:AQ24"/>
    <mergeCell ref="AO19:AO22"/>
    <mergeCell ref="AP19:AP22"/>
    <mergeCell ref="AJ19:AJ22"/>
    <mergeCell ref="AK19:AK22"/>
    <mergeCell ref="Q25:Q29"/>
    <mergeCell ref="R25:R29"/>
    <mergeCell ref="S25:S29"/>
    <mergeCell ref="W19:W22"/>
    <mergeCell ref="X19:X22"/>
    <mergeCell ref="W23:W24"/>
    <mergeCell ref="X23:X24"/>
    <mergeCell ref="Q19:Q22"/>
    <mergeCell ref="R19:R22"/>
    <mergeCell ref="S19:S22"/>
    <mergeCell ref="Q23:Q24"/>
    <mergeCell ref="R23:R24"/>
    <mergeCell ref="S23:S24"/>
    <mergeCell ref="AD19:AD22"/>
    <mergeCell ref="AE19:AE22"/>
    <mergeCell ref="AD23:AD24"/>
    <mergeCell ref="AE23:AE24"/>
    <mergeCell ref="AD25:AD29"/>
    <mergeCell ref="AE25:AE29"/>
    <mergeCell ref="AC19:AC22"/>
    <mergeCell ref="AC23:AC24"/>
    <mergeCell ref="AC25:AC29"/>
    <mergeCell ref="A1:C1"/>
    <mergeCell ref="A3:C3"/>
    <mergeCell ref="A5:B5"/>
    <mergeCell ref="A6:C6"/>
    <mergeCell ref="M17:N17"/>
    <mergeCell ref="W25:W29"/>
    <mergeCell ref="X25:X29"/>
    <mergeCell ref="T19:T29"/>
    <mergeCell ref="Z19:Z29"/>
    <mergeCell ref="Y19:Y22"/>
    <mergeCell ref="Y23:Y24"/>
    <mergeCell ref="Y25:Y29"/>
    <mergeCell ref="AU25:AU29"/>
    <mergeCell ref="AV25:AV29"/>
    <mergeCell ref="AW25:AW29"/>
    <mergeCell ref="AF19:AF29"/>
    <mergeCell ref="AL19:AL29"/>
    <mergeCell ref="AR19:AR29"/>
    <mergeCell ref="AI25:AI29"/>
    <mergeCell ref="AJ25:AJ29"/>
    <mergeCell ref="AK25:AK29"/>
    <mergeCell ref="AU19:AU22"/>
    <mergeCell ref="AV19:AV22"/>
    <mergeCell ref="AW19:AW22"/>
    <mergeCell ref="AU23:AU24"/>
    <mergeCell ref="AV23:AV24"/>
    <mergeCell ref="AW23:AW24"/>
    <mergeCell ref="AI19:AI22"/>
  </mergeCells>
  <conditionalFormatting sqref="E19:E29">
    <cfRule type="expression" dxfId="22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'D:\FMT_2024\Lot 4\[DPGF_Secteur4_V2.xlsx]Liste_D'!#REF!</xm:f>
          </x14:formula1>
          <xm:sqref>G19:H29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91"/>
  <sheetViews>
    <sheetView topLeftCell="B16" zoomScale="85" zoomScaleNormal="85" workbookViewId="0">
      <selection activeCell="D20" sqref="D20"/>
    </sheetView>
  </sheetViews>
  <sheetFormatPr baseColWidth="10" defaultColWidth="10.85546875" defaultRowHeight="12" outlineLevelRow="1" outlineLevelCol="1" x14ac:dyDescent="0.25"/>
  <cols>
    <col min="1" max="1" width="6.85546875" style="232" customWidth="1"/>
    <col min="2" max="2" width="21.42578125" style="232" customWidth="1"/>
    <col min="3" max="3" width="10.85546875" style="232"/>
    <col min="4" max="4" width="20.85546875" style="232" bestFit="1" customWidth="1"/>
    <col min="5" max="5" width="21" style="232" bestFit="1" customWidth="1"/>
    <col min="6" max="6" width="22.28515625" style="234" hidden="1" customWidth="1" outlineLevel="1"/>
    <col min="7" max="7" width="23.5703125" style="232" hidden="1" customWidth="1" outlineLevel="1"/>
    <col min="8" max="12" width="10.85546875" style="232" hidden="1" customWidth="1" outlineLevel="1"/>
    <col min="13" max="13" width="12.85546875" style="233" hidden="1" customWidth="1" outlineLevel="1"/>
    <col min="14" max="14" width="11" style="235" bestFit="1" customWidth="1" collapsed="1"/>
    <col min="15" max="15" width="11" style="236" bestFit="1" customWidth="1"/>
    <col min="16" max="16" width="11" style="235" customWidth="1" outlineLevel="1"/>
    <col min="17" max="17" width="11.140625" style="235" customWidth="1" outlineLevel="1"/>
    <col min="18" max="18" width="12.5703125" style="235" customWidth="1"/>
    <col min="19" max="19" width="12.7109375" style="235" customWidth="1"/>
    <col min="20" max="20" width="10.85546875" style="235"/>
    <col min="21" max="21" width="2.7109375" style="235" customWidth="1"/>
    <col min="22" max="22" width="11" style="235" customWidth="1" outlineLevel="1"/>
    <col min="23" max="26" width="13.140625" style="235" customWidth="1" outlineLevel="1"/>
    <col min="27" max="27" width="2.42578125" style="235" customWidth="1"/>
    <col min="28" max="28" width="11" style="235" customWidth="1" outlineLevel="1"/>
    <col min="29" max="29" width="12.140625" style="235" customWidth="1" outlineLevel="1"/>
    <col min="30" max="32" width="10.85546875" style="235" customWidth="1" outlineLevel="1"/>
    <col min="33" max="33" width="2.5703125" style="235" customWidth="1"/>
    <col min="34" max="34" width="11" style="235" customWidth="1" outlineLevel="1"/>
    <col min="35" max="35" width="12.140625" style="235" customWidth="1" outlineLevel="1"/>
    <col min="36" max="37" width="12.85546875" style="235" customWidth="1" outlineLevel="1"/>
    <col min="38" max="38" width="10.85546875" style="235" customWidth="1" outlineLevel="1"/>
    <col min="39" max="39" width="3.140625" style="235" customWidth="1"/>
    <col min="40" max="40" width="11" style="235" customWidth="1" outlineLevel="1"/>
    <col min="41" max="41" width="12.140625" style="235" customWidth="1" outlineLevel="1"/>
    <col min="42" max="44" width="10.85546875" style="235" customWidth="1" outlineLevel="1"/>
    <col min="45" max="45" width="3.42578125" style="235" customWidth="1"/>
    <col min="46" max="46" width="11" style="235" customWidth="1" outlineLevel="1" collapsed="1"/>
    <col min="47" max="47" width="12.140625" style="235" customWidth="1" outlineLevel="1"/>
    <col min="48" max="49" width="10.85546875" style="232" customWidth="1" outlineLevel="1"/>
    <col min="50" max="50" width="7.140625" style="232" customWidth="1" outlineLevel="1"/>
    <col min="51" max="16384" width="10.85546875" style="232"/>
  </cols>
  <sheetData>
    <row r="1" spans="1:6" outlineLevel="1" x14ac:dyDescent="0.25">
      <c r="A1" s="454" t="s">
        <v>21</v>
      </c>
      <c r="B1" s="454"/>
      <c r="C1" s="454"/>
      <c r="D1" s="237"/>
      <c r="E1" s="237"/>
      <c r="F1" s="238"/>
    </row>
    <row r="2" spans="1:6" outlineLevel="1" x14ac:dyDescent="0.25">
      <c r="A2" s="237"/>
      <c r="B2" s="237"/>
      <c r="C2" s="237"/>
      <c r="D2" s="237"/>
      <c r="E2" s="237"/>
      <c r="F2" s="238"/>
    </row>
    <row r="3" spans="1:6" outlineLevel="1" x14ac:dyDescent="0.25">
      <c r="A3" s="455" t="s">
        <v>22</v>
      </c>
      <c r="B3" s="456"/>
      <c r="C3" s="456"/>
      <c r="D3" s="237"/>
      <c r="E3" s="237"/>
      <c r="F3" s="238"/>
    </row>
    <row r="4" spans="1:6" outlineLevel="1" x14ac:dyDescent="0.25">
      <c r="A4" s="181"/>
      <c r="B4" s="237"/>
      <c r="C4" s="237"/>
      <c r="D4" s="237"/>
      <c r="E4" s="237"/>
      <c r="F4" s="238"/>
    </row>
    <row r="5" spans="1:6" outlineLevel="1" x14ac:dyDescent="0.25">
      <c r="A5" s="457" t="s">
        <v>23</v>
      </c>
      <c r="B5" s="458"/>
      <c r="C5" s="237"/>
      <c r="D5" s="237"/>
      <c r="E5" s="237"/>
      <c r="F5" s="238"/>
    </row>
    <row r="6" spans="1:6" outlineLevel="1" x14ac:dyDescent="0.25">
      <c r="A6" s="459" t="s">
        <v>24</v>
      </c>
      <c r="B6" s="460"/>
      <c r="C6" s="460"/>
      <c r="D6" s="237"/>
      <c r="E6" s="237"/>
    </row>
    <row r="7" spans="1:6" ht="12.75" outlineLevel="1" thickBot="1" x14ac:dyDescent="0.3">
      <c r="A7" s="237"/>
      <c r="B7" s="237"/>
      <c r="C7" s="237"/>
      <c r="D7" s="237"/>
      <c r="E7" s="237"/>
      <c r="F7" s="238"/>
    </row>
    <row r="8" spans="1:6" ht="12.75" outlineLevel="1" thickBot="1" x14ac:dyDescent="0.3">
      <c r="A8" s="237"/>
      <c r="B8" s="237"/>
      <c r="C8" s="237"/>
      <c r="D8" s="183" t="s">
        <v>25</v>
      </c>
      <c r="E8" s="495" t="s">
        <v>26</v>
      </c>
      <c r="F8" s="240"/>
    </row>
    <row r="9" spans="1:6" outlineLevel="1" x14ac:dyDescent="0.25">
      <c r="A9" s="185" t="s">
        <v>27</v>
      </c>
      <c r="B9" s="186" t="s">
        <v>28</v>
      </c>
      <c r="C9" s="187" t="s">
        <v>29</v>
      </c>
      <c r="D9" s="188">
        <v>112.1</v>
      </c>
      <c r="E9" s="496"/>
      <c r="F9" s="189"/>
    </row>
    <row r="10" spans="1:6" outlineLevel="1" x14ac:dyDescent="0.25">
      <c r="A10" s="190" t="s">
        <v>30</v>
      </c>
      <c r="B10" s="191" t="s">
        <v>31</v>
      </c>
      <c r="C10" s="192" t="s">
        <v>32</v>
      </c>
      <c r="D10" s="193">
        <v>120.2</v>
      </c>
      <c r="E10" s="497">
        <f>0.15+0.85*$D$10/$D$9</f>
        <v>1.0614183764495986</v>
      </c>
      <c r="F10" s="232"/>
    </row>
    <row r="11" spans="1:6" outlineLevel="1" x14ac:dyDescent="0.25">
      <c r="A11" s="194"/>
      <c r="B11" s="191" t="s">
        <v>33</v>
      </c>
      <c r="C11" s="192" t="s">
        <v>32</v>
      </c>
      <c r="D11" s="195">
        <v>120.2</v>
      </c>
      <c r="E11" s="498">
        <f>0.15+0.85*$D$11/$D$9</f>
        <v>1.0614183764495986</v>
      </c>
      <c r="F11" s="232"/>
    </row>
    <row r="12" spans="1:6" outlineLevel="1" x14ac:dyDescent="0.25">
      <c r="A12" s="194"/>
      <c r="B12" s="191" t="s">
        <v>34</v>
      </c>
      <c r="C12" s="192" t="s">
        <v>32</v>
      </c>
      <c r="D12" s="196">
        <v>120.2</v>
      </c>
      <c r="E12" s="499">
        <f>0.15+0.85*$D$12/$D$9</f>
        <v>1.0614183764495986</v>
      </c>
      <c r="F12" s="232"/>
    </row>
    <row r="13" spans="1:6" outlineLevel="1" x14ac:dyDescent="0.25">
      <c r="A13" s="194"/>
      <c r="B13" s="191" t="s">
        <v>35</v>
      </c>
      <c r="C13" s="192" t="s">
        <v>32</v>
      </c>
      <c r="D13" s="197">
        <v>120.2</v>
      </c>
      <c r="E13" s="500">
        <f>0.15+0.85*$D$13/$D$9</f>
        <v>1.0614183764495986</v>
      </c>
      <c r="F13" s="232"/>
    </row>
    <row r="14" spans="1:6" ht="12.75" outlineLevel="1" thickBot="1" x14ac:dyDescent="0.3">
      <c r="A14" s="198"/>
      <c r="B14" s="199" t="s">
        <v>36</v>
      </c>
      <c r="C14" s="200" t="s">
        <v>32</v>
      </c>
      <c r="D14" s="201">
        <v>120.2</v>
      </c>
      <c r="E14" s="501">
        <f>0.15+0.85*$D$14/$D$9</f>
        <v>1.0614183764495986</v>
      </c>
      <c r="F14" s="232"/>
    </row>
    <row r="15" spans="1:6" outlineLevel="1" x14ac:dyDescent="0.25"/>
    <row r="16" spans="1:6" outlineLevel="1" x14ac:dyDescent="0.25"/>
    <row r="17" spans="1:50" ht="12.75" thickBot="1" x14ac:dyDescent="0.3">
      <c r="N17" s="453" t="s">
        <v>50</v>
      </c>
      <c r="O17" s="453"/>
    </row>
    <row r="18" spans="1:50" ht="60.75" thickBot="1" x14ac:dyDescent="0.3">
      <c r="A18" s="202" t="s">
        <v>0</v>
      </c>
      <c r="B18" s="203" t="s">
        <v>1</v>
      </c>
      <c r="C18" s="203" t="s">
        <v>2</v>
      </c>
      <c r="D18" s="203" t="s">
        <v>520</v>
      </c>
      <c r="E18" s="203" t="s">
        <v>523</v>
      </c>
      <c r="F18" s="203" t="s">
        <v>3</v>
      </c>
      <c r="G18" s="204" t="s">
        <v>4</v>
      </c>
      <c r="H18" s="203" t="s">
        <v>5</v>
      </c>
      <c r="I18" s="203" t="s">
        <v>6</v>
      </c>
      <c r="J18" s="203" t="s">
        <v>8</v>
      </c>
      <c r="K18" s="203" t="s">
        <v>9</v>
      </c>
      <c r="L18" s="323" t="s">
        <v>10</v>
      </c>
      <c r="M18" s="252" t="s">
        <v>7</v>
      </c>
      <c r="N18" s="109" t="s">
        <v>217</v>
      </c>
      <c r="O18" s="52" t="s">
        <v>37</v>
      </c>
      <c r="P18" s="110" t="s">
        <v>39</v>
      </c>
      <c r="Q18" s="111" t="s">
        <v>38</v>
      </c>
      <c r="R18" s="111" t="s">
        <v>52</v>
      </c>
      <c r="S18" s="111" t="s">
        <v>51</v>
      </c>
      <c r="T18" s="112" t="s">
        <v>53</v>
      </c>
      <c r="U18" s="113"/>
      <c r="V18" s="114" t="s">
        <v>41</v>
      </c>
      <c r="W18" s="115" t="s">
        <v>40</v>
      </c>
      <c r="X18" s="115" t="s">
        <v>221</v>
      </c>
      <c r="Y18" s="115" t="s">
        <v>55</v>
      </c>
      <c r="Z18" s="116" t="s">
        <v>54</v>
      </c>
      <c r="AA18" s="117"/>
      <c r="AB18" s="118" t="s">
        <v>43</v>
      </c>
      <c r="AC18" s="119" t="s">
        <v>42</v>
      </c>
      <c r="AD18" s="119" t="s">
        <v>223</v>
      </c>
      <c r="AE18" s="119" t="s">
        <v>222</v>
      </c>
      <c r="AF18" s="120" t="s">
        <v>56</v>
      </c>
      <c r="AG18" s="121"/>
      <c r="AH18" s="122" t="s">
        <v>45</v>
      </c>
      <c r="AI18" s="123" t="s">
        <v>44</v>
      </c>
      <c r="AJ18" s="123" t="s">
        <v>61</v>
      </c>
      <c r="AK18" s="123" t="s">
        <v>60</v>
      </c>
      <c r="AL18" s="124" t="s">
        <v>57</v>
      </c>
      <c r="AM18" s="125"/>
      <c r="AN18" s="126" t="s">
        <v>47</v>
      </c>
      <c r="AO18" s="127" t="s">
        <v>46</v>
      </c>
      <c r="AP18" s="127" t="s">
        <v>63</v>
      </c>
      <c r="AQ18" s="127" t="s">
        <v>62</v>
      </c>
      <c r="AR18" s="128" t="s">
        <v>58</v>
      </c>
      <c r="AS18" s="129"/>
      <c r="AT18" s="130" t="s">
        <v>49</v>
      </c>
      <c r="AU18" s="131" t="s">
        <v>48</v>
      </c>
      <c r="AV18" s="132" t="s">
        <v>65</v>
      </c>
      <c r="AW18" s="132" t="s">
        <v>64</v>
      </c>
      <c r="AX18" s="133" t="s">
        <v>59</v>
      </c>
    </row>
    <row r="19" spans="1:50" s="104" customFormat="1" ht="24.75" thickBot="1" x14ac:dyDescent="0.3">
      <c r="A19" s="515">
        <v>4</v>
      </c>
      <c r="B19" s="516" t="s">
        <v>347</v>
      </c>
      <c r="C19" s="425" t="s">
        <v>249</v>
      </c>
      <c r="D19" s="517" t="s">
        <v>521</v>
      </c>
      <c r="E19" s="348" t="str">
        <f>CONCATENATE(C19,I19,L19,J19)</f>
        <v>026001ESSA_Batiment</v>
      </c>
      <c r="F19" s="348" t="str">
        <f>CONCATENATE(C19,I19,L19,J19,L19,K19)</f>
        <v>026001ESSA_Batiment_DISC</v>
      </c>
      <c r="G19" s="518" t="s">
        <v>503</v>
      </c>
      <c r="H19" s="350" t="s">
        <v>20</v>
      </c>
      <c r="I19" s="348" t="s">
        <v>81</v>
      </c>
      <c r="J19" s="350" t="s">
        <v>257</v>
      </c>
      <c r="K19" s="350" t="s">
        <v>348</v>
      </c>
      <c r="L19" s="519" t="s">
        <v>10</v>
      </c>
      <c r="M19" s="272">
        <v>1</v>
      </c>
      <c r="N19" s="273">
        <v>1000</v>
      </c>
      <c r="O19" s="247">
        <v>0.05</v>
      </c>
      <c r="P19" s="248">
        <f t="shared" ref="P19:P21" si="0">N19*(O19+1)*M19</f>
        <v>1050</v>
      </c>
      <c r="Q19" s="274">
        <f>P19/12</f>
        <v>87.5</v>
      </c>
      <c r="R19" s="249">
        <f t="shared" ref="R19:S21" si="1">P19</f>
        <v>1050</v>
      </c>
      <c r="S19" s="249">
        <f t="shared" si="1"/>
        <v>87.5</v>
      </c>
      <c r="T19" s="250"/>
      <c r="U19" s="469"/>
      <c r="V19" s="248">
        <f>P19*$E$10</f>
        <v>1114.4892952720786</v>
      </c>
      <c r="W19" s="274">
        <f>V19/12</f>
        <v>92.874107939339879</v>
      </c>
      <c r="X19" s="275">
        <f t="shared" ref="X19:Y21" si="2">V19</f>
        <v>1114.4892952720786</v>
      </c>
      <c r="Y19" s="249">
        <f t="shared" si="2"/>
        <v>92.874107939339879</v>
      </c>
      <c r="Z19" s="250"/>
      <c r="AA19" s="469"/>
      <c r="AB19" s="248">
        <f>P19*$E$11</f>
        <v>1114.4892952720786</v>
      </c>
      <c r="AC19" s="274">
        <f>AB19/12</f>
        <v>92.874107939339879</v>
      </c>
      <c r="AD19" s="275">
        <f t="shared" ref="AD19:AE21" si="3">AB19</f>
        <v>1114.4892952720786</v>
      </c>
      <c r="AE19" s="249">
        <f t="shared" si="3"/>
        <v>92.874107939339879</v>
      </c>
      <c r="AF19" s="250"/>
      <c r="AG19" s="469"/>
      <c r="AH19" s="248">
        <f>P19*$E$12</f>
        <v>1114.4892952720786</v>
      </c>
      <c r="AI19" s="274">
        <f>AH19/12</f>
        <v>92.874107939339879</v>
      </c>
      <c r="AJ19" s="249">
        <f t="shared" ref="AJ19:AK21" si="4">AH19</f>
        <v>1114.4892952720786</v>
      </c>
      <c r="AK19" s="249">
        <f t="shared" si="4"/>
        <v>92.874107939339879</v>
      </c>
      <c r="AL19" s="250"/>
      <c r="AM19" s="469"/>
      <c r="AN19" s="248">
        <f>P19*$E$13</f>
        <v>1114.4892952720786</v>
      </c>
      <c r="AO19" s="274">
        <f>AN19/12</f>
        <v>92.874107939339879</v>
      </c>
      <c r="AP19" s="275">
        <f t="shared" ref="AP19:AQ21" si="5">AN19</f>
        <v>1114.4892952720786</v>
      </c>
      <c r="AQ19" s="249">
        <f t="shared" si="5"/>
        <v>92.874107939339879</v>
      </c>
      <c r="AR19" s="250"/>
      <c r="AS19" s="469"/>
      <c r="AT19" s="248">
        <f>P19*$E$14</f>
        <v>1114.4892952720786</v>
      </c>
      <c r="AU19" s="274">
        <f>AT19/12</f>
        <v>92.874107939339879</v>
      </c>
      <c r="AV19" s="249">
        <f t="shared" ref="AV19:AW21" si="6">AT19</f>
        <v>1114.4892952720786</v>
      </c>
      <c r="AW19" s="249">
        <f t="shared" si="6"/>
        <v>92.874107939339879</v>
      </c>
      <c r="AX19" s="250"/>
    </row>
    <row r="20" spans="1:50" s="104" customFormat="1" ht="27.6" customHeight="1" thickBot="1" x14ac:dyDescent="0.3">
      <c r="A20" s="271">
        <v>4</v>
      </c>
      <c r="B20" s="270" t="s">
        <v>317</v>
      </c>
      <c r="C20" s="212" t="s">
        <v>318</v>
      </c>
      <c r="D20" s="144" t="s">
        <v>522</v>
      </c>
      <c r="E20" s="85" t="str">
        <f t="shared" ref="E20:E21" si="7">CONCATENATE(C20,I20,L20,J20)</f>
        <v>040001ESSA_Batiment</v>
      </c>
      <c r="F20" s="85" t="str">
        <f>CONCATENATE(C20,I20,L20,J20,L20,K20)</f>
        <v>040001ESSA_Batiment_DISC</v>
      </c>
      <c r="G20" s="270" t="s">
        <v>349</v>
      </c>
      <c r="H20" s="143" t="s">
        <v>20</v>
      </c>
      <c r="I20" s="85" t="s">
        <v>81</v>
      </c>
      <c r="J20" s="143" t="s">
        <v>257</v>
      </c>
      <c r="K20" s="143" t="s">
        <v>348</v>
      </c>
      <c r="L20" s="154" t="s">
        <v>10</v>
      </c>
      <c r="M20" s="272">
        <v>1</v>
      </c>
      <c r="N20" s="273">
        <v>1000</v>
      </c>
      <c r="O20" s="247">
        <v>0.05</v>
      </c>
      <c r="P20" s="248">
        <f t="shared" si="0"/>
        <v>1050</v>
      </c>
      <c r="Q20" s="274">
        <f t="shared" ref="Q20:Q21" si="8">P20/12</f>
        <v>87.5</v>
      </c>
      <c r="R20" s="249">
        <f t="shared" si="1"/>
        <v>1050</v>
      </c>
      <c r="S20" s="249">
        <f t="shared" si="1"/>
        <v>87.5</v>
      </c>
      <c r="T20" s="250"/>
      <c r="U20" s="470"/>
      <c r="V20" s="248">
        <f t="shared" ref="V20:V21" si="9">P20*$E$10</f>
        <v>1114.4892952720786</v>
      </c>
      <c r="W20" s="274">
        <f t="shared" ref="W20:W21" si="10">V20/12</f>
        <v>92.874107939339879</v>
      </c>
      <c r="X20" s="275">
        <f t="shared" si="2"/>
        <v>1114.4892952720786</v>
      </c>
      <c r="Y20" s="249">
        <f t="shared" si="2"/>
        <v>92.874107939339879</v>
      </c>
      <c r="Z20" s="250"/>
      <c r="AA20" s="470"/>
      <c r="AB20" s="248">
        <f t="shared" ref="AB20:AB21" si="11">P20*$E$11</f>
        <v>1114.4892952720786</v>
      </c>
      <c r="AC20" s="274">
        <f t="shared" ref="AC20:AC21" si="12">AB20/12</f>
        <v>92.874107939339879</v>
      </c>
      <c r="AD20" s="275">
        <f t="shared" si="3"/>
        <v>1114.4892952720786</v>
      </c>
      <c r="AE20" s="249">
        <f t="shared" si="3"/>
        <v>92.874107939339879</v>
      </c>
      <c r="AF20" s="250"/>
      <c r="AG20" s="470"/>
      <c r="AH20" s="248">
        <f t="shared" ref="AH20:AH21" si="13">P20*$E$12</f>
        <v>1114.4892952720786</v>
      </c>
      <c r="AI20" s="274">
        <f t="shared" ref="AI20:AI21" si="14">AH20/12</f>
        <v>92.874107939339879</v>
      </c>
      <c r="AJ20" s="249">
        <f t="shared" si="4"/>
        <v>1114.4892952720786</v>
      </c>
      <c r="AK20" s="249">
        <f t="shared" si="4"/>
        <v>92.874107939339879</v>
      </c>
      <c r="AL20" s="250"/>
      <c r="AM20" s="470"/>
      <c r="AN20" s="248">
        <f t="shared" ref="AN20:AN21" si="15">P20*$E$13</f>
        <v>1114.4892952720786</v>
      </c>
      <c r="AO20" s="274">
        <f t="shared" ref="AO20:AO21" si="16">AN20/12</f>
        <v>92.874107939339879</v>
      </c>
      <c r="AP20" s="275">
        <f t="shared" si="5"/>
        <v>1114.4892952720786</v>
      </c>
      <c r="AQ20" s="249">
        <f t="shared" si="5"/>
        <v>92.874107939339879</v>
      </c>
      <c r="AR20" s="250"/>
      <c r="AS20" s="470"/>
      <c r="AT20" s="248">
        <f t="shared" ref="AT20:AT21" si="17">P20*$E$14</f>
        <v>1114.4892952720786</v>
      </c>
      <c r="AU20" s="274">
        <f t="shared" ref="AU20:AU21" si="18">AT20/12</f>
        <v>92.874107939339879</v>
      </c>
      <c r="AV20" s="249">
        <f t="shared" si="6"/>
        <v>1114.4892952720786</v>
      </c>
      <c r="AW20" s="249">
        <f t="shared" si="6"/>
        <v>92.874107939339879</v>
      </c>
      <c r="AX20" s="250"/>
    </row>
    <row r="21" spans="1:50" s="104" customFormat="1" ht="36.75" thickBot="1" x14ac:dyDescent="0.3">
      <c r="A21" s="514">
        <v>4</v>
      </c>
      <c r="B21" s="256" t="s">
        <v>293</v>
      </c>
      <c r="C21" s="216" t="s">
        <v>294</v>
      </c>
      <c r="D21" s="167" t="s">
        <v>501</v>
      </c>
      <c r="E21" s="93" t="str">
        <f t="shared" si="7"/>
        <v>032001ESSA_Batiment</v>
      </c>
      <c r="F21" s="93" t="str">
        <f>CONCATENATE(C21,I21,L21,J21,L21,K21)</f>
        <v>032001ESSA_Batiment_DISC</v>
      </c>
      <c r="G21" s="256" t="s">
        <v>504</v>
      </c>
      <c r="H21" s="156" t="s">
        <v>20</v>
      </c>
      <c r="I21" s="93" t="s">
        <v>81</v>
      </c>
      <c r="J21" s="156" t="s">
        <v>257</v>
      </c>
      <c r="K21" s="156" t="s">
        <v>348</v>
      </c>
      <c r="L21" s="263" t="s">
        <v>10</v>
      </c>
      <c r="M21" s="520">
        <v>1</v>
      </c>
      <c r="N21" s="273">
        <v>1000</v>
      </c>
      <c r="O21" s="247">
        <v>0.05</v>
      </c>
      <c r="P21" s="248">
        <f t="shared" si="0"/>
        <v>1050</v>
      </c>
      <c r="Q21" s="274">
        <f t="shared" si="8"/>
        <v>87.5</v>
      </c>
      <c r="R21" s="249">
        <f t="shared" si="1"/>
        <v>1050</v>
      </c>
      <c r="S21" s="249">
        <f t="shared" si="1"/>
        <v>87.5</v>
      </c>
      <c r="T21" s="250"/>
      <c r="U21" s="470"/>
      <c r="V21" s="248">
        <f t="shared" si="9"/>
        <v>1114.4892952720786</v>
      </c>
      <c r="W21" s="274">
        <f t="shared" si="10"/>
        <v>92.874107939339879</v>
      </c>
      <c r="X21" s="275">
        <f t="shared" si="2"/>
        <v>1114.4892952720786</v>
      </c>
      <c r="Y21" s="249">
        <f t="shared" si="2"/>
        <v>92.874107939339879</v>
      </c>
      <c r="Z21" s="250"/>
      <c r="AA21" s="470"/>
      <c r="AB21" s="248">
        <f t="shared" si="11"/>
        <v>1114.4892952720786</v>
      </c>
      <c r="AC21" s="274">
        <f t="shared" si="12"/>
        <v>92.874107939339879</v>
      </c>
      <c r="AD21" s="275">
        <f t="shared" si="3"/>
        <v>1114.4892952720786</v>
      </c>
      <c r="AE21" s="249">
        <f t="shared" si="3"/>
        <v>92.874107939339879</v>
      </c>
      <c r="AF21" s="250"/>
      <c r="AG21" s="470"/>
      <c r="AH21" s="248">
        <f t="shared" si="13"/>
        <v>1114.4892952720786</v>
      </c>
      <c r="AI21" s="274">
        <f t="shared" si="14"/>
        <v>92.874107939339879</v>
      </c>
      <c r="AJ21" s="249">
        <f t="shared" si="4"/>
        <v>1114.4892952720786</v>
      </c>
      <c r="AK21" s="249">
        <f t="shared" si="4"/>
        <v>92.874107939339879</v>
      </c>
      <c r="AL21" s="250"/>
      <c r="AM21" s="470"/>
      <c r="AN21" s="248">
        <f t="shared" si="15"/>
        <v>1114.4892952720786</v>
      </c>
      <c r="AO21" s="274">
        <f t="shared" si="16"/>
        <v>92.874107939339879</v>
      </c>
      <c r="AP21" s="275">
        <f t="shared" si="5"/>
        <v>1114.4892952720786</v>
      </c>
      <c r="AQ21" s="249">
        <f t="shared" si="5"/>
        <v>92.874107939339879</v>
      </c>
      <c r="AR21" s="250"/>
      <c r="AS21" s="470"/>
      <c r="AT21" s="248">
        <f t="shared" si="17"/>
        <v>1114.4892952720786</v>
      </c>
      <c r="AU21" s="274">
        <f t="shared" si="18"/>
        <v>92.874107939339879</v>
      </c>
      <c r="AV21" s="249">
        <f t="shared" si="6"/>
        <v>1114.4892952720786</v>
      </c>
      <c r="AW21" s="249">
        <f t="shared" si="6"/>
        <v>92.874107939339879</v>
      </c>
      <c r="AX21" s="250"/>
    </row>
    <row r="22" spans="1:50" x14ac:dyDescent="0.25">
      <c r="D22" s="234"/>
      <c r="E22" s="234"/>
      <c r="P22" s="235">
        <f>SUM(P19:P21)</f>
        <v>3150</v>
      </c>
      <c r="Q22" s="235">
        <f t="shared" ref="Q22:AX22" si="19">SUM(Q19:Q21)</f>
        <v>262.5</v>
      </c>
      <c r="R22" s="235">
        <f t="shared" si="19"/>
        <v>3150</v>
      </c>
      <c r="S22" s="235">
        <f t="shared" si="19"/>
        <v>262.5</v>
      </c>
      <c r="T22" s="235">
        <f t="shared" si="19"/>
        <v>0</v>
      </c>
      <c r="U22" s="235">
        <f t="shared" si="19"/>
        <v>0</v>
      </c>
      <c r="V22" s="235">
        <f t="shared" si="19"/>
        <v>3343.467885816236</v>
      </c>
      <c r="W22" s="235">
        <f t="shared" si="19"/>
        <v>278.62232381801965</v>
      </c>
      <c r="X22" s="235">
        <f t="shared" si="19"/>
        <v>3343.467885816236</v>
      </c>
      <c r="Y22" s="235">
        <f t="shared" si="19"/>
        <v>278.62232381801965</v>
      </c>
      <c r="Z22" s="235">
        <f t="shared" si="19"/>
        <v>0</v>
      </c>
      <c r="AA22" s="235">
        <f t="shared" si="19"/>
        <v>0</v>
      </c>
      <c r="AB22" s="235">
        <f t="shared" si="19"/>
        <v>3343.467885816236</v>
      </c>
      <c r="AC22" s="235">
        <f t="shared" si="19"/>
        <v>278.62232381801965</v>
      </c>
      <c r="AD22" s="235">
        <f t="shared" si="19"/>
        <v>3343.467885816236</v>
      </c>
      <c r="AE22" s="235">
        <f t="shared" si="19"/>
        <v>278.62232381801965</v>
      </c>
      <c r="AF22" s="235">
        <f t="shared" si="19"/>
        <v>0</v>
      </c>
      <c r="AG22" s="235">
        <f t="shared" si="19"/>
        <v>0</v>
      </c>
      <c r="AH22" s="235">
        <f t="shared" si="19"/>
        <v>3343.467885816236</v>
      </c>
      <c r="AI22" s="235">
        <f t="shared" si="19"/>
        <v>278.62232381801965</v>
      </c>
      <c r="AJ22" s="235">
        <f t="shared" si="19"/>
        <v>3343.467885816236</v>
      </c>
      <c r="AK22" s="235">
        <f t="shared" si="19"/>
        <v>278.62232381801965</v>
      </c>
      <c r="AL22" s="235">
        <f t="shared" si="19"/>
        <v>0</v>
      </c>
      <c r="AM22" s="235">
        <f t="shared" si="19"/>
        <v>0</v>
      </c>
      <c r="AN22" s="235">
        <f t="shared" si="19"/>
        <v>3343.467885816236</v>
      </c>
      <c r="AO22" s="235">
        <f t="shared" si="19"/>
        <v>278.62232381801965</v>
      </c>
      <c r="AP22" s="235">
        <f t="shared" si="19"/>
        <v>3343.467885816236</v>
      </c>
      <c r="AQ22" s="235">
        <f t="shared" si="19"/>
        <v>278.62232381801965</v>
      </c>
      <c r="AR22" s="235">
        <f t="shared" si="19"/>
        <v>0</v>
      </c>
      <c r="AS22" s="235">
        <f t="shared" si="19"/>
        <v>0</v>
      </c>
      <c r="AT22" s="235">
        <f t="shared" si="19"/>
        <v>3343.467885816236</v>
      </c>
      <c r="AU22" s="235">
        <f t="shared" si="19"/>
        <v>278.62232381801965</v>
      </c>
      <c r="AV22" s="235">
        <f t="shared" si="19"/>
        <v>3343.467885816236</v>
      </c>
      <c r="AW22" s="235">
        <f t="shared" si="19"/>
        <v>278.62232381801965</v>
      </c>
      <c r="AX22" s="235">
        <f t="shared" si="19"/>
        <v>0</v>
      </c>
    </row>
    <row r="23" spans="1:50" x14ac:dyDescent="0.25">
      <c r="D23" s="234"/>
      <c r="E23" s="234"/>
    </row>
    <row r="24" spans="1:50" x14ac:dyDescent="0.25">
      <c r="D24" s="234"/>
      <c r="E24" s="234"/>
    </row>
    <row r="25" spans="1:50" x14ac:dyDescent="0.25">
      <c r="D25" s="234"/>
      <c r="E25" s="234"/>
    </row>
    <row r="26" spans="1:50" x14ac:dyDescent="0.25">
      <c r="D26" s="234"/>
      <c r="E26" s="234"/>
    </row>
    <row r="27" spans="1:50" x14ac:dyDescent="0.25">
      <c r="D27" s="234"/>
      <c r="E27" s="234"/>
    </row>
    <row r="28" spans="1:50" x14ac:dyDescent="0.25">
      <c r="D28" s="234"/>
      <c r="E28" s="234"/>
    </row>
    <row r="29" spans="1:50" x14ac:dyDescent="0.25">
      <c r="D29" s="234"/>
      <c r="E29" s="234"/>
    </row>
    <row r="30" spans="1:50" x14ac:dyDescent="0.25">
      <c r="D30" s="234"/>
      <c r="E30" s="234"/>
    </row>
    <row r="31" spans="1:50" x14ac:dyDescent="0.25">
      <c r="D31" s="234"/>
      <c r="E31" s="234"/>
    </row>
    <row r="32" spans="1:50" x14ac:dyDescent="0.25">
      <c r="D32" s="234"/>
      <c r="E32" s="234"/>
    </row>
    <row r="33" spans="4:5" x14ac:dyDescent="0.25">
      <c r="D33" s="234"/>
      <c r="E33" s="234"/>
    </row>
    <row r="34" spans="4:5" x14ac:dyDescent="0.25">
      <c r="D34" s="234"/>
      <c r="E34" s="234"/>
    </row>
    <row r="35" spans="4:5" x14ac:dyDescent="0.25">
      <c r="D35" s="234"/>
      <c r="E35" s="234"/>
    </row>
    <row r="36" spans="4:5" x14ac:dyDescent="0.25">
      <c r="D36" s="234"/>
      <c r="E36" s="234"/>
    </row>
    <row r="37" spans="4:5" x14ac:dyDescent="0.25">
      <c r="D37" s="234"/>
      <c r="E37" s="234"/>
    </row>
    <row r="38" spans="4:5" x14ac:dyDescent="0.25">
      <c r="D38" s="234"/>
      <c r="E38" s="234"/>
    </row>
    <row r="39" spans="4:5" x14ac:dyDescent="0.25">
      <c r="D39" s="234"/>
      <c r="E39" s="234"/>
    </row>
    <row r="40" spans="4:5" x14ac:dyDescent="0.25">
      <c r="D40" s="234"/>
      <c r="E40" s="234"/>
    </row>
    <row r="41" spans="4:5" x14ac:dyDescent="0.25">
      <c r="D41" s="234"/>
      <c r="E41" s="234"/>
    </row>
    <row r="42" spans="4:5" x14ac:dyDescent="0.25">
      <c r="D42" s="234"/>
      <c r="E42" s="234"/>
    </row>
    <row r="43" spans="4:5" x14ac:dyDescent="0.25">
      <c r="D43" s="234"/>
      <c r="E43" s="234"/>
    </row>
    <row r="44" spans="4:5" x14ac:dyDescent="0.25">
      <c r="D44" s="234"/>
      <c r="E44" s="234"/>
    </row>
    <row r="45" spans="4:5" x14ac:dyDescent="0.25">
      <c r="D45" s="234"/>
      <c r="E45" s="234"/>
    </row>
    <row r="46" spans="4:5" x14ac:dyDescent="0.25">
      <c r="D46" s="234"/>
      <c r="E46" s="234"/>
    </row>
    <row r="47" spans="4:5" x14ac:dyDescent="0.25">
      <c r="D47" s="234"/>
      <c r="E47" s="234"/>
    </row>
    <row r="48" spans="4:5" x14ac:dyDescent="0.25">
      <c r="D48" s="234"/>
      <c r="E48" s="234"/>
    </row>
    <row r="49" spans="4:5" x14ac:dyDescent="0.25">
      <c r="D49" s="234"/>
      <c r="E49" s="234"/>
    </row>
    <row r="50" spans="4:5" x14ac:dyDescent="0.25">
      <c r="D50" s="234"/>
      <c r="E50" s="234"/>
    </row>
    <row r="51" spans="4:5" x14ac:dyDescent="0.25">
      <c r="D51" s="234"/>
      <c r="E51" s="234"/>
    </row>
    <row r="52" spans="4:5" x14ac:dyDescent="0.25">
      <c r="D52" s="234"/>
      <c r="E52" s="234"/>
    </row>
    <row r="53" spans="4:5" x14ac:dyDescent="0.25">
      <c r="D53" s="234"/>
      <c r="E53" s="234"/>
    </row>
    <row r="54" spans="4:5" x14ac:dyDescent="0.25">
      <c r="D54" s="234"/>
      <c r="E54" s="234"/>
    </row>
    <row r="55" spans="4:5" x14ac:dyDescent="0.25">
      <c r="D55" s="234"/>
      <c r="E55" s="234"/>
    </row>
    <row r="56" spans="4:5" x14ac:dyDescent="0.25">
      <c r="D56" s="234"/>
      <c r="E56" s="234"/>
    </row>
    <row r="57" spans="4:5" x14ac:dyDescent="0.25">
      <c r="D57" s="234"/>
      <c r="E57" s="234"/>
    </row>
    <row r="58" spans="4:5" x14ac:dyDescent="0.25">
      <c r="D58" s="234"/>
      <c r="E58" s="234"/>
    </row>
    <row r="59" spans="4:5" x14ac:dyDescent="0.25">
      <c r="D59" s="234"/>
      <c r="E59" s="234"/>
    </row>
    <row r="60" spans="4:5" x14ac:dyDescent="0.25">
      <c r="D60" s="234"/>
      <c r="E60" s="234"/>
    </row>
    <row r="61" spans="4:5" x14ac:dyDescent="0.25">
      <c r="D61" s="234"/>
      <c r="E61" s="234"/>
    </row>
    <row r="62" spans="4:5" x14ac:dyDescent="0.25">
      <c r="D62" s="234"/>
      <c r="E62" s="234"/>
    </row>
    <row r="63" spans="4:5" x14ac:dyDescent="0.25">
      <c r="D63" s="234"/>
      <c r="E63" s="234"/>
    </row>
    <row r="64" spans="4:5" x14ac:dyDescent="0.25">
      <c r="D64" s="234"/>
      <c r="E64" s="234"/>
    </row>
    <row r="65" spans="4:5" x14ac:dyDescent="0.25">
      <c r="D65" s="234"/>
      <c r="E65" s="234"/>
    </row>
    <row r="66" spans="4:5" x14ac:dyDescent="0.25">
      <c r="D66" s="234"/>
      <c r="E66" s="234"/>
    </row>
    <row r="67" spans="4:5" x14ac:dyDescent="0.25">
      <c r="D67" s="234"/>
      <c r="E67" s="234"/>
    </row>
    <row r="68" spans="4:5" x14ac:dyDescent="0.25">
      <c r="D68" s="234"/>
      <c r="E68" s="234"/>
    </row>
    <row r="69" spans="4:5" x14ac:dyDescent="0.25">
      <c r="D69" s="234"/>
      <c r="E69" s="234"/>
    </row>
    <row r="70" spans="4:5" x14ac:dyDescent="0.25">
      <c r="D70" s="234"/>
      <c r="E70" s="234"/>
    </row>
    <row r="71" spans="4:5" x14ac:dyDescent="0.25">
      <c r="D71" s="234"/>
      <c r="E71" s="234"/>
    </row>
    <row r="72" spans="4:5" x14ac:dyDescent="0.25">
      <c r="D72" s="234"/>
      <c r="E72" s="234"/>
    </row>
    <row r="73" spans="4:5" x14ac:dyDescent="0.25">
      <c r="D73" s="234"/>
      <c r="E73" s="234"/>
    </row>
    <row r="74" spans="4:5" x14ac:dyDescent="0.25">
      <c r="D74" s="234"/>
      <c r="E74" s="234"/>
    </row>
    <row r="75" spans="4:5" x14ac:dyDescent="0.25">
      <c r="D75" s="234"/>
      <c r="E75" s="234"/>
    </row>
    <row r="76" spans="4:5" x14ac:dyDescent="0.25">
      <c r="D76" s="234"/>
      <c r="E76" s="234"/>
    </row>
    <row r="77" spans="4:5" x14ac:dyDescent="0.25">
      <c r="D77" s="234"/>
      <c r="E77" s="234"/>
    </row>
    <row r="78" spans="4:5" x14ac:dyDescent="0.25">
      <c r="D78" s="234"/>
      <c r="E78" s="234"/>
    </row>
    <row r="79" spans="4:5" x14ac:dyDescent="0.25">
      <c r="D79" s="234"/>
      <c r="E79" s="234"/>
    </row>
    <row r="80" spans="4:5" x14ac:dyDescent="0.25">
      <c r="D80" s="234"/>
      <c r="E80" s="234"/>
    </row>
    <row r="81" spans="4:5" x14ac:dyDescent="0.25">
      <c r="D81" s="234"/>
      <c r="E81" s="234"/>
    </row>
    <row r="82" spans="4:5" x14ac:dyDescent="0.25">
      <c r="D82" s="234"/>
      <c r="E82" s="234"/>
    </row>
    <row r="83" spans="4:5" x14ac:dyDescent="0.25">
      <c r="D83" s="234"/>
      <c r="E83" s="234"/>
    </row>
    <row r="84" spans="4:5" x14ac:dyDescent="0.25">
      <c r="D84" s="234"/>
      <c r="E84" s="234"/>
    </row>
    <row r="85" spans="4:5" x14ac:dyDescent="0.25">
      <c r="D85" s="234"/>
      <c r="E85" s="234"/>
    </row>
    <row r="86" spans="4:5" x14ac:dyDescent="0.25">
      <c r="D86" s="234"/>
      <c r="E86" s="234"/>
    </row>
    <row r="87" spans="4:5" x14ac:dyDescent="0.25">
      <c r="D87" s="234"/>
      <c r="E87" s="234"/>
    </row>
    <row r="88" spans="4:5" x14ac:dyDescent="0.25">
      <c r="D88" s="234"/>
      <c r="E88" s="234"/>
    </row>
    <row r="89" spans="4:5" x14ac:dyDescent="0.25">
      <c r="D89" s="234"/>
      <c r="E89" s="234"/>
    </row>
    <row r="90" spans="4:5" x14ac:dyDescent="0.25">
      <c r="D90" s="234"/>
      <c r="E90" s="234"/>
    </row>
    <row r="91" spans="4:5" x14ac:dyDescent="0.25">
      <c r="D91" s="234"/>
      <c r="E91" s="234"/>
    </row>
  </sheetData>
  <autoFilter ref="A18:AX21"/>
  <dataConsolidate/>
  <mergeCells count="10">
    <mergeCell ref="AA19:AA21"/>
    <mergeCell ref="AG19:AG21"/>
    <mergeCell ref="AM19:AM21"/>
    <mergeCell ref="AS19:AS21"/>
    <mergeCell ref="A1:C1"/>
    <mergeCell ref="A3:C3"/>
    <mergeCell ref="A5:B5"/>
    <mergeCell ref="A6:C6"/>
    <mergeCell ref="N17:O17"/>
    <mergeCell ref="U19:U21"/>
  </mergeCells>
  <conditionalFormatting sqref="E19:E21">
    <cfRule type="expression" dxfId="21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Liste_D!$B$2:$B$61</xm:f>
          </x14:formula1>
          <xm:sqref>I19:I21</xm:sqref>
        </x14:dataValidation>
        <x14:dataValidation type="list" allowBlank="1" showInputMessage="1" showErrorMessage="1">
          <x14:formula1>
            <xm:f>Liste_D!$A$2:$A$16</xm:f>
          </x14:formula1>
          <xm:sqref>H19:H21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1"/>
  <sheetViews>
    <sheetView topLeftCell="A3" zoomScale="70" zoomScaleNormal="70" workbookViewId="0">
      <selection activeCell="D24" sqref="D24"/>
    </sheetView>
  </sheetViews>
  <sheetFormatPr baseColWidth="10" defaultColWidth="10.85546875" defaultRowHeight="12" outlineLevelRow="1" outlineLevelCol="1" x14ac:dyDescent="0.25"/>
  <cols>
    <col min="1" max="1" width="6.85546875" style="232" customWidth="1"/>
    <col min="2" max="2" width="21.42578125" style="232" customWidth="1"/>
    <col min="3" max="3" width="10.85546875" style="232"/>
    <col min="4" max="4" width="18.140625" style="232" bestFit="1" customWidth="1"/>
    <col min="5" max="5" width="14.28515625" style="232" bestFit="1" customWidth="1"/>
    <col min="6" max="6" width="12.5703125" style="232" customWidth="1" outlineLevel="1"/>
    <col min="7" max="7" width="14" style="232" customWidth="1" outlineLevel="1"/>
    <col min="8" max="8" width="10.85546875" style="232" customWidth="1" outlineLevel="1"/>
    <col min="9" max="9" width="11.85546875" style="232" customWidth="1" outlineLevel="1"/>
    <col min="10" max="10" width="12.7109375" style="232" customWidth="1" outlineLevel="1"/>
    <col min="11" max="11" width="9.28515625" style="232" customWidth="1" outlineLevel="1"/>
    <col min="12" max="12" width="31.42578125" style="233" customWidth="1" outlineLevel="1"/>
    <col min="13" max="13" width="11" style="235" bestFit="1" customWidth="1"/>
    <col min="14" max="14" width="11" style="236" bestFit="1" customWidth="1"/>
    <col min="15" max="15" width="11" style="235" customWidth="1" outlineLevel="1"/>
    <col min="16" max="16" width="11.140625" style="235" customWidth="1" outlineLevel="1"/>
    <col min="17" max="17" width="12.5703125" style="235" customWidth="1"/>
    <col min="18" max="18" width="12.7109375" style="235" customWidth="1"/>
    <col min="19" max="19" width="10.85546875" style="235"/>
    <col min="20" max="20" width="2.7109375" style="235" customWidth="1"/>
    <col min="21" max="21" width="11" style="235" customWidth="1" outlineLevel="1"/>
    <col min="22" max="25" width="13.140625" style="235" customWidth="1" outlineLevel="1"/>
    <col min="26" max="26" width="2.42578125" style="235" customWidth="1"/>
    <col min="27" max="27" width="11" style="235" customWidth="1" outlineLevel="1"/>
    <col min="28" max="28" width="12.140625" style="235" customWidth="1" outlineLevel="1"/>
    <col min="29" max="31" width="10.85546875" style="235" customWidth="1" outlineLevel="1"/>
    <col min="32" max="32" width="2.5703125" style="235" customWidth="1"/>
    <col min="33" max="33" width="11" style="235" customWidth="1" outlineLevel="1"/>
    <col min="34" max="34" width="12.140625" style="235" customWidth="1" outlineLevel="1"/>
    <col min="35" max="36" width="12.85546875" style="235" customWidth="1" outlineLevel="1"/>
    <col min="37" max="37" width="10.85546875" style="235" customWidth="1" outlineLevel="1"/>
    <col min="38" max="38" width="3.140625" style="235" customWidth="1"/>
    <col min="39" max="39" width="11" style="235" customWidth="1" outlineLevel="1"/>
    <col min="40" max="40" width="12.140625" style="235" customWidth="1" outlineLevel="1"/>
    <col min="41" max="43" width="10.85546875" style="235" customWidth="1" outlineLevel="1"/>
    <col min="44" max="44" width="3.42578125" style="235" customWidth="1"/>
    <col min="45" max="45" width="11" style="235" customWidth="1" outlineLevel="1" collapsed="1"/>
    <col min="46" max="46" width="12.140625" style="235" customWidth="1" outlineLevel="1"/>
    <col min="47" max="48" width="10.85546875" style="232" customWidth="1" outlineLevel="1"/>
    <col min="49" max="49" width="7.140625" style="232" customWidth="1" outlineLevel="1"/>
    <col min="50" max="16384" width="10.85546875" style="232"/>
  </cols>
  <sheetData>
    <row r="1" spans="1:5" outlineLevel="1" x14ac:dyDescent="0.25">
      <c r="A1" s="454" t="s">
        <v>21</v>
      </c>
      <c r="B1" s="454"/>
      <c r="C1" s="454"/>
      <c r="D1" s="237"/>
      <c r="E1" s="237"/>
    </row>
    <row r="2" spans="1:5" outlineLevel="1" x14ac:dyDescent="0.25">
      <c r="A2" s="237"/>
      <c r="B2" s="237"/>
      <c r="C2" s="237"/>
      <c r="D2" s="237"/>
      <c r="E2" s="237"/>
    </row>
    <row r="3" spans="1:5" outlineLevel="1" x14ac:dyDescent="0.25">
      <c r="A3" s="455" t="s">
        <v>22</v>
      </c>
      <c r="B3" s="456"/>
      <c r="C3" s="456"/>
      <c r="D3" s="237"/>
      <c r="E3" s="237"/>
    </row>
    <row r="4" spans="1:5" outlineLevel="1" x14ac:dyDescent="0.25">
      <c r="A4" s="181"/>
      <c r="B4" s="237"/>
      <c r="C4" s="237"/>
      <c r="D4" s="237"/>
      <c r="E4" s="237"/>
    </row>
    <row r="5" spans="1:5" outlineLevel="1" x14ac:dyDescent="0.25">
      <c r="A5" s="457" t="s">
        <v>23</v>
      </c>
      <c r="B5" s="458"/>
      <c r="C5" s="237"/>
      <c r="D5" s="237"/>
      <c r="E5" s="237"/>
    </row>
    <row r="6" spans="1:5" outlineLevel="1" x14ac:dyDescent="0.25">
      <c r="A6" s="459" t="s">
        <v>24</v>
      </c>
      <c r="B6" s="460"/>
      <c r="C6" s="460"/>
      <c r="D6" s="237"/>
      <c r="E6" s="237"/>
    </row>
    <row r="7" spans="1:5" ht="12.75" outlineLevel="1" thickBot="1" x14ac:dyDescent="0.3">
      <c r="A7" s="237"/>
      <c r="B7" s="237"/>
      <c r="C7" s="237"/>
      <c r="D7" s="237"/>
      <c r="E7" s="237"/>
    </row>
    <row r="8" spans="1:5" ht="24.75" outlineLevel="1" thickBot="1" x14ac:dyDescent="0.3">
      <c r="A8" s="237"/>
      <c r="B8" s="237"/>
      <c r="C8" s="237"/>
      <c r="D8" s="183" t="s">
        <v>25</v>
      </c>
      <c r="E8" s="495" t="s">
        <v>26</v>
      </c>
    </row>
    <row r="9" spans="1:5" outlineLevel="1" x14ac:dyDescent="0.25">
      <c r="A9" s="185" t="s">
        <v>27</v>
      </c>
      <c r="B9" s="186" t="s">
        <v>28</v>
      </c>
      <c r="C9" s="187" t="s">
        <v>29</v>
      </c>
      <c r="D9" s="188">
        <v>112.1</v>
      </c>
      <c r="E9" s="508"/>
    </row>
    <row r="10" spans="1:5" outlineLevel="1" x14ac:dyDescent="0.25">
      <c r="A10" s="190" t="s">
        <v>30</v>
      </c>
      <c r="B10" s="191" t="s">
        <v>31</v>
      </c>
      <c r="C10" s="192" t="s">
        <v>32</v>
      </c>
      <c r="D10" s="193">
        <v>120.2</v>
      </c>
      <c r="E10" s="497">
        <f>0.15+0.85*$D$10/$D$9</f>
        <v>1.0614183764495986</v>
      </c>
    </row>
    <row r="11" spans="1:5" outlineLevel="1" x14ac:dyDescent="0.25">
      <c r="A11" s="194"/>
      <c r="B11" s="191" t="s">
        <v>33</v>
      </c>
      <c r="C11" s="192" t="s">
        <v>32</v>
      </c>
      <c r="D11" s="195">
        <v>120.2</v>
      </c>
      <c r="E11" s="498">
        <f>0.15+0.85*$D$11/$D$9</f>
        <v>1.0614183764495986</v>
      </c>
    </row>
    <row r="12" spans="1:5" outlineLevel="1" x14ac:dyDescent="0.25">
      <c r="A12" s="194"/>
      <c r="B12" s="191" t="s">
        <v>34</v>
      </c>
      <c r="C12" s="192" t="s">
        <v>32</v>
      </c>
      <c r="D12" s="196">
        <v>120.2</v>
      </c>
      <c r="E12" s="499">
        <f>0.15+0.85*$D$12/$D$9</f>
        <v>1.0614183764495986</v>
      </c>
    </row>
    <row r="13" spans="1:5" outlineLevel="1" x14ac:dyDescent="0.25">
      <c r="A13" s="194"/>
      <c r="B13" s="191" t="s">
        <v>35</v>
      </c>
      <c r="C13" s="192" t="s">
        <v>32</v>
      </c>
      <c r="D13" s="197">
        <v>120.2</v>
      </c>
      <c r="E13" s="500">
        <f>0.15+0.85*$D$13/$D$9</f>
        <v>1.0614183764495986</v>
      </c>
    </row>
    <row r="14" spans="1:5" ht="12.75" outlineLevel="1" thickBot="1" x14ac:dyDescent="0.3">
      <c r="A14" s="198"/>
      <c r="B14" s="199" t="s">
        <v>36</v>
      </c>
      <c r="C14" s="200" t="s">
        <v>32</v>
      </c>
      <c r="D14" s="201">
        <v>120.2</v>
      </c>
      <c r="E14" s="501">
        <f>0.15+0.85*$D$14/$D$9</f>
        <v>1.0614183764495986</v>
      </c>
    </row>
    <row r="15" spans="1:5" outlineLevel="1" x14ac:dyDescent="0.25"/>
    <row r="16" spans="1:5" outlineLevel="1" x14ac:dyDescent="0.25"/>
    <row r="17" spans="1:49" ht="12.75" thickBot="1" x14ac:dyDescent="0.3">
      <c r="M17" s="453" t="s">
        <v>50</v>
      </c>
      <c r="N17" s="453"/>
    </row>
    <row r="18" spans="1:49" ht="60.75" thickBot="1" x14ac:dyDescent="0.3">
      <c r="A18" s="223" t="s">
        <v>0</v>
      </c>
      <c r="B18" s="224" t="s">
        <v>1</v>
      </c>
      <c r="C18" s="224" t="s">
        <v>2</v>
      </c>
      <c r="D18" s="224" t="s">
        <v>520</v>
      </c>
      <c r="E18" s="224" t="s">
        <v>523</v>
      </c>
      <c r="F18" s="48" t="s">
        <v>4</v>
      </c>
      <c r="G18" s="224" t="s">
        <v>5</v>
      </c>
      <c r="H18" s="224" t="s">
        <v>6</v>
      </c>
      <c r="I18" s="224" t="s">
        <v>8</v>
      </c>
      <c r="J18" s="224" t="s">
        <v>9</v>
      </c>
      <c r="K18" s="251" t="s">
        <v>10</v>
      </c>
      <c r="L18" s="252" t="s">
        <v>7</v>
      </c>
      <c r="M18" s="257" t="s">
        <v>217</v>
      </c>
      <c r="N18" s="253" t="s">
        <v>37</v>
      </c>
      <c r="O18" s="258" t="s">
        <v>39</v>
      </c>
      <c r="P18" s="241" t="s">
        <v>38</v>
      </c>
      <c r="Q18" s="241" t="s">
        <v>52</v>
      </c>
      <c r="R18" s="241" t="s">
        <v>51</v>
      </c>
      <c r="S18" s="242" t="s">
        <v>53</v>
      </c>
      <c r="T18" s="113"/>
      <c r="U18" s="114" t="s">
        <v>41</v>
      </c>
      <c r="V18" s="115" t="s">
        <v>40</v>
      </c>
      <c r="W18" s="115" t="s">
        <v>221</v>
      </c>
      <c r="X18" s="115" t="s">
        <v>55</v>
      </c>
      <c r="Y18" s="116" t="s">
        <v>54</v>
      </c>
      <c r="Z18" s="117"/>
      <c r="AA18" s="118" t="s">
        <v>43</v>
      </c>
      <c r="AB18" s="119" t="s">
        <v>42</v>
      </c>
      <c r="AC18" s="119" t="s">
        <v>223</v>
      </c>
      <c r="AD18" s="119" t="s">
        <v>222</v>
      </c>
      <c r="AE18" s="120" t="s">
        <v>56</v>
      </c>
      <c r="AF18" s="121"/>
      <c r="AG18" s="122" t="s">
        <v>45</v>
      </c>
      <c r="AH18" s="123" t="s">
        <v>44</v>
      </c>
      <c r="AI18" s="123" t="s">
        <v>61</v>
      </c>
      <c r="AJ18" s="123" t="s">
        <v>60</v>
      </c>
      <c r="AK18" s="124" t="s">
        <v>57</v>
      </c>
      <c r="AL18" s="125"/>
      <c r="AM18" s="126" t="s">
        <v>47</v>
      </c>
      <c r="AN18" s="127" t="s">
        <v>46</v>
      </c>
      <c r="AO18" s="127" t="s">
        <v>63</v>
      </c>
      <c r="AP18" s="127" t="s">
        <v>62</v>
      </c>
      <c r="AQ18" s="128" t="s">
        <v>58</v>
      </c>
      <c r="AR18" s="129"/>
      <c r="AS18" s="130" t="s">
        <v>49</v>
      </c>
      <c r="AT18" s="131" t="s">
        <v>48</v>
      </c>
      <c r="AU18" s="132" t="s">
        <v>65</v>
      </c>
      <c r="AV18" s="132" t="s">
        <v>64</v>
      </c>
      <c r="AW18" s="133" t="s">
        <v>59</v>
      </c>
    </row>
    <row r="19" spans="1:49" s="104" customFormat="1" ht="14.1" customHeight="1" x14ac:dyDescent="0.25">
      <c r="A19" s="134">
        <v>4</v>
      </c>
      <c r="B19" s="254" t="s">
        <v>283</v>
      </c>
      <c r="C19" s="208" t="s">
        <v>284</v>
      </c>
      <c r="D19" s="208" t="s">
        <v>521</v>
      </c>
      <c r="E19" s="79" t="str">
        <f>CONCATENATE(C19,G19,J19,H19)</f>
        <v>026007SISSID</v>
      </c>
      <c r="F19" s="254" t="s">
        <v>350</v>
      </c>
      <c r="G19" s="162" t="s">
        <v>72</v>
      </c>
      <c r="H19" s="79" t="s">
        <v>110</v>
      </c>
      <c r="I19" s="162" t="s">
        <v>352</v>
      </c>
      <c r="J19" s="162"/>
      <c r="K19" s="171" t="s">
        <v>10</v>
      </c>
      <c r="L19" s="259">
        <v>1</v>
      </c>
      <c r="M19" s="260">
        <v>1000</v>
      </c>
      <c r="N19" s="139">
        <v>0.05</v>
      </c>
      <c r="O19" s="140">
        <f t="shared" ref="O19:O24" si="0">M19*(N19+1)*L19</f>
        <v>1050</v>
      </c>
      <c r="P19" s="261">
        <f>O19/12</f>
        <v>87.5</v>
      </c>
      <c r="Q19" s="466">
        <f>SUM(O19:O20)</f>
        <v>3150</v>
      </c>
      <c r="R19" s="466">
        <f>SUM(P19:P20)</f>
        <v>262.5</v>
      </c>
      <c r="S19" s="466"/>
      <c r="T19" s="469"/>
      <c r="U19" s="140">
        <f>O19*$E$10</f>
        <v>1114.4892952720786</v>
      </c>
      <c r="V19" s="243">
        <f>U19/12</f>
        <v>92.874107939339879</v>
      </c>
      <c r="W19" s="466">
        <f>SUM(U19:U20)</f>
        <v>3343.467885816236</v>
      </c>
      <c r="X19" s="466">
        <f>SUM(V19:V20)</f>
        <v>278.62232381801965</v>
      </c>
      <c r="Y19" s="466"/>
      <c r="Z19" s="469"/>
      <c r="AA19" s="140">
        <f>O19*$E$11</f>
        <v>1114.4892952720786</v>
      </c>
      <c r="AB19" s="243">
        <f>AA19/12</f>
        <v>92.874107939339879</v>
      </c>
      <c r="AC19" s="466">
        <f>SUM(AA19:AA20)</f>
        <v>3343.467885816236</v>
      </c>
      <c r="AD19" s="466">
        <f>SUM(AB19:AB20)</f>
        <v>278.62232381801965</v>
      </c>
      <c r="AE19" s="466"/>
      <c r="AF19" s="469"/>
      <c r="AG19" s="140">
        <f>O19*$E$12</f>
        <v>1114.4892952720786</v>
      </c>
      <c r="AH19" s="243">
        <f>AG19/12</f>
        <v>92.874107939339879</v>
      </c>
      <c r="AI19" s="466">
        <f>SUM(AG19:AG20)</f>
        <v>3343.467885816236</v>
      </c>
      <c r="AJ19" s="466">
        <f>SUM(AH19:AH20)</f>
        <v>278.62232381801965</v>
      </c>
      <c r="AK19" s="466"/>
      <c r="AL19" s="469"/>
      <c r="AM19" s="140">
        <f>O19*$E$13</f>
        <v>1114.4892952720786</v>
      </c>
      <c r="AN19" s="243">
        <f>AM19/12</f>
        <v>92.874107939339879</v>
      </c>
      <c r="AO19" s="466">
        <f>SUM(AM19:AM20)</f>
        <v>3343.467885816236</v>
      </c>
      <c r="AP19" s="466">
        <f>SUM(AN19:AN20)</f>
        <v>278.62232381801965</v>
      </c>
      <c r="AQ19" s="466"/>
      <c r="AR19" s="469"/>
      <c r="AS19" s="140">
        <f>O19*$E$14</f>
        <v>1114.4892952720786</v>
      </c>
      <c r="AT19" s="243">
        <f>AS19/12</f>
        <v>92.874107939339879</v>
      </c>
      <c r="AU19" s="466">
        <f>SUM(AS19:AS20)</f>
        <v>3343.467885816236</v>
      </c>
      <c r="AV19" s="466">
        <f>SUM(AT19:AT20)</f>
        <v>278.62232381801965</v>
      </c>
      <c r="AW19" s="466"/>
    </row>
    <row r="20" spans="1:49" s="104" customFormat="1" ht="14.1" customHeight="1" thickBot="1" x14ac:dyDescent="0.3">
      <c r="A20" s="155">
        <v>4</v>
      </c>
      <c r="B20" s="256" t="s">
        <v>283</v>
      </c>
      <c r="C20" s="216" t="s">
        <v>284</v>
      </c>
      <c r="D20" s="216" t="s">
        <v>521</v>
      </c>
      <c r="E20" s="93" t="str">
        <f>CONCATENATE(C20,G20,J20,H20)</f>
        <v>026007SISSIC</v>
      </c>
      <c r="F20" s="256" t="s">
        <v>351</v>
      </c>
      <c r="G20" s="156" t="s">
        <v>72</v>
      </c>
      <c r="H20" s="93" t="s">
        <v>109</v>
      </c>
      <c r="I20" s="262"/>
      <c r="J20" s="156"/>
      <c r="K20" s="263" t="s">
        <v>10</v>
      </c>
      <c r="L20" s="264">
        <v>2</v>
      </c>
      <c r="M20" s="265">
        <v>1000</v>
      </c>
      <c r="N20" s="266">
        <v>0.05</v>
      </c>
      <c r="O20" s="160">
        <f t="shared" si="0"/>
        <v>2100</v>
      </c>
      <c r="P20" s="267">
        <f t="shared" ref="P20:P24" si="1">O20/12</f>
        <v>175</v>
      </c>
      <c r="Q20" s="468"/>
      <c r="R20" s="468"/>
      <c r="S20" s="468"/>
      <c r="T20" s="470"/>
      <c r="U20" s="160">
        <f t="shared" ref="U20:U24" si="2">O20*$E$10</f>
        <v>2228.9785905441572</v>
      </c>
      <c r="V20" s="268">
        <f t="shared" ref="V20:V24" si="3">U20/12</f>
        <v>185.74821587867976</v>
      </c>
      <c r="W20" s="468"/>
      <c r="X20" s="468"/>
      <c r="Y20" s="468"/>
      <c r="Z20" s="470"/>
      <c r="AA20" s="160">
        <f t="shared" ref="AA20:AA24" si="4">O20*$E$11</f>
        <v>2228.9785905441572</v>
      </c>
      <c r="AB20" s="268">
        <f t="shared" ref="AB20:AB24" si="5">AA20/12</f>
        <v>185.74821587867976</v>
      </c>
      <c r="AC20" s="468"/>
      <c r="AD20" s="468"/>
      <c r="AE20" s="468"/>
      <c r="AF20" s="470"/>
      <c r="AG20" s="160">
        <f t="shared" ref="AG20:AG24" si="6">O20*$E$12</f>
        <v>2228.9785905441572</v>
      </c>
      <c r="AH20" s="268">
        <f t="shared" ref="AH20:AH24" si="7">AG20/12</f>
        <v>185.74821587867976</v>
      </c>
      <c r="AI20" s="468"/>
      <c r="AJ20" s="468"/>
      <c r="AK20" s="468"/>
      <c r="AL20" s="470"/>
      <c r="AM20" s="160">
        <f t="shared" ref="AM20:AM24" si="8">O20*$E$13</f>
        <v>2228.9785905441572</v>
      </c>
      <c r="AN20" s="268">
        <f t="shared" ref="AN20:AN24" si="9">AM20/12</f>
        <v>185.74821587867976</v>
      </c>
      <c r="AO20" s="468"/>
      <c r="AP20" s="468"/>
      <c r="AQ20" s="468"/>
      <c r="AR20" s="470"/>
      <c r="AS20" s="160">
        <f t="shared" ref="AS20:AS24" si="10">O20*$E$14</f>
        <v>2228.9785905441572</v>
      </c>
      <c r="AT20" s="268">
        <f t="shared" ref="AT20:AT24" si="11">AS20/12</f>
        <v>185.74821587867976</v>
      </c>
      <c r="AU20" s="468"/>
      <c r="AV20" s="468"/>
      <c r="AW20" s="468"/>
    </row>
    <row r="21" spans="1:49" s="104" customFormat="1" x14ac:dyDescent="0.25">
      <c r="A21" s="134">
        <v>4</v>
      </c>
      <c r="B21" s="254" t="s">
        <v>293</v>
      </c>
      <c r="C21" s="208" t="s">
        <v>294</v>
      </c>
      <c r="D21" s="208" t="s">
        <v>501</v>
      </c>
      <c r="E21" s="79" t="str">
        <f>CONCATENATE(C21,G21,J21,H21)</f>
        <v>032001SISSID</v>
      </c>
      <c r="F21" s="254" t="s">
        <v>350</v>
      </c>
      <c r="G21" s="162" t="s">
        <v>72</v>
      </c>
      <c r="H21" s="79" t="s">
        <v>110</v>
      </c>
      <c r="I21" s="162" t="s">
        <v>352</v>
      </c>
      <c r="J21" s="162"/>
      <c r="K21" s="171" t="s">
        <v>10</v>
      </c>
      <c r="L21" s="259">
        <v>1</v>
      </c>
      <c r="M21" s="169">
        <v>1000</v>
      </c>
      <c r="N21" s="139">
        <v>0.05</v>
      </c>
      <c r="O21" s="140">
        <f t="shared" si="0"/>
        <v>1050</v>
      </c>
      <c r="P21" s="261">
        <f t="shared" si="1"/>
        <v>87.5</v>
      </c>
      <c r="Q21" s="466">
        <f>SUM(O21:O22)</f>
        <v>3150</v>
      </c>
      <c r="R21" s="466">
        <f>SUM(P21:P22)</f>
        <v>262.5</v>
      </c>
      <c r="S21" s="466"/>
      <c r="T21" s="470"/>
      <c r="U21" s="140">
        <f t="shared" si="2"/>
        <v>1114.4892952720786</v>
      </c>
      <c r="V21" s="243">
        <f t="shared" si="3"/>
        <v>92.874107939339879</v>
      </c>
      <c r="W21" s="466">
        <f>SUM(U21:U22)</f>
        <v>3343.467885816236</v>
      </c>
      <c r="X21" s="466">
        <f>SUM(V21:V22)</f>
        <v>278.62232381801965</v>
      </c>
      <c r="Y21" s="466"/>
      <c r="Z21" s="470"/>
      <c r="AA21" s="140">
        <f t="shared" si="4"/>
        <v>1114.4892952720786</v>
      </c>
      <c r="AB21" s="243">
        <f t="shared" si="5"/>
        <v>92.874107939339879</v>
      </c>
      <c r="AC21" s="466">
        <f>SUM(AA21:AA22)</f>
        <v>3343.467885816236</v>
      </c>
      <c r="AD21" s="466">
        <f>SUM(AB21:AB22)</f>
        <v>278.62232381801965</v>
      </c>
      <c r="AE21" s="466"/>
      <c r="AF21" s="470"/>
      <c r="AG21" s="140">
        <f t="shared" si="6"/>
        <v>1114.4892952720786</v>
      </c>
      <c r="AH21" s="243">
        <f t="shared" si="7"/>
        <v>92.874107939339879</v>
      </c>
      <c r="AI21" s="466">
        <f>SUM(AG21:AG22)</f>
        <v>3343.467885816236</v>
      </c>
      <c r="AJ21" s="466">
        <f>SUM(AH21:AH22)</f>
        <v>278.62232381801965</v>
      </c>
      <c r="AK21" s="466"/>
      <c r="AL21" s="470"/>
      <c r="AM21" s="140">
        <f t="shared" si="8"/>
        <v>1114.4892952720786</v>
      </c>
      <c r="AN21" s="243">
        <f t="shared" si="9"/>
        <v>92.874107939339879</v>
      </c>
      <c r="AO21" s="466">
        <f>SUM(AM21:AM22)</f>
        <v>3343.467885816236</v>
      </c>
      <c r="AP21" s="466">
        <f>SUM(AN21:AN22)</f>
        <v>278.62232381801965</v>
      </c>
      <c r="AQ21" s="466"/>
      <c r="AR21" s="470"/>
      <c r="AS21" s="140">
        <f t="shared" si="10"/>
        <v>1114.4892952720786</v>
      </c>
      <c r="AT21" s="243">
        <f t="shared" si="11"/>
        <v>92.874107939339879</v>
      </c>
      <c r="AU21" s="466">
        <f>SUM(AS21:AS22)</f>
        <v>3343.467885816236</v>
      </c>
      <c r="AV21" s="466">
        <f>SUM(AT21:AT22)</f>
        <v>278.62232381801965</v>
      </c>
      <c r="AW21" s="466"/>
    </row>
    <row r="22" spans="1:49" s="104" customFormat="1" ht="12.75" thickBot="1" x14ac:dyDescent="0.3">
      <c r="A22" s="155">
        <v>4</v>
      </c>
      <c r="B22" s="256" t="s">
        <v>293</v>
      </c>
      <c r="C22" s="216" t="s">
        <v>294</v>
      </c>
      <c r="D22" s="216" t="s">
        <v>501</v>
      </c>
      <c r="E22" s="93" t="str">
        <f>CONCATENATE(C22,G22,J22,H22)</f>
        <v>032001SISSIC</v>
      </c>
      <c r="F22" s="256" t="s">
        <v>351</v>
      </c>
      <c r="G22" s="156" t="s">
        <v>72</v>
      </c>
      <c r="H22" s="93" t="s">
        <v>109</v>
      </c>
      <c r="I22" s="156" t="s">
        <v>353</v>
      </c>
      <c r="J22" s="156"/>
      <c r="K22" s="263" t="s">
        <v>10</v>
      </c>
      <c r="L22" s="264">
        <v>2</v>
      </c>
      <c r="M22" s="269">
        <v>1000</v>
      </c>
      <c r="N22" s="266">
        <v>0.05</v>
      </c>
      <c r="O22" s="160">
        <f t="shared" si="0"/>
        <v>2100</v>
      </c>
      <c r="P22" s="267">
        <f t="shared" si="1"/>
        <v>175</v>
      </c>
      <c r="Q22" s="468"/>
      <c r="R22" s="468"/>
      <c r="S22" s="468"/>
      <c r="T22" s="470"/>
      <c r="U22" s="152">
        <f t="shared" si="2"/>
        <v>2228.9785905441572</v>
      </c>
      <c r="V22" s="246">
        <f t="shared" si="3"/>
        <v>185.74821587867976</v>
      </c>
      <c r="W22" s="468"/>
      <c r="X22" s="468"/>
      <c r="Y22" s="468"/>
      <c r="Z22" s="470"/>
      <c r="AA22" s="152">
        <f t="shared" si="4"/>
        <v>2228.9785905441572</v>
      </c>
      <c r="AB22" s="246">
        <f t="shared" si="5"/>
        <v>185.74821587867976</v>
      </c>
      <c r="AC22" s="468"/>
      <c r="AD22" s="468"/>
      <c r="AE22" s="468"/>
      <c r="AF22" s="470"/>
      <c r="AG22" s="152">
        <f t="shared" si="6"/>
        <v>2228.9785905441572</v>
      </c>
      <c r="AH22" s="246">
        <f t="shared" si="7"/>
        <v>185.74821587867976</v>
      </c>
      <c r="AI22" s="468"/>
      <c r="AJ22" s="468"/>
      <c r="AK22" s="468"/>
      <c r="AL22" s="470"/>
      <c r="AM22" s="152">
        <f t="shared" si="8"/>
        <v>2228.9785905441572</v>
      </c>
      <c r="AN22" s="246">
        <f t="shared" si="9"/>
        <v>185.74821587867976</v>
      </c>
      <c r="AO22" s="468"/>
      <c r="AP22" s="468"/>
      <c r="AQ22" s="468"/>
      <c r="AR22" s="470"/>
      <c r="AS22" s="152">
        <f t="shared" si="10"/>
        <v>2228.9785905441572</v>
      </c>
      <c r="AT22" s="246">
        <f t="shared" si="11"/>
        <v>185.74821587867976</v>
      </c>
      <c r="AU22" s="468"/>
      <c r="AV22" s="468"/>
      <c r="AW22" s="468"/>
    </row>
    <row r="23" spans="1:49" s="104" customFormat="1" x14ac:dyDescent="0.25">
      <c r="A23" s="134">
        <v>4</v>
      </c>
      <c r="B23" s="254" t="s">
        <v>317</v>
      </c>
      <c r="C23" s="208" t="s">
        <v>318</v>
      </c>
      <c r="D23" s="208" t="s">
        <v>522</v>
      </c>
      <c r="E23" s="79" t="str">
        <f>CONCATENATE(C23,G23,J23,H23)</f>
        <v>040001SISSID</v>
      </c>
      <c r="F23" s="254" t="s">
        <v>350</v>
      </c>
      <c r="G23" s="162" t="s">
        <v>72</v>
      </c>
      <c r="H23" s="79" t="s">
        <v>110</v>
      </c>
      <c r="I23" s="162" t="s">
        <v>352</v>
      </c>
      <c r="J23" s="162"/>
      <c r="K23" s="171" t="s">
        <v>10</v>
      </c>
      <c r="L23" s="259">
        <v>1</v>
      </c>
      <c r="M23" s="169">
        <v>1000</v>
      </c>
      <c r="N23" s="139">
        <v>0.05</v>
      </c>
      <c r="O23" s="140">
        <f t="shared" si="0"/>
        <v>1050</v>
      </c>
      <c r="P23" s="261">
        <f t="shared" si="1"/>
        <v>87.5</v>
      </c>
      <c r="Q23" s="466">
        <f>SUM(O23:O24)</f>
        <v>3150</v>
      </c>
      <c r="R23" s="466">
        <f>SUM(P23:P24)</f>
        <v>262.5</v>
      </c>
      <c r="S23" s="466"/>
      <c r="T23" s="470"/>
      <c r="U23" s="140">
        <f t="shared" si="2"/>
        <v>1114.4892952720786</v>
      </c>
      <c r="V23" s="243">
        <f t="shared" si="3"/>
        <v>92.874107939339879</v>
      </c>
      <c r="W23" s="466">
        <f>SUM(U23:U24)</f>
        <v>3343.467885816236</v>
      </c>
      <c r="X23" s="466">
        <f>SUM(V23:V24)</f>
        <v>278.62232381801965</v>
      </c>
      <c r="Y23" s="466"/>
      <c r="Z23" s="470"/>
      <c r="AA23" s="140">
        <f t="shared" si="4"/>
        <v>1114.4892952720786</v>
      </c>
      <c r="AB23" s="243">
        <f t="shared" si="5"/>
        <v>92.874107939339879</v>
      </c>
      <c r="AC23" s="466">
        <f>SUM(AA23:AA24)</f>
        <v>3343.467885816236</v>
      </c>
      <c r="AD23" s="466">
        <f>SUM(AB23:AB24)</f>
        <v>278.62232381801965</v>
      </c>
      <c r="AE23" s="466"/>
      <c r="AF23" s="470"/>
      <c r="AG23" s="140">
        <f t="shared" si="6"/>
        <v>1114.4892952720786</v>
      </c>
      <c r="AH23" s="243">
        <f t="shared" si="7"/>
        <v>92.874107939339879</v>
      </c>
      <c r="AI23" s="466">
        <f>SUM(AG23:AG24)</f>
        <v>3343.467885816236</v>
      </c>
      <c r="AJ23" s="466">
        <f>SUM(AH23:AH24)</f>
        <v>278.62232381801965</v>
      </c>
      <c r="AK23" s="466"/>
      <c r="AL23" s="470"/>
      <c r="AM23" s="140">
        <f t="shared" si="8"/>
        <v>1114.4892952720786</v>
      </c>
      <c r="AN23" s="243">
        <f t="shared" si="9"/>
        <v>92.874107939339879</v>
      </c>
      <c r="AO23" s="466">
        <f>SUM(AM23:AM24)</f>
        <v>3343.467885816236</v>
      </c>
      <c r="AP23" s="466">
        <f>SUM(AN23:AN24)</f>
        <v>278.62232381801965</v>
      </c>
      <c r="AQ23" s="466"/>
      <c r="AR23" s="470"/>
      <c r="AS23" s="140">
        <f t="shared" si="10"/>
        <v>1114.4892952720786</v>
      </c>
      <c r="AT23" s="243">
        <f t="shared" si="11"/>
        <v>92.874107939339879</v>
      </c>
      <c r="AU23" s="466">
        <f>SUM(AS23:AS24)</f>
        <v>3343.467885816236</v>
      </c>
      <c r="AV23" s="466">
        <f>SUM(AT23:AT24)</f>
        <v>278.62232381801965</v>
      </c>
      <c r="AW23" s="466"/>
    </row>
    <row r="24" spans="1:49" s="104" customFormat="1" ht="12.75" thickBot="1" x14ac:dyDescent="0.3">
      <c r="A24" s="155">
        <v>4</v>
      </c>
      <c r="B24" s="256" t="s">
        <v>317</v>
      </c>
      <c r="C24" s="216" t="s">
        <v>318</v>
      </c>
      <c r="D24" s="216" t="s">
        <v>522</v>
      </c>
      <c r="E24" s="93" t="str">
        <f>CONCATENATE(C24,G24,J24,H24)</f>
        <v>040001SISSIC</v>
      </c>
      <c r="F24" s="256" t="s">
        <v>351</v>
      </c>
      <c r="G24" s="156" t="s">
        <v>72</v>
      </c>
      <c r="H24" s="93" t="s">
        <v>109</v>
      </c>
      <c r="I24" s="156" t="s">
        <v>353</v>
      </c>
      <c r="J24" s="156"/>
      <c r="K24" s="263" t="s">
        <v>10</v>
      </c>
      <c r="L24" s="264">
        <v>2</v>
      </c>
      <c r="M24" s="269">
        <v>1000</v>
      </c>
      <c r="N24" s="266">
        <v>0.05</v>
      </c>
      <c r="O24" s="160">
        <f t="shared" si="0"/>
        <v>2100</v>
      </c>
      <c r="P24" s="267">
        <f t="shared" si="1"/>
        <v>175</v>
      </c>
      <c r="Q24" s="468"/>
      <c r="R24" s="468"/>
      <c r="S24" s="468"/>
      <c r="T24" s="470"/>
      <c r="U24" s="160">
        <f t="shared" si="2"/>
        <v>2228.9785905441572</v>
      </c>
      <c r="V24" s="268">
        <f t="shared" si="3"/>
        <v>185.74821587867976</v>
      </c>
      <c r="W24" s="468"/>
      <c r="X24" s="468"/>
      <c r="Y24" s="468"/>
      <c r="Z24" s="470"/>
      <c r="AA24" s="160">
        <f t="shared" si="4"/>
        <v>2228.9785905441572</v>
      </c>
      <c r="AB24" s="268">
        <f t="shared" si="5"/>
        <v>185.74821587867976</v>
      </c>
      <c r="AC24" s="468"/>
      <c r="AD24" s="468"/>
      <c r="AE24" s="468"/>
      <c r="AF24" s="470"/>
      <c r="AG24" s="160">
        <f t="shared" si="6"/>
        <v>2228.9785905441572</v>
      </c>
      <c r="AH24" s="268">
        <f t="shared" si="7"/>
        <v>185.74821587867976</v>
      </c>
      <c r="AI24" s="468"/>
      <c r="AJ24" s="468"/>
      <c r="AK24" s="468"/>
      <c r="AL24" s="470"/>
      <c r="AM24" s="160">
        <f t="shared" si="8"/>
        <v>2228.9785905441572</v>
      </c>
      <c r="AN24" s="268">
        <f t="shared" si="9"/>
        <v>185.74821587867976</v>
      </c>
      <c r="AO24" s="468"/>
      <c r="AP24" s="468"/>
      <c r="AQ24" s="468"/>
      <c r="AR24" s="470"/>
      <c r="AS24" s="160">
        <f t="shared" si="10"/>
        <v>2228.9785905441572</v>
      </c>
      <c r="AT24" s="268">
        <f t="shared" si="11"/>
        <v>185.74821587867976</v>
      </c>
      <c r="AU24" s="468"/>
      <c r="AV24" s="468"/>
      <c r="AW24" s="468"/>
    </row>
    <row r="25" spans="1:49" x14ac:dyDescent="0.25">
      <c r="D25" s="234"/>
      <c r="E25" s="234"/>
      <c r="O25" s="235">
        <f>SUM(O19:O24)</f>
        <v>9450</v>
      </c>
      <c r="P25" s="235">
        <f t="shared" ref="P25:AW25" si="12">SUM(P19:P24)</f>
        <v>787.5</v>
      </c>
      <c r="Q25" s="235">
        <f t="shared" si="12"/>
        <v>9450</v>
      </c>
      <c r="R25" s="235">
        <f t="shared" si="12"/>
        <v>787.5</v>
      </c>
      <c r="S25" s="235">
        <f t="shared" si="12"/>
        <v>0</v>
      </c>
      <c r="T25" s="235">
        <f t="shared" si="12"/>
        <v>0</v>
      </c>
      <c r="U25" s="235">
        <f t="shared" si="12"/>
        <v>10030.403657448707</v>
      </c>
      <c r="V25" s="235">
        <f t="shared" si="12"/>
        <v>835.8669714540589</v>
      </c>
      <c r="W25" s="235">
        <f t="shared" si="12"/>
        <v>10030.403657448707</v>
      </c>
      <c r="X25" s="235">
        <f t="shared" si="12"/>
        <v>835.86697145405901</v>
      </c>
      <c r="Y25" s="235">
        <f t="shared" si="12"/>
        <v>0</v>
      </c>
      <c r="Z25" s="235">
        <f t="shared" si="12"/>
        <v>0</v>
      </c>
      <c r="AA25" s="235">
        <f t="shared" si="12"/>
        <v>10030.403657448707</v>
      </c>
      <c r="AB25" s="235">
        <f t="shared" si="12"/>
        <v>835.8669714540589</v>
      </c>
      <c r="AC25" s="235">
        <f t="shared" si="12"/>
        <v>10030.403657448707</v>
      </c>
      <c r="AD25" s="235">
        <f t="shared" si="12"/>
        <v>835.86697145405901</v>
      </c>
      <c r="AE25" s="235">
        <f t="shared" si="12"/>
        <v>0</v>
      </c>
      <c r="AF25" s="235">
        <f t="shared" si="12"/>
        <v>0</v>
      </c>
      <c r="AG25" s="235">
        <f t="shared" si="12"/>
        <v>10030.403657448707</v>
      </c>
      <c r="AH25" s="235">
        <f t="shared" si="12"/>
        <v>835.8669714540589</v>
      </c>
      <c r="AI25" s="235">
        <f t="shared" si="12"/>
        <v>10030.403657448707</v>
      </c>
      <c r="AJ25" s="235">
        <f t="shared" si="12"/>
        <v>835.86697145405901</v>
      </c>
      <c r="AK25" s="235">
        <f t="shared" si="12"/>
        <v>0</v>
      </c>
      <c r="AL25" s="235">
        <f t="shared" si="12"/>
        <v>0</v>
      </c>
      <c r="AM25" s="235">
        <f t="shared" si="12"/>
        <v>10030.403657448707</v>
      </c>
      <c r="AN25" s="235">
        <f t="shared" si="12"/>
        <v>835.8669714540589</v>
      </c>
      <c r="AO25" s="235">
        <f t="shared" si="12"/>
        <v>10030.403657448707</v>
      </c>
      <c r="AP25" s="235">
        <f t="shared" si="12"/>
        <v>835.86697145405901</v>
      </c>
      <c r="AQ25" s="235">
        <f t="shared" si="12"/>
        <v>0</v>
      </c>
      <c r="AR25" s="235">
        <f t="shared" si="12"/>
        <v>0</v>
      </c>
      <c r="AS25" s="235">
        <f t="shared" si="12"/>
        <v>10030.403657448707</v>
      </c>
      <c r="AT25" s="235">
        <f t="shared" si="12"/>
        <v>835.8669714540589</v>
      </c>
      <c r="AU25" s="235">
        <f t="shared" si="12"/>
        <v>10030.403657448707</v>
      </c>
      <c r="AV25" s="235">
        <f t="shared" si="12"/>
        <v>835.86697145405901</v>
      </c>
      <c r="AW25" s="235">
        <f t="shared" si="12"/>
        <v>0</v>
      </c>
    </row>
    <row r="26" spans="1:49" x14ac:dyDescent="0.25">
      <c r="D26" s="234"/>
      <c r="E26" s="234"/>
    </row>
    <row r="27" spans="1:49" x14ac:dyDescent="0.25">
      <c r="D27" s="234"/>
      <c r="E27" s="234"/>
    </row>
    <row r="28" spans="1:49" x14ac:dyDescent="0.25">
      <c r="D28" s="234"/>
      <c r="E28" s="234"/>
    </row>
    <row r="29" spans="1:49" x14ac:dyDescent="0.25">
      <c r="D29" s="234"/>
      <c r="E29" s="234"/>
    </row>
    <row r="30" spans="1:49" x14ac:dyDescent="0.25">
      <c r="D30" s="234"/>
      <c r="E30" s="234"/>
    </row>
    <row r="31" spans="1:49" x14ac:dyDescent="0.25">
      <c r="D31" s="234"/>
      <c r="E31" s="234"/>
    </row>
    <row r="32" spans="1:49" x14ac:dyDescent="0.25">
      <c r="D32" s="234"/>
      <c r="E32" s="234"/>
    </row>
    <row r="33" spans="4:5" x14ac:dyDescent="0.25">
      <c r="D33" s="234"/>
      <c r="E33" s="234"/>
    </row>
    <row r="34" spans="4:5" x14ac:dyDescent="0.25">
      <c r="D34" s="234"/>
      <c r="E34" s="234"/>
    </row>
    <row r="35" spans="4:5" x14ac:dyDescent="0.25">
      <c r="D35" s="234"/>
      <c r="E35" s="234"/>
    </row>
    <row r="36" spans="4:5" x14ac:dyDescent="0.25">
      <c r="D36" s="234"/>
      <c r="E36" s="234"/>
    </row>
    <row r="37" spans="4:5" x14ac:dyDescent="0.25">
      <c r="D37" s="234"/>
      <c r="E37" s="234"/>
    </row>
    <row r="38" spans="4:5" x14ac:dyDescent="0.25">
      <c r="D38" s="234"/>
      <c r="E38" s="234"/>
    </row>
    <row r="39" spans="4:5" x14ac:dyDescent="0.25">
      <c r="D39" s="234"/>
      <c r="E39" s="234"/>
    </row>
    <row r="40" spans="4:5" x14ac:dyDescent="0.25">
      <c r="D40" s="234"/>
      <c r="E40" s="234"/>
    </row>
    <row r="41" spans="4:5" x14ac:dyDescent="0.25">
      <c r="D41" s="234"/>
      <c r="E41" s="234"/>
    </row>
    <row r="42" spans="4:5" x14ac:dyDescent="0.25">
      <c r="D42" s="234"/>
      <c r="E42" s="234"/>
    </row>
    <row r="43" spans="4:5" x14ac:dyDescent="0.25">
      <c r="D43" s="234"/>
      <c r="E43" s="234"/>
    </row>
    <row r="44" spans="4:5" x14ac:dyDescent="0.25">
      <c r="D44" s="234"/>
      <c r="E44" s="234"/>
    </row>
    <row r="45" spans="4:5" x14ac:dyDescent="0.25">
      <c r="D45" s="234"/>
      <c r="E45" s="234"/>
    </row>
    <row r="46" spans="4:5" x14ac:dyDescent="0.25">
      <c r="D46" s="234"/>
      <c r="E46" s="234"/>
    </row>
    <row r="47" spans="4:5" x14ac:dyDescent="0.25">
      <c r="D47" s="234"/>
      <c r="E47" s="234"/>
    </row>
    <row r="48" spans="4:5" x14ac:dyDescent="0.25">
      <c r="D48" s="234"/>
      <c r="E48" s="234"/>
    </row>
    <row r="49" spans="4:5" x14ac:dyDescent="0.25">
      <c r="D49" s="234"/>
      <c r="E49" s="234"/>
    </row>
    <row r="50" spans="4:5" x14ac:dyDescent="0.25">
      <c r="D50" s="234"/>
      <c r="E50" s="234"/>
    </row>
    <row r="51" spans="4:5" x14ac:dyDescent="0.25">
      <c r="D51" s="234"/>
      <c r="E51" s="234"/>
    </row>
    <row r="52" spans="4:5" x14ac:dyDescent="0.25">
      <c r="D52" s="234"/>
      <c r="E52" s="234"/>
    </row>
    <row r="53" spans="4:5" x14ac:dyDescent="0.25">
      <c r="D53" s="234"/>
      <c r="E53" s="234"/>
    </row>
    <row r="54" spans="4:5" x14ac:dyDescent="0.25">
      <c r="D54" s="234"/>
      <c r="E54" s="234"/>
    </row>
    <row r="55" spans="4:5" x14ac:dyDescent="0.25">
      <c r="D55" s="234"/>
      <c r="E55" s="234"/>
    </row>
    <row r="56" spans="4:5" x14ac:dyDescent="0.25">
      <c r="D56" s="234"/>
      <c r="E56" s="234"/>
    </row>
    <row r="57" spans="4:5" x14ac:dyDescent="0.25">
      <c r="D57" s="234"/>
      <c r="E57" s="234"/>
    </row>
    <row r="58" spans="4:5" x14ac:dyDescent="0.25">
      <c r="D58" s="234"/>
      <c r="E58" s="234"/>
    </row>
    <row r="59" spans="4:5" x14ac:dyDescent="0.25">
      <c r="D59" s="234"/>
      <c r="E59" s="234"/>
    </row>
    <row r="60" spans="4:5" x14ac:dyDescent="0.25">
      <c r="D60" s="234"/>
      <c r="E60" s="234"/>
    </row>
    <row r="61" spans="4:5" x14ac:dyDescent="0.25">
      <c r="D61" s="234"/>
      <c r="E61" s="234"/>
    </row>
    <row r="62" spans="4:5" x14ac:dyDescent="0.25">
      <c r="D62" s="234"/>
      <c r="E62" s="234"/>
    </row>
    <row r="63" spans="4:5" x14ac:dyDescent="0.25">
      <c r="D63" s="234"/>
      <c r="E63" s="234"/>
    </row>
    <row r="64" spans="4:5" x14ac:dyDescent="0.25">
      <c r="D64" s="234"/>
      <c r="E64" s="234"/>
    </row>
    <row r="65" spans="4:5" x14ac:dyDescent="0.25">
      <c r="D65" s="234"/>
      <c r="E65" s="234"/>
    </row>
    <row r="66" spans="4:5" x14ac:dyDescent="0.25">
      <c r="D66" s="234"/>
      <c r="E66" s="234"/>
    </row>
    <row r="67" spans="4:5" x14ac:dyDescent="0.25">
      <c r="D67" s="234"/>
      <c r="E67" s="234"/>
    </row>
    <row r="68" spans="4:5" x14ac:dyDescent="0.25">
      <c r="D68" s="234"/>
      <c r="E68" s="234"/>
    </row>
    <row r="69" spans="4:5" x14ac:dyDescent="0.25">
      <c r="D69" s="234"/>
      <c r="E69" s="234"/>
    </row>
    <row r="70" spans="4:5" x14ac:dyDescent="0.25">
      <c r="D70" s="234"/>
      <c r="E70" s="234"/>
    </row>
    <row r="71" spans="4:5" x14ac:dyDescent="0.25">
      <c r="D71" s="234"/>
      <c r="E71" s="234"/>
    </row>
    <row r="72" spans="4:5" x14ac:dyDescent="0.25">
      <c r="D72" s="234"/>
      <c r="E72" s="234"/>
    </row>
    <row r="73" spans="4:5" x14ac:dyDescent="0.25">
      <c r="D73" s="234"/>
      <c r="E73" s="234"/>
    </row>
    <row r="74" spans="4:5" x14ac:dyDescent="0.25">
      <c r="D74" s="234"/>
      <c r="E74" s="234"/>
    </row>
    <row r="75" spans="4:5" x14ac:dyDescent="0.25">
      <c r="D75" s="234"/>
      <c r="E75" s="234"/>
    </row>
    <row r="76" spans="4:5" x14ac:dyDescent="0.25">
      <c r="D76" s="234"/>
      <c r="E76" s="234"/>
    </row>
    <row r="77" spans="4:5" x14ac:dyDescent="0.25">
      <c r="D77" s="234"/>
      <c r="E77" s="234"/>
    </row>
    <row r="78" spans="4:5" x14ac:dyDescent="0.25">
      <c r="D78" s="234"/>
      <c r="E78" s="234"/>
    </row>
    <row r="79" spans="4:5" x14ac:dyDescent="0.25">
      <c r="D79" s="234"/>
      <c r="E79" s="234"/>
    </row>
    <row r="80" spans="4:5" x14ac:dyDescent="0.25">
      <c r="D80" s="234"/>
      <c r="E80" s="234"/>
    </row>
    <row r="81" spans="4:5" x14ac:dyDescent="0.25">
      <c r="D81" s="234"/>
      <c r="E81" s="234"/>
    </row>
    <row r="82" spans="4:5" x14ac:dyDescent="0.25">
      <c r="D82" s="234"/>
      <c r="E82" s="234"/>
    </row>
    <row r="83" spans="4:5" x14ac:dyDescent="0.25">
      <c r="D83" s="234"/>
      <c r="E83" s="234"/>
    </row>
    <row r="84" spans="4:5" x14ac:dyDescent="0.25">
      <c r="D84" s="234"/>
      <c r="E84" s="234"/>
    </row>
    <row r="85" spans="4:5" x14ac:dyDescent="0.25">
      <c r="D85" s="234"/>
      <c r="E85" s="234"/>
    </row>
    <row r="86" spans="4:5" x14ac:dyDescent="0.25">
      <c r="D86" s="234"/>
      <c r="E86" s="234"/>
    </row>
    <row r="87" spans="4:5" x14ac:dyDescent="0.25">
      <c r="D87" s="234"/>
      <c r="E87" s="234"/>
    </row>
    <row r="88" spans="4:5" x14ac:dyDescent="0.25">
      <c r="D88" s="234"/>
      <c r="E88" s="234"/>
    </row>
    <row r="89" spans="4:5" x14ac:dyDescent="0.25">
      <c r="D89" s="234"/>
      <c r="E89" s="234"/>
    </row>
    <row r="90" spans="4:5" x14ac:dyDescent="0.25">
      <c r="D90" s="234"/>
      <c r="E90" s="234"/>
    </row>
    <row r="91" spans="4:5" x14ac:dyDescent="0.25">
      <c r="D91" s="234"/>
      <c r="E91" s="234"/>
    </row>
  </sheetData>
  <autoFilter ref="A18:AW24"/>
  <dataConsolidate/>
  <mergeCells count="64">
    <mergeCell ref="AL19:AL24"/>
    <mergeCell ref="W19:W20"/>
    <mergeCell ref="X19:X20"/>
    <mergeCell ref="Y19:Y20"/>
    <mergeCell ref="W21:W22"/>
    <mergeCell ref="X21:X22"/>
    <mergeCell ref="Y21:Y22"/>
    <mergeCell ref="W23:W24"/>
    <mergeCell ref="X23:X24"/>
    <mergeCell ref="Y23:Y24"/>
    <mergeCell ref="AC23:AC24"/>
    <mergeCell ref="AD23:AD24"/>
    <mergeCell ref="AE23:AE24"/>
    <mergeCell ref="AI19:AI20"/>
    <mergeCell ref="AJ19:AJ20"/>
    <mergeCell ref="AC19:AC20"/>
    <mergeCell ref="T19:T24"/>
    <mergeCell ref="Q19:Q20"/>
    <mergeCell ref="R19:R20"/>
    <mergeCell ref="S19:S20"/>
    <mergeCell ref="Z19:Z24"/>
    <mergeCell ref="Q21:Q22"/>
    <mergeCell ref="Q23:Q24"/>
    <mergeCell ref="R21:R22"/>
    <mergeCell ref="S21:S22"/>
    <mergeCell ref="R23:R24"/>
    <mergeCell ref="S23:S24"/>
    <mergeCell ref="A1:C1"/>
    <mergeCell ref="A3:C3"/>
    <mergeCell ref="A5:B5"/>
    <mergeCell ref="A6:C6"/>
    <mergeCell ref="M17:N17"/>
    <mergeCell ref="AD19:AD20"/>
    <mergeCell ref="AE19:AE20"/>
    <mergeCell ref="AC21:AC22"/>
    <mergeCell ref="AD21:AD22"/>
    <mergeCell ref="AE21:AE22"/>
    <mergeCell ref="AF19:AF24"/>
    <mergeCell ref="AK19:AK20"/>
    <mergeCell ref="AI21:AI22"/>
    <mergeCell ref="AJ21:AJ22"/>
    <mergeCell ref="AK21:AK22"/>
    <mergeCell ref="AI23:AI24"/>
    <mergeCell ref="AJ23:AJ24"/>
    <mergeCell ref="AK23:AK24"/>
    <mergeCell ref="AO23:AO24"/>
    <mergeCell ref="AP23:AP24"/>
    <mergeCell ref="AQ23:AQ24"/>
    <mergeCell ref="AU19:AU20"/>
    <mergeCell ref="AV19:AV20"/>
    <mergeCell ref="AO19:AO20"/>
    <mergeCell ref="AP19:AP20"/>
    <mergeCell ref="AQ19:AQ20"/>
    <mergeCell ref="AO21:AO22"/>
    <mergeCell ref="AP21:AP22"/>
    <mergeCell ref="AQ21:AQ22"/>
    <mergeCell ref="AR19:AR24"/>
    <mergeCell ref="AW19:AW20"/>
    <mergeCell ref="AU21:AU22"/>
    <mergeCell ref="AV21:AV22"/>
    <mergeCell ref="AW21:AW22"/>
    <mergeCell ref="AU23:AU24"/>
    <mergeCell ref="AV23:AV24"/>
    <mergeCell ref="AW23:AW24"/>
  </mergeCells>
  <conditionalFormatting sqref="E19:E24">
    <cfRule type="expression" dxfId="2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Liste_D!$A$2:$A$16</xm:f>
          </x14:formula1>
          <xm:sqref>G19:G24</xm:sqref>
        </x14:dataValidation>
        <x14:dataValidation type="list" allowBlank="1" showInputMessage="1" showErrorMessage="1">
          <x14:formula1>
            <xm:f>Liste_D!$B$2:$B$61</xm:f>
          </x14:formula1>
          <xm:sqref>H19:H24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1"/>
  <sheetViews>
    <sheetView topLeftCell="A4" zoomScaleNormal="100" workbookViewId="0">
      <selection activeCell="D20" sqref="D20"/>
    </sheetView>
  </sheetViews>
  <sheetFormatPr baseColWidth="10" defaultColWidth="10.85546875" defaultRowHeight="12" outlineLevelRow="1" outlineLevelCol="1" x14ac:dyDescent="0.25"/>
  <cols>
    <col min="1" max="1" width="6.85546875" style="232" customWidth="1"/>
    <col min="2" max="2" width="17" style="232" customWidth="1"/>
    <col min="3" max="3" width="10.85546875" style="232"/>
    <col min="4" max="4" width="19.85546875" style="232" bestFit="1" customWidth="1"/>
    <col min="5" max="5" width="16.42578125" style="234" customWidth="1" outlineLevel="1"/>
    <col min="6" max="6" width="22.28515625" style="234" customWidth="1" outlineLevel="1"/>
    <col min="7" max="7" width="12.5703125" style="232" customWidth="1" outlineLevel="1"/>
    <col min="8" max="8" width="13.7109375" style="232" customWidth="1" outlineLevel="1"/>
    <col min="9" max="13" width="10.85546875" style="232" customWidth="1" outlineLevel="1"/>
    <col min="14" max="14" width="12.85546875" style="233" customWidth="1" outlineLevel="1"/>
    <col min="15" max="15" width="11" style="235" bestFit="1" customWidth="1"/>
    <col min="16" max="16" width="11" style="236" bestFit="1" customWidth="1"/>
    <col min="17" max="17" width="11" style="235" customWidth="1" outlineLevel="1"/>
    <col min="18" max="18" width="11.140625" style="235" customWidth="1" outlineLevel="1"/>
    <col min="19" max="19" width="12.5703125" style="235" customWidth="1"/>
    <col min="20" max="20" width="12.7109375" style="235" customWidth="1"/>
    <col min="21" max="21" width="10.85546875" style="235"/>
    <col min="22" max="22" width="2.7109375" style="235" customWidth="1"/>
    <col min="23" max="23" width="11" style="235" customWidth="1" outlineLevel="1"/>
    <col min="24" max="27" width="13.140625" style="235" customWidth="1" outlineLevel="1"/>
    <col min="28" max="28" width="2.42578125" style="235" customWidth="1"/>
    <col min="29" max="29" width="11" style="235" customWidth="1" outlineLevel="1"/>
    <col min="30" max="30" width="12.140625" style="235" customWidth="1" outlineLevel="1"/>
    <col min="31" max="33" width="10.85546875" style="235" customWidth="1" outlineLevel="1"/>
    <col min="34" max="34" width="2.5703125" style="235" customWidth="1"/>
    <col min="35" max="35" width="11" style="235" customWidth="1" outlineLevel="1"/>
    <col min="36" max="36" width="12.140625" style="235" customWidth="1" outlineLevel="1"/>
    <col min="37" max="38" width="12.85546875" style="235" customWidth="1" outlineLevel="1"/>
    <col min="39" max="39" width="10.85546875" style="235" customWidth="1" outlineLevel="1"/>
    <col min="40" max="40" width="3.140625" style="235" customWidth="1"/>
    <col min="41" max="41" width="11" style="235" customWidth="1" outlineLevel="1"/>
    <col min="42" max="42" width="12.140625" style="235" customWidth="1" outlineLevel="1"/>
    <col min="43" max="45" width="10.85546875" style="235" customWidth="1" outlineLevel="1"/>
    <col min="46" max="46" width="3.42578125" style="235" customWidth="1"/>
    <col min="47" max="47" width="11" style="235" customWidth="1" outlineLevel="1" collapsed="1"/>
    <col min="48" max="48" width="12.140625" style="235" customWidth="1" outlineLevel="1"/>
    <col min="49" max="50" width="10.85546875" style="232" customWidth="1" outlineLevel="1"/>
    <col min="51" max="51" width="7.140625" style="232" customWidth="1" outlineLevel="1"/>
    <col min="52" max="16384" width="10.85546875" style="232"/>
  </cols>
  <sheetData>
    <row r="1" spans="1:6" outlineLevel="1" x14ac:dyDescent="0.25">
      <c r="A1" s="454" t="s">
        <v>21</v>
      </c>
      <c r="B1" s="454"/>
      <c r="C1" s="454"/>
      <c r="D1" s="237"/>
      <c r="E1" s="239"/>
      <c r="F1" s="238"/>
    </row>
    <row r="2" spans="1:6" outlineLevel="1" x14ac:dyDescent="0.25">
      <c r="A2" s="237"/>
      <c r="B2" s="237"/>
      <c r="C2" s="237"/>
      <c r="D2" s="237"/>
      <c r="E2" s="239"/>
      <c r="F2" s="238"/>
    </row>
    <row r="3" spans="1:6" outlineLevel="1" x14ac:dyDescent="0.25">
      <c r="A3" s="455" t="s">
        <v>22</v>
      </c>
      <c r="B3" s="456"/>
      <c r="C3" s="456"/>
      <c r="D3" s="237"/>
      <c r="E3" s="239"/>
      <c r="F3" s="238"/>
    </row>
    <row r="4" spans="1:6" outlineLevel="1" x14ac:dyDescent="0.25">
      <c r="A4" s="181"/>
      <c r="B4" s="237"/>
      <c r="C4" s="237"/>
      <c r="D4" s="237"/>
      <c r="E4" s="239"/>
      <c r="F4" s="238"/>
    </row>
    <row r="5" spans="1:6" outlineLevel="1" x14ac:dyDescent="0.25">
      <c r="A5" s="457" t="s">
        <v>23</v>
      </c>
      <c r="B5" s="458"/>
      <c r="C5" s="237"/>
      <c r="D5" s="237"/>
      <c r="E5" s="239"/>
      <c r="F5" s="238"/>
    </row>
    <row r="6" spans="1:6" outlineLevel="1" x14ac:dyDescent="0.25">
      <c r="A6" s="459" t="s">
        <v>24</v>
      </c>
      <c r="B6" s="460"/>
      <c r="C6" s="460"/>
      <c r="D6" s="237"/>
    </row>
    <row r="7" spans="1:6" ht="12.75" outlineLevel="1" thickBot="1" x14ac:dyDescent="0.3">
      <c r="A7" s="237"/>
      <c r="B7" s="237"/>
      <c r="C7" s="237"/>
      <c r="D7" s="237"/>
      <c r="E7" s="239"/>
      <c r="F7" s="238"/>
    </row>
    <row r="8" spans="1:6" ht="12.75" outlineLevel="1" thickBot="1" x14ac:dyDescent="0.3">
      <c r="A8" s="237"/>
      <c r="B8" s="237"/>
      <c r="C8" s="237"/>
      <c r="D8" s="183" t="s">
        <v>25</v>
      </c>
      <c r="E8" s="495" t="s">
        <v>26</v>
      </c>
      <c r="F8" s="240"/>
    </row>
    <row r="9" spans="1:6" outlineLevel="1" x14ac:dyDescent="0.25">
      <c r="A9" s="185" t="s">
        <v>27</v>
      </c>
      <c r="B9" s="186" t="s">
        <v>28</v>
      </c>
      <c r="C9" s="187" t="s">
        <v>29</v>
      </c>
      <c r="D9" s="188">
        <v>112.1</v>
      </c>
      <c r="E9" s="508"/>
      <c r="F9" s="189"/>
    </row>
    <row r="10" spans="1:6" outlineLevel="1" x14ac:dyDescent="0.25">
      <c r="A10" s="190" t="s">
        <v>30</v>
      </c>
      <c r="B10" s="191" t="s">
        <v>31</v>
      </c>
      <c r="C10" s="192" t="s">
        <v>32</v>
      </c>
      <c r="D10" s="193">
        <v>120.2</v>
      </c>
      <c r="E10" s="497">
        <f>0.15+0.85*$D$10/$D$9</f>
        <v>1.0614183764495986</v>
      </c>
    </row>
    <row r="11" spans="1:6" outlineLevel="1" x14ac:dyDescent="0.25">
      <c r="A11" s="194"/>
      <c r="B11" s="191" t="s">
        <v>33</v>
      </c>
      <c r="C11" s="192" t="s">
        <v>32</v>
      </c>
      <c r="D11" s="195">
        <v>120.2</v>
      </c>
      <c r="E11" s="498">
        <f>0.15+0.85*$D$11/$D$9</f>
        <v>1.0614183764495986</v>
      </c>
    </row>
    <row r="12" spans="1:6" outlineLevel="1" x14ac:dyDescent="0.25">
      <c r="A12" s="194"/>
      <c r="B12" s="191" t="s">
        <v>34</v>
      </c>
      <c r="C12" s="192" t="s">
        <v>32</v>
      </c>
      <c r="D12" s="196">
        <v>120.2</v>
      </c>
      <c r="E12" s="499">
        <f>0.15+0.85*$D$12/$D$9</f>
        <v>1.0614183764495986</v>
      </c>
    </row>
    <row r="13" spans="1:6" outlineLevel="1" x14ac:dyDescent="0.25">
      <c r="A13" s="194"/>
      <c r="B13" s="191" t="s">
        <v>35</v>
      </c>
      <c r="C13" s="192" t="s">
        <v>32</v>
      </c>
      <c r="D13" s="197">
        <v>120.2</v>
      </c>
      <c r="E13" s="500">
        <f>0.15+0.85*$D$13/$D$9</f>
        <v>1.0614183764495986</v>
      </c>
    </row>
    <row r="14" spans="1:6" ht="12.75" outlineLevel="1" thickBot="1" x14ac:dyDescent="0.3">
      <c r="A14" s="198"/>
      <c r="B14" s="199" t="s">
        <v>36</v>
      </c>
      <c r="C14" s="200" t="s">
        <v>32</v>
      </c>
      <c r="D14" s="201">
        <v>120.2</v>
      </c>
      <c r="E14" s="501">
        <f>0.15+0.85*$D$14/$D$9</f>
        <v>1.0614183764495986</v>
      </c>
    </row>
    <row r="15" spans="1:6" outlineLevel="1" x14ac:dyDescent="0.25"/>
    <row r="16" spans="1:6" outlineLevel="1" x14ac:dyDescent="0.25"/>
    <row r="17" spans="1:51" ht="12.75" thickBot="1" x14ac:dyDescent="0.3">
      <c r="O17" s="453" t="s">
        <v>50</v>
      </c>
      <c r="P17" s="453"/>
    </row>
    <row r="18" spans="1:51" ht="60.75" thickBot="1" x14ac:dyDescent="0.3">
      <c r="A18" s="223" t="s">
        <v>0</v>
      </c>
      <c r="B18" s="224" t="s">
        <v>1</v>
      </c>
      <c r="C18" s="224" t="s">
        <v>2</v>
      </c>
      <c r="D18" s="224" t="s">
        <v>520</v>
      </c>
      <c r="E18" s="224" t="s">
        <v>119</v>
      </c>
      <c r="F18" s="224" t="s">
        <v>247</v>
      </c>
      <c r="G18" s="48" t="s">
        <v>4</v>
      </c>
      <c r="H18" s="225" t="s">
        <v>224</v>
      </c>
      <c r="I18" s="224" t="s">
        <v>5</v>
      </c>
      <c r="J18" s="224" t="s">
        <v>6</v>
      </c>
      <c r="K18" s="224" t="s">
        <v>8</v>
      </c>
      <c r="L18" s="224" t="s">
        <v>9</v>
      </c>
      <c r="M18" s="205" t="s">
        <v>10</v>
      </c>
      <c r="N18" s="206" t="s">
        <v>7</v>
      </c>
      <c r="O18" s="109" t="s">
        <v>217</v>
      </c>
      <c r="P18" s="52" t="s">
        <v>37</v>
      </c>
      <c r="Q18" s="110" t="s">
        <v>39</v>
      </c>
      <c r="R18" s="111" t="s">
        <v>38</v>
      </c>
      <c r="S18" s="241" t="s">
        <v>52</v>
      </c>
      <c r="T18" s="241" t="s">
        <v>51</v>
      </c>
      <c r="U18" s="242" t="s">
        <v>53</v>
      </c>
      <c r="V18" s="113"/>
      <c r="W18" s="114" t="s">
        <v>41</v>
      </c>
      <c r="X18" s="115" t="s">
        <v>40</v>
      </c>
      <c r="Y18" s="115" t="s">
        <v>221</v>
      </c>
      <c r="Z18" s="115" t="s">
        <v>55</v>
      </c>
      <c r="AA18" s="116" t="s">
        <v>54</v>
      </c>
      <c r="AB18" s="117"/>
      <c r="AC18" s="118" t="s">
        <v>43</v>
      </c>
      <c r="AD18" s="119" t="s">
        <v>42</v>
      </c>
      <c r="AE18" s="119" t="s">
        <v>223</v>
      </c>
      <c r="AF18" s="119" t="s">
        <v>222</v>
      </c>
      <c r="AG18" s="120" t="s">
        <v>56</v>
      </c>
      <c r="AH18" s="121"/>
      <c r="AI18" s="122" t="s">
        <v>45</v>
      </c>
      <c r="AJ18" s="123" t="s">
        <v>44</v>
      </c>
      <c r="AK18" s="123" t="s">
        <v>61</v>
      </c>
      <c r="AL18" s="123" t="s">
        <v>60</v>
      </c>
      <c r="AM18" s="124" t="s">
        <v>57</v>
      </c>
      <c r="AN18" s="125"/>
      <c r="AO18" s="126" t="s">
        <v>47</v>
      </c>
      <c r="AP18" s="127" t="s">
        <v>46</v>
      </c>
      <c r="AQ18" s="127" t="s">
        <v>63</v>
      </c>
      <c r="AR18" s="127" t="s">
        <v>62</v>
      </c>
      <c r="AS18" s="128" t="s">
        <v>58</v>
      </c>
      <c r="AT18" s="129"/>
      <c r="AU18" s="512" t="s">
        <v>49</v>
      </c>
      <c r="AV18" s="513" t="s">
        <v>48</v>
      </c>
      <c r="AW18" s="132" t="s">
        <v>65</v>
      </c>
      <c r="AX18" s="132" t="s">
        <v>64</v>
      </c>
      <c r="AY18" s="133" t="s">
        <v>59</v>
      </c>
    </row>
    <row r="19" spans="1:51" s="104" customFormat="1" x14ac:dyDescent="0.25">
      <c r="A19" s="134">
        <v>4</v>
      </c>
      <c r="B19" s="208" t="s">
        <v>293</v>
      </c>
      <c r="C19" s="226" t="s">
        <v>294</v>
      </c>
      <c r="D19" s="502" t="s">
        <v>501</v>
      </c>
      <c r="E19" s="503" t="str">
        <f>CONCATENATE(C19,J19)</f>
        <v>032001LEAS</v>
      </c>
      <c r="F19" s="79" t="str">
        <f>CONCATENATE(C19,J19,M19,K19,M19,L19)</f>
        <v>032001LEAS_Princ_Nouveau</v>
      </c>
      <c r="G19" s="227" t="s">
        <v>354</v>
      </c>
      <c r="H19" s="227">
        <v>2009</v>
      </c>
      <c r="I19" s="79" t="s">
        <v>74</v>
      </c>
      <c r="J19" s="79" t="s">
        <v>85</v>
      </c>
      <c r="K19" s="79" t="s">
        <v>355</v>
      </c>
      <c r="L19" s="228" t="s">
        <v>356</v>
      </c>
      <c r="M19" s="164" t="s">
        <v>10</v>
      </c>
      <c r="N19" s="137">
        <v>10</v>
      </c>
      <c r="O19" s="169">
        <v>1000</v>
      </c>
      <c r="P19" s="139">
        <v>0.05</v>
      </c>
      <c r="Q19" s="140">
        <f t="shared" ref="Q19:Q20" si="0">O19*(P19+1)*N19</f>
        <v>10500</v>
      </c>
      <c r="R19" s="243">
        <f>Q19/12</f>
        <v>875</v>
      </c>
      <c r="S19" s="473">
        <f>SUM(Q19:Q20)</f>
        <v>21000</v>
      </c>
      <c r="T19" s="466">
        <f>SUM(R19:R20)</f>
        <v>1750</v>
      </c>
      <c r="U19" s="471"/>
      <c r="V19" s="471"/>
      <c r="W19" s="140">
        <f>Q19*$E$10</f>
        <v>11144.892952720786</v>
      </c>
      <c r="X19" s="243">
        <f>W19/12</f>
        <v>928.74107939339876</v>
      </c>
      <c r="Y19" s="473">
        <f>SUM(W19:W20)</f>
        <v>22289.785905441571</v>
      </c>
      <c r="Z19" s="466">
        <f>SUM(X19:X20)</f>
        <v>1857.4821587867975</v>
      </c>
      <c r="AA19" s="471"/>
      <c r="AB19" s="469"/>
      <c r="AC19" s="140">
        <f>Q19*$E$11</f>
        <v>11144.892952720786</v>
      </c>
      <c r="AD19" s="243">
        <f>AC19/12</f>
        <v>928.74107939339876</v>
      </c>
      <c r="AE19" s="473">
        <f>SUM(AC19:AC20)</f>
        <v>22289.785905441571</v>
      </c>
      <c r="AF19" s="466">
        <f>SUM(AD19:AD20)</f>
        <v>1857.4821587867975</v>
      </c>
      <c r="AG19" s="471"/>
      <c r="AH19" s="469"/>
      <c r="AI19" s="140">
        <f>Q19*$E$12</f>
        <v>11144.892952720786</v>
      </c>
      <c r="AJ19" s="243">
        <f>AI19/12</f>
        <v>928.74107939339876</v>
      </c>
      <c r="AK19" s="473">
        <f>SUM(AI19:AI20)</f>
        <v>22289.785905441571</v>
      </c>
      <c r="AL19" s="466">
        <f>SUM(AJ19:AJ20)</f>
        <v>1857.4821587867975</v>
      </c>
      <c r="AM19" s="471"/>
      <c r="AN19" s="469"/>
      <c r="AO19" s="140">
        <f>Q19*$E$13</f>
        <v>11144.892952720786</v>
      </c>
      <c r="AP19" s="243">
        <f>AO19/12</f>
        <v>928.74107939339876</v>
      </c>
      <c r="AQ19" s="473">
        <f>SUM(AO19:AO20)</f>
        <v>22289.785905441571</v>
      </c>
      <c r="AR19" s="466">
        <f>SUM(AP19:AP20)</f>
        <v>1857.4821587867975</v>
      </c>
      <c r="AS19" s="471"/>
      <c r="AT19" s="473"/>
      <c r="AU19" s="140">
        <f>Q19*$E$14</f>
        <v>11144.892952720786</v>
      </c>
      <c r="AV19" s="243">
        <f>AU19/12</f>
        <v>928.74107939339876</v>
      </c>
      <c r="AW19" s="510">
        <f>SUM(AU19:AU20)</f>
        <v>22289.785905441571</v>
      </c>
      <c r="AX19" s="466">
        <f>SUM(AV19:AV20)</f>
        <v>1857.4821587867975</v>
      </c>
      <c r="AY19" s="471"/>
    </row>
    <row r="20" spans="1:51" s="104" customFormat="1" ht="12.75" thickBot="1" x14ac:dyDescent="0.3">
      <c r="A20" s="155">
        <v>4</v>
      </c>
      <c r="B20" s="216" t="s">
        <v>293</v>
      </c>
      <c r="C20" s="303" t="s">
        <v>294</v>
      </c>
      <c r="D20" s="504" t="s">
        <v>501</v>
      </c>
      <c r="E20" s="505"/>
      <c r="F20" s="93" t="str">
        <f>CONCATENATE(C20,J20,M20,K20,M20,L20)</f>
        <v>032001LEAS_Princ_Ancien</v>
      </c>
      <c r="G20" s="506" t="s">
        <v>357</v>
      </c>
      <c r="H20" s="506">
        <v>1995</v>
      </c>
      <c r="I20" s="93" t="s">
        <v>74</v>
      </c>
      <c r="J20" s="93" t="s">
        <v>85</v>
      </c>
      <c r="K20" s="93" t="s">
        <v>355</v>
      </c>
      <c r="L20" s="507" t="s">
        <v>358</v>
      </c>
      <c r="M20" s="150" t="s">
        <v>10</v>
      </c>
      <c r="N20" s="231">
        <v>10</v>
      </c>
      <c r="O20" s="244">
        <v>1000</v>
      </c>
      <c r="P20" s="245">
        <v>0.05</v>
      </c>
      <c r="Q20" s="160">
        <f t="shared" si="0"/>
        <v>10500</v>
      </c>
      <c r="R20" s="509">
        <f t="shared" ref="R20" si="1">Q20/12</f>
        <v>875</v>
      </c>
      <c r="S20" s="474"/>
      <c r="T20" s="468"/>
      <c r="U20" s="472"/>
      <c r="V20" s="475"/>
      <c r="W20" s="160">
        <f>Q20*$E$10</f>
        <v>11144.892952720786</v>
      </c>
      <c r="X20" s="268">
        <f t="shared" ref="X20" si="2">W20/12</f>
        <v>928.74107939339876</v>
      </c>
      <c r="Y20" s="474"/>
      <c r="Z20" s="468"/>
      <c r="AA20" s="472"/>
      <c r="AB20" s="470"/>
      <c r="AC20" s="160">
        <f>Q20*$E$11</f>
        <v>11144.892952720786</v>
      </c>
      <c r="AD20" s="268">
        <f t="shared" ref="AD20" si="3">AC20/12</f>
        <v>928.74107939339876</v>
      </c>
      <c r="AE20" s="474"/>
      <c r="AF20" s="468"/>
      <c r="AG20" s="472"/>
      <c r="AH20" s="470"/>
      <c r="AI20" s="160">
        <f>Q20*$E$12</f>
        <v>11144.892952720786</v>
      </c>
      <c r="AJ20" s="268">
        <f t="shared" ref="AJ20" si="4">AI20/12</f>
        <v>928.74107939339876</v>
      </c>
      <c r="AK20" s="474"/>
      <c r="AL20" s="468"/>
      <c r="AM20" s="472"/>
      <c r="AN20" s="470"/>
      <c r="AO20" s="160">
        <f>Q20*$E$13</f>
        <v>11144.892952720786</v>
      </c>
      <c r="AP20" s="268">
        <f t="shared" ref="AP20" si="5">AO20/12</f>
        <v>928.74107939339876</v>
      </c>
      <c r="AQ20" s="474"/>
      <c r="AR20" s="468"/>
      <c r="AS20" s="472"/>
      <c r="AT20" s="487"/>
      <c r="AU20" s="160">
        <f>Q20*$E$14</f>
        <v>11144.892952720786</v>
      </c>
      <c r="AV20" s="509">
        <f t="shared" ref="AV20" si="6">AU20/12</f>
        <v>928.74107939339876</v>
      </c>
      <c r="AW20" s="511"/>
      <c r="AX20" s="468"/>
      <c r="AY20" s="472"/>
    </row>
    <row r="21" spans="1:51" x14ac:dyDescent="0.25">
      <c r="D21" s="233"/>
      <c r="Q21" s="235">
        <f t="shared" ref="Q21:AY21" si="7">SUM(Q19:Q20)</f>
        <v>21000</v>
      </c>
      <c r="R21" s="235">
        <f t="shared" si="7"/>
        <v>1750</v>
      </c>
      <c r="S21" s="235">
        <f t="shared" si="7"/>
        <v>21000</v>
      </c>
      <c r="T21" s="235">
        <f t="shared" si="7"/>
        <v>1750</v>
      </c>
      <c r="U21" s="235">
        <f t="shared" si="7"/>
        <v>0</v>
      </c>
      <c r="V21" s="235">
        <f t="shared" si="7"/>
        <v>0</v>
      </c>
      <c r="W21" s="235">
        <f t="shared" si="7"/>
        <v>22289.785905441571</v>
      </c>
      <c r="X21" s="235">
        <f t="shared" si="7"/>
        <v>1857.4821587867975</v>
      </c>
      <c r="Y21" s="235">
        <f t="shared" si="7"/>
        <v>22289.785905441571</v>
      </c>
      <c r="Z21" s="235">
        <f t="shared" si="7"/>
        <v>1857.4821587867975</v>
      </c>
      <c r="AA21" s="235">
        <f t="shared" si="7"/>
        <v>0</v>
      </c>
      <c r="AB21" s="235">
        <f t="shared" si="7"/>
        <v>0</v>
      </c>
      <c r="AC21" s="235">
        <f t="shared" si="7"/>
        <v>22289.785905441571</v>
      </c>
      <c r="AD21" s="235">
        <f t="shared" si="7"/>
        <v>1857.4821587867975</v>
      </c>
      <c r="AE21" s="235">
        <f t="shared" si="7"/>
        <v>22289.785905441571</v>
      </c>
      <c r="AF21" s="235">
        <f t="shared" si="7"/>
        <v>1857.4821587867975</v>
      </c>
      <c r="AG21" s="235">
        <f t="shared" si="7"/>
        <v>0</v>
      </c>
      <c r="AH21" s="235">
        <f t="shared" si="7"/>
        <v>0</v>
      </c>
      <c r="AI21" s="235">
        <f t="shared" si="7"/>
        <v>22289.785905441571</v>
      </c>
      <c r="AJ21" s="235">
        <f t="shared" si="7"/>
        <v>1857.4821587867975</v>
      </c>
      <c r="AK21" s="235">
        <f t="shared" si="7"/>
        <v>22289.785905441571</v>
      </c>
      <c r="AL21" s="235">
        <f t="shared" si="7"/>
        <v>1857.4821587867975</v>
      </c>
      <c r="AM21" s="235">
        <f t="shared" si="7"/>
        <v>0</v>
      </c>
      <c r="AN21" s="235">
        <f t="shared" si="7"/>
        <v>0</v>
      </c>
      <c r="AO21" s="235">
        <f t="shared" si="7"/>
        <v>22289.785905441571</v>
      </c>
      <c r="AP21" s="235">
        <f t="shared" si="7"/>
        <v>1857.4821587867975</v>
      </c>
      <c r="AQ21" s="235">
        <f t="shared" si="7"/>
        <v>22289.785905441571</v>
      </c>
      <c r="AR21" s="235">
        <f t="shared" si="7"/>
        <v>1857.4821587867975</v>
      </c>
      <c r="AS21" s="235">
        <f t="shared" si="7"/>
        <v>0</v>
      </c>
      <c r="AT21" s="235">
        <f t="shared" si="7"/>
        <v>0</v>
      </c>
      <c r="AU21" s="235">
        <f t="shared" si="7"/>
        <v>22289.785905441571</v>
      </c>
      <c r="AV21" s="235">
        <f t="shared" si="7"/>
        <v>1857.4821587867975</v>
      </c>
      <c r="AW21" s="235">
        <f t="shared" si="7"/>
        <v>22289.785905441571</v>
      </c>
      <c r="AX21" s="235">
        <f t="shared" si="7"/>
        <v>1857.4821587867975</v>
      </c>
      <c r="AY21" s="235">
        <f t="shared" si="7"/>
        <v>0</v>
      </c>
    </row>
    <row r="22" spans="1:51" x14ac:dyDescent="0.25">
      <c r="D22" s="233"/>
    </row>
    <row r="23" spans="1:51" x14ac:dyDescent="0.25">
      <c r="D23" s="233"/>
    </row>
    <row r="24" spans="1:51" x14ac:dyDescent="0.25">
      <c r="D24" s="233"/>
    </row>
    <row r="25" spans="1:51" x14ac:dyDescent="0.25">
      <c r="D25" s="233"/>
    </row>
    <row r="26" spans="1:51" x14ac:dyDescent="0.25">
      <c r="D26" s="233"/>
    </row>
    <row r="27" spans="1:51" x14ac:dyDescent="0.25">
      <c r="D27" s="233"/>
    </row>
    <row r="28" spans="1:51" x14ac:dyDescent="0.25">
      <c r="D28" s="233"/>
    </row>
    <row r="29" spans="1:51" x14ac:dyDescent="0.25">
      <c r="D29" s="233"/>
    </row>
    <row r="30" spans="1:51" x14ac:dyDescent="0.25">
      <c r="D30" s="233"/>
    </row>
    <row r="31" spans="1:51" x14ac:dyDescent="0.25">
      <c r="D31" s="233"/>
    </row>
    <row r="32" spans="1:51" x14ac:dyDescent="0.25">
      <c r="D32" s="233"/>
    </row>
    <row r="33" spans="4:4" x14ac:dyDescent="0.25">
      <c r="D33" s="233"/>
    </row>
    <row r="34" spans="4:4" x14ac:dyDescent="0.25">
      <c r="D34" s="233"/>
    </row>
    <row r="35" spans="4:4" x14ac:dyDescent="0.25">
      <c r="D35" s="233"/>
    </row>
    <row r="36" spans="4:4" x14ac:dyDescent="0.25">
      <c r="D36" s="233"/>
    </row>
    <row r="37" spans="4:4" x14ac:dyDescent="0.25">
      <c r="D37" s="233"/>
    </row>
    <row r="38" spans="4:4" x14ac:dyDescent="0.25">
      <c r="D38" s="233"/>
    </row>
    <row r="39" spans="4:4" x14ac:dyDescent="0.25">
      <c r="D39" s="233"/>
    </row>
    <row r="40" spans="4:4" x14ac:dyDescent="0.25">
      <c r="D40" s="233"/>
    </row>
    <row r="41" spans="4:4" x14ac:dyDescent="0.25">
      <c r="D41" s="233"/>
    </row>
    <row r="42" spans="4:4" x14ac:dyDescent="0.25">
      <c r="D42" s="233"/>
    </row>
    <row r="43" spans="4:4" x14ac:dyDescent="0.25">
      <c r="D43" s="233"/>
    </row>
    <row r="44" spans="4:4" x14ac:dyDescent="0.25">
      <c r="D44" s="233"/>
    </row>
    <row r="45" spans="4:4" x14ac:dyDescent="0.25">
      <c r="D45" s="233"/>
    </row>
    <row r="46" spans="4:4" x14ac:dyDescent="0.25">
      <c r="D46" s="233"/>
    </row>
    <row r="47" spans="4:4" x14ac:dyDescent="0.25">
      <c r="D47" s="233"/>
    </row>
    <row r="48" spans="4:4" x14ac:dyDescent="0.25">
      <c r="D48" s="233"/>
    </row>
    <row r="49" spans="4:4" x14ac:dyDescent="0.25">
      <c r="D49" s="233"/>
    </row>
    <row r="50" spans="4:4" x14ac:dyDescent="0.25">
      <c r="D50" s="233"/>
    </row>
    <row r="51" spans="4:4" x14ac:dyDescent="0.25">
      <c r="D51" s="233"/>
    </row>
    <row r="52" spans="4:4" x14ac:dyDescent="0.25">
      <c r="D52" s="233"/>
    </row>
    <row r="53" spans="4:4" x14ac:dyDescent="0.25">
      <c r="D53" s="233"/>
    </row>
    <row r="54" spans="4:4" x14ac:dyDescent="0.25">
      <c r="D54" s="233"/>
    </row>
    <row r="55" spans="4:4" x14ac:dyDescent="0.25">
      <c r="D55" s="233"/>
    </row>
    <row r="56" spans="4:4" x14ac:dyDescent="0.25">
      <c r="D56" s="233"/>
    </row>
    <row r="57" spans="4:4" x14ac:dyDescent="0.25">
      <c r="D57" s="233"/>
    </row>
    <row r="58" spans="4:4" x14ac:dyDescent="0.25">
      <c r="D58" s="233"/>
    </row>
    <row r="59" spans="4:4" x14ac:dyDescent="0.25">
      <c r="D59" s="233"/>
    </row>
    <row r="60" spans="4:4" x14ac:dyDescent="0.25">
      <c r="D60" s="233"/>
    </row>
    <row r="61" spans="4:4" x14ac:dyDescent="0.25">
      <c r="D61" s="233"/>
    </row>
    <row r="62" spans="4:4" x14ac:dyDescent="0.25">
      <c r="D62" s="233"/>
    </row>
    <row r="63" spans="4:4" x14ac:dyDescent="0.25">
      <c r="D63" s="233"/>
    </row>
    <row r="64" spans="4:4" x14ac:dyDescent="0.25">
      <c r="D64" s="233"/>
    </row>
    <row r="65" spans="4:4" x14ac:dyDescent="0.25">
      <c r="D65" s="233"/>
    </row>
    <row r="66" spans="4:4" x14ac:dyDescent="0.25">
      <c r="D66" s="233"/>
    </row>
    <row r="67" spans="4:4" x14ac:dyDescent="0.25">
      <c r="D67" s="233"/>
    </row>
    <row r="68" spans="4:4" x14ac:dyDescent="0.25">
      <c r="D68" s="233"/>
    </row>
    <row r="69" spans="4:4" x14ac:dyDescent="0.25">
      <c r="D69" s="233"/>
    </row>
    <row r="70" spans="4:4" x14ac:dyDescent="0.25">
      <c r="D70" s="233"/>
    </row>
    <row r="71" spans="4:4" x14ac:dyDescent="0.25">
      <c r="D71" s="233"/>
    </row>
    <row r="72" spans="4:4" x14ac:dyDescent="0.25">
      <c r="D72" s="233"/>
    </row>
    <row r="73" spans="4:4" x14ac:dyDescent="0.25">
      <c r="D73" s="233"/>
    </row>
    <row r="74" spans="4:4" x14ac:dyDescent="0.25">
      <c r="D74" s="233"/>
    </row>
    <row r="75" spans="4:4" x14ac:dyDescent="0.25">
      <c r="D75" s="233"/>
    </row>
    <row r="76" spans="4:4" x14ac:dyDescent="0.25">
      <c r="D76" s="233"/>
    </row>
    <row r="77" spans="4:4" x14ac:dyDescent="0.25">
      <c r="D77" s="233"/>
    </row>
    <row r="78" spans="4:4" x14ac:dyDescent="0.25">
      <c r="D78" s="233"/>
    </row>
    <row r="79" spans="4:4" x14ac:dyDescent="0.25">
      <c r="D79" s="233"/>
    </row>
    <row r="80" spans="4:4" x14ac:dyDescent="0.25">
      <c r="D80" s="233"/>
    </row>
    <row r="81" spans="4:4" x14ac:dyDescent="0.25">
      <c r="D81" s="233"/>
    </row>
    <row r="82" spans="4:4" x14ac:dyDescent="0.25">
      <c r="D82" s="233"/>
    </row>
    <row r="83" spans="4:4" x14ac:dyDescent="0.25">
      <c r="D83" s="233"/>
    </row>
    <row r="84" spans="4:4" x14ac:dyDescent="0.25">
      <c r="D84" s="233"/>
    </row>
    <row r="85" spans="4:4" x14ac:dyDescent="0.25">
      <c r="D85" s="233"/>
    </row>
    <row r="86" spans="4:4" x14ac:dyDescent="0.25">
      <c r="D86" s="233"/>
    </row>
    <row r="87" spans="4:4" x14ac:dyDescent="0.25">
      <c r="D87" s="233"/>
    </row>
    <row r="88" spans="4:4" x14ac:dyDescent="0.25">
      <c r="D88" s="233"/>
    </row>
    <row r="89" spans="4:4" x14ac:dyDescent="0.25">
      <c r="D89" s="233"/>
    </row>
    <row r="90" spans="4:4" x14ac:dyDescent="0.25">
      <c r="D90" s="233"/>
    </row>
    <row r="91" spans="4:4" x14ac:dyDescent="0.25">
      <c r="D91" s="233"/>
    </row>
  </sheetData>
  <autoFilter ref="A18:AY20"/>
  <dataConsolidate/>
  <mergeCells count="29">
    <mergeCell ref="A1:C1"/>
    <mergeCell ref="A3:C3"/>
    <mergeCell ref="A5:B5"/>
    <mergeCell ref="A6:C6"/>
    <mergeCell ref="O17:P17"/>
    <mergeCell ref="AW19:AW20"/>
    <mergeCell ref="AX19:AX20"/>
    <mergeCell ref="AY19:AY20"/>
    <mergeCell ref="AB19:AB20"/>
    <mergeCell ref="Z19:Z20"/>
    <mergeCell ref="AH19:AH20"/>
    <mergeCell ref="AN19:AN20"/>
    <mergeCell ref="AT19:AT20"/>
    <mergeCell ref="AA19:AA20"/>
    <mergeCell ref="AE19:AE20"/>
    <mergeCell ref="AF19:AF20"/>
    <mergeCell ref="AG19:AG20"/>
    <mergeCell ref="AK19:AK20"/>
    <mergeCell ref="AL19:AL20"/>
    <mergeCell ref="AM19:AM20"/>
    <mergeCell ref="AQ19:AQ20"/>
    <mergeCell ref="E19:E20"/>
    <mergeCell ref="AR19:AR20"/>
    <mergeCell ref="AS19:AS20"/>
    <mergeCell ref="S19:S20"/>
    <mergeCell ref="T19:T20"/>
    <mergeCell ref="U19:U20"/>
    <mergeCell ref="Y19:Y20"/>
    <mergeCell ref="V19:V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91"/>
  <sheetViews>
    <sheetView zoomScale="55" zoomScaleNormal="55" workbookViewId="0">
      <selection activeCell="D20" sqref="D20"/>
    </sheetView>
  </sheetViews>
  <sheetFormatPr baseColWidth="10" defaultColWidth="10.85546875" defaultRowHeight="15.75" outlineLevelRow="1" outlineLevelCol="1" x14ac:dyDescent="0.3"/>
  <cols>
    <col min="1" max="1" width="6.85546875" style="177" customWidth="1"/>
    <col min="2" max="2" width="21.42578125" style="177" customWidth="1"/>
    <col min="3" max="3" width="10.85546875" style="177"/>
    <col min="4" max="4" width="14" style="177" customWidth="1"/>
    <col min="5" max="5" width="17.85546875" style="177" bestFit="1" customWidth="1"/>
    <col min="6" max="6" width="16.42578125" style="182" hidden="1" customWidth="1" outlineLevel="1"/>
    <col min="7" max="7" width="19.140625" style="177" hidden="1" customWidth="1" outlineLevel="1"/>
    <col min="8" max="11" width="10.85546875" style="177" hidden="1" customWidth="1" outlineLevel="1"/>
    <col min="12" max="12" width="6.140625" style="177" hidden="1" customWidth="1" outlineLevel="1"/>
    <col min="13" max="13" width="12.85546875" style="178" hidden="1" customWidth="1" outlineLevel="1"/>
    <col min="14" max="14" width="11" style="179" bestFit="1" customWidth="1" collapsed="1"/>
    <col min="15" max="15" width="11" style="180" bestFit="1" customWidth="1"/>
    <col min="16" max="16" width="11" style="179" customWidth="1" outlineLevel="1"/>
    <col min="17" max="17" width="11.140625" style="179" customWidth="1" outlineLevel="1"/>
    <col min="18" max="18" width="12.5703125" style="179" customWidth="1"/>
    <col min="19" max="19" width="12.7109375" style="179" customWidth="1"/>
    <col min="20" max="20" width="10.85546875" style="179"/>
    <col min="21" max="21" width="2.7109375" style="179" customWidth="1"/>
    <col min="22" max="22" width="11" style="179" customWidth="1" outlineLevel="1"/>
    <col min="23" max="26" width="13.140625" style="179" customWidth="1" outlineLevel="1"/>
    <col min="27" max="27" width="2.42578125" style="179" customWidth="1"/>
    <col min="28" max="28" width="11" style="179" customWidth="1" outlineLevel="1"/>
    <col min="29" max="29" width="12.140625" style="179" customWidth="1" outlineLevel="1"/>
    <col min="30" max="32" width="10.85546875" style="179" customWidth="1" outlineLevel="1"/>
    <col min="33" max="33" width="2.5703125" style="179" customWidth="1"/>
    <col min="34" max="34" width="11" style="179" customWidth="1" outlineLevel="1"/>
    <col min="35" max="35" width="12.140625" style="179" customWidth="1" outlineLevel="1"/>
    <col min="36" max="37" width="12.85546875" style="179" customWidth="1" outlineLevel="1"/>
    <col min="38" max="38" width="10.85546875" style="179" customWidth="1" outlineLevel="1"/>
    <col min="39" max="39" width="3.140625" style="179" customWidth="1"/>
    <col min="40" max="40" width="11" style="179" customWidth="1" outlineLevel="1"/>
    <col min="41" max="41" width="12.140625" style="179" customWidth="1" outlineLevel="1"/>
    <col min="42" max="44" width="10.85546875" style="179" customWidth="1" outlineLevel="1"/>
    <col min="45" max="45" width="3.42578125" style="179" customWidth="1"/>
    <col min="46" max="46" width="11" style="179" customWidth="1" outlineLevel="1" collapsed="1"/>
    <col min="47" max="47" width="12.140625" style="179" customWidth="1" outlineLevel="1"/>
    <col min="48" max="49" width="10.85546875" style="177" customWidth="1" outlineLevel="1"/>
    <col min="50" max="50" width="7.140625" style="177" customWidth="1" outlineLevel="1"/>
    <col min="51" max="16384" width="10.85546875" style="177"/>
  </cols>
  <sheetData>
    <row r="1" spans="1:6" outlineLevel="1" x14ac:dyDescent="0.3">
      <c r="A1" s="483" t="s">
        <v>21</v>
      </c>
      <c r="B1" s="483"/>
      <c r="C1" s="483"/>
      <c r="D1" s="175"/>
      <c r="E1" s="175"/>
      <c r="F1" s="176"/>
    </row>
    <row r="2" spans="1:6" outlineLevel="1" x14ac:dyDescent="0.3">
      <c r="A2" s="175"/>
      <c r="B2" s="175"/>
      <c r="C2" s="175"/>
      <c r="D2" s="175"/>
      <c r="E2" s="175"/>
      <c r="F2" s="176"/>
    </row>
    <row r="3" spans="1:6" outlineLevel="1" x14ac:dyDescent="0.3">
      <c r="A3" s="455" t="s">
        <v>22</v>
      </c>
      <c r="B3" s="456"/>
      <c r="C3" s="456"/>
      <c r="D3" s="175"/>
      <c r="E3" s="175"/>
      <c r="F3" s="176"/>
    </row>
    <row r="4" spans="1:6" outlineLevel="1" x14ac:dyDescent="0.3">
      <c r="A4" s="181"/>
      <c r="B4" s="175"/>
      <c r="C4" s="175"/>
      <c r="D4" s="175"/>
      <c r="E4" s="175"/>
      <c r="F4" s="176"/>
    </row>
    <row r="5" spans="1:6" outlineLevel="1" x14ac:dyDescent="0.3">
      <c r="A5" s="457" t="s">
        <v>23</v>
      </c>
      <c r="B5" s="458"/>
      <c r="C5" s="175"/>
      <c r="D5" s="175"/>
      <c r="E5" s="175"/>
      <c r="F5" s="176"/>
    </row>
    <row r="6" spans="1:6" outlineLevel="1" x14ac:dyDescent="0.3">
      <c r="A6" s="459" t="s">
        <v>24</v>
      </c>
      <c r="B6" s="460"/>
      <c r="C6" s="460"/>
      <c r="D6" s="175"/>
      <c r="E6" s="175"/>
    </row>
    <row r="7" spans="1:6" ht="16.5" outlineLevel="1" thickBot="1" x14ac:dyDescent="0.35">
      <c r="A7" s="175"/>
      <c r="B7" s="175"/>
      <c r="C7" s="175"/>
      <c r="D7" s="175"/>
      <c r="E7" s="175"/>
      <c r="F7" s="176"/>
    </row>
    <row r="8" spans="1:6" ht="16.5" outlineLevel="1" thickBot="1" x14ac:dyDescent="0.35">
      <c r="A8" s="175"/>
      <c r="B8" s="175"/>
      <c r="C8" s="175"/>
      <c r="D8" s="183" t="s">
        <v>25</v>
      </c>
      <c r="E8" s="495" t="s">
        <v>26</v>
      </c>
      <c r="F8" s="184"/>
    </row>
    <row r="9" spans="1:6" outlineLevel="1" x14ac:dyDescent="0.3">
      <c r="A9" s="185" t="s">
        <v>27</v>
      </c>
      <c r="B9" s="186" t="s">
        <v>28</v>
      </c>
      <c r="C9" s="187" t="s">
        <v>29</v>
      </c>
      <c r="D9" s="188">
        <v>112.1</v>
      </c>
      <c r="E9" s="496"/>
      <c r="F9" s="189"/>
    </row>
    <row r="10" spans="1:6" outlineLevel="1" x14ac:dyDescent="0.3">
      <c r="A10" s="190" t="s">
        <v>30</v>
      </c>
      <c r="B10" s="191" t="s">
        <v>31</v>
      </c>
      <c r="C10" s="192" t="s">
        <v>32</v>
      </c>
      <c r="D10" s="193">
        <v>120.2</v>
      </c>
      <c r="E10" s="497">
        <f>0.15+0.85*$D$10/$D$9</f>
        <v>1.0614183764495986</v>
      </c>
      <c r="F10" s="177"/>
    </row>
    <row r="11" spans="1:6" outlineLevel="1" x14ac:dyDescent="0.3">
      <c r="A11" s="194"/>
      <c r="B11" s="191" t="s">
        <v>33</v>
      </c>
      <c r="C11" s="192" t="s">
        <v>32</v>
      </c>
      <c r="D11" s="195">
        <v>120.2</v>
      </c>
      <c r="E11" s="498">
        <f>0.15+0.85*$D$11/$D$9</f>
        <v>1.0614183764495986</v>
      </c>
      <c r="F11" s="177"/>
    </row>
    <row r="12" spans="1:6" outlineLevel="1" x14ac:dyDescent="0.3">
      <c r="A12" s="194"/>
      <c r="B12" s="191" t="s">
        <v>34</v>
      </c>
      <c r="C12" s="192" t="s">
        <v>32</v>
      </c>
      <c r="D12" s="196">
        <v>120.2</v>
      </c>
      <c r="E12" s="499">
        <f>0.15+0.85*$D$12/$D$9</f>
        <v>1.0614183764495986</v>
      </c>
      <c r="F12" s="177"/>
    </row>
    <row r="13" spans="1:6" outlineLevel="1" x14ac:dyDescent="0.3">
      <c r="A13" s="194"/>
      <c r="B13" s="191" t="s">
        <v>35</v>
      </c>
      <c r="C13" s="192" t="s">
        <v>32</v>
      </c>
      <c r="D13" s="197">
        <v>120.2</v>
      </c>
      <c r="E13" s="500">
        <f>0.15+0.85*$D$13/$D$9</f>
        <v>1.0614183764495986</v>
      </c>
      <c r="F13" s="177"/>
    </row>
    <row r="14" spans="1:6" ht="16.5" outlineLevel="1" thickBot="1" x14ac:dyDescent="0.35">
      <c r="A14" s="198"/>
      <c r="B14" s="199" t="s">
        <v>36</v>
      </c>
      <c r="C14" s="200" t="s">
        <v>32</v>
      </c>
      <c r="D14" s="201">
        <v>120.2</v>
      </c>
      <c r="E14" s="501">
        <f>0.15+0.85*$D$14/$D$9</f>
        <v>1.0614183764495986</v>
      </c>
      <c r="F14" s="177"/>
    </row>
    <row r="15" spans="1:6" outlineLevel="1" x14ac:dyDescent="0.3"/>
    <row r="16" spans="1:6" outlineLevel="1" x14ac:dyDescent="0.3"/>
    <row r="17" spans="1:50" ht="16.5" thickBot="1" x14ac:dyDescent="0.35">
      <c r="N17" s="439" t="s">
        <v>50</v>
      </c>
      <c r="O17" s="439"/>
    </row>
    <row r="18" spans="1:50" ht="48.75" thickBot="1" x14ac:dyDescent="0.35">
      <c r="A18" s="202" t="s">
        <v>0</v>
      </c>
      <c r="B18" s="203" t="s">
        <v>1</v>
      </c>
      <c r="C18" s="203" t="s">
        <v>2</v>
      </c>
      <c r="D18" s="203" t="s">
        <v>520</v>
      </c>
      <c r="E18" s="203" t="s">
        <v>523</v>
      </c>
      <c r="F18" s="203" t="s">
        <v>247</v>
      </c>
      <c r="G18" s="204" t="s">
        <v>4</v>
      </c>
      <c r="H18" s="203" t="s">
        <v>5</v>
      </c>
      <c r="I18" s="203" t="s">
        <v>6</v>
      </c>
      <c r="J18" s="203" t="s">
        <v>8</v>
      </c>
      <c r="K18" s="203" t="s">
        <v>9</v>
      </c>
      <c r="L18" s="205" t="s">
        <v>10</v>
      </c>
      <c r="M18" s="206" t="s">
        <v>7</v>
      </c>
      <c r="N18" s="51" t="s">
        <v>217</v>
      </c>
      <c r="O18" s="52" t="s">
        <v>37</v>
      </c>
      <c r="P18" s="53" t="s">
        <v>39</v>
      </c>
      <c r="Q18" s="54" t="s">
        <v>38</v>
      </c>
      <c r="R18" s="54" t="s">
        <v>52</v>
      </c>
      <c r="S18" s="54" t="s">
        <v>51</v>
      </c>
      <c r="T18" s="55" t="s">
        <v>53</v>
      </c>
      <c r="U18" s="56"/>
      <c r="V18" s="57" t="s">
        <v>41</v>
      </c>
      <c r="W18" s="58" t="s">
        <v>40</v>
      </c>
      <c r="X18" s="58" t="s">
        <v>221</v>
      </c>
      <c r="Y18" s="58" t="s">
        <v>55</v>
      </c>
      <c r="Z18" s="59" t="s">
        <v>54</v>
      </c>
      <c r="AA18" s="60"/>
      <c r="AB18" s="61" t="s">
        <v>43</v>
      </c>
      <c r="AC18" s="62" t="s">
        <v>42</v>
      </c>
      <c r="AD18" s="62" t="s">
        <v>223</v>
      </c>
      <c r="AE18" s="62" t="s">
        <v>222</v>
      </c>
      <c r="AF18" s="63" t="s">
        <v>56</v>
      </c>
      <c r="AG18" s="64"/>
      <c r="AH18" s="65" t="s">
        <v>45</v>
      </c>
      <c r="AI18" s="66" t="s">
        <v>44</v>
      </c>
      <c r="AJ18" s="66" t="s">
        <v>61</v>
      </c>
      <c r="AK18" s="66" t="s">
        <v>60</v>
      </c>
      <c r="AL18" s="67" t="s">
        <v>57</v>
      </c>
      <c r="AM18" s="68"/>
      <c r="AN18" s="69" t="s">
        <v>47</v>
      </c>
      <c r="AO18" s="70" t="s">
        <v>46</v>
      </c>
      <c r="AP18" s="70" t="s">
        <v>63</v>
      </c>
      <c r="AQ18" s="70" t="s">
        <v>62</v>
      </c>
      <c r="AR18" s="71" t="s">
        <v>58</v>
      </c>
      <c r="AS18" s="72"/>
      <c r="AT18" s="73" t="s">
        <v>49</v>
      </c>
      <c r="AU18" s="74" t="s">
        <v>48</v>
      </c>
      <c r="AV18" s="75" t="s">
        <v>65</v>
      </c>
      <c r="AW18" s="75" t="s">
        <v>64</v>
      </c>
      <c r="AX18" s="76" t="s">
        <v>59</v>
      </c>
    </row>
    <row r="19" spans="1:50" s="82" customFormat="1" ht="14.1" customHeight="1" x14ac:dyDescent="0.15">
      <c r="A19" s="207">
        <v>4</v>
      </c>
      <c r="B19" s="208" t="s">
        <v>293</v>
      </c>
      <c r="C19" s="208" t="s">
        <v>294</v>
      </c>
      <c r="D19" s="208" t="s">
        <v>501</v>
      </c>
      <c r="E19" s="476" t="str">
        <f>CONCATENATE(C19,H19,K19,I19)</f>
        <v>032001PA1PEPA</v>
      </c>
      <c r="F19" s="78" t="str">
        <f t="shared" ref="F19:F29" si="0">CONCATENATE(C19,I19,L19,J19,L19,K19)</f>
        <v>032001PEPA_Exterieur_1</v>
      </c>
      <c r="G19" s="208" t="s">
        <v>359</v>
      </c>
      <c r="H19" s="97" t="s">
        <v>76</v>
      </c>
      <c r="I19" s="78" t="s">
        <v>89</v>
      </c>
      <c r="J19" s="97" t="s">
        <v>360</v>
      </c>
      <c r="K19" s="97">
        <v>1</v>
      </c>
      <c r="L19" s="97" t="s">
        <v>10</v>
      </c>
      <c r="M19" s="209">
        <v>2</v>
      </c>
      <c r="N19" s="101">
        <v>1000</v>
      </c>
      <c r="O19" s="80">
        <v>0.05</v>
      </c>
      <c r="P19" s="81">
        <f t="shared" ref="P19:P29" si="1">N19*(O19+1)*M19</f>
        <v>2100</v>
      </c>
      <c r="Q19" s="210">
        <f>P19/12</f>
        <v>175</v>
      </c>
      <c r="R19" s="426">
        <f>SUM(P19:P21)</f>
        <v>6300</v>
      </c>
      <c r="S19" s="426">
        <f>SUM(Q19:Q21)</f>
        <v>525</v>
      </c>
      <c r="T19" s="426"/>
      <c r="U19" s="429"/>
      <c r="V19" s="81">
        <f>P19*$E$10</f>
        <v>2228.9785905441572</v>
      </c>
      <c r="W19" s="210">
        <f>V19/12</f>
        <v>185.74821587867976</v>
      </c>
      <c r="X19" s="426">
        <f>SUM(V19:V21)</f>
        <v>6686.9357716324721</v>
      </c>
      <c r="Y19" s="426">
        <f>SUM(W19:W21)</f>
        <v>557.2446476360393</v>
      </c>
      <c r="Z19" s="426"/>
      <c r="AA19" s="429"/>
      <c r="AB19" s="81">
        <f>P19*$E$11</f>
        <v>2228.9785905441572</v>
      </c>
      <c r="AC19" s="210">
        <f>AB19/12</f>
        <v>185.74821587867976</v>
      </c>
      <c r="AD19" s="426">
        <f>SUM(AB19:AB21)</f>
        <v>6686.9357716324721</v>
      </c>
      <c r="AE19" s="426">
        <f>SUM(AC19:AC21)</f>
        <v>557.2446476360393</v>
      </c>
      <c r="AF19" s="426"/>
      <c r="AG19" s="429"/>
      <c r="AH19" s="81">
        <f>P19*$E$12</f>
        <v>2228.9785905441572</v>
      </c>
      <c r="AI19" s="210">
        <f>AH19/12</f>
        <v>185.74821587867976</v>
      </c>
      <c r="AJ19" s="426">
        <f>SUM(AH19:AH21)</f>
        <v>6686.9357716324721</v>
      </c>
      <c r="AK19" s="426">
        <f>SUM(AI19:AI21)</f>
        <v>557.2446476360393</v>
      </c>
      <c r="AL19" s="426"/>
      <c r="AM19" s="429"/>
      <c r="AN19" s="81">
        <f>P19*$E$13</f>
        <v>2228.9785905441572</v>
      </c>
      <c r="AO19" s="210">
        <f>AN19/12</f>
        <v>185.74821587867976</v>
      </c>
      <c r="AP19" s="426">
        <f>SUM(AN19:AN21)</f>
        <v>6686.9357716324721</v>
      </c>
      <c r="AQ19" s="426">
        <f>SUM(AO19:AO21)</f>
        <v>557.2446476360393</v>
      </c>
      <c r="AR19" s="426"/>
      <c r="AS19" s="429"/>
      <c r="AT19" s="81">
        <f>P19*$E$14</f>
        <v>2228.9785905441572</v>
      </c>
      <c r="AU19" s="210">
        <f>AT19/12</f>
        <v>185.74821587867976</v>
      </c>
      <c r="AV19" s="426">
        <f>SUM(AT19:AT21)</f>
        <v>6686.9357716324721</v>
      </c>
      <c r="AW19" s="426">
        <f>SUM(AU19:AU21)</f>
        <v>557.2446476360393</v>
      </c>
      <c r="AX19" s="426"/>
    </row>
    <row r="20" spans="1:50" s="82" customFormat="1" ht="14.1" customHeight="1" x14ac:dyDescent="0.15">
      <c r="A20" s="211">
        <v>4</v>
      </c>
      <c r="B20" s="212" t="s">
        <v>293</v>
      </c>
      <c r="C20" s="212" t="s">
        <v>294</v>
      </c>
      <c r="D20" s="212" t="s">
        <v>501</v>
      </c>
      <c r="E20" s="477"/>
      <c r="F20" s="84" t="str">
        <f t="shared" si="0"/>
        <v>032001PEPA_Exterieur_2</v>
      </c>
      <c r="G20" s="212" t="s">
        <v>361</v>
      </c>
      <c r="H20" s="86" t="s">
        <v>76</v>
      </c>
      <c r="I20" s="84" t="s">
        <v>89</v>
      </c>
      <c r="J20" s="86" t="s">
        <v>360</v>
      </c>
      <c r="K20" s="86">
        <v>2</v>
      </c>
      <c r="L20" s="86" t="s">
        <v>10</v>
      </c>
      <c r="M20" s="213">
        <v>2</v>
      </c>
      <c r="N20" s="99">
        <v>1000</v>
      </c>
      <c r="O20" s="87">
        <v>0.05</v>
      </c>
      <c r="P20" s="88">
        <f t="shared" si="1"/>
        <v>2100</v>
      </c>
      <c r="Q20" s="214">
        <f t="shared" ref="Q20:Q29" si="2">P20/12</f>
        <v>175</v>
      </c>
      <c r="R20" s="427"/>
      <c r="S20" s="427"/>
      <c r="T20" s="427"/>
      <c r="U20" s="430"/>
      <c r="V20" s="88">
        <f t="shared" ref="V20:V29" si="3">P20*$E$10</f>
        <v>2228.9785905441572</v>
      </c>
      <c r="W20" s="214">
        <f t="shared" ref="W20:W29" si="4">V20/12</f>
        <v>185.74821587867976</v>
      </c>
      <c r="X20" s="427"/>
      <c r="Y20" s="427"/>
      <c r="Z20" s="427"/>
      <c r="AA20" s="430"/>
      <c r="AB20" s="88">
        <f t="shared" ref="AB20:AB29" si="5">P20*$E$11</f>
        <v>2228.9785905441572</v>
      </c>
      <c r="AC20" s="214">
        <f t="shared" ref="AC20:AC29" si="6">AB20/12</f>
        <v>185.74821587867976</v>
      </c>
      <c r="AD20" s="427"/>
      <c r="AE20" s="427"/>
      <c r="AF20" s="427"/>
      <c r="AG20" s="430"/>
      <c r="AH20" s="88">
        <f t="shared" ref="AH20:AH29" si="7">P20*$E$12</f>
        <v>2228.9785905441572</v>
      </c>
      <c r="AI20" s="214">
        <f t="shared" ref="AI20:AI29" si="8">AH20/12</f>
        <v>185.74821587867976</v>
      </c>
      <c r="AJ20" s="427"/>
      <c r="AK20" s="427"/>
      <c r="AL20" s="427"/>
      <c r="AM20" s="430"/>
      <c r="AN20" s="88">
        <f t="shared" ref="AN20:AN29" si="9">P20*$E$13</f>
        <v>2228.9785905441572</v>
      </c>
      <c r="AO20" s="214">
        <f t="shared" ref="AO20:AO29" si="10">AN20/12</f>
        <v>185.74821587867976</v>
      </c>
      <c r="AP20" s="427"/>
      <c r="AQ20" s="427"/>
      <c r="AR20" s="427"/>
      <c r="AS20" s="430"/>
      <c r="AT20" s="88">
        <f t="shared" ref="AT20:AT29" si="11">P20*$E$14</f>
        <v>2228.9785905441572</v>
      </c>
      <c r="AU20" s="214">
        <f t="shared" ref="AU20:AU29" si="12">AT20/12</f>
        <v>185.74821587867976</v>
      </c>
      <c r="AV20" s="427"/>
      <c r="AW20" s="427"/>
      <c r="AX20" s="427"/>
    </row>
    <row r="21" spans="1:50" s="82" customFormat="1" ht="14.1" customHeight="1" thickBot="1" x14ac:dyDescent="0.2">
      <c r="A21" s="215">
        <v>4</v>
      </c>
      <c r="B21" s="216" t="s">
        <v>293</v>
      </c>
      <c r="C21" s="216" t="s">
        <v>294</v>
      </c>
      <c r="D21" s="216" t="s">
        <v>501</v>
      </c>
      <c r="E21" s="478"/>
      <c r="F21" s="92" t="str">
        <f t="shared" si="0"/>
        <v>032001PEPA_Exterieur_3</v>
      </c>
      <c r="G21" s="216" t="s">
        <v>362</v>
      </c>
      <c r="H21" s="94" t="s">
        <v>76</v>
      </c>
      <c r="I21" s="92" t="s">
        <v>89</v>
      </c>
      <c r="J21" s="94" t="s">
        <v>360</v>
      </c>
      <c r="K21" s="94">
        <v>3</v>
      </c>
      <c r="L21" s="94" t="s">
        <v>10</v>
      </c>
      <c r="M21" s="217">
        <v>2</v>
      </c>
      <c r="N21" s="100">
        <v>1000</v>
      </c>
      <c r="O21" s="95">
        <v>0.05</v>
      </c>
      <c r="P21" s="96">
        <f t="shared" si="1"/>
        <v>2100</v>
      </c>
      <c r="Q21" s="218">
        <f t="shared" si="2"/>
        <v>175</v>
      </c>
      <c r="R21" s="428"/>
      <c r="S21" s="428"/>
      <c r="T21" s="428"/>
      <c r="U21" s="430"/>
      <c r="V21" s="96">
        <f t="shared" si="3"/>
        <v>2228.9785905441572</v>
      </c>
      <c r="W21" s="218">
        <f t="shared" si="4"/>
        <v>185.74821587867976</v>
      </c>
      <c r="X21" s="428"/>
      <c r="Y21" s="428"/>
      <c r="Z21" s="428"/>
      <c r="AA21" s="430"/>
      <c r="AB21" s="96">
        <f t="shared" si="5"/>
        <v>2228.9785905441572</v>
      </c>
      <c r="AC21" s="218">
        <f t="shared" si="6"/>
        <v>185.74821587867976</v>
      </c>
      <c r="AD21" s="428"/>
      <c r="AE21" s="428"/>
      <c r="AF21" s="428"/>
      <c r="AG21" s="430"/>
      <c r="AH21" s="96">
        <f t="shared" si="7"/>
        <v>2228.9785905441572</v>
      </c>
      <c r="AI21" s="218">
        <f t="shared" si="8"/>
        <v>185.74821587867976</v>
      </c>
      <c r="AJ21" s="428"/>
      <c r="AK21" s="428"/>
      <c r="AL21" s="428"/>
      <c r="AM21" s="430"/>
      <c r="AN21" s="96">
        <f t="shared" si="9"/>
        <v>2228.9785905441572</v>
      </c>
      <c r="AO21" s="218">
        <f t="shared" si="10"/>
        <v>185.74821587867976</v>
      </c>
      <c r="AP21" s="428"/>
      <c r="AQ21" s="428"/>
      <c r="AR21" s="428"/>
      <c r="AS21" s="430"/>
      <c r="AT21" s="96">
        <f t="shared" si="11"/>
        <v>2228.9785905441572</v>
      </c>
      <c r="AU21" s="218">
        <f t="shared" si="12"/>
        <v>185.74821587867976</v>
      </c>
      <c r="AV21" s="428"/>
      <c r="AW21" s="428"/>
      <c r="AX21" s="428"/>
    </row>
    <row r="22" spans="1:50" s="82" customFormat="1" ht="24" x14ac:dyDescent="0.15">
      <c r="A22" s="207">
        <v>4</v>
      </c>
      <c r="B22" s="208" t="s">
        <v>317</v>
      </c>
      <c r="C22" s="208" t="s">
        <v>318</v>
      </c>
      <c r="D22" s="208" t="s">
        <v>522</v>
      </c>
      <c r="E22" s="476" t="str">
        <f>CONCATENATE(C22,H22,K22,I22)</f>
        <v>040001PA1PEPA</v>
      </c>
      <c r="F22" s="78" t="str">
        <f t="shared" si="0"/>
        <v>040001PEPA_BatimentA_1</v>
      </c>
      <c r="G22" s="208" t="s">
        <v>363</v>
      </c>
      <c r="H22" s="97" t="s">
        <v>76</v>
      </c>
      <c r="I22" s="78" t="s">
        <v>89</v>
      </c>
      <c r="J22" s="97" t="s">
        <v>342</v>
      </c>
      <c r="K22" s="97">
        <v>1</v>
      </c>
      <c r="L22" s="209" t="s">
        <v>10</v>
      </c>
      <c r="M22" s="209">
        <v>2</v>
      </c>
      <c r="N22" s="101">
        <v>1000</v>
      </c>
      <c r="O22" s="80">
        <v>0.05</v>
      </c>
      <c r="P22" s="81">
        <f t="shared" si="1"/>
        <v>2100</v>
      </c>
      <c r="Q22" s="210">
        <f t="shared" si="2"/>
        <v>175</v>
      </c>
      <c r="R22" s="426">
        <f>SUM(P22:P29)</f>
        <v>16800</v>
      </c>
      <c r="S22" s="426">
        <f>SUM(Q22:Q29)</f>
        <v>1400</v>
      </c>
      <c r="T22" s="426"/>
      <c r="U22" s="430"/>
      <c r="V22" s="81">
        <f t="shared" si="3"/>
        <v>2228.9785905441572</v>
      </c>
      <c r="W22" s="210">
        <f t="shared" si="4"/>
        <v>185.74821587867976</v>
      </c>
      <c r="X22" s="426">
        <f>SUM(V22:V29)</f>
        <v>17831.828724353258</v>
      </c>
      <c r="Y22" s="426">
        <f>SUM(W22:W29)</f>
        <v>1485.9857270294381</v>
      </c>
      <c r="Z22" s="426"/>
      <c r="AA22" s="430"/>
      <c r="AB22" s="81">
        <f t="shared" si="5"/>
        <v>2228.9785905441572</v>
      </c>
      <c r="AC22" s="210">
        <f t="shared" si="6"/>
        <v>185.74821587867976</v>
      </c>
      <c r="AD22" s="426">
        <f>SUM(AB22:AB29)</f>
        <v>17831.828724353258</v>
      </c>
      <c r="AE22" s="426">
        <f>SUM(AC22:AC29)</f>
        <v>1485.9857270294381</v>
      </c>
      <c r="AF22" s="426"/>
      <c r="AG22" s="430"/>
      <c r="AH22" s="81">
        <f t="shared" si="7"/>
        <v>2228.9785905441572</v>
      </c>
      <c r="AI22" s="210">
        <f t="shared" si="8"/>
        <v>185.74821587867976</v>
      </c>
      <c r="AJ22" s="426">
        <f>SUM(AH22:AH29)</f>
        <v>17831.828724353258</v>
      </c>
      <c r="AK22" s="426">
        <f>SUM(AI22:AI29)</f>
        <v>1485.9857270294381</v>
      </c>
      <c r="AL22" s="426"/>
      <c r="AM22" s="430"/>
      <c r="AN22" s="81">
        <f t="shared" si="9"/>
        <v>2228.9785905441572</v>
      </c>
      <c r="AO22" s="210">
        <f t="shared" si="10"/>
        <v>185.74821587867976</v>
      </c>
      <c r="AP22" s="426">
        <f>SUM(AN22:AN29)</f>
        <v>17831.828724353258</v>
      </c>
      <c r="AQ22" s="426">
        <f>SUM(AO22:AO29)</f>
        <v>1485.9857270294381</v>
      </c>
      <c r="AR22" s="426"/>
      <c r="AS22" s="430"/>
      <c r="AT22" s="81">
        <f t="shared" si="11"/>
        <v>2228.9785905441572</v>
      </c>
      <c r="AU22" s="210">
        <f t="shared" si="12"/>
        <v>185.74821587867976</v>
      </c>
      <c r="AV22" s="426">
        <f>SUM(AT22:AT29)</f>
        <v>17831.828724353258</v>
      </c>
      <c r="AW22" s="426">
        <f>SUM(AU22:AU29)</f>
        <v>1485.9857270294381</v>
      </c>
      <c r="AX22" s="426"/>
    </row>
    <row r="23" spans="1:50" s="82" customFormat="1" ht="24" x14ac:dyDescent="0.15">
      <c r="A23" s="211">
        <v>4</v>
      </c>
      <c r="B23" s="212" t="s">
        <v>317</v>
      </c>
      <c r="C23" s="212" t="s">
        <v>318</v>
      </c>
      <c r="D23" s="212" t="s">
        <v>522</v>
      </c>
      <c r="E23" s="479"/>
      <c r="F23" s="84" t="str">
        <f t="shared" si="0"/>
        <v>040001PEPA_BatimentA_2</v>
      </c>
      <c r="G23" s="212" t="s">
        <v>364</v>
      </c>
      <c r="H23" s="86" t="s">
        <v>76</v>
      </c>
      <c r="I23" s="84" t="s">
        <v>89</v>
      </c>
      <c r="J23" s="86" t="s">
        <v>342</v>
      </c>
      <c r="K23" s="86">
        <v>2</v>
      </c>
      <c r="L23" s="213" t="s">
        <v>10</v>
      </c>
      <c r="M23" s="213">
        <v>2</v>
      </c>
      <c r="N23" s="99">
        <v>1000</v>
      </c>
      <c r="O23" s="87">
        <v>0.05</v>
      </c>
      <c r="P23" s="88">
        <f t="shared" si="1"/>
        <v>2100</v>
      </c>
      <c r="Q23" s="214">
        <f t="shared" si="2"/>
        <v>175</v>
      </c>
      <c r="R23" s="427"/>
      <c r="S23" s="427"/>
      <c r="T23" s="427"/>
      <c r="U23" s="430"/>
      <c r="V23" s="88">
        <f t="shared" si="3"/>
        <v>2228.9785905441572</v>
      </c>
      <c r="W23" s="214">
        <f t="shared" si="4"/>
        <v>185.74821587867976</v>
      </c>
      <c r="X23" s="427"/>
      <c r="Y23" s="427"/>
      <c r="Z23" s="427"/>
      <c r="AA23" s="430"/>
      <c r="AB23" s="88">
        <f t="shared" si="5"/>
        <v>2228.9785905441572</v>
      </c>
      <c r="AC23" s="214">
        <f t="shared" si="6"/>
        <v>185.74821587867976</v>
      </c>
      <c r="AD23" s="427"/>
      <c r="AE23" s="427"/>
      <c r="AF23" s="427"/>
      <c r="AG23" s="430"/>
      <c r="AH23" s="88">
        <f t="shared" si="7"/>
        <v>2228.9785905441572</v>
      </c>
      <c r="AI23" s="214">
        <f t="shared" si="8"/>
        <v>185.74821587867976</v>
      </c>
      <c r="AJ23" s="427"/>
      <c r="AK23" s="427"/>
      <c r="AL23" s="427"/>
      <c r="AM23" s="430"/>
      <c r="AN23" s="88">
        <f t="shared" si="9"/>
        <v>2228.9785905441572</v>
      </c>
      <c r="AO23" s="214">
        <f t="shared" si="10"/>
        <v>185.74821587867976</v>
      </c>
      <c r="AP23" s="427"/>
      <c r="AQ23" s="427"/>
      <c r="AR23" s="427"/>
      <c r="AS23" s="430"/>
      <c r="AT23" s="88">
        <f t="shared" si="11"/>
        <v>2228.9785905441572</v>
      </c>
      <c r="AU23" s="214">
        <f t="shared" si="12"/>
        <v>185.74821587867976</v>
      </c>
      <c r="AV23" s="427"/>
      <c r="AW23" s="427"/>
      <c r="AX23" s="427"/>
    </row>
    <row r="24" spans="1:50" s="82" customFormat="1" ht="24" x14ac:dyDescent="0.15">
      <c r="A24" s="211">
        <v>4</v>
      </c>
      <c r="B24" s="212" t="s">
        <v>317</v>
      </c>
      <c r="C24" s="212" t="s">
        <v>318</v>
      </c>
      <c r="D24" s="212" t="s">
        <v>522</v>
      </c>
      <c r="E24" s="480" t="str">
        <f>CONCATENATE(C24,H24,K24,I24)</f>
        <v>040001PA1PEPA</v>
      </c>
      <c r="F24" s="84" t="str">
        <f t="shared" si="0"/>
        <v>040001PEPA_BatimentB_1</v>
      </c>
      <c r="G24" s="212" t="s">
        <v>365</v>
      </c>
      <c r="H24" s="86" t="s">
        <v>76</v>
      </c>
      <c r="I24" s="84" t="s">
        <v>89</v>
      </c>
      <c r="J24" s="86" t="s">
        <v>344</v>
      </c>
      <c r="K24" s="86">
        <v>1</v>
      </c>
      <c r="L24" s="86" t="s">
        <v>10</v>
      </c>
      <c r="M24" s="213">
        <v>2</v>
      </c>
      <c r="N24" s="99">
        <v>1000</v>
      </c>
      <c r="O24" s="87">
        <v>0.05</v>
      </c>
      <c r="P24" s="88">
        <f t="shared" si="1"/>
        <v>2100</v>
      </c>
      <c r="Q24" s="214">
        <f t="shared" si="2"/>
        <v>175</v>
      </c>
      <c r="R24" s="427"/>
      <c r="S24" s="427"/>
      <c r="T24" s="427"/>
      <c r="U24" s="430"/>
      <c r="V24" s="88">
        <f t="shared" si="3"/>
        <v>2228.9785905441572</v>
      </c>
      <c r="W24" s="214">
        <f t="shared" si="4"/>
        <v>185.74821587867976</v>
      </c>
      <c r="X24" s="427"/>
      <c r="Y24" s="427"/>
      <c r="Z24" s="427"/>
      <c r="AA24" s="430"/>
      <c r="AB24" s="88">
        <f t="shared" si="5"/>
        <v>2228.9785905441572</v>
      </c>
      <c r="AC24" s="214">
        <f t="shared" si="6"/>
        <v>185.74821587867976</v>
      </c>
      <c r="AD24" s="427"/>
      <c r="AE24" s="427"/>
      <c r="AF24" s="427"/>
      <c r="AG24" s="430"/>
      <c r="AH24" s="88">
        <f t="shared" si="7"/>
        <v>2228.9785905441572</v>
      </c>
      <c r="AI24" s="214">
        <f t="shared" si="8"/>
        <v>185.74821587867976</v>
      </c>
      <c r="AJ24" s="427"/>
      <c r="AK24" s="427"/>
      <c r="AL24" s="427"/>
      <c r="AM24" s="430"/>
      <c r="AN24" s="88">
        <f t="shared" si="9"/>
        <v>2228.9785905441572</v>
      </c>
      <c r="AO24" s="214">
        <f t="shared" si="10"/>
        <v>185.74821587867976</v>
      </c>
      <c r="AP24" s="427"/>
      <c r="AQ24" s="427"/>
      <c r="AR24" s="427"/>
      <c r="AS24" s="430"/>
      <c r="AT24" s="88">
        <f t="shared" si="11"/>
        <v>2228.9785905441572</v>
      </c>
      <c r="AU24" s="214">
        <f t="shared" si="12"/>
        <v>185.74821587867976</v>
      </c>
      <c r="AV24" s="427"/>
      <c r="AW24" s="427"/>
      <c r="AX24" s="427"/>
    </row>
    <row r="25" spans="1:50" s="82" customFormat="1" ht="24" x14ac:dyDescent="0.15">
      <c r="A25" s="211">
        <v>4</v>
      </c>
      <c r="B25" s="212" t="s">
        <v>317</v>
      </c>
      <c r="C25" s="212" t="s">
        <v>318</v>
      </c>
      <c r="D25" s="212" t="s">
        <v>522</v>
      </c>
      <c r="E25" s="477"/>
      <c r="F25" s="84" t="str">
        <f t="shared" si="0"/>
        <v>040001PEPA_BatimentB_2</v>
      </c>
      <c r="G25" s="212" t="s">
        <v>366</v>
      </c>
      <c r="H25" s="86" t="s">
        <v>76</v>
      </c>
      <c r="I25" s="84" t="s">
        <v>89</v>
      </c>
      <c r="J25" s="86" t="s">
        <v>344</v>
      </c>
      <c r="K25" s="86">
        <v>2</v>
      </c>
      <c r="L25" s="86" t="s">
        <v>10</v>
      </c>
      <c r="M25" s="213">
        <v>2</v>
      </c>
      <c r="N25" s="99">
        <v>1000</v>
      </c>
      <c r="O25" s="87">
        <v>0.05</v>
      </c>
      <c r="P25" s="88">
        <f t="shared" si="1"/>
        <v>2100</v>
      </c>
      <c r="Q25" s="214">
        <f t="shared" si="2"/>
        <v>175</v>
      </c>
      <c r="R25" s="427"/>
      <c r="S25" s="427"/>
      <c r="T25" s="427"/>
      <c r="U25" s="430"/>
      <c r="V25" s="88">
        <f t="shared" si="3"/>
        <v>2228.9785905441572</v>
      </c>
      <c r="W25" s="214">
        <f t="shared" si="4"/>
        <v>185.74821587867976</v>
      </c>
      <c r="X25" s="427"/>
      <c r="Y25" s="427"/>
      <c r="Z25" s="427"/>
      <c r="AA25" s="430"/>
      <c r="AB25" s="88">
        <f t="shared" si="5"/>
        <v>2228.9785905441572</v>
      </c>
      <c r="AC25" s="214">
        <f t="shared" si="6"/>
        <v>185.74821587867976</v>
      </c>
      <c r="AD25" s="427"/>
      <c r="AE25" s="427"/>
      <c r="AF25" s="427"/>
      <c r="AG25" s="430"/>
      <c r="AH25" s="88">
        <f t="shared" si="7"/>
        <v>2228.9785905441572</v>
      </c>
      <c r="AI25" s="214">
        <f t="shared" si="8"/>
        <v>185.74821587867976</v>
      </c>
      <c r="AJ25" s="427"/>
      <c r="AK25" s="427"/>
      <c r="AL25" s="427"/>
      <c r="AM25" s="430"/>
      <c r="AN25" s="88">
        <f t="shared" si="9"/>
        <v>2228.9785905441572</v>
      </c>
      <c r="AO25" s="214">
        <f t="shared" si="10"/>
        <v>185.74821587867976</v>
      </c>
      <c r="AP25" s="427"/>
      <c r="AQ25" s="427"/>
      <c r="AR25" s="427"/>
      <c r="AS25" s="430"/>
      <c r="AT25" s="88">
        <f t="shared" si="11"/>
        <v>2228.9785905441572</v>
      </c>
      <c r="AU25" s="214">
        <f t="shared" si="12"/>
        <v>185.74821587867976</v>
      </c>
      <c r="AV25" s="427"/>
      <c r="AW25" s="427"/>
      <c r="AX25" s="427"/>
    </row>
    <row r="26" spans="1:50" s="82" customFormat="1" ht="24" x14ac:dyDescent="0.15">
      <c r="A26" s="219">
        <v>4</v>
      </c>
      <c r="B26" s="83" t="s">
        <v>317</v>
      </c>
      <c r="C26" s="83" t="s">
        <v>318</v>
      </c>
      <c r="D26" s="83" t="s">
        <v>522</v>
      </c>
      <c r="E26" s="479"/>
      <c r="F26" s="84" t="str">
        <f t="shared" si="0"/>
        <v>040001PEPA_BatimentB_3</v>
      </c>
      <c r="G26" s="83" t="s">
        <v>367</v>
      </c>
      <c r="H26" s="86" t="s">
        <v>76</v>
      </c>
      <c r="I26" s="84" t="s">
        <v>89</v>
      </c>
      <c r="J26" s="86" t="s">
        <v>344</v>
      </c>
      <c r="K26" s="86">
        <v>3</v>
      </c>
      <c r="L26" s="86" t="s">
        <v>10</v>
      </c>
      <c r="M26" s="213">
        <v>2</v>
      </c>
      <c r="N26" s="99">
        <v>1000</v>
      </c>
      <c r="O26" s="87">
        <v>0.05</v>
      </c>
      <c r="P26" s="88">
        <f t="shared" si="1"/>
        <v>2100</v>
      </c>
      <c r="Q26" s="214">
        <f t="shared" si="2"/>
        <v>175</v>
      </c>
      <c r="R26" s="427"/>
      <c r="S26" s="427"/>
      <c r="T26" s="427"/>
      <c r="U26" s="430"/>
      <c r="V26" s="88">
        <f t="shared" si="3"/>
        <v>2228.9785905441572</v>
      </c>
      <c r="W26" s="214">
        <f t="shared" si="4"/>
        <v>185.74821587867976</v>
      </c>
      <c r="X26" s="427"/>
      <c r="Y26" s="427"/>
      <c r="Z26" s="427"/>
      <c r="AA26" s="430"/>
      <c r="AB26" s="88">
        <f t="shared" si="5"/>
        <v>2228.9785905441572</v>
      </c>
      <c r="AC26" s="214">
        <f t="shared" si="6"/>
        <v>185.74821587867976</v>
      </c>
      <c r="AD26" s="427"/>
      <c r="AE26" s="427"/>
      <c r="AF26" s="427"/>
      <c r="AG26" s="430"/>
      <c r="AH26" s="88">
        <f t="shared" si="7"/>
        <v>2228.9785905441572</v>
      </c>
      <c r="AI26" s="214">
        <f t="shared" si="8"/>
        <v>185.74821587867976</v>
      </c>
      <c r="AJ26" s="427"/>
      <c r="AK26" s="427"/>
      <c r="AL26" s="427"/>
      <c r="AM26" s="430"/>
      <c r="AN26" s="88">
        <f t="shared" si="9"/>
        <v>2228.9785905441572</v>
      </c>
      <c r="AO26" s="214">
        <f t="shared" si="10"/>
        <v>185.74821587867976</v>
      </c>
      <c r="AP26" s="427"/>
      <c r="AQ26" s="427"/>
      <c r="AR26" s="427"/>
      <c r="AS26" s="430"/>
      <c r="AT26" s="88">
        <f t="shared" si="11"/>
        <v>2228.9785905441572</v>
      </c>
      <c r="AU26" s="214">
        <f t="shared" si="12"/>
        <v>185.74821587867976</v>
      </c>
      <c r="AV26" s="427"/>
      <c r="AW26" s="427"/>
      <c r="AX26" s="427"/>
    </row>
    <row r="27" spans="1:50" s="220" customFormat="1" ht="24" x14ac:dyDescent="0.15">
      <c r="A27" s="219">
        <v>4</v>
      </c>
      <c r="B27" s="83" t="s">
        <v>317</v>
      </c>
      <c r="C27" s="83" t="s">
        <v>318</v>
      </c>
      <c r="D27" s="83" t="s">
        <v>522</v>
      </c>
      <c r="E27" s="481" t="str">
        <f>CONCATENATE(C27,H27,K27,I27)</f>
        <v>040001PA1PEPA</v>
      </c>
      <c r="F27" s="84" t="str">
        <f t="shared" si="0"/>
        <v>040001PEPA_Exterieur_1</v>
      </c>
      <c r="G27" s="83" t="s">
        <v>368</v>
      </c>
      <c r="H27" s="86" t="s">
        <v>76</v>
      </c>
      <c r="I27" s="84" t="s">
        <v>89</v>
      </c>
      <c r="J27" s="86" t="s">
        <v>360</v>
      </c>
      <c r="K27" s="86">
        <v>1</v>
      </c>
      <c r="L27" s="86" t="s">
        <v>10</v>
      </c>
      <c r="M27" s="213">
        <v>2</v>
      </c>
      <c r="N27" s="99">
        <v>1000</v>
      </c>
      <c r="O27" s="87">
        <v>0.05</v>
      </c>
      <c r="P27" s="88">
        <f t="shared" si="1"/>
        <v>2100</v>
      </c>
      <c r="Q27" s="214">
        <f t="shared" si="2"/>
        <v>175</v>
      </c>
      <c r="R27" s="427"/>
      <c r="S27" s="427"/>
      <c r="T27" s="427"/>
      <c r="U27" s="430"/>
      <c r="V27" s="88">
        <f t="shared" si="3"/>
        <v>2228.9785905441572</v>
      </c>
      <c r="W27" s="214">
        <f t="shared" si="4"/>
        <v>185.74821587867976</v>
      </c>
      <c r="X27" s="427"/>
      <c r="Y27" s="427"/>
      <c r="Z27" s="427"/>
      <c r="AA27" s="430"/>
      <c r="AB27" s="88">
        <f t="shared" si="5"/>
        <v>2228.9785905441572</v>
      </c>
      <c r="AC27" s="214">
        <f t="shared" si="6"/>
        <v>185.74821587867976</v>
      </c>
      <c r="AD27" s="427"/>
      <c r="AE27" s="427"/>
      <c r="AF27" s="427"/>
      <c r="AG27" s="430"/>
      <c r="AH27" s="88">
        <f t="shared" si="7"/>
        <v>2228.9785905441572</v>
      </c>
      <c r="AI27" s="214">
        <f t="shared" si="8"/>
        <v>185.74821587867976</v>
      </c>
      <c r="AJ27" s="427"/>
      <c r="AK27" s="427"/>
      <c r="AL27" s="427"/>
      <c r="AM27" s="430"/>
      <c r="AN27" s="88">
        <f t="shared" si="9"/>
        <v>2228.9785905441572</v>
      </c>
      <c r="AO27" s="214">
        <f t="shared" si="10"/>
        <v>185.74821587867976</v>
      </c>
      <c r="AP27" s="427"/>
      <c r="AQ27" s="427"/>
      <c r="AR27" s="427"/>
      <c r="AS27" s="430"/>
      <c r="AT27" s="88">
        <f t="shared" si="11"/>
        <v>2228.9785905441572</v>
      </c>
      <c r="AU27" s="214">
        <f t="shared" si="12"/>
        <v>185.74821587867976</v>
      </c>
      <c r="AV27" s="427"/>
      <c r="AW27" s="427"/>
      <c r="AX27" s="427"/>
    </row>
    <row r="28" spans="1:50" s="82" customFormat="1" ht="24" x14ac:dyDescent="0.15">
      <c r="A28" s="219">
        <v>4</v>
      </c>
      <c r="B28" s="83" t="s">
        <v>317</v>
      </c>
      <c r="C28" s="83" t="s">
        <v>318</v>
      </c>
      <c r="D28" s="83" t="s">
        <v>522</v>
      </c>
      <c r="E28" s="482"/>
      <c r="F28" s="84" t="str">
        <f t="shared" si="0"/>
        <v>040001PEPA_Exterieur_2</v>
      </c>
      <c r="G28" s="83" t="s">
        <v>369</v>
      </c>
      <c r="H28" s="86" t="s">
        <v>76</v>
      </c>
      <c r="I28" s="84" t="s">
        <v>89</v>
      </c>
      <c r="J28" s="86" t="s">
        <v>360</v>
      </c>
      <c r="K28" s="86">
        <v>2</v>
      </c>
      <c r="L28" s="86" t="s">
        <v>10</v>
      </c>
      <c r="M28" s="213">
        <v>2</v>
      </c>
      <c r="N28" s="99">
        <v>1000</v>
      </c>
      <c r="O28" s="87">
        <v>0.05</v>
      </c>
      <c r="P28" s="88">
        <f t="shared" si="1"/>
        <v>2100</v>
      </c>
      <c r="Q28" s="214">
        <f t="shared" si="2"/>
        <v>175</v>
      </c>
      <c r="R28" s="427"/>
      <c r="S28" s="427"/>
      <c r="T28" s="427"/>
      <c r="U28" s="430"/>
      <c r="V28" s="88">
        <f t="shared" si="3"/>
        <v>2228.9785905441572</v>
      </c>
      <c r="W28" s="214">
        <f t="shared" si="4"/>
        <v>185.74821587867976</v>
      </c>
      <c r="X28" s="427"/>
      <c r="Y28" s="427"/>
      <c r="Z28" s="427"/>
      <c r="AA28" s="430"/>
      <c r="AB28" s="88">
        <f t="shared" si="5"/>
        <v>2228.9785905441572</v>
      </c>
      <c r="AC28" s="214">
        <f t="shared" si="6"/>
        <v>185.74821587867976</v>
      </c>
      <c r="AD28" s="427"/>
      <c r="AE28" s="427"/>
      <c r="AF28" s="427"/>
      <c r="AG28" s="430"/>
      <c r="AH28" s="88">
        <f t="shared" si="7"/>
        <v>2228.9785905441572</v>
      </c>
      <c r="AI28" s="214">
        <f t="shared" si="8"/>
        <v>185.74821587867976</v>
      </c>
      <c r="AJ28" s="427"/>
      <c r="AK28" s="427"/>
      <c r="AL28" s="427"/>
      <c r="AM28" s="430"/>
      <c r="AN28" s="88">
        <f t="shared" si="9"/>
        <v>2228.9785905441572</v>
      </c>
      <c r="AO28" s="214">
        <f t="shared" si="10"/>
        <v>185.74821587867976</v>
      </c>
      <c r="AP28" s="427"/>
      <c r="AQ28" s="427"/>
      <c r="AR28" s="427"/>
      <c r="AS28" s="430"/>
      <c r="AT28" s="88">
        <f t="shared" si="11"/>
        <v>2228.9785905441572</v>
      </c>
      <c r="AU28" s="214">
        <f t="shared" si="12"/>
        <v>185.74821587867976</v>
      </c>
      <c r="AV28" s="427"/>
      <c r="AW28" s="427"/>
      <c r="AX28" s="427"/>
    </row>
    <row r="29" spans="1:50" s="82" customFormat="1" ht="24.75" thickBot="1" x14ac:dyDescent="0.2">
      <c r="A29" s="221">
        <v>4</v>
      </c>
      <c r="B29" s="91" t="s">
        <v>317</v>
      </c>
      <c r="C29" s="91" t="s">
        <v>318</v>
      </c>
      <c r="D29" s="91" t="s">
        <v>522</v>
      </c>
      <c r="E29" s="91" t="str">
        <f>CONCATENATE(C29,H29,K29,I29)</f>
        <v>040001PAHallPEPA</v>
      </c>
      <c r="F29" s="92" t="str">
        <f t="shared" si="0"/>
        <v>040001PEPA_Garage_Hall</v>
      </c>
      <c r="G29" s="91" t="s">
        <v>370</v>
      </c>
      <c r="H29" s="94" t="s">
        <v>76</v>
      </c>
      <c r="I29" s="92" t="s">
        <v>89</v>
      </c>
      <c r="J29" s="94" t="s">
        <v>371</v>
      </c>
      <c r="K29" s="94" t="s">
        <v>372</v>
      </c>
      <c r="L29" s="222" t="s">
        <v>10</v>
      </c>
      <c r="M29" s="217">
        <v>2</v>
      </c>
      <c r="N29" s="100">
        <v>1000</v>
      </c>
      <c r="O29" s="95">
        <v>0.05</v>
      </c>
      <c r="P29" s="96">
        <f t="shared" si="1"/>
        <v>2100</v>
      </c>
      <c r="Q29" s="218">
        <f t="shared" si="2"/>
        <v>175</v>
      </c>
      <c r="R29" s="428"/>
      <c r="S29" s="428"/>
      <c r="T29" s="428"/>
      <c r="U29" s="430"/>
      <c r="V29" s="96">
        <f t="shared" si="3"/>
        <v>2228.9785905441572</v>
      </c>
      <c r="W29" s="218">
        <f t="shared" si="4"/>
        <v>185.74821587867976</v>
      </c>
      <c r="X29" s="428"/>
      <c r="Y29" s="428"/>
      <c r="Z29" s="428"/>
      <c r="AA29" s="430"/>
      <c r="AB29" s="96">
        <f t="shared" si="5"/>
        <v>2228.9785905441572</v>
      </c>
      <c r="AC29" s="218">
        <f t="shared" si="6"/>
        <v>185.74821587867976</v>
      </c>
      <c r="AD29" s="428"/>
      <c r="AE29" s="428"/>
      <c r="AF29" s="428"/>
      <c r="AG29" s="430"/>
      <c r="AH29" s="96">
        <f t="shared" si="7"/>
        <v>2228.9785905441572</v>
      </c>
      <c r="AI29" s="218">
        <f t="shared" si="8"/>
        <v>185.74821587867976</v>
      </c>
      <c r="AJ29" s="428"/>
      <c r="AK29" s="428"/>
      <c r="AL29" s="428"/>
      <c r="AM29" s="430"/>
      <c r="AN29" s="96">
        <f t="shared" si="9"/>
        <v>2228.9785905441572</v>
      </c>
      <c r="AO29" s="218">
        <f t="shared" si="10"/>
        <v>185.74821587867976</v>
      </c>
      <c r="AP29" s="428"/>
      <c r="AQ29" s="428"/>
      <c r="AR29" s="428"/>
      <c r="AS29" s="430"/>
      <c r="AT29" s="96">
        <f t="shared" si="11"/>
        <v>2228.9785905441572</v>
      </c>
      <c r="AU29" s="218">
        <f t="shared" si="12"/>
        <v>185.74821587867976</v>
      </c>
      <c r="AV29" s="428"/>
      <c r="AW29" s="428"/>
      <c r="AX29" s="428"/>
    </row>
    <row r="30" spans="1:50" x14ac:dyDescent="0.3">
      <c r="D30" s="182"/>
      <c r="E30" s="182"/>
    </row>
    <row r="31" spans="1:50" x14ac:dyDescent="0.3">
      <c r="D31" s="182"/>
      <c r="E31" s="182"/>
    </row>
    <row r="32" spans="1:50" x14ac:dyDescent="0.3">
      <c r="D32" s="182"/>
      <c r="E32" s="182"/>
    </row>
    <row r="33" spans="4:5" x14ac:dyDescent="0.3">
      <c r="D33" s="182"/>
      <c r="E33" s="182"/>
    </row>
    <row r="34" spans="4:5" x14ac:dyDescent="0.3">
      <c r="D34" s="182"/>
      <c r="E34" s="182"/>
    </row>
    <row r="35" spans="4:5" x14ac:dyDescent="0.3">
      <c r="D35" s="182"/>
      <c r="E35" s="182"/>
    </row>
    <row r="36" spans="4:5" x14ac:dyDescent="0.3">
      <c r="D36" s="182"/>
      <c r="E36" s="182"/>
    </row>
    <row r="37" spans="4:5" x14ac:dyDescent="0.3">
      <c r="D37" s="182"/>
      <c r="E37" s="182"/>
    </row>
    <row r="38" spans="4:5" x14ac:dyDescent="0.3">
      <c r="D38" s="182"/>
      <c r="E38" s="182"/>
    </row>
    <row r="39" spans="4:5" x14ac:dyDescent="0.3">
      <c r="D39" s="182"/>
      <c r="E39" s="182"/>
    </row>
    <row r="40" spans="4:5" x14ac:dyDescent="0.3">
      <c r="D40" s="182"/>
      <c r="E40" s="182"/>
    </row>
    <row r="41" spans="4:5" x14ac:dyDescent="0.3">
      <c r="D41" s="182"/>
      <c r="E41" s="182"/>
    </row>
    <row r="42" spans="4:5" x14ac:dyDescent="0.3">
      <c r="D42" s="182"/>
      <c r="E42" s="182"/>
    </row>
    <row r="43" spans="4:5" x14ac:dyDescent="0.3">
      <c r="D43" s="182"/>
      <c r="E43" s="182"/>
    </row>
    <row r="44" spans="4:5" x14ac:dyDescent="0.3">
      <c r="D44" s="182"/>
      <c r="E44" s="182"/>
    </row>
    <row r="45" spans="4:5" x14ac:dyDescent="0.3">
      <c r="D45" s="182"/>
      <c r="E45" s="182"/>
    </row>
    <row r="46" spans="4:5" x14ac:dyDescent="0.3">
      <c r="D46" s="182"/>
      <c r="E46" s="182"/>
    </row>
    <row r="47" spans="4:5" x14ac:dyDescent="0.3">
      <c r="D47" s="182"/>
      <c r="E47" s="182"/>
    </row>
    <row r="48" spans="4:5" x14ac:dyDescent="0.3">
      <c r="D48" s="182"/>
      <c r="E48" s="182"/>
    </row>
    <row r="49" spans="4:5" x14ac:dyDescent="0.3">
      <c r="D49" s="182"/>
      <c r="E49" s="182"/>
    </row>
    <row r="50" spans="4:5" x14ac:dyDescent="0.3">
      <c r="D50" s="182"/>
      <c r="E50" s="182"/>
    </row>
    <row r="51" spans="4:5" x14ac:dyDescent="0.3">
      <c r="D51" s="182"/>
      <c r="E51" s="182"/>
    </row>
    <row r="52" spans="4:5" x14ac:dyDescent="0.3">
      <c r="D52" s="182"/>
      <c r="E52" s="182"/>
    </row>
    <row r="53" spans="4:5" x14ac:dyDescent="0.3">
      <c r="D53" s="182"/>
      <c r="E53" s="182"/>
    </row>
    <row r="54" spans="4:5" x14ac:dyDescent="0.3">
      <c r="D54" s="182"/>
      <c r="E54" s="182"/>
    </row>
    <row r="55" spans="4:5" x14ac:dyDescent="0.3">
      <c r="D55" s="182"/>
      <c r="E55" s="182"/>
    </row>
    <row r="56" spans="4:5" x14ac:dyDescent="0.3">
      <c r="D56" s="182"/>
      <c r="E56" s="182"/>
    </row>
    <row r="57" spans="4:5" x14ac:dyDescent="0.3">
      <c r="D57" s="182"/>
      <c r="E57" s="182"/>
    </row>
    <row r="58" spans="4:5" x14ac:dyDescent="0.3">
      <c r="D58" s="182"/>
      <c r="E58" s="182"/>
    </row>
    <row r="59" spans="4:5" x14ac:dyDescent="0.3">
      <c r="D59" s="182"/>
      <c r="E59" s="182"/>
    </row>
    <row r="60" spans="4:5" x14ac:dyDescent="0.3">
      <c r="D60" s="182"/>
      <c r="E60" s="182"/>
    </row>
    <row r="61" spans="4:5" x14ac:dyDescent="0.3">
      <c r="D61" s="182"/>
      <c r="E61" s="182"/>
    </row>
    <row r="62" spans="4:5" x14ac:dyDescent="0.3">
      <c r="D62" s="182"/>
      <c r="E62" s="182"/>
    </row>
    <row r="63" spans="4:5" x14ac:dyDescent="0.3">
      <c r="D63" s="182"/>
      <c r="E63" s="182"/>
    </row>
    <row r="64" spans="4:5" x14ac:dyDescent="0.3">
      <c r="D64" s="182"/>
      <c r="E64" s="182"/>
    </row>
    <row r="65" spans="4:5" x14ac:dyDescent="0.3">
      <c r="D65" s="182"/>
      <c r="E65" s="182"/>
    </row>
    <row r="66" spans="4:5" x14ac:dyDescent="0.3">
      <c r="D66" s="182"/>
      <c r="E66" s="182"/>
    </row>
    <row r="67" spans="4:5" x14ac:dyDescent="0.3">
      <c r="D67" s="182"/>
      <c r="E67" s="182"/>
    </row>
    <row r="68" spans="4:5" x14ac:dyDescent="0.3">
      <c r="D68" s="182"/>
      <c r="E68" s="182"/>
    </row>
    <row r="69" spans="4:5" x14ac:dyDescent="0.3">
      <c r="D69" s="182"/>
      <c r="E69" s="182"/>
    </row>
    <row r="70" spans="4:5" x14ac:dyDescent="0.3">
      <c r="D70" s="182"/>
      <c r="E70" s="182"/>
    </row>
    <row r="71" spans="4:5" x14ac:dyDescent="0.3">
      <c r="D71" s="182"/>
      <c r="E71" s="182"/>
    </row>
    <row r="72" spans="4:5" x14ac:dyDescent="0.3">
      <c r="D72" s="182"/>
      <c r="E72" s="182"/>
    </row>
    <row r="73" spans="4:5" x14ac:dyDescent="0.3">
      <c r="D73" s="182"/>
      <c r="E73" s="182"/>
    </row>
    <row r="74" spans="4:5" x14ac:dyDescent="0.3">
      <c r="D74" s="182"/>
      <c r="E74" s="182"/>
    </row>
    <row r="75" spans="4:5" x14ac:dyDescent="0.3">
      <c r="D75" s="182"/>
      <c r="E75" s="182"/>
    </row>
    <row r="76" spans="4:5" x14ac:dyDescent="0.3">
      <c r="D76" s="182"/>
      <c r="E76" s="182"/>
    </row>
    <row r="77" spans="4:5" x14ac:dyDescent="0.3">
      <c r="D77" s="182"/>
      <c r="E77" s="182"/>
    </row>
    <row r="78" spans="4:5" x14ac:dyDescent="0.3">
      <c r="D78" s="182"/>
      <c r="E78" s="182"/>
    </row>
    <row r="79" spans="4:5" x14ac:dyDescent="0.3">
      <c r="D79" s="182"/>
      <c r="E79" s="182"/>
    </row>
    <row r="80" spans="4:5" x14ac:dyDescent="0.3">
      <c r="D80" s="182"/>
      <c r="E80" s="182"/>
    </row>
    <row r="81" spans="4:5" x14ac:dyDescent="0.3">
      <c r="D81" s="182"/>
      <c r="E81" s="182"/>
    </row>
    <row r="82" spans="4:5" x14ac:dyDescent="0.3">
      <c r="D82" s="182"/>
      <c r="E82" s="182"/>
    </row>
    <row r="83" spans="4:5" x14ac:dyDescent="0.3">
      <c r="D83" s="182"/>
      <c r="E83" s="182"/>
    </row>
    <row r="84" spans="4:5" x14ac:dyDescent="0.3">
      <c r="D84" s="182"/>
      <c r="E84" s="182"/>
    </row>
    <row r="85" spans="4:5" x14ac:dyDescent="0.3">
      <c r="D85" s="182"/>
      <c r="E85" s="182"/>
    </row>
    <row r="86" spans="4:5" x14ac:dyDescent="0.3">
      <c r="D86" s="182"/>
      <c r="E86" s="182"/>
    </row>
    <row r="87" spans="4:5" x14ac:dyDescent="0.3">
      <c r="D87" s="182"/>
      <c r="E87" s="182"/>
    </row>
    <row r="88" spans="4:5" x14ac:dyDescent="0.3">
      <c r="D88" s="182"/>
      <c r="E88" s="182"/>
    </row>
    <row r="89" spans="4:5" x14ac:dyDescent="0.3">
      <c r="D89" s="182"/>
      <c r="E89" s="182"/>
    </row>
    <row r="90" spans="4:5" x14ac:dyDescent="0.3">
      <c r="D90" s="182"/>
      <c r="E90" s="182"/>
    </row>
    <row r="91" spans="4:5" x14ac:dyDescent="0.3">
      <c r="D91" s="182"/>
      <c r="E91" s="182"/>
    </row>
  </sheetData>
  <autoFilter ref="A18:AX29"/>
  <dataConsolidate/>
  <mergeCells count="50">
    <mergeCell ref="AM19:AM29"/>
    <mergeCell ref="AS19:AS29"/>
    <mergeCell ref="A1:C1"/>
    <mergeCell ref="A3:C3"/>
    <mergeCell ref="A5:B5"/>
    <mergeCell ref="A6:C6"/>
    <mergeCell ref="N17:O17"/>
    <mergeCell ref="U19:U29"/>
    <mergeCell ref="AA19:AA29"/>
    <mergeCell ref="AG19:AG29"/>
    <mergeCell ref="AK22:AK29"/>
    <mergeCell ref="AL22:AL29"/>
    <mergeCell ref="AK19:AK21"/>
    <mergeCell ref="AL19:AL21"/>
    <mergeCell ref="AD19:AD21"/>
    <mergeCell ref="AE19:AE21"/>
    <mergeCell ref="AP22:AP29"/>
    <mergeCell ref="AQ22:AQ29"/>
    <mergeCell ref="AR22:AR29"/>
    <mergeCell ref="AP19:AP21"/>
    <mergeCell ref="AQ19:AQ21"/>
    <mergeCell ref="AR19:AR21"/>
    <mergeCell ref="AV22:AV29"/>
    <mergeCell ref="AW22:AW29"/>
    <mergeCell ref="AX22:AX29"/>
    <mergeCell ref="AV19:AV21"/>
    <mergeCell ref="AW19:AW21"/>
    <mergeCell ref="AX19:AX21"/>
    <mergeCell ref="AJ19:AJ21"/>
    <mergeCell ref="AJ22:AJ29"/>
    <mergeCell ref="X19:X21"/>
    <mergeCell ref="Y19:Y21"/>
    <mergeCell ref="Z19:Z21"/>
    <mergeCell ref="X22:X29"/>
    <mergeCell ref="Y22:Y29"/>
    <mergeCell ref="Z22:Z29"/>
    <mergeCell ref="E19:E21"/>
    <mergeCell ref="E22:E23"/>
    <mergeCell ref="E24:E26"/>
    <mergeCell ref="E27:E28"/>
    <mergeCell ref="AF19:AF21"/>
    <mergeCell ref="AD22:AD29"/>
    <mergeCell ref="AE22:AE29"/>
    <mergeCell ref="AF22:AF29"/>
    <mergeCell ref="R19:R21"/>
    <mergeCell ref="S19:S21"/>
    <mergeCell ref="T19:T21"/>
    <mergeCell ref="R22:R29"/>
    <mergeCell ref="S22:S29"/>
    <mergeCell ref="T22:T29"/>
  </mergeCells>
  <conditionalFormatting sqref="G23:G27 G29">
    <cfRule type="expression" dxfId="19" priority="5">
      <formula>ISBLANK(#REF!)</formula>
    </cfRule>
  </conditionalFormatting>
  <conditionalFormatting sqref="G28">
    <cfRule type="expression" dxfId="18" priority="3">
      <formula>ISBLANK(#REF!)</formula>
    </cfRule>
  </conditionalFormatting>
  <conditionalFormatting sqref="E19 E29 E22 E24 E27">
    <cfRule type="expression" dxfId="17" priority="1">
      <formula>ISBLANK(#REF!)</formula>
    </cfRule>
  </conditionalFormatting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'D:\FMT_2024\Lot 4\[DPGF_Secteur4_V2.xlsx]Liste_D'!#REF!</xm:f>
          </x14:formula1>
          <xm:sqref>I19:I29</xm:sqref>
        </x14:dataValidation>
        <x14:dataValidation type="list" allowBlank="1" showInputMessage="1" showErrorMessage="1">
          <x14:formula1>
            <xm:f>'D:\FMT_2024\Lot 4\[DPGF_Secteur4_V2.xlsx]Liste_D'!#REF!</xm:f>
          </x14:formula1>
          <xm:sqref>H19:H29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1"/>
  <sheetViews>
    <sheetView topLeftCell="A40" zoomScale="115" zoomScaleNormal="115" workbookViewId="0">
      <selection activeCell="B74" sqref="B74"/>
    </sheetView>
  </sheetViews>
  <sheetFormatPr baseColWidth="10" defaultColWidth="10.85546875" defaultRowHeight="12" outlineLevelRow="1" outlineLevelCol="1" x14ac:dyDescent="0.25"/>
  <cols>
    <col min="1" max="1" width="7.7109375" style="104" customWidth="1"/>
    <col min="2" max="2" width="17.5703125" style="104" customWidth="1"/>
    <col min="3" max="3" width="10.85546875" style="104"/>
    <col min="4" max="6" width="21" style="104" customWidth="1"/>
    <col min="7" max="7" width="13.7109375" style="104" hidden="1" customWidth="1" outlineLevel="1"/>
    <col min="8" max="8" width="9.85546875" style="104" hidden="1" customWidth="1" outlineLevel="1"/>
    <col min="9" max="12" width="10.85546875" style="104" hidden="1" customWidth="1" outlineLevel="1"/>
    <col min="13" max="13" width="2.28515625" style="104" hidden="1" customWidth="1" outlineLevel="1"/>
    <col min="14" max="14" width="12.85546875" style="105" hidden="1" customWidth="1" outlineLevel="1"/>
    <col min="15" max="15" width="11" style="106" bestFit="1" customWidth="1" collapsed="1"/>
    <col min="16" max="16" width="11" style="107" bestFit="1" customWidth="1"/>
    <col min="17" max="17" width="11" style="106" customWidth="1" outlineLevel="1"/>
    <col min="18" max="18" width="11.140625" style="106" customWidth="1" outlineLevel="1"/>
    <col min="19" max="19" width="12.5703125" style="106" customWidth="1"/>
    <col min="20" max="20" width="12.7109375" style="106" customWidth="1"/>
    <col min="21" max="21" width="10.85546875" style="106"/>
    <col min="22" max="22" width="2.7109375" style="106" customWidth="1"/>
    <col min="23" max="23" width="11" style="106" customWidth="1" outlineLevel="1"/>
    <col min="24" max="27" width="13.140625" style="106" customWidth="1" outlineLevel="1"/>
    <col min="28" max="28" width="2.42578125" style="106" customWidth="1"/>
    <col min="29" max="29" width="11" style="106" customWidth="1" outlineLevel="1"/>
    <col min="30" max="30" width="12.140625" style="106" customWidth="1" outlineLevel="1"/>
    <col min="31" max="33" width="10.85546875" style="106" customWidth="1" outlineLevel="1"/>
    <col min="34" max="34" width="2.5703125" style="106" customWidth="1"/>
    <col min="35" max="35" width="11" style="106" customWidth="1" outlineLevel="1"/>
    <col min="36" max="36" width="12.140625" style="106" customWidth="1" outlineLevel="1"/>
    <col min="37" max="38" width="12.85546875" style="106" customWidth="1" outlineLevel="1"/>
    <col min="39" max="39" width="10.85546875" style="106" customWidth="1" outlineLevel="1"/>
    <col min="40" max="40" width="3.140625" style="106" customWidth="1"/>
    <col min="41" max="41" width="11" style="106" customWidth="1" outlineLevel="1"/>
    <col min="42" max="42" width="12.140625" style="106" customWidth="1" outlineLevel="1"/>
    <col min="43" max="45" width="10.85546875" style="106" customWidth="1" outlineLevel="1"/>
    <col min="46" max="46" width="3.42578125" style="106" customWidth="1"/>
    <col min="47" max="47" width="11" style="106" customWidth="1" outlineLevel="1" collapsed="1"/>
    <col min="48" max="48" width="12.140625" style="106" customWidth="1" outlineLevel="1"/>
    <col min="49" max="50" width="10.85546875" style="104" customWidth="1" outlineLevel="1"/>
    <col min="51" max="51" width="7.140625" style="104" customWidth="1" outlineLevel="1"/>
    <col min="52" max="16384" width="10.85546875" style="104"/>
  </cols>
  <sheetData>
    <row r="1" spans="1:6" outlineLevel="1" x14ac:dyDescent="0.25">
      <c r="A1" s="489" t="s">
        <v>21</v>
      </c>
      <c r="B1" s="489"/>
      <c r="C1" s="489"/>
      <c r="D1" s="108"/>
      <c r="E1" s="108"/>
      <c r="F1" s="108"/>
    </row>
    <row r="2" spans="1:6" outlineLevel="1" x14ac:dyDescent="0.25">
      <c r="A2" s="108"/>
      <c r="B2" s="108"/>
      <c r="C2" s="108"/>
      <c r="D2" s="108"/>
      <c r="E2" s="108"/>
      <c r="F2" s="108"/>
    </row>
    <row r="3" spans="1:6" outlineLevel="1" x14ac:dyDescent="0.25">
      <c r="A3" s="490" t="s">
        <v>22</v>
      </c>
      <c r="B3" s="491"/>
      <c r="C3" s="491"/>
      <c r="D3" s="108"/>
      <c r="E3" s="108"/>
      <c r="F3" s="108"/>
    </row>
    <row r="4" spans="1:6" outlineLevel="1" x14ac:dyDescent="0.25">
      <c r="A4" s="29"/>
      <c r="B4" s="108"/>
      <c r="C4" s="108"/>
      <c r="D4" s="108"/>
      <c r="E4" s="108"/>
      <c r="F4" s="108"/>
    </row>
    <row r="5" spans="1:6" outlineLevel="1" x14ac:dyDescent="0.25">
      <c r="A5" s="492" t="s">
        <v>23</v>
      </c>
      <c r="B5" s="493"/>
      <c r="C5" s="108"/>
      <c r="D5" s="108"/>
      <c r="E5" s="108"/>
      <c r="F5" s="108"/>
    </row>
    <row r="6" spans="1:6" outlineLevel="1" x14ac:dyDescent="0.25">
      <c r="A6" s="492" t="s">
        <v>24</v>
      </c>
      <c r="B6" s="493"/>
      <c r="C6" s="493"/>
      <c r="D6" s="108"/>
      <c r="E6" s="108"/>
      <c r="F6" s="108"/>
    </row>
    <row r="7" spans="1:6" ht="12.75" outlineLevel="1" thickBot="1" x14ac:dyDescent="0.3">
      <c r="A7" s="108"/>
      <c r="B7" s="108"/>
      <c r="C7" s="108"/>
      <c r="D7" s="108"/>
      <c r="E7" s="108"/>
      <c r="F7" s="108"/>
    </row>
    <row r="8" spans="1:6" ht="12.75" outlineLevel="1" thickBot="1" x14ac:dyDescent="0.3">
      <c r="A8" s="108"/>
      <c r="B8" s="108"/>
      <c r="C8" s="108"/>
      <c r="D8" s="30" t="s">
        <v>25</v>
      </c>
      <c r="E8" s="495" t="s">
        <v>26</v>
      </c>
      <c r="F8" s="108"/>
    </row>
    <row r="9" spans="1:6" outlineLevel="1" x14ac:dyDescent="0.25">
      <c r="A9" s="31" t="s">
        <v>27</v>
      </c>
      <c r="B9" s="32" t="s">
        <v>28</v>
      </c>
      <c r="C9" s="33" t="s">
        <v>29</v>
      </c>
      <c r="D9" s="34">
        <v>112.1</v>
      </c>
      <c r="E9" s="496"/>
      <c r="F9" s="108"/>
    </row>
    <row r="10" spans="1:6" outlineLevel="1" x14ac:dyDescent="0.25">
      <c r="A10" s="35" t="s">
        <v>30</v>
      </c>
      <c r="B10" s="36" t="s">
        <v>31</v>
      </c>
      <c r="C10" s="37" t="s">
        <v>32</v>
      </c>
      <c r="D10" s="38">
        <v>120.2</v>
      </c>
      <c r="E10" s="497">
        <f>0.15+0.85*$D$10/$D$9</f>
        <v>1.0614183764495986</v>
      </c>
      <c r="F10" s="108"/>
    </row>
    <row r="11" spans="1:6" outlineLevel="1" x14ac:dyDescent="0.25">
      <c r="A11" s="39"/>
      <c r="B11" s="36" t="s">
        <v>33</v>
      </c>
      <c r="C11" s="37" t="s">
        <v>32</v>
      </c>
      <c r="D11" s="40">
        <v>120.2</v>
      </c>
      <c r="E11" s="498">
        <f>0.15+0.85*$D$11/$D$9</f>
        <v>1.0614183764495986</v>
      </c>
      <c r="F11" s="108"/>
    </row>
    <row r="12" spans="1:6" outlineLevel="1" x14ac:dyDescent="0.25">
      <c r="A12" s="39"/>
      <c r="B12" s="36" t="s">
        <v>34</v>
      </c>
      <c r="C12" s="37" t="s">
        <v>32</v>
      </c>
      <c r="D12" s="41">
        <v>120.2</v>
      </c>
      <c r="E12" s="499">
        <f>0.15+0.85*$D$12/$D$9</f>
        <v>1.0614183764495986</v>
      </c>
      <c r="F12" s="108"/>
    </row>
    <row r="13" spans="1:6" outlineLevel="1" x14ac:dyDescent="0.25">
      <c r="A13" s="39"/>
      <c r="B13" s="36" t="s">
        <v>35</v>
      </c>
      <c r="C13" s="37" t="s">
        <v>32</v>
      </c>
      <c r="D13" s="42">
        <v>120.2</v>
      </c>
      <c r="E13" s="500">
        <f>0.15+0.85*$D$13/$D$9</f>
        <v>1.0614183764495986</v>
      </c>
      <c r="F13" s="108"/>
    </row>
    <row r="14" spans="1:6" ht="12.75" outlineLevel="1" thickBot="1" x14ac:dyDescent="0.3">
      <c r="A14" s="43"/>
      <c r="B14" s="44" t="s">
        <v>36</v>
      </c>
      <c r="C14" s="45" t="s">
        <v>32</v>
      </c>
      <c r="D14" s="46">
        <v>120.2</v>
      </c>
      <c r="E14" s="501">
        <f>0.15+0.85*$D$14/$D$9</f>
        <v>1.0614183764495986</v>
      </c>
      <c r="F14" s="108"/>
    </row>
    <row r="15" spans="1:6" outlineLevel="1" x14ac:dyDescent="0.25"/>
    <row r="16" spans="1:6" outlineLevel="1" x14ac:dyDescent="0.25"/>
    <row r="17" spans="1:51" ht="12.75" thickBot="1" x14ac:dyDescent="0.3">
      <c r="O17" s="494" t="s">
        <v>50</v>
      </c>
      <c r="P17" s="494"/>
    </row>
    <row r="18" spans="1:51" ht="60.75" thickBot="1" x14ac:dyDescent="0.3">
      <c r="A18" s="47" t="s">
        <v>0</v>
      </c>
      <c r="B18" s="48" t="s">
        <v>1</v>
      </c>
      <c r="C18" s="48" t="s">
        <v>2</v>
      </c>
      <c r="D18" s="48" t="s">
        <v>520</v>
      </c>
      <c r="E18" s="203" t="s">
        <v>119</v>
      </c>
      <c r="F18" s="203" t="s">
        <v>119</v>
      </c>
      <c r="G18" s="48" t="s">
        <v>170</v>
      </c>
      <c r="H18" s="48" t="s">
        <v>182</v>
      </c>
      <c r="I18" s="48" t="s">
        <v>5</v>
      </c>
      <c r="J18" s="48" t="s">
        <v>6</v>
      </c>
      <c r="K18" s="48" t="s">
        <v>246</v>
      </c>
      <c r="L18" s="48" t="s">
        <v>9</v>
      </c>
      <c r="M18" s="49" t="s">
        <v>10</v>
      </c>
      <c r="N18" s="50" t="s">
        <v>7</v>
      </c>
      <c r="O18" s="109" t="s">
        <v>217</v>
      </c>
      <c r="P18" s="52" t="s">
        <v>37</v>
      </c>
      <c r="Q18" s="110" t="s">
        <v>39</v>
      </c>
      <c r="R18" s="111" t="s">
        <v>38</v>
      </c>
      <c r="S18" s="111" t="s">
        <v>52</v>
      </c>
      <c r="T18" s="111" t="s">
        <v>51</v>
      </c>
      <c r="U18" s="112" t="s">
        <v>53</v>
      </c>
      <c r="V18" s="113"/>
      <c r="W18" s="114" t="s">
        <v>41</v>
      </c>
      <c r="X18" s="115" t="s">
        <v>40</v>
      </c>
      <c r="Y18" s="115" t="s">
        <v>221</v>
      </c>
      <c r="Z18" s="115" t="s">
        <v>55</v>
      </c>
      <c r="AA18" s="116" t="s">
        <v>54</v>
      </c>
      <c r="AB18" s="117"/>
      <c r="AC18" s="118" t="s">
        <v>43</v>
      </c>
      <c r="AD18" s="119" t="s">
        <v>42</v>
      </c>
      <c r="AE18" s="119" t="s">
        <v>223</v>
      </c>
      <c r="AF18" s="119" t="s">
        <v>222</v>
      </c>
      <c r="AG18" s="120" t="s">
        <v>56</v>
      </c>
      <c r="AH18" s="121"/>
      <c r="AI18" s="122" t="s">
        <v>45</v>
      </c>
      <c r="AJ18" s="123" t="s">
        <v>44</v>
      </c>
      <c r="AK18" s="123" t="s">
        <v>61</v>
      </c>
      <c r="AL18" s="123" t="s">
        <v>60</v>
      </c>
      <c r="AM18" s="124" t="s">
        <v>57</v>
      </c>
      <c r="AN18" s="125"/>
      <c r="AO18" s="126" t="s">
        <v>47</v>
      </c>
      <c r="AP18" s="127" t="s">
        <v>46</v>
      </c>
      <c r="AQ18" s="127" t="s">
        <v>63</v>
      </c>
      <c r="AR18" s="127" t="s">
        <v>62</v>
      </c>
      <c r="AS18" s="128" t="s">
        <v>58</v>
      </c>
      <c r="AT18" s="129"/>
      <c r="AU18" s="130" t="s">
        <v>49</v>
      </c>
      <c r="AV18" s="131" t="s">
        <v>48</v>
      </c>
      <c r="AW18" s="132" t="s">
        <v>65</v>
      </c>
      <c r="AX18" s="132" t="s">
        <v>64</v>
      </c>
      <c r="AY18" s="133" t="s">
        <v>59</v>
      </c>
    </row>
    <row r="19" spans="1:51" x14ac:dyDescent="0.25">
      <c r="A19" s="134">
        <v>4</v>
      </c>
      <c r="B19" s="77" t="s">
        <v>283</v>
      </c>
      <c r="C19" s="77" t="s">
        <v>284</v>
      </c>
      <c r="D19" s="77" t="s">
        <v>521</v>
      </c>
      <c r="E19" s="486" t="str">
        <f>F19</f>
        <v>026007TTPL</v>
      </c>
      <c r="F19" s="77" t="str">
        <f>CONCATENATE(C19,J19)</f>
        <v>026007TTPL</v>
      </c>
      <c r="G19" s="79" t="s">
        <v>179</v>
      </c>
      <c r="H19" s="79">
        <v>89.29</v>
      </c>
      <c r="I19" s="135" t="s">
        <v>78</v>
      </c>
      <c r="J19" s="79" t="s">
        <v>114</v>
      </c>
      <c r="K19" s="79" t="s">
        <v>373</v>
      </c>
      <c r="L19" s="79" t="s">
        <v>374</v>
      </c>
      <c r="M19" s="136" t="s">
        <v>10</v>
      </c>
      <c r="N19" s="171">
        <v>1</v>
      </c>
      <c r="O19" s="169">
        <v>1000</v>
      </c>
      <c r="P19" s="139">
        <v>0.05</v>
      </c>
      <c r="Q19" s="140">
        <f t="shared" ref="Q19" si="0">O19*(P19+1)*N19</f>
        <v>1050</v>
      </c>
      <c r="R19" s="141">
        <f>Q19/12</f>
        <v>87.5</v>
      </c>
      <c r="S19" s="473">
        <f>SUM(Q19:Q38)</f>
        <v>21000</v>
      </c>
      <c r="T19" s="469">
        <f>SUM(R19:R38)</f>
        <v>1750</v>
      </c>
      <c r="U19" s="471"/>
      <c r="V19" s="469"/>
      <c r="W19" s="140">
        <f>Q19*$E$10</f>
        <v>1114.4892952720786</v>
      </c>
      <c r="X19" s="141">
        <f>W19/12</f>
        <v>92.874107939339879</v>
      </c>
      <c r="Y19" s="473">
        <f>SUM(W19:W38)</f>
        <v>22289.785905441579</v>
      </c>
      <c r="Z19" s="469">
        <f>SUM(X19:X38)</f>
        <v>1857.4821587867975</v>
      </c>
      <c r="AA19" s="471"/>
      <c r="AB19" s="469"/>
      <c r="AC19" s="140">
        <f>Q19*$E$11</f>
        <v>1114.4892952720786</v>
      </c>
      <c r="AD19" s="141">
        <f>AC19/12</f>
        <v>92.874107939339879</v>
      </c>
      <c r="AE19" s="473">
        <f>SUM(AC19:AC38)</f>
        <v>22289.785905441579</v>
      </c>
      <c r="AF19" s="469">
        <f>SUM(AD19:AD38)</f>
        <v>1857.4821587867975</v>
      </c>
      <c r="AG19" s="471"/>
      <c r="AH19" s="469"/>
      <c r="AI19" s="140">
        <f>Q19*$E$12</f>
        <v>1114.4892952720786</v>
      </c>
      <c r="AJ19" s="141">
        <f>AI19/12</f>
        <v>92.874107939339879</v>
      </c>
      <c r="AK19" s="473">
        <f>SUM(AI19:AI38)</f>
        <v>22289.785905441579</v>
      </c>
      <c r="AL19" s="469">
        <f>SUM(AJ19:AJ38)</f>
        <v>1857.4821587867975</v>
      </c>
      <c r="AM19" s="471"/>
      <c r="AN19" s="469"/>
      <c r="AO19" s="140">
        <f>Q19*$E$13</f>
        <v>1114.4892952720786</v>
      </c>
      <c r="AP19" s="141">
        <f>AO19/12</f>
        <v>92.874107939339879</v>
      </c>
      <c r="AQ19" s="473">
        <f>SUM(AO19:AO38)</f>
        <v>22289.785905441579</v>
      </c>
      <c r="AR19" s="469">
        <f>SUM(AP19:AP38)</f>
        <v>1857.4821587867975</v>
      </c>
      <c r="AS19" s="471"/>
      <c r="AT19" s="469"/>
      <c r="AU19" s="140">
        <f>Q19*$E$13</f>
        <v>1114.4892952720786</v>
      </c>
      <c r="AV19" s="141">
        <f>AU19/12</f>
        <v>92.874107939339879</v>
      </c>
      <c r="AW19" s="473">
        <f>SUM(AU19:AU38)</f>
        <v>22289.785905441579</v>
      </c>
      <c r="AX19" s="469">
        <f>SUM(AV19:AV38)</f>
        <v>1857.4821587867975</v>
      </c>
      <c r="AY19" s="471"/>
    </row>
    <row r="20" spans="1:51" x14ac:dyDescent="0.25">
      <c r="A20" s="142">
        <v>4</v>
      </c>
      <c r="B20" s="83" t="s">
        <v>283</v>
      </c>
      <c r="C20" s="83" t="s">
        <v>284</v>
      </c>
      <c r="D20" s="83" t="s">
        <v>521</v>
      </c>
      <c r="E20" s="484"/>
      <c r="F20" s="83" t="str">
        <f t="shared" ref="F20:F83" si="1">CONCATENATE(C20,J20)</f>
        <v>026007TTPL</v>
      </c>
      <c r="G20" s="85" t="s">
        <v>179</v>
      </c>
      <c r="H20" s="85">
        <v>37.799999999999997</v>
      </c>
      <c r="I20" s="143" t="s">
        <v>78</v>
      </c>
      <c r="J20" s="85" t="s">
        <v>114</v>
      </c>
      <c r="K20" s="85" t="s">
        <v>373</v>
      </c>
      <c r="L20" s="85" t="s">
        <v>375</v>
      </c>
      <c r="M20" s="144" t="s">
        <v>10</v>
      </c>
      <c r="N20" s="145">
        <v>1</v>
      </c>
      <c r="O20" s="166">
        <v>1000</v>
      </c>
      <c r="P20" s="147">
        <v>0.05</v>
      </c>
      <c r="Q20" s="148">
        <f t="shared" ref="Q20:Q30" si="2">O20*(P20+1)*N20</f>
        <v>1050</v>
      </c>
      <c r="R20" s="149">
        <f t="shared" ref="R20:R82" si="3">Q20/12</f>
        <v>87.5</v>
      </c>
      <c r="S20" s="487"/>
      <c r="T20" s="470"/>
      <c r="U20" s="475"/>
      <c r="V20" s="470"/>
      <c r="W20" s="148">
        <f t="shared" ref="W20:W83" si="4">Q20*$E$10</f>
        <v>1114.4892952720786</v>
      </c>
      <c r="X20" s="149">
        <f t="shared" ref="X20:X82" si="5">W20/12</f>
        <v>92.874107939339879</v>
      </c>
      <c r="Y20" s="487"/>
      <c r="Z20" s="470"/>
      <c r="AA20" s="475"/>
      <c r="AB20" s="470"/>
      <c r="AC20" s="148">
        <f t="shared" ref="AC20:AC83" si="6">Q20*$E$11</f>
        <v>1114.4892952720786</v>
      </c>
      <c r="AD20" s="149">
        <f t="shared" ref="AD20:AD82" si="7">AC20/12</f>
        <v>92.874107939339879</v>
      </c>
      <c r="AE20" s="487"/>
      <c r="AF20" s="470"/>
      <c r="AG20" s="475"/>
      <c r="AH20" s="470"/>
      <c r="AI20" s="148">
        <f t="shared" ref="AI20:AI83" si="8">Q20*$E$12</f>
        <v>1114.4892952720786</v>
      </c>
      <c r="AJ20" s="149">
        <f t="shared" ref="AJ20:AJ82" si="9">AI20/12</f>
        <v>92.874107939339879</v>
      </c>
      <c r="AK20" s="487"/>
      <c r="AL20" s="470"/>
      <c r="AM20" s="475"/>
      <c r="AN20" s="470"/>
      <c r="AO20" s="148">
        <f t="shared" ref="AO20:AO83" si="10">Q20*$E$13</f>
        <v>1114.4892952720786</v>
      </c>
      <c r="AP20" s="149">
        <f t="shared" ref="AP20:AP82" si="11">AO20/12</f>
        <v>92.874107939339879</v>
      </c>
      <c r="AQ20" s="487"/>
      <c r="AR20" s="470"/>
      <c r="AS20" s="475"/>
      <c r="AT20" s="470"/>
      <c r="AU20" s="148">
        <f t="shared" ref="AU20:AU83" si="12">Q20*$E$13</f>
        <v>1114.4892952720786</v>
      </c>
      <c r="AV20" s="149">
        <f t="shared" ref="AV20:AV82" si="13">AU20/12</f>
        <v>92.874107939339879</v>
      </c>
      <c r="AW20" s="487"/>
      <c r="AX20" s="470"/>
      <c r="AY20" s="475"/>
    </row>
    <row r="21" spans="1:51" x14ac:dyDescent="0.25">
      <c r="A21" s="142">
        <v>4</v>
      </c>
      <c r="B21" s="83" t="s">
        <v>283</v>
      </c>
      <c r="C21" s="83" t="s">
        <v>284</v>
      </c>
      <c r="D21" s="83" t="s">
        <v>521</v>
      </c>
      <c r="E21" s="484"/>
      <c r="F21" s="83" t="str">
        <f t="shared" si="1"/>
        <v>026007TTPL</v>
      </c>
      <c r="G21" s="85" t="s">
        <v>179</v>
      </c>
      <c r="H21" s="85">
        <v>101.35</v>
      </c>
      <c r="I21" s="143" t="s">
        <v>78</v>
      </c>
      <c r="J21" s="85" t="s">
        <v>114</v>
      </c>
      <c r="K21" s="85" t="s">
        <v>373</v>
      </c>
      <c r="L21" s="85" t="s">
        <v>376</v>
      </c>
      <c r="M21" s="144" t="s">
        <v>10</v>
      </c>
      <c r="N21" s="145">
        <v>1</v>
      </c>
      <c r="O21" s="166">
        <v>1000</v>
      </c>
      <c r="P21" s="147">
        <v>0.05</v>
      </c>
      <c r="Q21" s="148">
        <f t="shared" si="2"/>
        <v>1050</v>
      </c>
      <c r="R21" s="149">
        <f t="shared" si="3"/>
        <v>87.5</v>
      </c>
      <c r="S21" s="487"/>
      <c r="T21" s="470"/>
      <c r="U21" s="475"/>
      <c r="V21" s="470"/>
      <c r="W21" s="148">
        <f t="shared" si="4"/>
        <v>1114.4892952720786</v>
      </c>
      <c r="X21" s="149">
        <f t="shared" si="5"/>
        <v>92.874107939339879</v>
      </c>
      <c r="Y21" s="487"/>
      <c r="Z21" s="470"/>
      <c r="AA21" s="475"/>
      <c r="AB21" s="470"/>
      <c r="AC21" s="148">
        <f t="shared" si="6"/>
        <v>1114.4892952720786</v>
      </c>
      <c r="AD21" s="149">
        <f t="shared" si="7"/>
        <v>92.874107939339879</v>
      </c>
      <c r="AE21" s="487"/>
      <c r="AF21" s="470"/>
      <c r="AG21" s="475"/>
      <c r="AH21" s="470"/>
      <c r="AI21" s="148">
        <f t="shared" si="8"/>
        <v>1114.4892952720786</v>
      </c>
      <c r="AJ21" s="149">
        <f t="shared" si="9"/>
        <v>92.874107939339879</v>
      </c>
      <c r="AK21" s="487"/>
      <c r="AL21" s="470"/>
      <c r="AM21" s="475"/>
      <c r="AN21" s="470"/>
      <c r="AO21" s="148">
        <f t="shared" si="10"/>
        <v>1114.4892952720786</v>
      </c>
      <c r="AP21" s="149">
        <f t="shared" si="11"/>
        <v>92.874107939339879</v>
      </c>
      <c r="AQ21" s="487"/>
      <c r="AR21" s="470"/>
      <c r="AS21" s="475"/>
      <c r="AT21" s="470"/>
      <c r="AU21" s="148">
        <f t="shared" si="12"/>
        <v>1114.4892952720786</v>
      </c>
      <c r="AV21" s="149">
        <f t="shared" si="13"/>
        <v>92.874107939339879</v>
      </c>
      <c r="AW21" s="487"/>
      <c r="AX21" s="470"/>
      <c r="AY21" s="475"/>
    </row>
    <row r="22" spans="1:51" x14ac:dyDescent="0.25">
      <c r="A22" s="142">
        <v>4</v>
      </c>
      <c r="B22" s="83" t="s">
        <v>283</v>
      </c>
      <c r="C22" s="83" t="s">
        <v>284</v>
      </c>
      <c r="D22" s="83" t="s">
        <v>521</v>
      </c>
      <c r="E22" s="484"/>
      <c r="F22" s="83" t="str">
        <f t="shared" si="1"/>
        <v>026007TTPL</v>
      </c>
      <c r="G22" s="85" t="s">
        <v>197</v>
      </c>
      <c r="H22" s="85">
        <v>174.22</v>
      </c>
      <c r="I22" s="143" t="s">
        <v>78</v>
      </c>
      <c r="J22" s="85" t="s">
        <v>114</v>
      </c>
      <c r="K22" s="85" t="s">
        <v>373</v>
      </c>
      <c r="L22" s="85" t="s">
        <v>377</v>
      </c>
      <c r="M22" s="144" t="s">
        <v>10</v>
      </c>
      <c r="N22" s="145">
        <v>1</v>
      </c>
      <c r="O22" s="166">
        <v>1000</v>
      </c>
      <c r="P22" s="147">
        <v>0.05</v>
      </c>
      <c r="Q22" s="148">
        <f t="shared" si="2"/>
        <v>1050</v>
      </c>
      <c r="R22" s="149">
        <f t="shared" si="3"/>
        <v>87.5</v>
      </c>
      <c r="S22" s="487"/>
      <c r="T22" s="470"/>
      <c r="U22" s="475"/>
      <c r="V22" s="470"/>
      <c r="W22" s="148">
        <f t="shared" si="4"/>
        <v>1114.4892952720786</v>
      </c>
      <c r="X22" s="149">
        <f t="shared" si="5"/>
        <v>92.874107939339879</v>
      </c>
      <c r="Y22" s="487"/>
      <c r="Z22" s="470"/>
      <c r="AA22" s="475"/>
      <c r="AB22" s="470"/>
      <c r="AC22" s="148">
        <f t="shared" si="6"/>
        <v>1114.4892952720786</v>
      </c>
      <c r="AD22" s="149">
        <f t="shared" si="7"/>
        <v>92.874107939339879</v>
      </c>
      <c r="AE22" s="487"/>
      <c r="AF22" s="470"/>
      <c r="AG22" s="475"/>
      <c r="AH22" s="470"/>
      <c r="AI22" s="148">
        <f t="shared" si="8"/>
        <v>1114.4892952720786</v>
      </c>
      <c r="AJ22" s="149">
        <f t="shared" si="9"/>
        <v>92.874107939339879</v>
      </c>
      <c r="AK22" s="487"/>
      <c r="AL22" s="470"/>
      <c r="AM22" s="475"/>
      <c r="AN22" s="470"/>
      <c r="AO22" s="148">
        <f t="shared" si="10"/>
        <v>1114.4892952720786</v>
      </c>
      <c r="AP22" s="149">
        <f t="shared" si="11"/>
        <v>92.874107939339879</v>
      </c>
      <c r="AQ22" s="487"/>
      <c r="AR22" s="470"/>
      <c r="AS22" s="475"/>
      <c r="AT22" s="470"/>
      <c r="AU22" s="148">
        <f t="shared" si="12"/>
        <v>1114.4892952720786</v>
      </c>
      <c r="AV22" s="149">
        <f t="shared" si="13"/>
        <v>92.874107939339879</v>
      </c>
      <c r="AW22" s="487"/>
      <c r="AX22" s="470"/>
      <c r="AY22" s="475"/>
    </row>
    <row r="23" spans="1:51" x14ac:dyDescent="0.25">
      <c r="A23" s="142">
        <v>4</v>
      </c>
      <c r="B23" s="83" t="s">
        <v>283</v>
      </c>
      <c r="C23" s="83" t="s">
        <v>284</v>
      </c>
      <c r="D23" s="83" t="s">
        <v>521</v>
      </c>
      <c r="E23" s="484"/>
      <c r="F23" s="83" t="str">
        <f t="shared" si="1"/>
        <v>026007TTPL</v>
      </c>
      <c r="G23" s="85" t="s">
        <v>173</v>
      </c>
      <c r="H23" s="89">
        <v>35.01</v>
      </c>
      <c r="I23" s="143" t="s">
        <v>78</v>
      </c>
      <c r="J23" s="85" t="s">
        <v>114</v>
      </c>
      <c r="K23" s="85" t="s">
        <v>373</v>
      </c>
      <c r="L23" s="85">
        <v>111</v>
      </c>
      <c r="M23" s="144" t="s">
        <v>10</v>
      </c>
      <c r="N23" s="145">
        <v>1</v>
      </c>
      <c r="O23" s="166">
        <v>1000</v>
      </c>
      <c r="P23" s="147">
        <v>0.05</v>
      </c>
      <c r="Q23" s="148">
        <f t="shared" si="2"/>
        <v>1050</v>
      </c>
      <c r="R23" s="149">
        <f t="shared" si="3"/>
        <v>87.5</v>
      </c>
      <c r="S23" s="487"/>
      <c r="T23" s="470"/>
      <c r="U23" s="475"/>
      <c r="V23" s="470"/>
      <c r="W23" s="148">
        <f t="shared" si="4"/>
        <v>1114.4892952720786</v>
      </c>
      <c r="X23" s="149">
        <f t="shared" si="5"/>
        <v>92.874107939339879</v>
      </c>
      <c r="Y23" s="487"/>
      <c r="Z23" s="470"/>
      <c r="AA23" s="475"/>
      <c r="AB23" s="470"/>
      <c r="AC23" s="148">
        <f t="shared" si="6"/>
        <v>1114.4892952720786</v>
      </c>
      <c r="AD23" s="149">
        <f t="shared" si="7"/>
        <v>92.874107939339879</v>
      </c>
      <c r="AE23" s="487"/>
      <c r="AF23" s="470"/>
      <c r="AG23" s="475"/>
      <c r="AH23" s="470"/>
      <c r="AI23" s="148">
        <f t="shared" si="8"/>
        <v>1114.4892952720786</v>
      </c>
      <c r="AJ23" s="149">
        <f t="shared" si="9"/>
        <v>92.874107939339879</v>
      </c>
      <c r="AK23" s="487"/>
      <c r="AL23" s="470"/>
      <c r="AM23" s="475"/>
      <c r="AN23" s="470"/>
      <c r="AO23" s="148">
        <f t="shared" si="10"/>
        <v>1114.4892952720786</v>
      </c>
      <c r="AP23" s="149">
        <f t="shared" si="11"/>
        <v>92.874107939339879</v>
      </c>
      <c r="AQ23" s="487"/>
      <c r="AR23" s="470"/>
      <c r="AS23" s="475"/>
      <c r="AT23" s="470"/>
      <c r="AU23" s="148">
        <f t="shared" si="12"/>
        <v>1114.4892952720786</v>
      </c>
      <c r="AV23" s="149">
        <f t="shared" si="13"/>
        <v>92.874107939339879</v>
      </c>
      <c r="AW23" s="487"/>
      <c r="AX23" s="470"/>
      <c r="AY23" s="475"/>
    </row>
    <row r="24" spans="1:51" x14ac:dyDescent="0.25">
      <c r="A24" s="142">
        <v>4</v>
      </c>
      <c r="B24" s="83" t="s">
        <v>283</v>
      </c>
      <c r="C24" s="83" t="s">
        <v>284</v>
      </c>
      <c r="D24" s="83" t="s">
        <v>521</v>
      </c>
      <c r="E24" s="484"/>
      <c r="F24" s="83" t="str">
        <f t="shared" si="1"/>
        <v>026007TTPL</v>
      </c>
      <c r="G24" s="85" t="s">
        <v>174</v>
      </c>
      <c r="H24" s="89">
        <v>44.99</v>
      </c>
      <c r="I24" s="143" t="s">
        <v>78</v>
      </c>
      <c r="J24" s="85" t="s">
        <v>114</v>
      </c>
      <c r="K24" s="85" t="s">
        <v>373</v>
      </c>
      <c r="L24" s="85">
        <v>109</v>
      </c>
      <c r="M24" s="144" t="s">
        <v>10</v>
      </c>
      <c r="N24" s="145">
        <v>1</v>
      </c>
      <c r="O24" s="166">
        <v>1000</v>
      </c>
      <c r="P24" s="147">
        <v>0.05</v>
      </c>
      <c r="Q24" s="148">
        <f t="shared" si="2"/>
        <v>1050</v>
      </c>
      <c r="R24" s="149">
        <f t="shared" si="3"/>
        <v>87.5</v>
      </c>
      <c r="S24" s="487"/>
      <c r="T24" s="470"/>
      <c r="U24" s="475"/>
      <c r="V24" s="470"/>
      <c r="W24" s="148">
        <f t="shared" si="4"/>
        <v>1114.4892952720786</v>
      </c>
      <c r="X24" s="149">
        <f t="shared" si="5"/>
        <v>92.874107939339879</v>
      </c>
      <c r="Y24" s="487"/>
      <c r="Z24" s="470"/>
      <c r="AA24" s="475"/>
      <c r="AB24" s="470"/>
      <c r="AC24" s="148">
        <f t="shared" si="6"/>
        <v>1114.4892952720786</v>
      </c>
      <c r="AD24" s="149">
        <f t="shared" si="7"/>
        <v>92.874107939339879</v>
      </c>
      <c r="AE24" s="487"/>
      <c r="AF24" s="470"/>
      <c r="AG24" s="475"/>
      <c r="AH24" s="470"/>
      <c r="AI24" s="148">
        <f t="shared" si="8"/>
        <v>1114.4892952720786</v>
      </c>
      <c r="AJ24" s="149">
        <f t="shared" si="9"/>
        <v>92.874107939339879</v>
      </c>
      <c r="AK24" s="487"/>
      <c r="AL24" s="470"/>
      <c r="AM24" s="475"/>
      <c r="AN24" s="470"/>
      <c r="AO24" s="148">
        <f t="shared" si="10"/>
        <v>1114.4892952720786</v>
      </c>
      <c r="AP24" s="149">
        <f t="shared" si="11"/>
        <v>92.874107939339879</v>
      </c>
      <c r="AQ24" s="487"/>
      <c r="AR24" s="470"/>
      <c r="AS24" s="475"/>
      <c r="AT24" s="470"/>
      <c r="AU24" s="148">
        <f t="shared" si="12"/>
        <v>1114.4892952720786</v>
      </c>
      <c r="AV24" s="149">
        <f t="shared" si="13"/>
        <v>92.874107939339879</v>
      </c>
      <c r="AW24" s="487"/>
      <c r="AX24" s="470"/>
      <c r="AY24" s="475"/>
    </row>
    <row r="25" spans="1:51" x14ac:dyDescent="0.25">
      <c r="A25" s="142">
        <v>4</v>
      </c>
      <c r="B25" s="83" t="s">
        <v>283</v>
      </c>
      <c r="C25" s="83" t="s">
        <v>284</v>
      </c>
      <c r="D25" s="83" t="s">
        <v>521</v>
      </c>
      <c r="E25" s="484"/>
      <c r="F25" s="83" t="str">
        <f t="shared" si="1"/>
        <v>026007TTPL</v>
      </c>
      <c r="G25" s="85" t="s">
        <v>174</v>
      </c>
      <c r="H25" s="85">
        <v>88.39</v>
      </c>
      <c r="I25" s="143" t="s">
        <v>78</v>
      </c>
      <c r="J25" s="85" t="s">
        <v>114</v>
      </c>
      <c r="K25" s="85" t="s">
        <v>378</v>
      </c>
      <c r="L25" s="85" t="s">
        <v>374</v>
      </c>
      <c r="M25" s="144" t="s">
        <v>10</v>
      </c>
      <c r="N25" s="145">
        <v>1</v>
      </c>
      <c r="O25" s="166">
        <v>1000</v>
      </c>
      <c r="P25" s="147">
        <v>0.05</v>
      </c>
      <c r="Q25" s="148">
        <f t="shared" si="2"/>
        <v>1050</v>
      </c>
      <c r="R25" s="149">
        <f t="shared" si="3"/>
        <v>87.5</v>
      </c>
      <c r="S25" s="487"/>
      <c r="T25" s="470"/>
      <c r="U25" s="475"/>
      <c r="V25" s="470"/>
      <c r="W25" s="148">
        <f t="shared" si="4"/>
        <v>1114.4892952720786</v>
      </c>
      <c r="X25" s="149">
        <f t="shared" si="5"/>
        <v>92.874107939339879</v>
      </c>
      <c r="Y25" s="487"/>
      <c r="Z25" s="470"/>
      <c r="AA25" s="475"/>
      <c r="AB25" s="470"/>
      <c r="AC25" s="148">
        <f t="shared" si="6"/>
        <v>1114.4892952720786</v>
      </c>
      <c r="AD25" s="149">
        <f t="shared" si="7"/>
        <v>92.874107939339879</v>
      </c>
      <c r="AE25" s="487"/>
      <c r="AF25" s="470"/>
      <c r="AG25" s="475"/>
      <c r="AH25" s="470"/>
      <c r="AI25" s="148">
        <f t="shared" si="8"/>
        <v>1114.4892952720786</v>
      </c>
      <c r="AJ25" s="149">
        <f t="shared" si="9"/>
        <v>92.874107939339879</v>
      </c>
      <c r="AK25" s="487"/>
      <c r="AL25" s="470"/>
      <c r="AM25" s="475"/>
      <c r="AN25" s="470"/>
      <c r="AO25" s="148">
        <f t="shared" si="10"/>
        <v>1114.4892952720786</v>
      </c>
      <c r="AP25" s="149">
        <f t="shared" si="11"/>
        <v>92.874107939339879</v>
      </c>
      <c r="AQ25" s="487"/>
      <c r="AR25" s="470"/>
      <c r="AS25" s="475"/>
      <c r="AT25" s="470"/>
      <c r="AU25" s="148">
        <f t="shared" si="12"/>
        <v>1114.4892952720786</v>
      </c>
      <c r="AV25" s="149">
        <f t="shared" si="13"/>
        <v>92.874107939339879</v>
      </c>
      <c r="AW25" s="487"/>
      <c r="AX25" s="470"/>
      <c r="AY25" s="475"/>
    </row>
    <row r="26" spans="1:51" x14ac:dyDescent="0.25">
      <c r="A26" s="142">
        <v>4</v>
      </c>
      <c r="B26" s="83" t="s">
        <v>283</v>
      </c>
      <c r="C26" s="83" t="s">
        <v>284</v>
      </c>
      <c r="D26" s="83" t="s">
        <v>521</v>
      </c>
      <c r="E26" s="484"/>
      <c r="F26" s="83" t="str">
        <f t="shared" si="1"/>
        <v>026007TTPL</v>
      </c>
      <c r="G26" s="85" t="s">
        <v>174</v>
      </c>
      <c r="H26" s="85">
        <v>8.0299999999999994</v>
      </c>
      <c r="I26" s="143" t="s">
        <v>78</v>
      </c>
      <c r="J26" s="85" t="s">
        <v>114</v>
      </c>
      <c r="K26" s="85" t="s">
        <v>378</v>
      </c>
      <c r="L26" s="85" t="s">
        <v>375</v>
      </c>
      <c r="M26" s="144" t="s">
        <v>10</v>
      </c>
      <c r="N26" s="145">
        <v>1</v>
      </c>
      <c r="O26" s="166">
        <v>1000</v>
      </c>
      <c r="P26" s="147">
        <v>0.05</v>
      </c>
      <c r="Q26" s="148">
        <f t="shared" si="2"/>
        <v>1050</v>
      </c>
      <c r="R26" s="149">
        <f t="shared" si="3"/>
        <v>87.5</v>
      </c>
      <c r="S26" s="487"/>
      <c r="T26" s="470"/>
      <c r="U26" s="475"/>
      <c r="V26" s="470"/>
      <c r="W26" s="148">
        <f t="shared" si="4"/>
        <v>1114.4892952720786</v>
      </c>
      <c r="X26" s="149">
        <f t="shared" si="5"/>
        <v>92.874107939339879</v>
      </c>
      <c r="Y26" s="487"/>
      <c r="Z26" s="470"/>
      <c r="AA26" s="475"/>
      <c r="AB26" s="470"/>
      <c r="AC26" s="148">
        <f t="shared" si="6"/>
        <v>1114.4892952720786</v>
      </c>
      <c r="AD26" s="149">
        <f t="shared" si="7"/>
        <v>92.874107939339879</v>
      </c>
      <c r="AE26" s="487"/>
      <c r="AF26" s="470"/>
      <c r="AG26" s="475"/>
      <c r="AH26" s="470"/>
      <c r="AI26" s="148">
        <f t="shared" si="8"/>
        <v>1114.4892952720786</v>
      </c>
      <c r="AJ26" s="149">
        <f t="shared" si="9"/>
        <v>92.874107939339879</v>
      </c>
      <c r="AK26" s="487"/>
      <c r="AL26" s="470"/>
      <c r="AM26" s="475"/>
      <c r="AN26" s="470"/>
      <c r="AO26" s="148">
        <f t="shared" si="10"/>
        <v>1114.4892952720786</v>
      </c>
      <c r="AP26" s="149">
        <f t="shared" si="11"/>
        <v>92.874107939339879</v>
      </c>
      <c r="AQ26" s="487"/>
      <c r="AR26" s="470"/>
      <c r="AS26" s="475"/>
      <c r="AT26" s="470"/>
      <c r="AU26" s="148">
        <f t="shared" si="12"/>
        <v>1114.4892952720786</v>
      </c>
      <c r="AV26" s="149">
        <f t="shared" si="13"/>
        <v>92.874107939339879</v>
      </c>
      <c r="AW26" s="487"/>
      <c r="AX26" s="470"/>
      <c r="AY26" s="475"/>
    </row>
    <row r="27" spans="1:51" x14ac:dyDescent="0.25">
      <c r="A27" s="142">
        <v>4</v>
      </c>
      <c r="B27" s="83" t="s">
        <v>283</v>
      </c>
      <c r="C27" s="83" t="s">
        <v>284</v>
      </c>
      <c r="D27" s="83" t="s">
        <v>521</v>
      </c>
      <c r="E27" s="484"/>
      <c r="F27" s="83" t="str">
        <f t="shared" si="1"/>
        <v>026007TTPL</v>
      </c>
      <c r="G27" s="85" t="s">
        <v>174</v>
      </c>
      <c r="H27" s="85">
        <v>152.4</v>
      </c>
      <c r="I27" s="143" t="s">
        <v>78</v>
      </c>
      <c r="J27" s="85" t="s">
        <v>114</v>
      </c>
      <c r="K27" s="85" t="s">
        <v>378</v>
      </c>
      <c r="L27" s="85" t="s">
        <v>379</v>
      </c>
      <c r="M27" s="144" t="s">
        <v>10</v>
      </c>
      <c r="N27" s="145">
        <v>1</v>
      </c>
      <c r="O27" s="166">
        <v>1000</v>
      </c>
      <c r="P27" s="147">
        <v>0.05</v>
      </c>
      <c r="Q27" s="148">
        <f t="shared" si="2"/>
        <v>1050</v>
      </c>
      <c r="R27" s="149">
        <f t="shared" si="3"/>
        <v>87.5</v>
      </c>
      <c r="S27" s="487"/>
      <c r="T27" s="470"/>
      <c r="U27" s="475"/>
      <c r="V27" s="470"/>
      <c r="W27" s="148">
        <f t="shared" si="4"/>
        <v>1114.4892952720786</v>
      </c>
      <c r="X27" s="149">
        <f t="shared" si="5"/>
        <v>92.874107939339879</v>
      </c>
      <c r="Y27" s="487"/>
      <c r="Z27" s="470"/>
      <c r="AA27" s="475"/>
      <c r="AB27" s="470"/>
      <c r="AC27" s="148">
        <f t="shared" si="6"/>
        <v>1114.4892952720786</v>
      </c>
      <c r="AD27" s="149">
        <f t="shared" si="7"/>
        <v>92.874107939339879</v>
      </c>
      <c r="AE27" s="487"/>
      <c r="AF27" s="470"/>
      <c r="AG27" s="475"/>
      <c r="AH27" s="470"/>
      <c r="AI27" s="148">
        <f t="shared" si="8"/>
        <v>1114.4892952720786</v>
      </c>
      <c r="AJ27" s="149">
        <f t="shared" si="9"/>
        <v>92.874107939339879</v>
      </c>
      <c r="AK27" s="487"/>
      <c r="AL27" s="470"/>
      <c r="AM27" s="475"/>
      <c r="AN27" s="470"/>
      <c r="AO27" s="148">
        <f t="shared" si="10"/>
        <v>1114.4892952720786</v>
      </c>
      <c r="AP27" s="149">
        <f t="shared" si="11"/>
        <v>92.874107939339879</v>
      </c>
      <c r="AQ27" s="487"/>
      <c r="AR27" s="470"/>
      <c r="AS27" s="475"/>
      <c r="AT27" s="470"/>
      <c r="AU27" s="148">
        <f t="shared" si="12"/>
        <v>1114.4892952720786</v>
      </c>
      <c r="AV27" s="149">
        <f t="shared" si="13"/>
        <v>92.874107939339879</v>
      </c>
      <c r="AW27" s="487"/>
      <c r="AX27" s="470"/>
      <c r="AY27" s="475"/>
    </row>
    <row r="28" spans="1:51" x14ac:dyDescent="0.25">
      <c r="A28" s="142">
        <v>4</v>
      </c>
      <c r="B28" s="83" t="s">
        <v>283</v>
      </c>
      <c r="C28" s="83" t="s">
        <v>284</v>
      </c>
      <c r="D28" s="83" t="s">
        <v>521</v>
      </c>
      <c r="E28" s="484"/>
      <c r="F28" s="83" t="str">
        <f t="shared" si="1"/>
        <v>026007TTPL</v>
      </c>
      <c r="G28" s="85" t="s">
        <v>174</v>
      </c>
      <c r="H28" s="85">
        <v>153.12</v>
      </c>
      <c r="I28" s="143" t="s">
        <v>78</v>
      </c>
      <c r="J28" s="85" t="s">
        <v>114</v>
      </c>
      <c r="K28" s="85" t="s">
        <v>378</v>
      </c>
      <c r="L28" s="85" t="s">
        <v>380</v>
      </c>
      <c r="M28" s="144" t="s">
        <v>10</v>
      </c>
      <c r="N28" s="150">
        <v>1</v>
      </c>
      <c r="O28" s="172">
        <v>1000</v>
      </c>
      <c r="P28" s="151">
        <v>0.05</v>
      </c>
      <c r="Q28" s="152">
        <f t="shared" ref="Q28" si="14">O28*(P28+1)*N28</f>
        <v>1050</v>
      </c>
      <c r="R28" s="153">
        <f t="shared" ref="R28" si="15">Q28/12</f>
        <v>87.5</v>
      </c>
      <c r="S28" s="487"/>
      <c r="T28" s="470"/>
      <c r="U28" s="475"/>
      <c r="V28" s="470"/>
      <c r="W28" s="152">
        <f t="shared" si="4"/>
        <v>1114.4892952720786</v>
      </c>
      <c r="X28" s="153">
        <f t="shared" ref="X28" si="16">W28/12</f>
        <v>92.874107939339879</v>
      </c>
      <c r="Y28" s="487"/>
      <c r="Z28" s="470"/>
      <c r="AA28" s="475"/>
      <c r="AB28" s="470"/>
      <c r="AC28" s="152">
        <f t="shared" si="6"/>
        <v>1114.4892952720786</v>
      </c>
      <c r="AD28" s="153">
        <f t="shared" ref="AD28" si="17">AC28/12</f>
        <v>92.874107939339879</v>
      </c>
      <c r="AE28" s="487"/>
      <c r="AF28" s="470"/>
      <c r="AG28" s="475"/>
      <c r="AH28" s="470"/>
      <c r="AI28" s="152">
        <f t="shared" si="8"/>
        <v>1114.4892952720786</v>
      </c>
      <c r="AJ28" s="153">
        <f t="shared" ref="AJ28" si="18">AI28/12</f>
        <v>92.874107939339879</v>
      </c>
      <c r="AK28" s="487"/>
      <c r="AL28" s="470"/>
      <c r="AM28" s="475"/>
      <c r="AN28" s="470"/>
      <c r="AO28" s="152">
        <f t="shared" si="10"/>
        <v>1114.4892952720786</v>
      </c>
      <c r="AP28" s="153">
        <f t="shared" ref="AP28" si="19">AO28/12</f>
        <v>92.874107939339879</v>
      </c>
      <c r="AQ28" s="487"/>
      <c r="AR28" s="470"/>
      <c r="AS28" s="475"/>
      <c r="AT28" s="470"/>
      <c r="AU28" s="152">
        <f t="shared" si="12"/>
        <v>1114.4892952720786</v>
      </c>
      <c r="AV28" s="153">
        <f t="shared" ref="AV28" si="20">AU28/12</f>
        <v>92.874107939339879</v>
      </c>
      <c r="AW28" s="487"/>
      <c r="AX28" s="470"/>
      <c r="AY28" s="475"/>
    </row>
    <row r="29" spans="1:51" x14ac:dyDescent="0.25">
      <c r="A29" s="142">
        <v>4</v>
      </c>
      <c r="B29" s="83" t="s">
        <v>283</v>
      </c>
      <c r="C29" s="83" t="s">
        <v>284</v>
      </c>
      <c r="D29" s="83" t="s">
        <v>521</v>
      </c>
      <c r="E29" s="482"/>
      <c r="F29" s="83" t="str">
        <f t="shared" si="1"/>
        <v>026007TTPL</v>
      </c>
      <c r="G29" s="85" t="s">
        <v>174</v>
      </c>
      <c r="H29" s="85">
        <v>77.709999999999994</v>
      </c>
      <c r="I29" s="143" t="s">
        <v>78</v>
      </c>
      <c r="J29" s="85" t="s">
        <v>114</v>
      </c>
      <c r="K29" s="85" t="s">
        <v>378</v>
      </c>
      <c r="L29" s="85" t="s">
        <v>381</v>
      </c>
      <c r="M29" s="144" t="s">
        <v>10</v>
      </c>
      <c r="N29" s="150">
        <v>1</v>
      </c>
      <c r="O29" s="172">
        <v>1000</v>
      </c>
      <c r="P29" s="151">
        <v>0.05</v>
      </c>
      <c r="Q29" s="152">
        <f t="shared" si="2"/>
        <v>1050</v>
      </c>
      <c r="R29" s="153">
        <f t="shared" si="3"/>
        <v>87.5</v>
      </c>
      <c r="S29" s="487"/>
      <c r="T29" s="470"/>
      <c r="U29" s="475"/>
      <c r="V29" s="470"/>
      <c r="W29" s="152">
        <f t="shared" si="4"/>
        <v>1114.4892952720786</v>
      </c>
      <c r="X29" s="153">
        <f t="shared" si="5"/>
        <v>92.874107939339879</v>
      </c>
      <c r="Y29" s="487"/>
      <c r="Z29" s="470"/>
      <c r="AA29" s="475"/>
      <c r="AB29" s="470"/>
      <c r="AC29" s="152">
        <f t="shared" si="6"/>
        <v>1114.4892952720786</v>
      </c>
      <c r="AD29" s="153">
        <f t="shared" si="7"/>
        <v>92.874107939339879</v>
      </c>
      <c r="AE29" s="487"/>
      <c r="AF29" s="470"/>
      <c r="AG29" s="475"/>
      <c r="AH29" s="470"/>
      <c r="AI29" s="152">
        <f t="shared" si="8"/>
        <v>1114.4892952720786</v>
      </c>
      <c r="AJ29" s="153">
        <f t="shared" si="9"/>
        <v>92.874107939339879</v>
      </c>
      <c r="AK29" s="487"/>
      <c r="AL29" s="470"/>
      <c r="AM29" s="475"/>
      <c r="AN29" s="470"/>
      <c r="AO29" s="152">
        <f t="shared" si="10"/>
        <v>1114.4892952720786</v>
      </c>
      <c r="AP29" s="153">
        <f t="shared" si="11"/>
        <v>92.874107939339879</v>
      </c>
      <c r="AQ29" s="487"/>
      <c r="AR29" s="470"/>
      <c r="AS29" s="475"/>
      <c r="AT29" s="470"/>
      <c r="AU29" s="152">
        <f t="shared" si="12"/>
        <v>1114.4892952720786</v>
      </c>
      <c r="AV29" s="153">
        <f t="shared" si="13"/>
        <v>92.874107939339879</v>
      </c>
      <c r="AW29" s="487"/>
      <c r="AX29" s="470"/>
      <c r="AY29" s="475"/>
    </row>
    <row r="30" spans="1:51" x14ac:dyDescent="0.25">
      <c r="A30" s="142">
        <v>4</v>
      </c>
      <c r="B30" s="83" t="s">
        <v>283</v>
      </c>
      <c r="C30" s="83" t="s">
        <v>284</v>
      </c>
      <c r="D30" s="83" t="s">
        <v>521</v>
      </c>
      <c r="E30" s="83" t="str">
        <f>F30</f>
        <v>026007TTTD</v>
      </c>
      <c r="F30" s="83" t="str">
        <f t="shared" si="1"/>
        <v>026007TTTD</v>
      </c>
      <c r="G30" s="85" t="s">
        <v>174</v>
      </c>
      <c r="H30" s="89">
        <v>42.49</v>
      </c>
      <c r="I30" s="143" t="s">
        <v>78</v>
      </c>
      <c r="J30" s="85" t="s">
        <v>115</v>
      </c>
      <c r="K30" s="85" t="s">
        <v>378</v>
      </c>
      <c r="L30" s="85" t="s">
        <v>382</v>
      </c>
      <c r="M30" s="144" t="s">
        <v>10</v>
      </c>
      <c r="N30" s="154">
        <v>1</v>
      </c>
      <c r="O30" s="166">
        <v>1000</v>
      </c>
      <c r="P30" s="147">
        <v>0.05</v>
      </c>
      <c r="Q30" s="148">
        <f t="shared" si="2"/>
        <v>1050</v>
      </c>
      <c r="R30" s="149">
        <f t="shared" si="3"/>
        <v>87.5</v>
      </c>
      <c r="S30" s="487"/>
      <c r="T30" s="470"/>
      <c r="U30" s="475"/>
      <c r="V30" s="470"/>
      <c r="W30" s="148">
        <f t="shared" si="4"/>
        <v>1114.4892952720786</v>
      </c>
      <c r="X30" s="149">
        <f t="shared" si="5"/>
        <v>92.874107939339879</v>
      </c>
      <c r="Y30" s="487"/>
      <c r="Z30" s="470"/>
      <c r="AA30" s="475"/>
      <c r="AB30" s="470"/>
      <c r="AC30" s="148">
        <f t="shared" si="6"/>
        <v>1114.4892952720786</v>
      </c>
      <c r="AD30" s="149">
        <f t="shared" si="7"/>
        <v>92.874107939339879</v>
      </c>
      <c r="AE30" s="487"/>
      <c r="AF30" s="470"/>
      <c r="AG30" s="475"/>
      <c r="AH30" s="470"/>
      <c r="AI30" s="148">
        <f t="shared" si="8"/>
        <v>1114.4892952720786</v>
      </c>
      <c r="AJ30" s="149">
        <f t="shared" si="9"/>
        <v>92.874107939339879</v>
      </c>
      <c r="AK30" s="487"/>
      <c r="AL30" s="470"/>
      <c r="AM30" s="475"/>
      <c r="AN30" s="470"/>
      <c r="AO30" s="148">
        <f t="shared" si="10"/>
        <v>1114.4892952720786</v>
      </c>
      <c r="AP30" s="149">
        <f t="shared" si="11"/>
        <v>92.874107939339879</v>
      </c>
      <c r="AQ30" s="487"/>
      <c r="AR30" s="470"/>
      <c r="AS30" s="475"/>
      <c r="AT30" s="470"/>
      <c r="AU30" s="148">
        <f t="shared" si="12"/>
        <v>1114.4892952720786</v>
      </c>
      <c r="AV30" s="149">
        <f t="shared" si="13"/>
        <v>92.874107939339879</v>
      </c>
      <c r="AW30" s="487"/>
      <c r="AX30" s="470"/>
      <c r="AY30" s="475"/>
    </row>
    <row r="31" spans="1:51" x14ac:dyDescent="0.25">
      <c r="A31" s="142">
        <v>4</v>
      </c>
      <c r="B31" s="83" t="s">
        <v>283</v>
      </c>
      <c r="C31" s="83" t="s">
        <v>284</v>
      </c>
      <c r="D31" s="83" t="s">
        <v>521</v>
      </c>
      <c r="E31" s="481" t="str">
        <f>F31</f>
        <v>026007TTVE</v>
      </c>
      <c r="F31" s="83" t="str">
        <f t="shared" si="1"/>
        <v>026007TTVE</v>
      </c>
      <c r="G31" s="85" t="s">
        <v>207</v>
      </c>
      <c r="H31" s="89">
        <v>52.42</v>
      </c>
      <c r="I31" s="143" t="s">
        <v>78</v>
      </c>
      <c r="J31" s="85" t="s">
        <v>116</v>
      </c>
      <c r="K31" s="85" t="s">
        <v>378</v>
      </c>
      <c r="L31" s="85" t="s">
        <v>383</v>
      </c>
      <c r="M31" s="144" t="s">
        <v>10</v>
      </c>
      <c r="N31" s="145">
        <v>1</v>
      </c>
      <c r="O31" s="166">
        <v>1000</v>
      </c>
      <c r="P31" s="147">
        <v>0.05</v>
      </c>
      <c r="Q31" s="148">
        <f t="shared" ref="Q31:Q93" si="21">O31*(P31+1)*N31</f>
        <v>1050</v>
      </c>
      <c r="R31" s="149">
        <f t="shared" si="3"/>
        <v>87.5</v>
      </c>
      <c r="S31" s="487"/>
      <c r="T31" s="470"/>
      <c r="U31" s="475"/>
      <c r="V31" s="470"/>
      <c r="W31" s="148">
        <f t="shared" si="4"/>
        <v>1114.4892952720786</v>
      </c>
      <c r="X31" s="149">
        <f t="shared" si="5"/>
        <v>92.874107939339879</v>
      </c>
      <c r="Y31" s="487"/>
      <c r="Z31" s="470"/>
      <c r="AA31" s="475"/>
      <c r="AB31" s="470"/>
      <c r="AC31" s="148">
        <f t="shared" si="6"/>
        <v>1114.4892952720786</v>
      </c>
      <c r="AD31" s="149">
        <f t="shared" si="7"/>
        <v>92.874107939339879</v>
      </c>
      <c r="AE31" s="487"/>
      <c r="AF31" s="470"/>
      <c r="AG31" s="475"/>
      <c r="AH31" s="470"/>
      <c r="AI31" s="148">
        <f t="shared" si="8"/>
        <v>1114.4892952720786</v>
      </c>
      <c r="AJ31" s="149">
        <f t="shared" si="9"/>
        <v>92.874107939339879</v>
      </c>
      <c r="AK31" s="487"/>
      <c r="AL31" s="470"/>
      <c r="AM31" s="475"/>
      <c r="AN31" s="470"/>
      <c r="AO31" s="148">
        <f t="shared" si="10"/>
        <v>1114.4892952720786</v>
      </c>
      <c r="AP31" s="149">
        <f t="shared" si="11"/>
        <v>92.874107939339879</v>
      </c>
      <c r="AQ31" s="487"/>
      <c r="AR31" s="470"/>
      <c r="AS31" s="475"/>
      <c r="AT31" s="470"/>
      <c r="AU31" s="148">
        <f t="shared" si="12"/>
        <v>1114.4892952720786</v>
      </c>
      <c r="AV31" s="149">
        <f t="shared" si="13"/>
        <v>92.874107939339879</v>
      </c>
      <c r="AW31" s="487"/>
      <c r="AX31" s="470"/>
      <c r="AY31" s="475"/>
    </row>
    <row r="32" spans="1:51" ht="15" customHeight="1" x14ac:dyDescent="0.25">
      <c r="A32" s="142">
        <v>4</v>
      </c>
      <c r="B32" s="83" t="s">
        <v>283</v>
      </c>
      <c r="C32" s="83" t="s">
        <v>284</v>
      </c>
      <c r="D32" s="83" t="s">
        <v>521</v>
      </c>
      <c r="E32" s="484"/>
      <c r="F32" s="83" t="str">
        <f t="shared" si="1"/>
        <v>026007TTVE</v>
      </c>
      <c r="G32" s="85" t="s">
        <v>207</v>
      </c>
      <c r="H32" s="89">
        <v>233.39</v>
      </c>
      <c r="I32" s="143" t="s">
        <v>78</v>
      </c>
      <c r="J32" s="85" t="s">
        <v>116</v>
      </c>
      <c r="K32" s="85" t="s">
        <v>378</v>
      </c>
      <c r="L32" s="85" t="s">
        <v>378</v>
      </c>
      <c r="M32" s="144" t="s">
        <v>10</v>
      </c>
      <c r="N32" s="145">
        <v>1</v>
      </c>
      <c r="O32" s="166">
        <v>1000</v>
      </c>
      <c r="P32" s="147">
        <v>0.05</v>
      </c>
      <c r="Q32" s="148">
        <f t="shared" si="21"/>
        <v>1050</v>
      </c>
      <c r="R32" s="149">
        <f t="shared" si="3"/>
        <v>87.5</v>
      </c>
      <c r="S32" s="487"/>
      <c r="T32" s="470"/>
      <c r="U32" s="475"/>
      <c r="V32" s="470"/>
      <c r="W32" s="148">
        <f t="shared" si="4"/>
        <v>1114.4892952720786</v>
      </c>
      <c r="X32" s="149">
        <f t="shared" si="5"/>
        <v>92.874107939339879</v>
      </c>
      <c r="Y32" s="487"/>
      <c r="Z32" s="470"/>
      <c r="AA32" s="475"/>
      <c r="AB32" s="470"/>
      <c r="AC32" s="148">
        <f t="shared" si="6"/>
        <v>1114.4892952720786</v>
      </c>
      <c r="AD32" s="149">
        <f t="shared" si="7"/>
        <v>92.874107939339879</v>
      </c>
      <c r="AE32" s="487"/>
      <c r="AF32" s="470"/>
      <c r="AG32" s="475"/>
      <c r="AH32" s="470"/>
      <c r="AI32" s="148">
        <f t="shared" si="8"/>
        <v>1114.4892952720786</v>
      </c>
      <c r="AJ32" s="149">
        <f t="shared" si="9"/>
        <v>92.874107939339879</v>
      </c>
      <c r="AK32" s="487"/>
      <c r="AL32" s="470"/>
      <c r="AM32" s="475"/>
      <c r="AN32" s="470"/>
      <c r="AO32" s="148">
        <f t="shared" si="10"/>
        <v>1114.4892952720786</v>
      </c>
      <c r="AP32" s="149">
        <f t="shared" si="11"/>
        <v>92.874107939339879</v>
      </c>
      <c r="AQ32" s="487"/>
      <c r="AR32" s="470"/>
      <c r="AS32" s="475"/>
      <c r="AT32" s="470"/>
      <c r="AU32" s="148">
        <f t="shared" si="12"/>
        <v>1114.4892952720786</v>
      </c>
      <c r="AV32" s="149">
        <f t="shared" si="13"/>
        <v>92.874107939339879</v>
      </c>
      <c r="AW32" s="487"/>
      <c r="AX32" s="470"/>
      <c r="AY32" s="475"/>
    </row>
    <row r="33" spans="1:51" ht="15" customHeight="1" x14ac:dyDescent="0.25">
      <c r="A33" s="142">
        <v>4</v>
      </c>
      <c r="B33" s="83" t="s">
        <v>283</v>
      </c>
      <c r="C33" s="83" t="s">
        <v>284</v>
      </c>
      <c r="D33" s="83" t="s">
        <v>521</v>
      </c>
      <c r="E33" s="484"/>
      <c r="F33" s="83" t="str">
        <f t="shared" si="1"/>
        <v>026007TTVE</v>
      </c>
      <c r="G33" s="85" t="s">
        <v>207</v>
      </c>
      <c r="H33" s="89">
        <v>54.13</v>
      </c>
      <c r="I33" s="143" t="s">
        <v>78</v>
      </c>
      <c r="J33" s="85" t="s">
        <v>116</v>
      </c>
      <c r="K33" s="85" t="s">
        <v>378</v>
      </c>
      <c r="L33" s="85" t="s">
        <v>384</v>
      </c>
      <c r="M33" s="144" t="s">
        <v>10</v>
      </c>
      <c r="N33" s="145">
        <v>1</v>
      </c>
      <c r="O33" s="166">
        <v>1000</v>
      </c>
      <c r="P33" s="147">
        <v>0.05</v>
      </c>
      <c r="Q33" s="148">
        <f t="shared" si="21"/>
        <v>1050</v>
      </c>
      <c r="R33" s="149">
        <f t="shared" si="3"/>
        <v>87.5</v>
      </c>
      <c r="S33" s="487"/>
      <c r="T33" s="470"/>
      <c r="U33" s="475"/>
      <c r="V33" s="470"/>
      <c r="W33" s="148">
        <f t="shared" si="4"/>
        <v>1114.4892952720786</v>
      </c>
      <c r="X33" s="149">
        <f t="shared" si="5"/>
        <v>92.874107939339879</v>
      </c>
      <c r="Y33" s="487"/>
      <c r="Z33" s="470"/>
      <c r="AA33" s="475"/>
      <c r="AB33" s="470"/>
      <c r="AC33" s="148">
        <f t="shared" si="6"/>
        <v>1114.4892952720786</v>
      </c>
      <c r="AD33" s="149">
        <f t="shared" si="7"/>
        <v>92.874107939339879</v>
      </c>
      <c r="AE33" s="487"/>
      <c r="AF33" s="470"/>
      <c r="AG33" s="475"/>
      <c r="AH33" s="470"/>
      <c r="AI33" s="148">
        <f t="shared" si="8"/>
        <v>1114.4892952720786</v>
      </c>
      <c r="AJ33" s="149">
        <f t="shared" si="9"/>
        <v>92.874107939339879</v>
      </c>
      <c r="AK33" s="487"/>
      <c r="AL33" s="470"/>
      <c r="AM33" s="475"/>
      <c r="AN33" s="470"/>
      <c r="AO33" s="148">
        <f t="shared" si="10"/>
        <v>1114.4892952720786</v>
      </c>
      <c r="AP33" s="149">
        <f t="shared" si="11"/>
        <v>92.874107939339879</v>
      </c>
      <c r="AQ33" s="487"/>
      <c r="AR33" s="470"/>
      <c r="AS33" s="475"/>
      <c r="AT33" s="470"/>
      <c r="AU33" s="148">
        <f t="shared" si="12"/>
        <v>1114.4892952720786</v>
      </c>
      <c r="AV33" s="149">
        <f t="shared" si="13"/>
        <v>92.874107939339879</v>
      </c>
      <c r="AW33" s="487"/>
      <c r="AX33" s="470"/>
      <c r="AY33" s="475"/>
    </row>
    <row r="34" spans="1:51" ht="15" customHeight="1" x14ac:dyDescent="0.25">
      <c r="A34" s="142">
        <v>4</v>
      </c>
      <c r="B34" s="83" t="s">
        <v>283</v>
      </c>
      <c r="C34" s="83" t="s">
        <v>284</v>
      </c>
      <c r="D34" s="83" t="s">
        <v>521</v>
      </c>
      <c r="E34" s="484"/>
      <c r="F34" s="83" t="str">
        <f t="shared" si="1"/>
        <v>026007TTVE</v>
      </c>
      <c r="G34" s="85" t="s">
        <v>207</v>
      </c>
      <c r="H34" s="89">
        <v>43.17</v>
      </c>
      <c r="I34" s="143" t="s">
        <v>78</v>
      </c>
      <c r="J34" s="85" t="s">
        <v>116</v>
      </c>
      <c r="K34" s="85" t="s">
        <v>378</v>
      </c>
      <c r="L34" s="85" t="s">
        <v>385</v>
      </c>
      <c r="M34" s="144" t="s">
        <v>10</v>
      </c>
      <c r="N34" s="145">
        <v>1</v>
      </c>
      <c r="O34" s="166">
        <v>1000</v>
      </c>
      <c r="P34" s="147">
        <v>0.05</v>
      </c>
      <c r="Q34" s="148">
        <f t="shared" si="21"/>
        <v>1050</v>
      </c>
      <c r="R34" s="149">
        <f t="shared" si="3"/>
        <v>87.5</v>
      </c>
      <c r="S34" s="487"/>
      <c r="T34" s="470"/>
      <c r="U34" s="475"/>
      <c r="V34" s="470"/>
      <c r="W34" s="148">
        <f t="shared" si="4"/>
        <v>1114.4892952720786</v>
      </c>
      <c r="X34" s="149">
        <f t="shared" si="5"/>
        <v>92.874107939339879</v>
      </c>
      <c r="Y34" s="487"/>
      <c r="Z34" s="470"/>
      <c r="AA34" s="475"/>
      <c r="AB34" s="470"/>
      <c r="AC34" s="148">
        <f t="shared" si="6"/>
        <v>1114.4892952720786</v>
      </c>
      <c r="AD34" s="149">
        <f t="shared" si="7"/>
        <v>92.874107939339879</v>
      </c>
      <c r="AE34" s="487"/>
      <c r="AF34" s="470"/>
      <c r="AG34" s="475"/>
      <c r="AH34" s="470"/>
      <c r="AI34" s="148">
        <f t="shared" si="8"/>
        <v>1114.4892952720786</v>
      </c>
      <c r="AJ34" s="149">
        <f t="shared" si="9"/>
        <v>92.874107939339879</v>
      </c>
      <c r="AK34" s="487"/>
      <c r="AL34" s="470"/>
      <c r="AM34" s="475"/>
      <c r="AN34" s="470"/>
      <c r="AO34" s="148">
        <f t="shared" si="10"/>
        <v>1114.4892952720786</v>
      </c>
      <c r="AP34" s="149">
        <f t="shared" si="11"/>
        <v>92.874107939339879</v>
      </c>
      <c r="AQ34" s="487"/>
      <c r="AR34" s="470"/>
      <c r="AS34" s="475"/>
      <c r="AT34" s="470"/>
      <c r="AU34" s="148">
        <f t="shared" si="12"/>
        <v>1114.4892952720786</v>
      </c>
      <c r="AV34" s="149">
        <f t="shared" si="13"/>
        <v>92.874107939339879</v>
      </c>
      <c r="AW34" s="487"/>
      <c r="AX34" s="470"/>
      <c r="AY34" s="475"/>
    </row>
    <row r="35" spans="1:51" ht="15" customHeight="1" x14ac:dyDescent="0.25">
      <c r="A35" s="142">
        <v>4</v>
      </c>
      <c r="B35" s="83" t="s">
        <v>283</v>
      </c>
      <c r="C35" s="83" t="s">
        <v>284</v>
      </c>
      <c r="D35" s="83" t="s">
        <v>521</v>
      </c>
      <c r="E35" s="484"/>
      <c r="F35" s="83" t="str">
        <f t="shared" si="1"/>
        <v>026007TTVE</v>
      </c>
      <c r="G35" s="85" t="s">
        <v>207</v>
      </c>
      <c r="H35" s="89">
        <v>186.6</v>
      </c>
      <c r="I35" s="143" t="s">
        <v>78</v>
      </c>
      <c r="J35" s="85" t="s">
        <v>116</v>
      </c>
      <c r="K35" s="85" t="s">
        <v>378</v>
      </c>
      <c r="L35" s="85" t="s">
        <v>386</v>
      </c>
      <c r="M35" s="144" t="s">
        <v>10</v>
      </c>
      <c r="N35" s="145">
        <v>1</v>
      </c>
      <c r="O35" s="166">
        <v>1000</v>
      </c>
      <c r="P35" s="147">
        <v>0.05</v>
      </c>
      <c r="Q35" s="148">
        <f t="shared" si="21"/>
        <v>1050</v>
      </c>
      <c r="R35" s="149">
        <f t="shared" si="3"/>
        <v>87.5</v>
      </c>
      <c r="S35" s="487"/>
      <c r="T35" s="470"/>
      <c r="U35" s="475"/>
      <c r="V35" s="470"/>
      <c r="W35" s="148">
        <f t="shared" si="4"/>
        <v>1114.4892952720786</v>
      </c>
      <c r="X35" s="149">
        <f t="shared" si="5"/>
        <v>92.874107939339879</v>
      </c>
      <c r="Y35" s="487"/>
      <c r="Z35" s="470"/>
      <c r="AA35" s="475"/>
      <c r="AB35" s="470"/>
      <c r="AC35" s="148">
        <f t="shared" si="6"/>
        <v>1114.4892952720786</v>
      </c>
      <c r="AD35" s="149">
        <f t="shared" si="7"/>
        <v>92.874107939339879</v>
      </c>
      <c r="AE35" s="487"/>
      <c r="AF35" s="470"/>
      <c r="AG35" s="475"/>
      <c r="AH35" s="470"/>
      <c r="AI35" s="148">
        <f t="shared" si="8"/>
        <v>1114.4892952720786</v>
      </c>
      <c r="AJ35" s="149">
        <f t="shared" si="9"/>
        <v>92.874107939339879</v>
      </c>
      <c r="AK35" s="487"/>
      <c r="AL35" s="470"/>
      <c r="AM35" s="475"/>
      <c r="AN35" s="470"/>
      <c r="AO35" s="148">
        <f t="shared" si="10"/>
        <v>1114.4892952720786</v>
      </c>
      <c r="AP35" s="149">
        <f t="shared" si="11"/>
        <v>92.874107939339879</v>
      </c>
      <c r="AQ35" s="487"/>
      <c r="AR35" s="470"/>
      <c r="AS35" s="475"/>
      <c r="AT35" s="470"/>
      <c r="AU35" s="148">
        <f t="shared" si="12"/>
        <v>1114.4892952720786</v>
      </c>
      <c r="AV35" s="149">
        <f t="shared" si="13"/>
        <v>92.874107939339879</v>
      </c>
      <c r="AW35" s="487"/>
      <c r="AX35" s="470"/>
      <c r="AY35" s="475"/>
    </row>
    <row r="36" spans="1:51" ht="15" customHeight="1" x14ac:dyDescent="0.25">
      <c r="A36" s="142">
        <v>4</v>
      </c>
      <c r="B36" s="83" t="s">
        <v>283</v>
      </c>
      <c r="C36" s="83" t="s">
        <v>284</v>
      </c>
      <c r="D36" s="83" t="s">
        <v>521</v>
      </c>
      <c r="E36" s="484"/>
      <c r="F36" s="83" t="str">
        <f t="shared" si="1"/>
        <v>026007TTVE</v>
      </c>
      <c r="G36" s="85" t="s">
        <v>207</v>
      </c>
      <c r="H36" s="89">
        <v>192.63</v>
      </c>
      <c r="I36" s="143" t="s">
        <v>78</v>
      </c>
      <c r="J36" s="85" t="s">
        <v>116</v>
      </c>
      <c r="K36" s="85" t="s">
        <v>378</v>
      </c>
      <c r="L36" s="89" t="s">
        <v>387</v>
      </c>
      <c r="M36" s="144" t="s">
        <v>10</v>
      </c>
      <c r="N36" s="145">
        <v>1</v>
      </c>
      <c r="O36" s="166">
        <v>1000</v>
      </c>
      <c r="P36" s="147">
        <v>0.05</v>
      </c>
      <c r="Q36" s="148">
        <f t="shared" si="21"/>
        <v>1050</v>
      </c>
      <c r="R36" s="149">
        <f t="shared" si="3"/>
        <v>87.5</v>
      </c>
      <c r="S36" s="487"/>
      <c r="T36" s="470"/>
      <c r="U36" s="475"/>
      <c r="V36" s="470"/>
      <c r="W36" s="148">
        <f t="shared" si="4"/>
        <v>1114.4892952720786</v>
      </c>
      <c r="X36" s="149">
        <f t="shared" si="5"/>
        <v>92.874107939339879</v>
      </c>
      <c r="Y36" s="487"/>
      <c r="Z36" s="470"/>
      <c r="AA36" s="475"/>
      <c r="AB36" s="470"/>
      <c r="AC36" s="148">
        <f t="shared" si="6"/>
        <v>1114.4892952720786</v>
      </c>
      <c r="AD36" s="149">
        <f t="shared" si="7"/>
        <v>92.874107939339879</v>
      </c>
      <c r="AE36" s="487"/>
      <c r="AF36" s="470"/>
      <c r="AG36" s="475"/>
      <c r="AH36" s="470"/>
      <c r="AI36" s="148">
        <f t="shared" si="8"/>
        <v>1114.4892952720786</v>
      </c>
      <c r="AJ36" s="149">
        <f t="shared" si="9"/>
        <v>92.874107939339879</v>
      </c>
      <c r="AK36" s="487"/>
      <c r="AL36" s="470"/>
      <c r="AM36" s="475"/>
      <c r="AN36" s="470"/>
      <c r="AO36" s="148">
        <f t="shared" si="10"/>
        <v>1114.4892952720786</v>
      </c>
      <c r="AP36" s="149">
        <f t="shared" si="11"/>
        <v>92.874107939339879</v>
      </c>
      <c r="AQ36" s="487"/>
      <c r="AR36" s="470"/>
      <c r="AS36" s="475"/>
      <c r="AT36" s="470"/>
      <c r="AU36" s="148">
        <f t="shared" si="12"/>
        <v>1114.4892952720786</v>
      </c>
      <c r="AV36" s="149">
        <f t="shared" si="13"/>
        <v>92.874107939339879</v>
      </c>
      <c r="AW36" s="487"/>
      <c r="AX36" s="470"/>
      <c r="AY36" s="475"/>
    </row>
    <row r="37" spans="1:51" ht="15" customHeight="1" x14ac:dyDescent="0.25">
      <c r="A37" s="142">
        <v>4</v>
      </c>
      <c r="B37" s="83" t="s">
        <v>283</v>
      </c>
      <c r="C37" s="83" t="s">
        <v>284</v>
      </c>
      <c r="D37" s="83" t="s">
        <v>521</v>
      </c>
      <c r="E37" s="484"/>
      <c r="F37" s="83" t="str">
        <f t="shared" si="1"/>
        <v>026007TTVE</v>
      </c>
      <c r="G37" s="85" t="s">
        <v>207</v>
      </c>
      <c r="H37" s="89">
        <v>234.11</v>
      </c>
      <c r="I37" s="143" t="s">
        <v>78</v>
      </c>
      <c r="J37" s="85" t="s">
        <v>116</v>
      </c>
      <c r="K37" s="85" t="s">
        <v>378</v>
      </c>
      <c r="L37" s="89" t="s">
        <v>388</v>
      </c>
      <c r="M37" s="144" t="s">
        <v>10</v>
      </c>
      <c r="N37" s="145">
        <v>1</v>
      </c>
      <c r="O37" s="166">
        <v>1000</v>
      </c>
      <c r="P37" s="147">
        <v>0.05</v>
      </c>
      <c r="Q37" s="148">
        <f t="shared" si="21"/>
        <v>1050</v>
      </c>
      <c r="R37" s="149">
        <f t="shared" si="3"/>
        <v>87.5</v>
      </c>
      <c r="S37" s="487"/>
      <c r="T37" s="470"/>
      <c r="U37" s="475"/>
      <c r="V37" s="470"/>
      <c r="W37" s="148">
        <f t="shared" si="4"/>
        <v>1114.4892952720786</v>
      </c>
      <c r="X37" s="149">
        <f t="shared" si="5"/>
        <v>92.874107939339879</v>
      </c>
      <c r="Y37" s="487"/>
      <c r="Z37" s="470"/>
      <c r="AA37" s="475"/>
      <c r="AB37" s="470"/>
      <c r="AC37" s="148">
        <f t="shared" si="6"/>
        <v>1114.4892952720786</v>
      </c>
      <c r="AD37" s="149">
        <f t="shared" si="7"/>
        <v>92.874107939339879</v>
      </c>
      <c r="AE37" s="487"/>
      <c r="AF37" s="470"/>
      <c r="AG37" s="475"/>
      <c r="AH37" s="470"/>
      <c r="AI37" s="148">
        <f t="shared" si="8"/>
        <v>1114.4892952720786</v>
      </c>
      <c r="AJ37" s="149">
        <f t="shared" si="9"/>
        <v>92.874107939339879</v>
      </c>
      <c r="AK37" s="487"/>
      <c r="AL37" s="470"/>
      <c r="AM37" s="475"/>
      <c r="AN37" s="470"/>
      <c r="AO37" s="148">
        <f t="shared" si="10"/>
        <v>1114.4892952720786</v>
      </c>
      <c r="AP37" s="149">
        <f t="shared" si="11"/>
        <v>92.874107939339879</v>
      </c>
      <c r="AQ37" s="487"/>
      <c r="AR37" s="470"/>
      <c r="AS37" s="475"/>
      <c r="AT37" s="470"/>
      <c r="AU37" s="148">
        <f t="shared" si="12"/>
        <v>1114.4892952720786</v>
      </c>
      <c r="AV37" s="149">
        <f t="shared" si="13"/>
        <v>92.874107939339879</v>
      </c>
      <c r="AW37" s="487"/>
      <c r="AX37" s="470"/>
      <c r="AY37" s="475"/>
    </row>
    <row r="38" spans="1:51" ht="15.75" customHeight="1" thickBot="1" x14ac:dyDescent="0.3">
      <c r="A38" s="155">
        <v>4</v>
      </c>
      <c r="B38" s="91" t="s">
        <v>283</v>
      </c>
      <c r="C38" s="91" t="s">
        <v>284</v>
      </c>
      <c r="D38" s="91" t="s">
        <v>521</v>
      </c>
      <c r="E38" s="485"/>
      <c r="F38" s="91" t="str">
        <f t="shared" si="1"/>
        <v>026007TTVE</v>
      </c>
      <c r="G38" s="93" t="s">
        <v>207</v>
      </c>
      <c r="H38" s="93">
        <v>39.4</v>
      </c>
      <c r="I38" s="156" t="s">
        <v>78</v>
      </c>
      <c r="J38" s="93" t="s">
        <v>116</v>
      </c>
      <c r="K38" s="93" t="s">
        <v>378</v>
      </c>
      <c r="L38" s="93" t="s">
        <v>389</v>
      </c>
      <c r="M38" s="144" t="s">
        <v>10</v>
      </c>
      <c r="N38" s="157">
        <v>1</v>
      </c>
      <c r="O38" s="168">
        <v>1000</v>
      </c>
      <c r="P38" s="159">
        <v>0.05</v>
      </c>
      <c r="Q38" s="160">
        <f t="shared" si="21"/>
        <v>1050</v>
      </c>
      <c r="R38" s="161">
        <f t="shared" si="3"/>
        <v>87.5</v>
      </c>
      <c r="S38" s="474"/>
      <c r="T38" s="488"/>
      <c r="U38" s="472"/>
      <c r="V38" s="470"/>
      <c r="W38" s="160">
        <f t="shared" si="4"/>
        <v>1114.4892952720786</v>
      </c>
      <c r="X38" s="161">
        <f t="shared" si="5"/>
        <v>92.874107939339879</v>
      </c>
      <c r="Y38" s="474"/>
      <c r="Z38" s="488"/>
      <c r="AA38" s="472"/>
      <c r="AB38" s="470"/>
      <c r="AC38" s="160">
        <f t="shared" si="6"/>
        <v>1114.4892952720786</v>
      </c>
      <c r="AD38" s="161">
        <f t="shared" si="7"/>
        <v>92.874107939339879</v>
      </c>
      <c r="AE38" s="474"/>
      <c r="AF38" s="488"/>
      <c r="AG38" s="472"/>
      <c r="AH38" s="470"/>
      <c r="AI38" s="160">
        <f t="shared" si="8"/>
        <v>1114.4892952720786</v>
      </c>
      <c r="AJ38" s="161">
        <f t="shared" si="9"/>
        <v>92.874107939339879</v>
      </c>
      <c r="AK38" s="474"/>
      <c r="AL38" s="488"/>
      <c r="AM38" s="472"/>
      <c r="AN38" s="470"/>
      <c r="AO38" s="160">
        <f t="shared" si="10"/>
        <v>1114.4892952720786</v>
      </c>
      <c r="AP38" s="161">
        <f t="shared" si="11"/>
        <v>92.874107939339879</v>
      </c>
      <c r="AQ38" s="474"/>
      <c r="AR38" s="488"/>
      <c r="AS38" s="472"/>
      <c r="AT38" s="470"/>
      <c r="AU38" s="160">
        <f t="shared" si="12"/>
        <v>1114.4892952720786</v>
      </c>
      <c r="AV38" s="161">
        <f t="shared" si="13"/>
        <v>92.874107939339879</v>
      </c>
      <c r="AW38" s="474"/>
      <c r="AX38" s="488"/>
      <c r="AY38" s="472"/>
    </row>
    <row r="39" spans="1:51" x14ac:dyDescent="0.25">
      <c r="A39" s="134">
        <v>4</v>
      </c>
      <c r="B39" s="77" t="s">
        <v>293</v>
      </c>
      <c r="C39" s="77" t="s">
        <v>294</v>
      </c>
      <c r="D39" s="77" t="s">
        <v>501</v>
      </c>
      <c r="E39" s="486" t="str">
        <f>F39</f>
        <v>032001TTPL</v>
      </c>
      <c r="F39" s="77" t="str">
        <f t="shared" si="1"/>
        <v>032001TTPL</v>
      </c>
      <c r="G39" s="79" t="s">
        <v>172</v>
      </c>
      <c r="H39" s="79">
        <v>580.21</v>
      </c>
      <c r="I39" s="162" t="s">
        <v>78</v>
      </c>
      <c r="J39" s="79" t="s">
        <v>114</v>
      </c>
      <c r="K39" s="98" t="s">
        <v>390</v>
      </c>
      <c r="L39" s="79" t="s">
        <v>374</v>
      </c>
      <c r="M39" s="163" t="s">
        <v>10</v>
      </c>
      <c r="N39" s="164">
        <v>1</v>
      </c>
      <c r="O39" s="173">
        <v>1000</v>
      </c>
      <c r="P39" s="165">
        <v>0.05</v>
      </c>
      <c r="Q39" s="140">
        <f t="shared" si="21"/>
        <v>1050</v>
      </c>
      <c r="R39" s="141">
        <f t="shared" si="3"/>
        <v>87.5</v>
      </c>
      <c r="S39" s="473">
        <f>SUM(Q39:Q70)</f>
        <v>34602.050000000003</v>
      </c>
      <c r="T39" s="469">
        <f>SUM(R39:R70)</f>
        <v>2883.5041666666666</v>
      </c>
      <c r="U39" s="471"/>
      <c r="V39" s="470"/>
      <c r="W39" s="140">
        <f t="shared" si="4"/>
        <v>1114.4892952720786</v>
      </c>
      <c r="X39" s="141">
        <f t="shared" si="5"/>
        <v>92.874107939339879</v>
      </c>
      <c r="Y39" s="473">
        <f>SUM(W39:W70)</f>
        <v>36727.251732827848</v>
      </c>
      <c r="Z39" s="469">
        <f>SUM(X39:X70)</f>
        <v>3060.6043110689861</v>
      </c>
      <c r="AA39" s="471"/>
      <c r="AB39" s="470"/>
      <c r="AC39" s="140">
        <f t="shared" si="6"/>
        <v>1114.4892952720786</v>
      </c>
      <c r="AD39" s="141">
        <f t="shared" si="7"/>
        <v>92.874107939339879</v>
      </c>
      <c r="AE39" s="473">
        <f>SUM(AC39:AC70)</f>
        <v>36727.251732827848</v>
      </c>
      <c r="AF39" s="469">
        <f>SUM(AD39:AD70)</f>
        <v>3060.6043110689861</v>
      </c>
      <c r="AG39" s="471"/>
      <c r="AH39" s="470"/>
      <c r="AI39" s="140">
        <f t="shared" si="8"/>
        <v>1114.4892952720786</v>
      </c>
      <c r="AJ39" s="141">
        <f t="shared" si="9"/>
        <v>92.874107939339879</v>
      </c>
      <c r="AK39" s="473">
        <f>SUM(AI39:AI70)</f>
        <v>36727.251732827848</v>
      </c>
      <c r="AL39" s="469">
        <f>SUM(AJ39:AJ70)</f>
        <v>3060.6043110689861</v>
      </c>
      <c r="AM39" s="471"/>
      <c r="AN39" s="470"/>
      <c r="AO39" s="140">
        <f t="shared" si="10"/>
        <v>1114.4892952720786</v>
      </c>
      <c r="AP39" s="141">
        <f t="shared" si="11"/>
        <v>92.874107939339879</v>
      </c>
      <c r="AQ39" s="473">
        <f>SUM(AO39:AO70)</f>
        <v>36727.251732827848</v>
      </c>
      <c r="AR39" s="469">
        <f>SUM(AP39:AP70)</f>
        <v>3060.6043110689861</v>
      </c>
      <c r="AS39" s="471"/>
      <c r="AT39" s="470"/>
      <c r="AU39" s="140">
        <f t="shared" si="12"/>
        <v>1114.4892952720786</v>
      </c>
      <c r="AV39" s="141">
        <f t="shared" si="13"/>
        <v>92.874107939339879</v>
      </c>
      <c r="AW39" s="473">
        <f>SUM(AU39:AU70)</f>
        <v>36727.251732827848</v>
      </c>
      <c r="AX39" s="469">
        <f>SUM(AV39:AV70)</f>
        <v>3060.6043110689861</v>
      </c>
      <c r="AY39" s="471"/>
    </row>
    <row r="40" spans="1:51" x14ac:dyDescent="0.25">
      <c r="A40" s="142">
        <v>4</v>
      </c>
      <c r="B40" s="83" t="s">
        <v>293</v>
      </c>
      <c r="C40" s="83" t="s">
        <v>294</v>
      </c>
      <c r="D40" s="83" t="s">
        <v>501</v>
      </c>
      <c r="E40" s="484"/>
      <c r="F40" s="83" t="str">
        <f t="shared" si="1"/>
        <v>032001TTPL</v>
      </c>
      <c r="G40" s="85" t="s">
        <v>172</v>
      </c>
      <c r="H40" s="85">
        <v>104.19</v>
      </c>
      <c r="I40" s="143" t="s">
        <v>78</v>
      </c>
      <c r="J40" s="85" t="s">
        <v>114</v>
      </c>
      <c r="K40" s="89" t="s">
        <v>390</v>
      </c>
      <c r="L40" s="85" t="s">
        <v>375</v>
      </c>
      <c r="M40" s="144" t="s">
        <v>10</v>
      </c>
      <c r="N40" s="145">
        <v>1</v>
      </c>
      <c r="O40" s="166">
        <v>1000</v>
      </c>
      <c r="P40" s="147">
        <v>0.05</v>
      </c>
      <c r="Q40" s="148">
        <f t="shared" si="21"/>
        <v>1050</v>
      </c>
      <c r="R40" s="149">
        <f t="shared" si="3"/>
        <v>87.5</v>
      </c>
      <c r="S40" s="487"/>
      <c r="T40" s="470"/>
      <c r="U40" s="475"/>
      <c r="V40" s="470"/>
      <c r="W40" s="148">
        <f t="shared" si="4"/>
        <v>1114.4892952720786</v>
      </c>
      <c r="X40" s="149">
        <f t="shared" si="5"/>
        <v>92.874107939339879</v>
      </c>
      <c r="Y40" s="487"/>
      <c r="Z40" s="470"/>
      <c r="AA40" s="475"/>
      <c r="AB40" s="470"/>
      <c r="AC40" s="148">
        <f t="shared" si="6"/>
        <v>1114.4892952720786</v>
      </c>
      <c r="AD40" s="149">
        <f t="shared" si="7"/>
        <v>92.874107939339879</v>
      </c>
      <c r="AE40" s="487"/>
      <c r="AF40" s="470"/>
      <c r="AG40" s="475"/>
      <c r="AH40" s="470"/>
      <c r="AI40" s="148">
        <f t="shared" si="8"/>
        <v>1114.4892952720786</v>
      </c>
      <c r="AJ40" s="149">
        <f t="shared" si="9"/>
        <v>92.874107939339879</v>
      </c>
      <c r="AK40" s="487"/>
      <c r="AL40" s="470"/>
      <c r="AM40" s="475"/>
      <c r="AN40" s="470"/>
      <c r="AO40" s="148">
        <f t="shared" si="10"/>
        <v>1114.4892952720786</v>
      </c>
      <c r="AP40" s="149">
        <f t="shared" si="11"/>
        <v>92.874107939339879</v>
      </c>
      <c r="AQ40" s="487"/>
      <c r="AR40" s="470"/>
      <c r="AS40" s="475"/>
      <c r="AT40" s="470"/>
      <c r="AU40" s="148">
        <f t="shared" si="12"/>
        <v>1114.4892952720786</v>
      </c>
      <c r="AV40" s="149">
        <f t="shared" si="13"/>
        <v>92.874107939339879</v>
      </c>
      <c r="AW40" s="487"/>
      <c r="AX40" s="470"/>
      <c r="AY40" s="475"/>
    </row>
    <row r="41" spans="1:51" x14ac:dyDescent="0.25">
      <c r="A41" s="142">
        <v>4</v>
      </c>
      <c r="B41" s="83" t="s">
        <v>293</v>
      </c>
      <c r="C41" s="83" t="s">
        <v>294</v>
      </c>
      <c r="D41" s="83" t="s">
        <v>501</v>
      </c>
      <c r="E41" s="484"/>
      <c r="F41" s="83" t="str">
        <f t="shared" si="1"/>
        <v>032001TTPL</v>
      </c>
      <c r="G41" s="85" t="s">
        <v>172</v>
      </c>
      <c r="H41" s="85">
        <v>68.64</v>
      </c>
      <c r="I41" s="143" t="s">
        <v>78</v>
      </c>
      <c r="J41" s="85" t="s">
        <v>114</v>
      </c>
      <c r="K41" s="89" t="s">
        <v>390</v>
      </c>
      <c r="L41" s="85" t="s">
        <v>376</v>
      </c>
      <c r="M41" s="144" t="s">
        <v>10</v>
      </c>
      <c r="N41" s="145">
        <v>1</v>
      </c>
      <c r="O41" s="166">
        <v>1000</v>
      </c>
      <c r="P41" s="147">
        <v>0.05</v>
      </c>
      <c r="Q41" s="148">
        <f t="shared" si="21"/>
        <v>1050</v>
      </c>
      <c r="R41" s="149">
        <f t="shared" si="3"/>
        <v>87.5</v>
      </c>
      <c r="S41" s="487"/>
      <c r="T41" s="470"/>
      <c r="U41" s="475"/>
      <c r="V41" s="470"/>
      <c r="W41" s="148">
        <f t="shared" si="4"/>
        <v>1114.4892952720786</v>
      </c>
      <c r="X41" s="149">
        <f t="shared" si="5"/>
        <v>92.874107939339879</v>
      </c>
      <c r="Y41" s="487"/>
      <c r="Z41" s="470"/>
      <c r="AA41" s="475"/>
      <c r="AB41" s="470"/>
      <c r="AC41" s="148">
        <f t="shared" si="6"/>
        <v>1114.4892952720786</v>
      </c>
      <c r="AD41" s="149">
        <f t="shared" si="7"/>
        <v>92.874107939339879</v>
      </c>
      <c r="AE41" s="487"/>
      <c r="AF41" s="470"/>
      <c r="AG41" s="475"/>
      <c r="AH41" s="470"/>
      <c r="AI41" s="148">
        <f t="shared" si="8"/>
        <v>1114.4892952720786</v>
      </c>
      <c r="AJ41" s="149">
        <f t="shared" si="9"/>
        <v>92.874107939339879</v>
      </c>
      <c r="AK41" s="487"/>
      <c r="AL41" s="470"/>
      <c r="AM41" s="475"/>
      <c r="AN41" s="470"/>
      <c r="AO41" s="148">
        <f t="shared" si="10"/>
        <v>1114.4892952720786</v>
      </c>
      <c r="AP41" s="149">
        <f t="shared" si="11"/>
        <v>92.874107939339879</v>
      </c>
      <c r="AQ41" s="487"/>
      <c r="AR41" s="470"/>
      <c r="AS41" s="475"/>
      <c r="AT41" s="470"/>
      <c r="AU41" s="148">
        <f t="shared" si="12"/>
        <v>1114.4892952720786</v>
      </c>
      <c r="AV41" s="149">
        <f t="shared" si="13"/>
        <v>92.874107939339879</v>
      </c>
      <c r="AW41" s="487"/>
      <c r="AX41" s="470"/>
      <c r="AY41" s="475"/>
    </row>
    <row r="42" spans="1:51" x14ac:dyDescent="0.25">
      <c r="A42" s="142">
        <v>4</v>
      </c>
      <c r="B42" s="83" t="s">
        <v>293</v>
      </c>
      <c r="C42" s="83" t="s">
        <v>294</v>
      </c>
      <c r="D42" s="83" t="s">
        <v>501</v>
      </c>
      <c r="E42" s="484"/>
      <c r="F42" s="83" t="str">
        <f t="shared" si="1"/>
        <v>032001TTPL</v>
      </c>
      <c r="G42" s="85" t="s">
        <v>172</v>
      </c>
      <c r="H42" s="85">
        <v>21.86</v>
      </c>
      <c r="I42" s="143" t="s">
        <v>78</v>
      </c>
      <c r="J42" s="85" t="s">
        <v>114</v>
      </c>
      <c r="K42" s="89" t="s">
        <v>390</v>
      </c>
      <c r="L42" s="85" t="s">
        <v>377</v>
      </c>
      <c r="M42" s="144" t="s">
        <v>10</v>
      </c>
      <c r="N42" s="145">
        <v>1</v>
      </c>
      <c r="O42" s="166">
        <v>1001</v>
      </c>
      <c r="P42" s="147">
        <v>1.05</v>
      </c>
      <c r="Q42" s="148">
        <f t="shared" ref="Q42" si="22">O42*(P42+1)*N42</f>
        <v>2052.0499999999997</v>
      </c>
      <c r="R42" s="149">
        <f t="shared" ref="R42" si="23">Q42/12</f>
        <v>171.00416666666663</v>
      </c>
      <c r="S42" s="487"/>
      <c r="T42" s="470"/>
      <c r="U42" s="475"/>
      <c r="V42" s="470"/>
      <c r="W42" s="148">
        <f t="shared" si="4"/>
        <v>2178.0835793933984</v>
      </c>
      <c r="X42" s="149">
        <f t="shared" ref="X42" si="24">W42/12</f>
        <v>181.50696494944987</v>
      </c>
      <c r="Y42" s="487"/>
      <c r="Z42" s="470"/>
      <c r="AA42" s="475"/>
      <c r="AB42" s="470"/>
      <c r="AC42" s="148">
        <f t="shared" si="6"/>
        <v>2178.0835793933984</v>
      </c>
      <c r="AD42" s="149">
        <f t="shared" ref="AD42" si="25">AC42/12</f>
        <v>181.50696494944987</v>
      </c>
      <c r="AE42" s="487"/>
      <c r="AF42" s="470"/>
      <c r="AG42" s="475"/>
      <c r="AH42" s="470"/>
      <c r="AI42" s="148">
        <f t="shared" si="8"/>
        <v>2178.0835793933984</v>
      </c>
      <c r="AJ42" s="149">
        <f t="shared" ref="AJ42" si="26">AI42/12</f>
        <v>181.50696494944987</v>
      </c>
      <c r="AK42" s="487"/>
      <c r="AL42" s="470"/>
      <c r="AM42" s="475"/>
      <c r="AN42" s="470"/>
      <c r="AO42" s="148">
        <f t="shared" si="10"/>
        <v>2178.0835793933984</v>
      </c>
      <c r="AP42" s="149">
        <f t="shared" ref="AP42" si="27">AO42/12</f>
        <v>181.50696494944987</v>
      </c>
      <c r="AQ42" s="487"/>
      <c r="AR42" s="470"/>
      <c r="AS42" s="475"/>
      <c r="AT42" s="470"/>
      <c r="AU42" s="148">
        <f t="shared" si="12"/>
        <v>2178.0835793933984</v>
      </c>
      <c r="AV42" s="149">
        <f t="shared" ref="AV42" si="28">AU42/12</f>
        <v>181.50696494944987</v>
      </c>
      <c r="AW42" s="487"/>
      <c r="AX42" s="470"/>
      <c r="AY42" s="475"/>
    </row>
    <row r="43" spans="1:51" x14ac:dyDescent="0.25">
      <c r="A43" s="142">
        <v>4</v>
      </c>
      <c r="B43" s="83" t="s">
        <v>293</v>
      </c>
      <c r="C43" s="83" t="s">
        <v>294</v>
      </c>
      <c r="D43" s="83" t="s">
        <v>501</v>
      </c>
      <c r="E43" s="484"/>
      <c r="F43" s="83" t="str">
        <f t="shared" si="1"/>
        <v>032001TTPL</v>
      </c>
      <c r="G43" s="85" t="s">
        <v>172</v>
      </c>
      <c r="H43" s="85">
        <v>142.79</v>
      </c>
      <c r="I43" s="143" t="s">
        <v>78</v>
      </c>
      <c r="J43" s="85" t="s">
        <v>114</v>
      </c>
      <c r="K43" s="89" t="s">
        <v>390</v>
      </c>
      <c r="L43" s="85" t="s">
        <v>391</v>
      </c>
      <c r="M43" s="144" t="s">
        <v>10</v>
      </c>
      <c r="N43" s="145">
        <v>1</v>
      </c>
      <c r="O43" s="166">
        <v>1000</v>
      </c>
      <c r="P43" s="147">
        <v>0.05</v>
      </c>
      <c r="Q43" s="148">
        <f t="shared" ref="Q43:Q44" si="29">O43*(P43+1)*N43</f>
        <v>1050</v>
      </c>
      <c r="R43" s="149">
        <f t="shared" ref="R43:R44" si="30">Q43/12</f>
        <v>87.5</v>
      </c>
      <c r="S43" s="487"/>
      <c r="T43" s="470"/>
      <c r="U43" s="475"/>
      <c r="V43" s="470"/>
      <c r="W43" s="148">
        <f t="shared" si="4"/>
        <v>1114.4892952720786</v>
      </c>
      <c r="X43" s="149">
        <f t="shared" ref="X43:X44" si="31">W43/12</f>
        <v>92.874107939339879</v>
      </c>
      <c r="Y43" s="487"/>
      <c r="Z43" s="470"/>
      <c r="AA43" s="475"/>
      <c r="AB43" s="470"/>
      <c r="AC43" s="148">
        <f t="shared" si="6"/>
        <v>1114.4892952720786</v>
      </c>
      <c r="AD43" s="149">
        <f t="shared" ref="AD43:AD44" si="32">AC43/12</f>
        <v>92.874107939339879</v>
      </c>
      <c r="AE43" s="487"/>
      <c r="AF43" s="470"/>
      <c r="AG43" s="475"/>
      <c r="AH43" s="470"/>
      <c r="AI43" s="148">
        <f t="shared" si="8"/>
        <v>1114.4892952720786</v>
      </c>
      <c r="AJ43" s="149">
        <f t="shared" ref="AJ43:AJ44" si="33">AI43/12</f>
        <v>92.874107939339879</v>
      </c>
      <c r="AK43" s="487"/>
      <c r="AL43" s="470"/>
      <c r="AM43" s="475"/>
      <c r="AN43" s="470"/>
      <c r="AO43" s="148">
        <f t="shared" si="10"/>
        <v>1114.4892952720786</v>
      </c>
      <c r="AP43" s="149">
        <f t="shared" ref="AP43:AP44" si="34">AO43/12</f>
        <v>92.874107939339879</v>
      </c>
      <c r="AQ43" s="487"/>
      <c r="AR43" s="470"/>
      <c r="AS43" s="475"/>
      <c r="AT43" s="470"/>
      <c r="AU43" s="148">
        <f t="shared" si="12"/>
        <v>1114.4892952720786</v>
      </c>
      <c r="AV43" s="149">
        <f t="shared" ref="AV43:AV44" si="35">AU43/12</f>
        <v>92.874107939339879</v>
      </c>
      <c r="AW43" s="487"/>
      <c r="AX43" s="470"/>
      <c r="AY43" s="475"/>
    </row>
    <row r="44" spans="1:51" x14ac:dyDescent="0.25">
      <c r="A44" s="142">
        <v>4</v>
      </c>
      <c r="B44" s="83" t="s">
        <v>293</v>
      </c>
      <c r="C44" s="83" t="s">
        <v>294</v>
      </c>
      <c r="D44" s="83" t="s">
        <v>501</v>
      </c>
      <c r="E44" s="484"/>
      <c r="F44" s="83" t="str">
        <f t="shared" si="1"/>
        <v>032001TTPL</v>
      </c>
      <c r="G44" s="85" t="s">
        <v>172</v>
      </c>
      <c r="H44" s="85">
        <v>124.94</v>
      </c>
      <c r="I44" s="143" t="s">
        <v>78</v>
      </c>
      <c r="J44" s="85" t="s">
        <v>114</v>
      </c>
      <c r="K44" s="89" t="s">
        <v>390</v>
      </c>
      <c r="L44" s="85" t="s">
        <v>392</v>
      </c>
      <c r="M44" s="144" t="s">
        <v>10</v>
      </c>
      <c r="N44" s="145">
        <v>1</v>
      </c>
      <c r="O44" s="166">
        <v>1000</v>
      </c>
      <c r="P44" s="147">
        <v>0.05</v>
      </c>
      <c r="Q44" s="148">
        <f t="shared" si="29"/>
        <v>1050</v>
      </c>
      <c r="R44" s="149">
        <f t="shared" si="30"/>
        <v>87.5</v>
      </c>
      <c r="S44" s="487"/>
      <c r="T44" s="470"/>
      <c r="U44" s="475"/>
      <c r="V44" s="470"/>
      <c r="W44" s="148">
        <f t="shared" si="4"/>
        <v>1114.4892952720786</v>
      </c>
      <c r="X44" s="149">
        <f t="shared" si="31"/>
        <v>92.874107939339879</v>
      </c>
      <c r="Y44" s="487"/>
      <c r="Z44" s="470"/>
      <c r="AA44" s="475"/>
      <c r="AB44" s="470"/>
      <c r="AC44" s="148">
        <f t="shared" si="6"/>
        <v>1114.4892952720786</v>
      </c>
      <c r="AD44" s="149">
        <f t="shared" si="32"/>
        <v>92.874107939339879</v>
      </c>
      <c r="AE44" s="487"/>
      <c r="AF44" s="470"/>
      <c r="AG44" s="475"/>
      <c r="AH44" s="470"/>
      <c r="AI44" s="148">
        <f t="shared" si="8"/>
        <v>1114.4892952720786</v>
      </c>
      <c r="AJ44" s="149">
        <f t="shared" si="33"/>
        <v>92.874107939339879</v>
      </c>
      <c r="AK44" s="487"/>
      <c r="AL44" s="470"/>
      <c r="AM44" s="475"/>
      <c r="AN44" s="470"/>
      <c r="AO44" s="148">
        <f t="shared" si="10"/>
        <v>1114.4892952720786</v>
      </c>
      <c r="AP44" s="149">
        <f t="shared" si="34"/>
        <v>92.874107939339879</v>
      </c>
      <c r="AQ44" s="487"/>
      <c r="AR44" s="470"/>
      <c r="AS44" s="475"/>
      <c r="AT44" s="470"/>
      <c r="AU44" s="148">
        <f t="shared" si="12"/>
        <v>1114.4892952720786</v>
      </c>
      <c r="AV44" s="149">
        <f t="shared" si="35"/>
        <v>92.874107939339879</v>
      </c>
      <c r="AW44" s="487"/>
      <c r="AX44" s="470"/>
      <c r="AY44" s="475"/>
    </row>
    <row r="45" spans="1:51" x14ac:dyDescent="0.25">
      <c r="A45" s="142">
        <v>4</v>
      </c>
      <c r="B45" s="83" t="s">
        <v>293</v>
      </c>
      <c r="C45" s="83" t="s">
        <v>294</v>
      </c>
      <c r="D45" s="83" t="s">
        <v>501</v>
      </c>
      <c r="E45" s="484"/>
      <c r="F45" s="83" t="str">
        <f t="shared" si="1"/>
        <v>032001TTPL</v>
      </c>
      <c r="G45" s="85" t="s">
        <v>172</v>
      </c>
      <c r="H45" s="85">
        <v>531.37</v>
      </c>
      <c r="I45" s="143" t="s">
        <v>78</v>
      </c>
      <c r="J45" s="85" t="s">
        <v>114</v>
      </c>
      <c r="K45" s="89" t="s">
        <v>390</v>
      </c>
      <c r="L45" s="85" t="s">
        <v>393</v>
      </c>
      <c r="M45" s="144" t="s">
        <v>10</v>
      </c>
      <c r="N45" s="145">
        <v>1</v>
      </c>
      <c r="O45" s="166">
        <v>1000</v>
      </c>
      <c r="P45" s="147">
        <v>0.05</v>
      </c>
      <c r="Q45" s="148">
        <f t="shared" si="21"/>
        <v>1050</v>
      </c>
      <c r="R45" s="149">
        <f t="shared" si="3"/>
        <v>87.5</v>
      </c>
      <c r="S45" s="487"/>
      <c r="T45" s="470"/>
      <c r="U45" s="475"/>
      <c r="V45" s="470"/>
      <c r="W45" s="148">
        <f t="shared" si="4"/>
        <v>1114.4892952720786</v>
      </c>
      <c r="X45" s="149">
        <f t="shared" si="5"/>
        <v>92.874107939339879</v>
      </c>
      <c r="Y45" s="487"/>
      <c r="Z45" s="470"/>
      <c r="AA45" s="475"/>
      <c r="AB45" s="470"/>
      <c r="AC45" s="148">
        <f t="shared" si="6"/>
        <v>1114.4892952720786</v>
      </c>
      <c r="AD45" s="149">
        <f t="shared" si="7"/>
        <v>92.874107939339879</v>
      </c>
      <c r="AE45" s="487"/>
      <c r="AF45" s="470"/>
      <c r="AG45" s="475"/>
      <c r="AH45" s="470"/>
      <c r="AI45" s="148">
        <f t="shared" si="8"/>
        <v>1114.4892952720786</v>
      </c>
      <c r="AJ45" s="149">
        <f t="shared" si="9"/>
        <v>92.874107939339879</v>
      </c>
      <c r="AK45" s="487"/>
      <c r="AL45" s="470"/>
      <c r="AM45" s="475"/>
      <c r="AN45" s="470"/>
      <c r="AO45" s="148">
        <f t="shared" si="10"/>
        <v>1114.4892952720786</v>
      </c>
      <c r="AP45" s="149">
        <f t="shared" si="11"/>
        <v>92.874107939339879</v>
      </c>
      <c r="AQ45" s="487"/>
      <c r="AR45" s="470"/>
      <c r="AS45" s="475"/>
      <c r="AT45" s="470"/>
      <c r="AU45" s="148">
        <f t="shared" si="12"/>
        <v>1114.4892952720786</v>
      </c>
      <c r="AV45" s="149">
        <f t="shared" si="13"/>
        <v>92.874107939339879</v>
      </c>
      <c r="AW45" s="487"/>
      <c r="AX45" s="470"/>
      <c r="AY45" s="475"/>
    </row>
    <row r="46" spans="1:51" x14ac:dyDescent="0.25">
      <c r="A46" s="142">
        <v>4</v>
      </c>
      <c r="B46" s="83" t="s">
        <v>293</v>
      </c>
      <c r="C46" s="83" t="s">
        <v>294</v>
      </c>
      <c r="D46" s="83" t="s">
        <v>501</v>
      </c>
      <c r="E46" s="484"/>
      <c r="F46" s="83" t="str">
        <f t="shared" si="1"/>
        <v>032001TTPL</v>
      </c>
      <c r="G46" s="85" t="s">
        <v>172</v>
      </c>
      <c r="H46" s="85">
        <v>153.88999999999999</v>
      </c>
      <c r="I46" s="143" t="s">
        <v>78</v>
      </c>
      <c r="J46" s="85" t="s">
        <v>114</v>
      </c>
      <c r="K46" s="89" t="s">
        <v>390</v>
      </c>
      <c r="L46" s="85" t="s">
        <v>394</v>
      </c>
      <c r="M46" s="144" t="s">
        <v>10</v>
      </c>
      <c r="N46" s="145">
        <v>1</v>
      </c>
      <c r="O46" s="166">
        <v>1000</v>
      </c>
      <c r="P46" s="147">
        <v>0.05</v>
      </c>
      <c r="Q46" s="148">
        <f t="shared" si="21"/>
        <v>1050</v>
      </c>
      <c r="R46" s="149">
        <f t="shared" si="3"/>
        <v>87.5</v>
      </c>
      <c r="S46" s="487"/>
      <c r="T46" s="470"/>
      <c r="U46" s="475"/>
      <c r="V46" s="470"/>
      <c r="W46" s="148">
        <f t="shared" si="4"/>
        <v>1114.4892952720786</v>
      </c>
      <c r="X46" s="149">
        <f t="shared" si="5"/>
        <v>92.874107939339879</v>
      </c>
      <c r="Y46" s="487"/>
      <c r="Z46" s="470"/>
      <c r="AA46" s="475"/>
      <c r="AB46" s="470"/>
      <c r="AC46" s="148">
        <f t="shared" si="6"/>
        <v>1114.4892952720786</v>
      </c>
      <c r="AD46" s="149">
        <f t="shared" si="7"/>
        <v>92.874107939339879</v>
      </c>
      <c r="AE46" s="487"/>
      <c r="AF46" s="470"/>
      <c r="AG46" s="475"/>
      <c r="AH46" s="470"/>
      <c r="AI46" s="148">
        <f t="shared" si="8"/>
        <v>1114.4892952720786</v>
      </c>
      <c r="AJ46" s="149">
        <f t="shared" si="9"/>
        <v>92.874107939339879</v>
      </c>
      <c r="AK46" s="487"/>
      <c r="AL46" s="470"/>
      <c r="AM46" s="475"/>
      <c r="AN46" s="470"/>
      <c r="AO46" s="148">
        <f t="shared" si="10"/>
        <v>1114.4892952720786</v>
      </c>
      <c r="AP46" s="149">
        <f t="shared" si="11"/>
        <v>92.874107939339879</v>
      </c>
      <c r="AQ46" s="487"/>
      <c r="AR46" s="470"/>
      <c r="AS46" s="475"/>
      <c r="AT46" s="470"/>
      <c r="AU46" s="148">
        <f t="shared" si="12"/>
        <v>1114.4892952720786</v>
      </c>
      <c r="AV46" s="149">
        <f t="shared" si="13"/>
        <v>92.874107939339879</v>
      </c>
      <c r="AW46" s="487"/>
      <c r="AX46" s="470"/>
      <c r="AY46" s="475"/>
    </row>
    <row r="47" spans="1:51" x14ac:dyDescent="0.25">
      <c r="A47" s="142">
        <v>4</v>
      </c>
      <c r="B47" s="83" t="s">
        <v>293</v>
      </c>
      <c r="C47" s="83" t="s">
        <v>294</v>
      </c>
      <c r="D47" s="83" t="s">
        <v>501</v>
      </c>
      <c r="E47" s="484"/>
      <c r="F47" s="83" t="str">
        <f t="shared" si="1"/>
        <v>032001TTPL</v>
      </c>
      <c r="G47" s="85" t="s">
        <v>172</v>
      </c>
      <c r="H47" s="85">
        <v>17.27</v>
      </c>
      <c r="I47" s="143" t="s">
        <v>78</v>
      </c>
      <c r="J47" s="85" t="s">
        <v>114</v>
      </c>
      <c r="K47" s="89" t="s">
        <v>390</v>
      </c>
      <c r="L47" s="85" t="s">
        <v>395</v>
      </c>
      <c r="M47" s="144" t="s">
        <v>10</v>
      </c>
      <c r="N47" s="145">
        <v>1</v>
      </c>
      <c r="O47" s="166">
        <v>1000</v>
      </c>
      <c r="P47" s="147">
        <v>0.05</v>
      </c>
      <c r="Q47" s="148">
        <f t="shared" si="21"/>
        <v>1050</v>
      </c>
      <c r="R47" s="149">
        <f t="shared" si="3"/>
        <v>87.5</v>
      </c>
      <c r="S47" s="487"/>
      <c r="T47" s="470"/>
      <c r="U47" s="475"/>
      <c r="V47" s="470"/>
      <c r="W47" s="148">
        <f t="shared" si="4"/>
        <v>1114.4892952720786</v>
      </c>
      <c r="X47" s="149">
        <f t="shared" si="5"/>
        <v>92.874107939339879</v>
      </c>
      <c r="Y47" s="487"/>
      <c r="Z47" s="470"/>
      <c r="AA47" s="475"/>
      <c r="AB47" s="470"/>
      <c r="AC47" s="148">
        <f t="shared" si="6"/>
        <v>1114.4892952720786</v>
      </c>
      <c r="AD47" s="149">
        <f t="shared" si="7"/>
        <v>92.874107939339879</v>
      </c>
      <c r="AE47" s="487"/>
      <c r="AF47" s="470"/>
      <c r="AG47" s="475"/>
      <c r="AH47" s="470"/>
      <c r="AI47" s="148">
        <f t="shared" si="8"/>
        <v>1114.4892952720786</v>
      </c>
      <c r="AJ47" s="149">
        <f t="shared" si="9"/>
        <v>92.874107939339879</v>
      </c>
      <c r="AK47" s="487"/>
      <c r="AL47" s="470"/>
      <c r="AM47" s="475"/>
      <c r="AN47" s="470"/>
      <c r="AO47" s="148">
        <f t="shared" si="10"/>
        <v>1114.4892952720786</v>
      </c>
      <c r="AP47" s="149">
        <f t="shared" si="11"/>
        <v>92.874107939339879</v>
      </c>
      <c r="AQ47" s="487"/>
      <c r="AR47" s="470"/>
      <c r="AS47" s="475"/>
      <c r="AT47" s="470"/>
      <c r="AU47" s="148">
        <f t="shared" si="12"/>
        <v>1114.4892952720786</v>
      </c>
      <c r="AV47" s="149">
        <f t="shared" si="13"/>
        <v>92.874107939339879</v>
      </c>
      <c r="AW47" s="487"/>
      <c r="AX47" s="470"/>
      <c r="AY47" s="475"/>
    </row>
    <row r="48" spans="1:51" x14ac:dyDescent="0.25">
      <c r="A48" s="142">
        <v>4</v>
      </c>
      <c r="B48" s="83" t="s">
        <v>293</v>
      </c>
      <c r="C48" s="83" t="s">
        <v>294</v>
      </c>
      <c r="D48" s="83" t="s">
        <v>501</v>
      </c>
      <c r="E48" s="484"/>
      <c r="F48" s="83" t="str">
        <f t="shared" si="1"/>
        <v>032001TTPL</v>
      </c>
      <c r="G48" s="85" t="s">
        <v>173</v>
      </c>
      <c r="H48" s="85">
        <v>18.75</v>
      </c>
      <c r="I48" s="143" t="s">
        <v>78</v>
      </c>
      <c r="J48" s="85" t="s">
        <v>114</v>
      </c>
      <c r="K48" s="89" t="s">
        <v>390</v>
      </c>
      <c r="L48" s="85" t="s">
        <v>396</v>
      </c>
      <c r="M48" s="144" t="s">
        <v>10</v>
      </c>
      <c r="N48" s="145">
        <v>1</v>
      </c>
      <c r="O48" s="166">
        <v>1000</v>
      </c>
      <c r="P48" s="147">
        <v>0.05</v>
      </c>
      <c r="Q48" s="148">
        <f t="shared" si="21"/>
        <v>1050</v>
      </c>
      <c r="R48" s="149">
        <f t="shared" si="3"/>
        <v>87.5</v>
      </c>
      <c r="S48" s="487"/>
      <c r="T48" s="470"/>
      <c r="U48" s="475"/>
      <c r="V48" s="470"/>
      <c r="W48" s="148">
        <f t="shared" si="4"/>
        <v>1114.4892952720786</v>
      </c>
      <c r="X48" s="149">
        <f t="shared" si="5"/>
        <v>92.874107939339879</v>
      </c>
      <c r="Y48" s="487"/>
      <c r="Z48" s="470"/>
      <c r="AA48" s="475"/>
      <c r="AB48" s="470"/>
      <c r="AC48" s="148">
        <f t="shared" si="6"/>
        <v>1114.4892952720786</v>
      </c>
      <c r="AD48" s="149">
        <f t="shared" si="7"/>
        <v>92.874107939339879</v>
      </c>
      <c r="AE48" s="487"/>
      <c r="AF48" s="470"/>
      <c r="AG48" s="475"/>
      <c r="AH48" s="470"/>
      <c r="AI48" s="148">
        <f t="shared" si="8"/>
        <v>1114.4892952720786</v>
      </c>
      <c r="AJ48" s="149">
        <f t="shared" si="9"/>
        <v>92.874107939339879</v>
      </c>
      <c r="AK48" s="487"/>
      <c r="AL48" s="470"/>
      <c r="AM48" s="475"/>
      <c r="AN48" s="470"/>
      <c r="AO48" s="148">
        <f t="shared" si="10"/>
        <v>1114.4892952720786</v>
      </c>
      <c r="AP48" s="149">
        <f t="shared" si="11"/>
        <v>92.874107939339879</v>
      </c>
      <c r="AQ48" s="487"/>
      <c r="AR48" s="470"/>
      <c r="AS48" s="475"/>
      <c r="AT48" s="470"/>
      <c r="AU48" s="148">
        <f t="shared" si="12"/>
        <v>1114.4892952720786</v>
      </c>
      <c r="AV48" s="149">
        <f t="shared" si="13"/>
        <v>92.874107939339879</v>
      </c>
      <c r="AW48" s="487"/>
      <c r="AX48" s="470"/>
      <c r="AY48" s="475"/>
    </row>
    <row r="49" spans="1:51" x14ac:dyDescent="0.25">
      <c r="A49" s="142">
        <v>4</v>
      </c>
      <c r="B49" s="83" t="s">
        <v>293</v>
      </c>
      <c r="C49" s="83" t="s">
        <v>294</v>
      </c>
      <c r="D49" s="83" t="s">
        <v>501</v>
      </c>
      <c r="E49" s="484"/>
      <c r="F49" s="83" t="str">
        <f t="shared" si="1"/>
        <v>032001TTPL</v>
      </c>
      <c r="G49" s="85" t="s">
        <v>173</v>
      </c>
      <c r="H49" s="85">
        <v>25.21</v>
      </c>
      <c r="I49" s="143" t="s">
        <v>78</v>
      </c>
      <c r="J49" s="85" t="s">
        <v>114</v>
      </c>
      <c r="K49" s="89" t="s">
        <v>390</v>
      </c>
      <c r="L49" s="85" t="s">
        <v>397</v>
      </c>
      <c r="M49" s="144" t="s">
        <v>10</v>
      </c>
      <c r="N49" s="145">
        <v>1</v>
      </c>
      <c r="O49" s="166">
        <v>1000</v>
      </c>
      <c r="P49" s="147">
        <v>0.05</v>
      </c>
      <c r="Q49" s="148">
        <f t="shared" si="21"/>
        <v>1050</v>
      </c>
      <c r="R49" s="149">
        <f t="shared" si="3"/>
        <v>87.5</v>
      </c>
      <c r="S49" s="487"/>
      <c r="T49" s="470"/>
      <c r="U49" s="475"/>
      <c r="V49" s="470"/>
      <c r="W49" s="148">
        <f t="shared" si="4"/>
        <v>1114.4892952720786</v>
      </c>
      <c r="X49" s="149">
        <f t="shared" si="5"/>
        <v>92.874107939339879</v>
      </c>
      <c r="Y49" s="487"/>
      <c r="Z49" s="470"/>
      <c r="AA49" s="475"/>
      <c r="AB49" s="470"/>
      <c r="AC49" s="148">
        <f t="shared" si="6"/>
        <v>1114.4892952720786</v>
      </c>
      <c r="AD49" s="149">
        <f t="shared" si="7"/>
        <v>92.874107939339879</v>
      </c>
      <c r="AE49" s="487"/>
      <c r="AF49" s="470"/>
      <c r="AG49" s="475"/>
      <c r="AH49" s="470"/>
      <c r="AI49" s="148">
        <f t="shared" si="8"/>
        <v>1114.4892952720786</v>
      </c>
      <c r="AJ49" s="149">
        <f t="shared" si="9"/>
        <v>92.874107939339879</v>
      </c>
      <c r="AK49" s="487"/>
      <c r="AL49" s="470"/>
      <c r="AM49" s="475"/>
      <c r="AN49" s="470"/>
      <c r="AO49" s="148">
        <f t="shared" si="10"/>
        <v>1114.4892952720786</v>
      </c>
      <c r="AP49" s="149">
        <f t="shared" si="11"/>
        <v>92.874107939339879</v>
      </c>
      <c r="AQ49" s="487"/>
      <c r="AR49" s="470"/>
      <c r="AS49" s="475"/>
      <c r="AT49" s="470"/>
      <c r="AU49" s="148">
        <f t="shared" si="12"/>
        <v>1114.4892952720786</v>
      </c>
      <c r="AV49" s="149">
        <f t="shared" si="13"/>
        <v>92.874107939339879</v>
      </c>
      <c r="AW49" s="487"/>
      <c r="AX49" s="470"/>
      <c r="AY49" s="475"/>
    </row>
    <row r="50" spans="1:51" x14ac:dyDescent="0.25">
      <c r="A50" s="142">
        <v>4</v>
      </c>
      <c r="B50" s="83" t="s">
        <v>293</v>
      </c>
      <c r="C50" s="83" t="s">
        <v>294</v>
      </c>
      <c r="D50" s="83" t="s">
        <v>501</v>
      </c>
      <c r="E50" s="484"/>
      <c r="F50" s="83" t="str">
        <f t="shared" si="1"/>
        <v>032001TTPL</v>
      </c>
      <c r="G50" s="85" t="s">
        <v>172</v>
      </c>
      <c r="H50" s="85">
        <v>92.04</v>
      </c>
      <c r="I50" s="143" t="s">
        <v>78</v>
      </c>
      <c r="J50" s="85" t="s">
        <v>114</v>
      </c>
      <c r="K50" s="89" t="s">
        <v>398</v>
      </c>
      <c r="L50" s="85" t="s">
        <v>374</v>
      </c>
      <c r="M50" s="144" t="s">
        <v>10</v>
      </c>
      <c r="N50" s="145">
        <v>1</v>
      </c>
      <c r="O50" s="166">
        <v>1000</v>
      </c>
      <c r="P50" s="147">
        <v>0.05</v>
      </c>
      <c r="Q50" s="148">
        <f t="shared" si="21"/>
        <v>1050</v>
      </c>
      <c r="R50" s="149">
        <f t="shared" si="3"/>
        <v>87.5</v>
      </c>
      <c r="S50" s="487"/>
      <c r="T50" s="470"/>
      <c r="U50" s="475"/>
      <c r="V50" s="470"/>
      <c r="W50" s="148">
        <f t="shared" si="4"/>
        <v>1114.4892952720786</v>
      </c>
      <c r="X50" s="149">
        <f t="shared" si="5"/>
        <v>92.874107939339879</v>
      </c>
      <c r="Y50" s="487"/>
      <c r="Z50" s="470"/>
      <c r="AA50" s="475"/>
      <c r="AB50" s="470"/>
      <c r="AC50" s="148">
        <f t="shared" si="6"/>
        <v>1114.4892952720786</v>
      </c>
      <c r="AD50" s="149">
        <f t="shared" si="7"/>
        <v>92.874107939339879</v>
      </c>
      <c r="AE50" s="487"/>
      <c r="AF50" s="470"/>
      <c r="AG50" s="475"/>
      <c r="AH50" s="470"/>
      <c r="AI50" s="148">
        <f t="shared" si="8"/>
        <v>1114.4892952720786</v>
      </c>
      <c r="AJ50" s="149">
        <f t="shared" si="9"/>
        <v>92.874107939339879</v>
      </c>
      <c r="AK50" s="487"/>
      <c r="AL50" s="470"/>
      <c r="AM50" s="475"/>
      <c r="AN50" s="470"/>
      <c r="AO50" s="148">
        <f t="shared" si="10"/>
        <v>1114.4892952720786</v>
      </c>
      <c r="AP50" s="149">
        <f t="shared" si="11"/>
        <v>92.874107939339879</v>
      </c>
      <c r="AQ50" s="487"/>
      <c r="AR50" s="470"/>
      <c r="AS50" s="475"/>
      <c r="AT50" s="470"/>
      <c r="AU50" s="148">
        <f t="shared" si="12"/>
        <v>1114.4892952720786</v>
      </c>
      <c r="AV50" s="149">
        <f t="shared" si="13"/>
        <v>92.874107939339879</v>
      </c>
      <c r="AW50" s="487"/>
      <c r="AX50" s="470"/>
      <c r="AY50" s="475"/>
    </row>
    <row r="51" spans="1:51" x14ac:dyDescent="0.25">
      <c r="A51" s="142">
        <v>4</v>
      </c>
      <c r="B51" s="83" t="s">
        <v>293</v>
      </c>
      <c r="C51" s="83" t="s">
        <v>294</v>
      </c>
      <c r="D51" s="83" t="s">
        <v>501</v>
      </c>
      <c r="E51" s="484"/>
      <c r="F51" s="83" t="str">
        <f t="shared" si="1"/>
        <v>032001TTPL</v>
      </c>
      <c r="G51" s="85" t="s">
        <v>172</v>
      </c>
      <c r="H51" s="85">
        <v>231.24</v>
      </c>
      <c r="I51" s="143" t="s">
        <v>78</v>
      </c>
      <c r="J51" s="85" t="s">
        <v>114</v>
      </c>
      <c r="K51" s="89" t="s">
        <v>398</v>
      </c>
      <c r="L51" s="85" t="s">
        <v>375</v>
      </c>
      <c r="M51" s="144" t="s">
        <v>10</v>
      </c>
      <c r="N51" s="145">
        <v>1</v>
      </c>
      <c r="O51" s="166">
        <v>1000</v>
      </c>
      <c r="P51" s="147">
        <v>0.05</v>
      </c>
      <c r="Q51" s="148">
        <f t="shared" si="21"/>
        <v>1050</v>
      </c>
      <c r="R51" s="149">
        <f t="shared" si="3"/>
        <v>87.5</v>
      </c>
      <c r="S51" s="487"/>
      <c r="T51" s="470"/>
      <c r="U51" s="475"/>
      <c r="V51" s="470"/>
      <c r="W51" s="148">
        <f t="shared" si="4"/>
        <v>1114.4892952720786</v>
      </c>
      <c r="X51" s="149">
        <f t="shared" si="5"/>
        <v>92.874107939339879</v>
      </c>
      <c r="Y51" s="487"/>
      <c r="Z51" s="470"/>
      <c r="AA51" s="475"/>
      <c r="AB51" s="470"/>
      <c r="AC51" s="148">
        <f t="shared" si="6"/>
        <v>1114.4892952720786</v>
      </c>
      <c r="AD51" s="149">
        <f t="shared" si="7"/>
        <v>92.874107939339879</v>
      </c>
      <c r="AE51" s="487"/>
      <c r="AF51" s="470"/>
      <c r="AG51" s="475"/>
      <c r="AH51" s="470"/>
      <c r="AI51" s="148">
        <f t="shared" si="8"/>
        <v>1114.4892952720786</v>
      </c>
      <c r="AJ51" s="149">
        <f t="shared" si="9"/>
        <v>92.874107939339879</v>
      </c>
      <c r="AK51" s="487"/>
      <c r="AL51" s="470"/>
      <c r="AM51" s="475"/>
      <c r="AN51" s="470"/>
      <c r="AO51" s="148">
        <f t="shared" si="10"/>
        <v>1114.4892952720786</v>
      </c>
      <c r="AP51" s="149">
        <f t="shared" si="11"/>
        <v>92.874107939339879</v>
      </c>
      <c r="AQ51" s="487"/>
      <c r="AR51" s="470"/>
      <c r="AS51" s="475"/>
      <c r="AT51" s="470"/>
      <c r="AU51" s="148">
        <f t="shared" si="12"/>
        <v>1114.4892952720786</v>
      </c>
      <c r="AV51" s="149">
        <f t="shared" si="13"/>
        <v>92.874107939339879</v>
      </c>
      <c r="AW51" s="487"/>
      <c r="AX51" s="470"/>
      <c r="AY51" s="475"/>
    </row>
    <row r="52" spans="1:51" x14ac:dyDescent="0.25">
      <c r="A52" s="142">
        <v>4</v>
      </c>
      <c r="B52" s="83" t="s">
        <v>293</v>
      </c>
      <c r="C52" s="83" t="s">
        <v>294</v>
      </c>
      <c r="D52" s="83" t="s">
        <v>501</v>
      </c>
      <c r="E52" s="484"/>
      <c r="F52" s="83" t="str">
        <f t="shared" si="1"/>
        <v>032001TTPL</v>
      </c>
      <c r="G52" s="85" t="s">
        <v>172</v>
      </c>
      <c r="H52" s="85">
        <v>4.0999999999999996</v>
      </c>
      <c r="I52" s="143" t="s">
        <v>78</v>
      </c>
      <c r="J52" s="85" t="s">
        <v>114</v>
      </c>
      <c r="K52" s="89" t="s">
        <v>398</v>
      </c>
      <c r="L52" s="85" t="s">
        <v>376</v>
      </c>
      <c r="M52" s="144" t="s">
        <v>10</v>
      </c>
      <c r="N52" s="145">
        <v>1</v>
      </c>
      <c r="O52" s="166">
        <v>1000</v>
      </c>
      <c r="P52" s="147">
        <v>0.05</v>
      </c>
      <c r="Q52" s="148">
        <f t="shared" si="21"/>
        <v>1050</v>
      </c>
      <c r="R52" s="149">
        <f t="shared" si="3"/>
        <v>87.5</v>
      </c>
      <c r="S52" s="487"/>
      <c r="T52" s="470"/>
      <c r="U52" s="475"/>
      <c r="V52" s="470"/>
      <c r="W52" s="148">
        <f t="shared" si="4"/>
        <v>1114.4892952720786</v>
      </c>
      <c r="X52" s="149">
        <f t="shared" si="5"/>
        <v>92.874107939339879</v>
      </c>
      <c r="Y52" s="487"/>
      <c r="Z52" s="470"/>
      <c r="AA52" s="475"/>
      <c r="AB52" s="470"/>
      <c r="AC52" s="148">
        <f t="shared" si="6"/>
        <v>1114.4892952720786</v>
      </c>
      <c r="AD52" s="149">
        <f t="shared" si="7"/>
        <v>92.874107939339879</v>
      </c>
      <c r="AE52" s="487"/>
      <c r="AF52" s="470"/>
      <c r="AG52" s="475"/>
      <c r="AH52" s="470"/>
      <c r="AI52" s="148">
        <f t="shared" si="8"/>
        <v>1114.4892952720786</v>
      </c>
      <c r="AJ52" s="149">
        <f t="shared" si="9"/>
        <v>92.874107939339879</v>
      </c>
      <c r="AK52" s="487"/>
      <c r="AL52" s="470"/>
      <c r="AM52" s="475"/>
      <c r="AN52" s="470"/>
      <c r="AO52" s="148">
        <f t="shared" si="10"/>
        <v>1114.4892952720786</v>
      </c>
      <c r="AP52" s="149">
        <f t="shared" si="11"/>
        <v>92.874107939339879</v>
      </c>
      <c r="AQ52" s="487"/>
      <c r="AR52" s="470"/>
      <c r="AS52" s="475"/>
      <c r="AT52" s="470"/>
      <c r="AU52" s="148">
        <f t="shared" si="12"/>
        <v>1114.4892952720786</v>
      </c>
      <c r="AV52" s="149">
        <f t="shared" si="13"/>
        <v>92.874107939339879</v>
      </c>
      <c r="AW52" s="487"/>
      <c r="AX52" s="470"/>
      <c r="AY52" s="475"/>
    </row>
    <row r="53" spans="1:51" x14ac:dyDescent="0.25">
      <c r="A53" s="142">
        <v>4</v>
      </c>
      <c r="B53" s="83" t="s">
        <v>293</v>
      </c>
      <c r="C53" s="83" t="s">
        <v>294</v>
      </c>
      <c r="D53" s="83" t="s">
        <v>501</v>
      </c>
      <c r="E53" s="484"/>
      <c r="F53" s="83" t="str">
        <f t="shared" si="1"/>
        <v>032001TTPL</v>
      </c>
      <c r="G53" s="85" t="s">
        <v>172</v>
      </c>
      <c r="H53" s="85">
        <v>130.32</v>
      </c>
      <c r="I53" s="143" t="s">
        <v>78</v>
      </c>
      <c r="J53" s="85" t="s">
        <v>114</v>
      </c>
      <c r="K53" s="89" t="s">
        <v>398</v>
      </c>
      <c r="L53" s="85" t="s">
        <v>377</v>
      </c>
      <c r="M53" s="144" t="s">
        <v>10</v>
      </c>
      <c r="N53" s="145">
        <v>1</v>
      </c>
      <c r="O53" s="166">
        <v>1000</v>
      </c>
      <c r="P53" s="147">
        <v>0.05</v>
      </c>
      <c r="Q53" s="148">
        <f t="shared" si="21"/>
        <v>1050</v>
      </c>
      <c r="R53" s="149">
        <f t="shared" si="3"/>
        <v>87.5</v>
      </c>
      <c r="S53" s="487"/>
      <c r="T53" s="470"/>
      <c r="U53" s="475"/>
      <c r="V53" s="470"/>
      <c r="W53" s="148">
        <f t="shared" si="4"/>
        <v>1114.4892952720786</v>
      </c>
      <c r="X53" s="149">
        <f t="shared" si="5"/>
        <v>92.874107939339879</v>
      </c>
      <c r="Y53" s="487"/>
      <c r="Z53" s="470"/>
      <c r="AA53" s="475"/>
      <c r="AB53" s="470"/>
      <c r="AC53" s="148">
        <f t="shared" si="6"/>
        <v>1114.4892952720786</v>
      </c>
      <c r="AD53" s="149">
        <f t="shared" si="7"/>
        <v>92.874107939339879</v>
      </c>
      <c r="AE53" s="487"/>
      <c r="AF53" s="470"/>
      <c r="AG53" s="475"/>
      <c r="AH53" s="470"/>
      <c r="AI53" s="148">
        <f t="shared" si="8"/>
        <v>1114.4892952720786</v>
      </c>
      <c r="AJ53" s="149">
        <f t="shared" si="9"/>
        <v>92.874107939339879</v>
      </c>
      <c r="AK53" s="487"/>
      <c r="AL53" s="470"/>
      <c r="AM53" s="475"/>
      <c r="AN53" s="470"/>
      <c r="AO53" s="148">
        <f t="shared" si="10"/>
        <v>1114.4892952720786</v>
      </c>
      <c r="AP53" s="149">
        <f t="shared" si="11"/>
        <v>92.874107939339879</v>
      </c>
      <c r="AQ53" s="487"/>
      <c r="AR53" s="470"/>
      <c r="AS53" s="475"/>
      <c r="AT53" s="470"/>
      <c r="AU53" s="148">
        <f t="shared" si="12"/>
        <v>1114.4892952720786</v>
      </c>
      <c r="AV53" s="149">
        <f t="shared" si="13"/>
        <v>92.874107939339879</v>
      </c>
      <c r="AW53" s="487"/>
      <c r="AX53" s="470"/>
      <c r="AY53" s="475"/>
    </row>
    <row r="54" spans="1:51" x14ac:dyDescent="0.25">
      <c r="A54" s="142">
        <v>4</v>
      </c>
      <c r="B54" s="83" t="s">
        <v>293</v>
      </c>
      <c r="C54" s="83" t="s">
        <v>294</v>
      </c>
      <c r="D54" s="83" t="s">
        <v>501</v>
      </c>
      <c r="E54" s="484"/>
      <c r="F54" s="83" t="str">
        <f t="shared" si="1"/>
        <v>032001TTPL</v>
      </c>
      <c r="G54" s="85" t="s">
        <v>172</v>
      </c>
      <c r="H54" s="85">
        <v>124.06</v>
      </c>
      <c r="I54" s="143" t="s">
        <v>78</v>
      </c>
      <c r="J54" s="85" t="s">
        <v>114</v>
      </c>
      <c r="K54" s="89" t="s">
        <v>398</v>
      </c>
      <c r="L54" s="85" t="s">
        <v>391</v>
      </c>
      <c r="M54" s="144" t="s">
        <v>10</v>
      </c>
      <c r="N54" s="145">
        <v>1</v>
      </c>
      <c r="O54" s="166">
        <v>1000</v>
      </c>
      <c r="P54" s="147">
        <v>0.05</v>
      </c>
      <c r="Q54" s="148">
        <f t="shared" si="21"/>
        <v>1050</v>
      </c>
      <c r="R54" s="149">
        <f t="shared" si="3"/>
        <v>87.5</v>
      </c>
      <c r="S54" s="487"/>
      <c r="T54" s="470"/>
      <c r="U54" s="475"/>
      <c r="V54" s="470"/>
      <c r="W54" s="148">
        <f t="shared" si="4"/>
        <v>1114.4892952720786</v>
      </c>
      <c r="X54" s="149">
        <f t="shared" si="5"/>
        <v>92.874107939339879</v>
      </c>
      <c r="Y54" s="487"/>
      <c r="Z54" s="470"/>
      <c r="AA54" s="475"/>
      <c r="AB54" s="470"/>
      <c r="AC54" s="148">
        <f t="shared" si="6"/>
        <v>1114.4892952720786</v>
      </c>
      <c r="AD54" s="149">
        <f t="shared" si="7"/>
        <v>92.874107939339879</v>
      </c>
      <c r="AE54" s="487"/>
      <c r="AF54" s="470"/>
      <c r="AG54" s="475"/>
      <c r="AH54" s="470"/>
      <c r="AI54" s="148">
        <f t="shared" si="8"/>
        <v>1114.4892952720786</v>
      </c>
      <c r="AJ54" s="149">
        <f t="shared" si="9"/>
        <v>92.874107939339879</v>
      </c>
      <c r="AK54" s="487"/>
      <c r="AL54" s="470"/>
      <c r="AM54" s="475"/>
      <c r="AN54" s="470"/>
      <c r="AO54" s="148">
        <f t="shared" si="10"/>
        <v>1114.4892952720786</v>
      </c>
      <c r="AP54" s="149">
        <f t="shared" si="11"/>
        <v>92.874107939339879</v>
      </c>
      <c r="AQ54" s="487"/>
      <c r="AR54" s="470"/>
      <c r="AS54" s="475"/>
      <c r="AT54" s="470"/>
      <c r="AU54" s="148">
        <f t="shared" si="12"/>
        <v>1114.4892952720786</v>
      </c>
      <c r="AV54" s="149">
        <f t="shared" si="13"/>
        <v>92.874107939339879</v>
      </c>
      <c r="AW54" s="487"/>
      <c r="AX54" s="470"/>
      <c r="AY54" s="475"/>
    </row>
    <row r="55" spans="1:51" x14ac:dyDescent="0.25">
      <c r="A55" s="142">
        <v>4</v>
      </c>
      <c r="B55" s="83" t="s">
        <v>293</v>
      </c>
      <c r="C55" s="83" t="s">
        <v>294</v>
      </c>
      <c r="D55" s="83" t="s">
        <v>501</v>
      </c>
      <c r="E55" s="484"/>
      <c r="F55" s="83" t="str">
        <f t="shared" si="1"/>
        <v>032001TTPL</v>
      </c>
      <c r="G55" s="85" t="s">
        <v>172</v>
      </c>
      <c r="H55" s="85">
        <v>4.0599999999999996</v>
      </c>
      <c r="I55" s="143" t="s">
        <v>78</v>
      </c>
      <c r="J55" s="85" t="s">
        <v>114</v>
      </c>
      <c r="K55" s="89" t="s">
        <v>398</v>
      </c>
      <c r="L55" s="85" t="s">
        <v>392</v>
      </c>
      <c r="M55" s="144" t="s">
        <v>10</v>
      </c>
      <c r="N55" s="145">
        <v>1</v>
      </c>
      <c r="O55" s="166">
        <v>1000</v>
      </c>
      <c r="P55" s="147">
        <v>0.05</v>
      </c>
      <c r="Q55" s="148">
        <f t="shared" si="21"/>
        <v>1050</v>
      </c>
      <c r="R55" s="149">
        <f t="shared" si="3"/>
        <v>87.5</v>
      </c>
      <c r="S55" s="487"/>
      <c r="T55" s="470"/>
      <c r="U55" s="475"/>
      <c r="V55" s="470"/>
      <c r="W55" s="148">
        <f t="shared" si="4"/>
        <v>1114.4892952720786</v>
      </c>
      <c r="X55" s="149">
        <f t="shared" si="5"/>
        <v>92.874107939339879</v>
      </c>
      <c r="Y55" s="487"/>
      <c r="Z55" s="470"/>
      <c r="AA55" s="475"/>
      <c r="AB55" s="470"/>
      <c r="AC55" s="148">
        <f t="shared" si="6"/>
        <v>1114.4892952720786</v>
      </c>
      <c r="AD55" s="149">
        <f t="shared" si="7"/>
        <v>92.874107939339879</v>
      </c>
      <c r="AE55" s="487"/>
      <c r="AF55" s="470"/>
      <c r="AG55" s="475"/>
      <c r="AH55" s="470"/>
      <c r="AI55" s="148">
        <f t="shared" si="8"/>
        <v>1114.4892952720786</v>
      </c>
      <c r="AJ55" s="149">
        <f t="shared" si="9"/>
        <v>92.874107939339879</v>
      </c>
      <c r="AK55" s="487"/>
      <c r="AL55" s="470"/>
      <c r="AM55" s="475"/>
      <c r="AN55" s="470"/>
      <c r="AO55" s="148">
        <f t="shared" si="10"/>
        <v>1114.4892952720786</v>
      </c>
      <c r="AP55" s="149">
        <f t="shared" si="11"/>
        <v>92.874107939339879</v>
      </c>
      <c r="AQ55" s="487"/>
      <c r="AR55" s="470"/>
      <c r="AS55" s="475"/>
      <c r="AT55" s="470"/>
      <c r="AU55" s="148">
        <f t="shared" si="12"/>
        <v>1114.4892952720786</v>
      </c>
      <c r="AV55" s="149">
        <f t="shared" si="13"/>
        <v>92.874107939339879</v>
      </c>
      <c r="AW55" s="487"/>
      <c r="AX55" s="470"/>
      <c r="AY55" s="475"/>
    </row>
    <row r="56" spans="1:51" x14ac:dyDescent="0.25">
      <c r="A56" s="142">
        <v>4</v>
      </c>
      <c r="B56" s="83" t="s">
        <v>293</v>
      </c>
      <c r="C56" s="83" t="s">
        <v>294</v>
      </c>
      <c r="D56" s="83" t="s">
        <v>501</v>
      </c>
      <c r="E56" s="484"/>
      <c r="F56" s="83" t="str">
        <f t="shared" si="1"/>
        <v>032001TTPL</v>
      </c>
      <c r="G56" s="85" t="s">
        <v>172</v>
      </c>
      <c r="H56" s="85">
        <v>82.84</v>
      </c>
      <c r="I56" s="143" t="s">
        <v>78</v>
      </c>
      <c r="J56" s="85" t="s">
        <v>114</v>
      </c>
      <c r="K56" s="89" t="s">
        <v>398</v>
      </c>
      <c r="L56" s="85" t="s">
        <v>393</v>
      </c>
      <c r="M56" s="144" t="s">
        <v>10</v>
      </c>
      <c r="N56" s="145">
        <v>1</v>
      </c>
      <c r="O56" s="166">
        <v>1000</v>
      </c>
      <c r="P56" s="147">
        <v>0.05</v>
      </c>
      <c r="Q56" s="148">
        <f t="shared" si="21"/>
        <v>1050</v>
      </c>
      <c r="R56" s="149">
        <f t="shared" si="3"/>
        <v>87.5</v>
      </c>
      <c r="S56" s="487"/>
      <c r="T56" s="470"/>
      <c r="U56" s="475"/>
      <c r="V56" s="470"/>
      <c r="W56" s="148">
        <f t="shared" si="4"/>
        <v>1114.4892952720786</v>
      </c>
      <c r="X56" s="149">
        <f t="shared" si="5"/>
        <v>92.874107939339879</v>
      </c>
      <c r="Y56" s="487"/>
      <c r="Z56" s="470"/>
      <c r="AA56" s="475"/>
      <c r="AB56" s="470"/>
      <c r="AC56" s="148">
        <f t="shared" si="6"/>
        <v>1114.4892952720786</v>
      </c>
      <c r="AD56" s="149">
        <f t="shared" si="7"/>
        <v>92.874107939339879</v>
      </c>
      <c r="AE56" s="487"/>
      <c r="AF56" s="470"/>
      <c r="AG56" s="475"/>
      <c r="AH56" s="470"/>
      <c r="AI56" s="148">
        <f t="shared" si="8"/>
        <v>1114.4892952720786</v>
      </c>
      <c r="AJ56" s="149">
        <f t="shared" si="9"/>
        <v>92.874107939339879</v>
      </c>
      <c r="AK56" s="487"/>
      <c r="AL56" s="470"/>
      <c r="AM56" s="475"/>
      <c r="AN56" s="470"/>
      <c r="AO56" s="148">
        <f t="shared" si="10"/>
        <v>1114.4892952720786</v>
      </c>
      <c r="AP56" s="149">
        <f t="shared" si="11"/>
        <v>92.874107939339879</v>
      </c>
      <c r="AQ56" s="487"/>
      <c r="AR56" s="470"/>
      <c r="AS56" s="475"/>
      <c r="AT56" s="470"/>
      <c r="AU56" s="148">
        <f t="shared" si="12"/>
        <v>1114.4892952720786</v>
      </c>
      <c r="AV56" s="149">
        <f t="shared" si="13"/>
        <v>92.874107939339879</v>
      </c>
      <c r="AW56" s="487"/>
      <c r="AX56" s="470"/>
      <c r="AY56" s="475"/>
    </row>
    <row r="57" spans="1:51" x14ac:dyDescent="0.25">
      <c r="A57" s="142">
        <v>4</v>
      </c>
      <c r="B57" s="83" t="s">
        <v>293</v>
      </c>
      <c r="C57" s="83" t="s">
        <v>294</v>
      </c>
      <c r="D57" s="83" t="s">
        <v>501</v>
      </c>
      <c r="E57" s="484"/>
      <c r="F57" s="83" t="str">
        <f t="shared" si="1"/>
        <v>032001TTPL</v>
      </c>
      <c r="G57" s="85" t="s">
        <v>172</v>
      </c>
      <c r="H57" s="85">
        <v>144.47999999999999</v>
      </c>
      <c r="I57" s="143" t="s">
        <v>78</v>
      </c>
      <c r="J57" s="85" t="s">
        <v>114</v>
      </c>
      <c r="K57" s="89" t="s">
        <v>398</v>
      </c>
      <c r="L57" s="85" t="s">
        <v>399</v>
      </c>
      <c r="M57" s="144" t="s">
        <v>10</v>
      </c>
      <c r="N57" s="145">
        <v>1</v>
      </c>
      <c r="O57" s="166">
        <v>1000</v>
      </c>
      <c r="P57" s="147">
        <v>0.05</v>
      </c>
      <c r="Q57" s="148">
        <f t="shared" si="21"/>
        <v>1050</v>
      </c>
      <c r="R57" s="149">
        <f t="shared" si="3"/>
        <v>87.5</v>
      </c>
      <c r="S57" s="487"/>
      <c r="T57" s="470"/>
      <c r="U57" s="475"/>
      <c r="V57" s="470"/>
      <c r="W57" s="148">
        <f t="shared" si="4"/>
        <v>1114.4892952720786</v>
      </c>
      <c r="X57" s="149">
        <f t="shared" si="5"/>
        <v>92.874107939339879</v>
      </c>
      <c r="Y57" s="487"/>
      <c r="Z57" s="470"/>
      <c r="AA57" s="475"/>
      <c r="AB57" s="470"/>
      <c r="AC57" s="148">
        <f t="shared" si="6"/>
        <v>1114.4892952720786</v>
      </c>
      <c r="AD57" s="149">
        <f t="shared" si="7"/>
        <v>92.874107939339879</v>
      </c>
      <c r="AE57" s="487"/>
      <c r="AF57" s="470"/>
      <c r="AG57" s="475"/>
      <c r="AH57" s="470"/>
      <c r="AI57" s="148">
        <f t="shared" si="8"/>
        <v>1114.4892952720786</v>
      </c>
      <c r="AJ57" s="149">
        <f t="shared" si="9"/>
        <v>92.874107939339879</v>
      </c>
      <c r="AK57" s="487"/>
      <c r="AL57" s="470"/>
      <c r="AM57" s="475"/>
      <c r="AN57" s="470"/>
      <c r="AO57" s="148">
        <f t="shared" si="10"/>
        <v>1114.4892952720786</v>
      </c>
      <c r="AP57" s="149">
        <f t="shared" si="11"/>
        <v>92.874107939339879</v>
      </c>
      <c r="AQ57" s="487"/>
      <c r="AR57" s="470"/>
      <c r="AS57" s="475"/>
      <c r="AT57" s="470"/>
      <c r="AU57" s="148">
        <f t="shared" si="12"/>
        <v>1114.4892952720786</v>
      </c>
      <c r="AV57" s="149">
        <f t="shared" si="13"/>
        <v>92.874107939339879</v>
      </c>
      <c r="AW57" s="487"/>
      <c r="AX57" s="470"/>
      <c r="AY57" s="475"/>
    </row>
    <row r="58" spans="1:51" x14ac:dyDescent="0.25">
      <c r="A58" s="142">
        <v>4</v>
      </c>
      <c r="B58" s="83" t="s">
        <v>293</v>
      </c>
      <c r="C58" s="83" t="s">
        <v>294</v>
      </c>
      <c r="D58" s="83" t="s">
        <v>501</v>
      </c>
      <c r="E58" s="482"/>
      <c r="F58" s="83" t="str">
        <f t="shared" si="1"/>
        <v>032001TTPL</v>
      </c>
      <c r="G58" s="85" t="s">
        <v>183</v>
      </c>
      <c r="H58" s="85">
        <v>135.19999999999999</v>
      </c>
      <c r="I58" s="143" t="s">
        <v>78</v>
      </c>
      <c r="J58" s="85" t="s">
        <v>114</v>
      </c>
      <c r="K58" s="89" t="s">
        <v>398</v>
      </c>
      <c r="L58" s="85" t="s">
        <v>400</v>
      </c>
      <c r="M58" s="144" t="s">
        <v>10</v>
      </c>
      <c r="N58" s="145">
        <v>1</v>
      </c>
      <c r="O58" s="166">
        <v>1000</v>
      </c>
      <c r="P58" s="147">
        <v>0.05</v>
      </c>
      <c r="Q58" s="148">
        <f t="shared" si="21"/>
        <v>1050</v>
      </c>
      <c r="R58" s="149">
        <f t="shared" si="3"/>
        <v>87.5</v>
      </c>
      <c r="S58" s="487"/>
      <c r="T58" s="470"/>
      <c r="U58" s="475"/>
      <c r="V58" s="470"/>
      <c r="W58" s="148">
        <f t="shared" si="4"/>
        <v>1114.4892952720786</v>
      </c>
      <c r="X58" s="149">
        <f t="shared" si="5"/>
        <v>92.874107939339879</v>
      </c>
      <c r="Y58" s="487"/>
      <c r="Z58" s="470"/>
      <c r="AA58" s="475"/>
      <c r="AB58" s="470"/>
      <c r="AC58" s="148">
        <f t="shared" si="6"/>
        <v>1114.4892952720786</v>
      </c>
      <c r="AD58" s="149">
        <f t="shared" si="7"/>
        <v>92.874107939339879</v>
      </c>
      <c r="AE58" s="487"/>
      <c r="AF58" s="470"/>
      <c r="AG58" s="475"/>
      <c r="AH58" s="470"/>
      <c r="AI58" s="148">
        <f t="shared" si="8"/>
        <v>1114.4892952720786</v>
      </c>
      <c r="AJ58" s="149">
        <f t="shared" si="9"/>
        <v>92.874107939339879</v>
      </c>
      <c r="AK58" s="487"/>
      <c r="AL58" s="470"/>
      <c r="AM58" s="475"/>
      <c r="AN58" s="470"/>
      <c r="AO58" s="148">
        <f t="shared" si="10"/>
        <v>1114.4892952720786</v>
      </c>
      <c r="AP58" s="149">
        <f t="shared" si="11"/>
        <v>92.874107939339879</v>
      </c>
      <c r="AQ58" s="487"/>
      <c r="AR58" s="470"/>
      <c r="AS58" s="475"/>
      <c r="AT58" s="470"/>
      <c r="AU58" s="148">
        <f t="shared" si="12"/>
        <v>1114.4892952720786</v>
      </c>
      <c r="AV58" s="149">
        <f t="shared" si="13"/>
        <v>92.874107939339879</v>
      </c>
      <c r="AW58" s="487"/>
      <c r="AX58" s="470"/>
      <c r="AY58" s="475"/>
    </row>
    <row r="59" spans="1:51" x14ac:dyDescent="0.25">
      <c r="A59" s="142">
        <v>4</v>
      </c>
      <c r="B59" s="83" t="s">
        <v>293</v>
      </c>
      <c r="C59" s="83" t="s">
        <v>294</v>
      </c>
      <c r="D59" s="83" t="s">
        <v>501</v>
      </c>
      <c r="E59" s="481" t="str">
        <f>F59</f>
        <v>032001TTVE</v>
      </c>
      <c r="F59" s="83" t="str">
        <f t="shared" si="1"/>
        <v>032001TTVE</v>
      </c>
      <c r="G59" s="85" t="s">
        <v>192</v>
      </c>
      <c r="H59" s="85">
        <v>41.43</v>
      </c>
      <c r="I59" s="143" t="s">
        <v>78</v>
      </c>
      <c r="J59" s="85" t="s">
        <v>116</v>
      </c>
      <c r="K59" s="89" t="s">
        <v>401</v>
      </c>
      <c r="L59" s="85" t="s">
        <v>400</v>
      </c>
      <c r="M59" s="144" t="s">
        <v>10</v>
      </c>
      <c r="N59" s="145">
        <v>1</v>
      </c>
      <c r="O59" s="166">
        <v>1000</v>
      </c>
      <c r="P59" s="147">
        <v>0.05</v>
      </c>
      <c r="Q59" s="148">
        <f t="shared" si="21"/>
        <v>1050</v>
      </c>
      <c r="R59" s="149">
        <f t="shared" si="3"/>
        <v>87.5</v>
      </c>
      <c r="S59" s="487"/>
      <c r="T59" s="470"/>
      <c r="U59" s="475"/>
      <c r="V59" s="470"/>
      <c r="W59" s="148">
        <f t="shared" si="4"/>
        <v>1114.4892952720786</v>
      </c>
      <c r="X59" s="149">
        <f t="shared" si="5"/>
        <v>92.874107939339879</v>
      </c>
      <c r="Y59" s="487"/>
      <c r="Z59" s="470"/>
      <c r="AA59" s="475"/>
      <c r="AB59" s="470"/>
      <c r="AC59" s="148">
        <f t="shared" si="6"/>
        <v>1114.4892952720786</v>
      </c>
      <c r="AD59" s="149">
        <f t="shared" si="7"/>
        <v>92.874107939339879</v>
      </c>
      <c r="AE59" s="487"/>
      <c r="AF59" s="470"/>
      <c r="AG59" s="475"/>
      <c r="AH59" s="470"/>
      <c r="AI59" s="148">
        <f t="shared" si="8"/>
        <v>1114.4892952720786</v>
      </c>
      <c r="AJ59" s="149">
        <f t="shared" si="9"/>
        <v>92.874107939339879</v>
      </c>
      <c r="AK59" s="487"/>
      <c r="AL59" s="470"/>
      <c r="AM59" s="475"/>
      <c r="AN59" s="470"/>
      <c r="AO59" s="148">
        <f t="shared" si="10"/>
        <v>1114.4892952720786</v>
      </c>
      <c r="AP59" s="149">
        <f t="shared" si="11"/>
        <v>92.874107939339879</v>
      </c>
      <c r="AQ59" s="487"/>
      <c r="AR59" s="470"/>
      <c r="AS59" s="475"/>
      <c r="AT59" s="470"/>
      <c r="AU59" s="148">
        <f t="shared" si="12"/>
        <v>1114.4892952720786</v>
      </c>
      <c r="AV59" s="149">
        <f t="shared" si="13"/>
        <v>92.874107939339879</v>
      </c>
      <c r="AW59" s="487"/>
      <c r="AX59" s="470"/>
      <c r="AY59" s="475"/>
    </row>
    <row r="60" spans="1:51" x14ac:dyDescent="0.25">
      <c r="A60" s="142">
        <v>4</v>
      </c>
      <c r="B60" s="83" t="s">
        <v>293</v>
      </c>
      <c r="C60" s="83" t="s">
        <v>294</v>
      </c>
      <c r="D60" s="83" t="s">
        <v>501</v>
      </c>
      <c r="E60" s="484"/>
      <c r="F60" s="83" t="str">
        <f t="shared" si="1"/>
        <v>032001TTVE</v>
      </c>
      <c r="G60" s="85" t="s">
        <v>192</v>
      </c>
      <c r="H60" s="85">
        <v>41.43</v>
      </c>
      <c r="I60" s="143" t="s">
        <v>78</v>
      </c>
      <c r="J60" s="85" t="s">
        <v>116</v>
      </c>
      <c r="K60" s="89" t="s">
        <v>401</v>
      </c>
      <c r="L60" s="85" t="s">
        <v>399</v>
      </c>
      <c r="M60" s="144" t="s">
        <v>10</v>
      </c>
      <c r="N60" s="145">
        <v>1</v>
      </c>
      <c r="O60" s="166">
        <v>1000</v>
      </c>
      <c r="P60" s="147">
        <v>0.05</v>
      </c>
      <c r="Q60" s="148">
        <f t="shared" si="21"/>
        <v>1050</v>
      </c>
      <c r="R60" s="149">
        <f t="shared" si="3"/>
        <v>87.5</v>
      </c>
      <c r="S60" s="487"/>
      <c r="T60" s="470"/>
      <c r="U60" s="475"/>
      <c r="V60" s="470"/>
      <c r="W60" s="148">
        <f t="shared" si="4"/>
        <v>1114.4892952720786</v>
      </c>
      <c r="X60" s="149">
        <f t="shared" si="5"/>
        <v>92.874107939339879</v>
      </c>
      <c r="Y60" s="487"/>
      <c r="Z60" s="470"/>
      <c r="AA60" s="475"/>
      <c r="AB60" s="470"/>
      <c r="AC60" s="148">
        <f t="shared" si="6"/>
        <v>1114.4892952720786</v>
      </c>
      <c r="AD60" s="149">
        <f t="shared" si="7"/>
        <v>92.874107939339879</v>
      </c>
      <c r="AE60" s="487"/>
      <c r="AF60" s="470"/>
      <c r="AG60" s="475"/>
      <c r="AH60" s="470"/>
      <c r="AI60" s="148">
        <f t="shared" si="8"/>
        <v>1114.4892952720786</v>
      </c>
      <c r="AJ60" s="149">
        <f t="shared" si="9"/>
        <v>92.874107939339879</v>
      </c>
      <c r="AK60" s="487"/>
      <c r="AL60" s="470"/>
      <c r="AM60" s="475"/>
      <c r="AN60" s="470"/>
      <c r="AO60" s="148">
        <f t="shared" si="10"/>
        <v>1114.4892952720786</v>
      </c>
      <c r="AP60" s="149">
        <f t="shared" si="11"/>
        <v>92.874107939339879</v>
      </c>
      <c r="AQ60" s="487"/>
      <c r="AR60" s="470"/>
      <c r="AS60" s="475"/>
      <c r="AT60" s="470"/>
      <c r="AU60" s="148">
        <f t="shared" si="12"/>
        <v>1114.4892952720786</v>
      </c>
      <c r="AV60" s="149">
        <f t="shared" si="13"/>
        <v>92.874107939339879</v>
      </c>
      <c r="AW60" s="487"/>
      <c r="AX60" s="470"/>
      <c r="AY60" s="475"/>
    </row>
    <row r="61" spans="1:51" x14ac:dyDescent="0.25">
      <c r="A61" s="142">
        <v>4</v>
      </c>
      <c r="B61" s="83" t="s">
        <v>293</v>
      </c>
      <c r="C61" s="83" t="s">
        <v>294</v>
      </c>
      <c r="D61" s="83" t="s">
        <v>501</v>
      </c>
      <c r="E61" s="484"/>
      <c r="F61" s="83" t="str">
        <f t="shared" si="1"/>
        <v>032001TTVE</v>
      </c>
      <c r="G61" s="85" t="s">
        <v>192</v>
      </c>
      <c r="H61" s="85">
        <v>41.43</v>
      </c>
      <c r="I61" s="143" t="s">
        <v>78</v>
      </c>
      <c r="J61" s="85" t="s">
        <v>116</v>
      </c>
      <c r="K61" s="89" t="s">
        <v>401</v>
      </c>
      <c r="L61" s="85" t="s">
        <v>402</v>
      </c>
      <c r="M61" s="144" t="s">
        <v>10</v>
      </c>
      <c r="N61" s="145">
        <v>1</v>
      </c>
      <c r="O61" s="166">
        <v>1000</v>
      </c>
      <c r="P61" s="147">
        <v>0.05</v>
      </c>
      <c r="Q61" s="148">
        <f t="shared" si="21"/>
        <v>1050</v>
      </c>
      <c r="R61" s="149">
        <f t="shared" si="3"/>
        <v>87.5</v>
      </c>
      <c r="S61" s="487"/>
      <c r="T61" s="470"/>
      <c r="U61" s="475"/>
      <c r="V61" s="470"/>
      <c r="W61" s="148">
        <f t="shared" si="4"/>
        <v>1114.4892952720786</v>
      </c>
      <c r="X61" s="149">
        <f t="shared" si="5"/>
        <v>92.874107939339879</v>
      </c>
      <c r="Y61" s="487"/>
      <c r="Z61" s="470"/>
      <c r="AA61" s="475"/>
      <c r="AB61" s="470"/>
      <c r="AC61" s="148">
        <f t="shared" si="6"/>
        <v>1114.4892952720786</v>
      </c>
      <c r="AD61" s="149">
        <f t="shared" si="7"/>
        <v>92.874107939339879</v>
      </c>
      <c r="AE61" s="487"/>
      <c r="AF61" s="470"/>
      <c r="AG61" s="475"/>
      <c r="AH61" s="470"/>
      <c r="AI61" s="148">
        <f t="shared" si="8"/>
        <v>1114.4892952720786</v>
      </c>
      <c r="AJ61" s="149">
        <f t="shared" si="9"/>
        <v>92.874107939339879</v>
      </c>
      <c r="AK61" s="487"/>
      <c r="AL61" s="470"/>
      <c r="AM61" s="475"/>
      <c r="AN61" s="470"/>
      <c r="AO61" s="148">
        <f t="shared" si="10"/>
        <v>1114.4892952720786</v>
      </c>
      <c r="AP61" s="149">
        <f t="shared" si="11"/>
        <v>92.874107939339879</v>
      </c>
      <c r="AQ61" s="487"/>
      <c r="AR61" s="470"/>
      <c r="AS61" s="475"/>
      <c r="AT61" s="470"/>
      <c r="AU61" s="148">
        <f t="shared" si="12"/>
        <v>1114.4892952720786</v>
      </c>
      <c r="AV61" s="149">
        <f t="shared" si="13"/>
        <v>92.874107939339879</v>
      </c>
      <c r="AW61" s="487"/>
      <c r="AX61" s="470"/>
      <c r="AY61" s="475"/>
    </row>
    <row r="62" spans="1:51" x14ac:dyDescent="0.25">
      <c r="A62" s="142">
        <v>4</v>
      </c>
      <c r="B62" s="83" t="s">
        <v>293</v>
      </c>
      <c r="C62" s="83" t="s">
        <v>294</v>
      </c>
      <c r="D62" s="83" t="s">
        <v>501</v>
      </c>
      <c r="E62" s="484"/>
      <c r="F62" s="83" t="str">
        <f t="shared" si="1"/>
        <v>032001TTVE</v>
      </c>
      <c r="G62" s="85" t="s">
        <v>192</v>
      </c>
      <c r="H62" s="85">
        <v>39.450000000000003</v>
      </c>
      <c r="I62" s="143" t="s">
        <v>78</v>
      </c>
      <c r="J62" s="85" t="s">
        <v>116</v>
      </c>
      <c r="K62" s="89" t="s">
        <v>401</v>
      </c>
      <c r="L62" s="85" t="s">
        <v>403</v>
      </c>
      <c r="M62" s="144" t="s">
        <v>10</v>
      </c>
      <c r="N62" s="145">
        <v>1</v>
      </c>
      <c r="O62" s="166">
        <v>1000</v>
      </c>
      <c r="P62" s="147">
        <v>0.05</v>
      </c>
      <c r="Q62" s="148">
        <f t="shared" si="21"/>
        <v>1050</v>
      </c>
      <c r="R62" s="149">
        <f t="shared" si="3"/>
        <v>87.5</v>
      </c>
      <c r="S62" s="487"/>
      <c r="T62" s="470"/>
      <c r="U62" s="475"/>
      <c r="V62" s="470"/>
      <c r="W62" s="148">
        <f t="shared" si="4"/>
        <v>1114.4892952720786</v>
      </c>
      <c r="X62" s="149">
        <f t="shared" si="5"/>
        <v>92.874107939339879</v>
      </c>
      <c r="Y62" s="487"/>
      <c r="Z62" s="470"/>
      <c r="AA62" s="475"/>
      <c r="AB62" s="470"/>
      <c r="AC62" s="148">
        <f t="shared" si="6"/>
        <v>1114.4892952720786</v>
      </c>
      <c r="AD62" s="149">
        <f t="shared" si="7"/>
        <v>92.874107939339879</v>
      </c>
      <c r="AE62" s="487"/>
      <c r="AF62" s="470"/>
      <c r="AG62" s="475"/>
      <c r="AH62" s="470"/>
      <c r="AI62" s="148">
        <f t="shared" si="8"/>
        <v>1114.4892952720786</v>
      </c>
      <c r="AJ62" s="149">
        <f t="shared" si="9"/>
        <v>92.874107939339879</v>
      </c>
      <c r="AK62" s="487"/>
      <c r="AL62" s="470"/>
      <c r="AM62" s="475"/>
      <c r="AN62" s="470"/>
      <c r="AO62" s="148">
        <f t="shared" si="10"/>
        <v>1114.4892952720786</v>
      </c>
      <c r="AP62" s="149">
        <f t="shared" si="11"/>
        <v>92.874107939339879</v>
      </c>
      <c r="AQ62" s="487"/>
      <c r="AR62" s="470"/>
      <c r="AS62" s="475"/>
      <c r="AT62" s="470"/>
      <c r="AU62" s="148">
        <f t="shared" si="12"/>
        <v>1114.4892952720786</v>
      </c>
      <c r="AV62" s="149">
        <f t="shared" si="13"/>
        <v>92.874107939339879</v>
      </c>
      <c r="AW62" s="487"/>
      <c r="AX62" s="470"/>
      <c r="AY62" s="475"/>
    </row>
    <row r="63" spans="1:51" x14ac:dyDescent="0.25">
      <c r="A63" s="142">
        <v>4</v>
      </c>
      <c r="B63" s="83" t="s">
        <v>293</v>
      </c>
      <c r="C63" s="83" t="s">
        <v>294</v>
      </c>
      <c r="D63" s="83" t="s">
        <v>501</v>
      </c>
      <c r="E63" s="484"/>
      <c r="F63" s="83" t="str">
        <f t="shared" si="1"/>
        <v>032001TTVE</v>
      </c>
      <c r="G63" s="85" t="s">
        <v>192</v>
      </c>
      <c r="H63" s="85">
        <v>41.48</v>
      </c>
      <c r="I63" s="143" t="s">
        <v>78</v>
      </c>
      <c r="J63" s="85" t="s">
        <v>116</v>
      </c>
      <c r="K63" s="89" t="s">
        <v>401</v>
      </c>
      <c r="L63" s="85" t="s">
        <v>404</v>
      </c>
      <c r="M63" s="144" t="s">
        <v>10</v>
      </c>
      <c r="N63" s="145">
        <v>1</v>
      </c>
      <c r="O63" s="166">
        <v>1000</v>
      </c>
      <c r="P63" s="147">
        <v>0.05</v>
      </c>
      <c r="Q63" s="148">
        <f t="shared" si="21"/>
        <v>1050</v>
      </c>
      <c r="R63" s="149">
        <f t="shared" si="3"/>
        <v>87.5</v>
      </c>
      <c r="S63" s="487"/>
      <c r="T63" s="470"/>
      <c r="U63" s="475"/>
      <c r="V63" s="470"/>
      <c r="W63" s="148">
        <f t="shared" si="4"/>
        <v>1114.4892952720786</v>
      </c>
      <c r="X63" s="149">
        <f t="shared" si="5"/>
        <v>92.874107939339879</v>
      </c>
      <c r="Y63" s="487"/>
      <c r="Z63" s="470"/>
      <c r="AA63" s="475"/>
      <c r="AB63" s="470"/>
      <c r="AC63" s="148">
        <f t="shared" si="6"/>
        <v>1114.4892952720786</v>
      </c>
      <c r="AD63" s="149">
        <f t="shared" si="7"/>
        <v>92.874107939339879</v>
      </c>
      <c r="AE63" s="487"/>
      <c r="AF63" s="470"/>
      <c r="AG63" s="475"/>
      <c r="AH63" s="470"/>
      <c r="AI63" s="148">
        <f t="shared" si="8"/>
        <v>1114.4892952720786</v>
      </c>
      <c r="AJ63" s="149">
        <f t="shared" si="9"/>
        <v>92.874107939339879</v>
      </c>
      <c r="AK63" s="487"/>
      <c r="AL63" s="470"/>
      <c r="AM63" s="475"/>
      <c r="AN63" s="470"/>
      <c r="AO63" s="148">
        <f t="shared" si="10"/>
        <v>1114.4892952720786</v>
      </c>
      <c r="AP63" s="149">
        <f t="shared" si="11"/>
        <v>92.874107939339879</v>
      </c>
      <c r="AQ63" s="487"/>
      <c r="AR63" s="470"/>
      <c r="AS63" s="475"/>
      <c r="AT63" s="470"/>
      <c r="AU63" s="148">
        <f t="shared" si="12"/>
        <v>1114.4892952720786</v>
      </c>
      <c r="AV63" s="149">
        <f t="shared" si="13"/>
        <v>92.874107939339879</v>
      </c>
      <c r="AW63" s="487"/>
      <c r="AX63" s="470"/>
      <c r="AY63" s="475"/>
    </row>
    <row r="64" spans="1:51" x14ac:dyDescent="0.25">
      <c r="A64" s="142">
        <v>4</v>
      </c>
      <c r="B64" s="83" t="s">
        <v>293</v>
      </c>
      <c r="C64" s="83" t="s">
        <v>294</v>
      </c>
      <c r="D64" s="83" t="s">
        <v>501</v>
      </c>
      <c r="E64" s="484"/>
      <c r="F64" s="83" t="str">
        <f t="shared" si="1"/>
        <v>032001TTVE</v>
      </c>
      <c r="G64" s="85" t="s">
        <v>192</v>
      </c>
      <c r="H64" s="85">
        <v>43.69</v>
      </c>
      <c r="I64" s="143" t="s">
        <v>78</v>
      </c>
      <c r="J64" s="85" t="s">
        <v>116</v>
      </c>
      <c r="K64" s="89" t="s">
        <v>401</v>
      </c>
      <c r="L64" s="85" t="s">
        <v>405</v>
      </c>
      <c r="M64" s="144" t="s">
        <v>10</v>
      </c>
      <c r="N64" s="145">
        <v>1</v>
      </c>
      <c r="O64" s="166">
        <v>1000</v>
      </c>
      <c r="P64" s="147">
        <v>0.05</v>
      </c>
      <c r="Q64" s="148">
        <f t="shared" si="21"/>
        <v>1050</v>
      </c>
      <c r="R64" s="149">
        <f t="shared" si="3"/>
        <v>87.5</v>
      </c>
      <c r="S64" s="487"/>
      <c r="T64" s="470"/>
      <c r="U64" s="475"/>
      <c r="V64" s="470"/>
      <c r="W64" s="148">
        <f t="shared" si="4"/>
        <v>1114.4892952720786</v>
      </c>
      <c r="X64" s="149">
        <f t="shared" si="5"/>
        <v>92.874107939339879</v>
      </c>
      <c r="Y64" s="487"/>
      <c r="Z64" s="470"/>
      <c r="AA64" s="475"/>
      <c r="AB64" s="470"/>
      <c r="AC64" s="148">
        <f t="shared" si="6"/>
        <v>1114.4892952720786</v>
      </c>
      <c r="AD64" s="149">
        <f t="shared" si="7"/>
        <v>92.874107939339879</v>
      </c>
      <c r="AE64" s="487"/>
      <c r="AF64" s="470"/>
      <c r="AG64" s="475"/>
      <c r="AH64" s="470"/>
      <c r="AI64" s="148">
        <f t="shared" si="8"/>
        <v>1114.4892952720786</v>
      </c>
      <c r="AJ64" s="149">
        <f t="shared" si="9"/>
        <v>92.874107939339879</v>
      </c>
      <c r="AK64" s="487"/>
      <c r="AL64" s="470"/>
      <c r="AM64" s="475"/>
      <c r="AN64" s="470"/>
      <c r="AO64" s="148">
        <f t="shared" si="10"/>
        <v>1114.4892952720786</v>
      </c>
      <c r="AP64" s="149">
        <f t="shared" si="11"/>
        <v>92.874107939339879</v>
      </c>
      <c r="AQ64" s="487"/>
      <c r="AR64" s="470"/>
      <c r="AS64" s="475"/>
      <c r="AT64" s="470"/>
      <c r="AU64" s="148">
        <f t="shared" si="12"/>
        <v>1114.4892952720786</v>
      </c>
      <c r="AV64" s="149">
        <f t="shared" si="13"/>
        <v>92.874107939339879</v>
      </c>
      <c r="AW64" s="487"/>
      <c r="AX64" s="470"/>
      <c r="AY64" s="475"/>
    </row>
    <row r="65" spans="1:51" x14ac:dyDescent="0.25">
      <c r="A65" s="142">
        <v>4</v>
      </c>
      <c r="B65" s="83" t="s">
        <v>293</v>
      </c>
      <c r="C65" s="83" t="s">
        <v>294</v>
      </c>
      <c r="D65" s="83" t="s">
        <v>501</v>
      </c>
      <c r="E65" s="484"/>
      <c r="F65" s="83" t="str">
        <f t="shared" si="1"/>
        <v>032001TTVE</v>
      </c>
      <c r="G65" s="85" t="s">
        <v>192</v>
      </c>
      <c r="H65" s="85">
        <v>14.81</v>
      </c>
      <c r="I65" s="143" t="s">
        <v>78</v>
      </c>
      <c r="J65" s="85" t="s">
        <v>116</v>
      </c>
      <c r="K65" s="89" t="s">
        <v>401</v>
      </c>
      <c r="L65" s="85" t="s">
        <v>389</v>
      </c>
      <c r="M65" s="144" t="s">
        <v>10</v>
      </c>
      <c r="N65" s="145">
        <v>1</v>
      </c>
      <c r="O65" s="166">
        <v>1000</v>
      </c>
      <c r="P65" s="147">
        <v>0.05</v>
      </c>
      <c r="Q65" s="148">
        <f t="shared" si="21"/>
        <v>1050</v>
      </c>
      <c r="R65" s="149">
        <f t="shared" si="3"/>
        <v>87.5</v>
      </c>
      <c r="S65" s="487"/>
      <c r="T65" s="470"/>
      <c r="U65" s="475"/>
      <c r="V65" s="470"/>
      <c r="W65" s="148">
        <f t="shared" si="4"/>
        <v>1114.4892952720786</v>
      </c>
      <c r="X65" s="149">
        <f t="shared" si="5"/>
        <v>92.874107939339879</v>
      </c>
      <c r="Y65" s="487"/>
      <c r="Z65" s="470"/>
      <c r="AA65" s="475"/>
      <c r="AB65" s="470"/>
      <c r="AC65" s="148">
        <f t="shared" si="6"/>
        <v>1114.4892952720786</v>
      </c>
      <c r="AD65" s="149">
        <f t="shared" si="7"/>
        <v>92.874107939339879</v>
      </c>
      <c r="AE65" s="487"/>
      <c r="AF65" s="470"/>
      <c r="AG65" s="475"/>
      <c r="AH65" s="470"/>
      <c r="AI65" s="148">
        <f t="shared" si="8"/>
        <v>1114.4892952720786</v>
      </c>
      <c r="AJ65" s="149">
        <f t="shared" si="9"/>
        <v>92.874107939339879</v>
      </c>
      <c r="AK65" s="487"/>
      <c r="AL65" s="470"/>
      <c r="AM65" s="475"/>
      <c r="AN65" s="470"/>
      <c r="AO65" s="148">
        <f t="shared" si="10"/>
        <v>1114.4892952720786</v>
      </c>
      <c r="AP65" s="149">
        <f t="shared" si="11"/>
        <v>92.874107939339879</v>
      </c>
      <c r="AQ65" s="487"/>
      <c r="AR65" s="470"/>
      <c r="AS65" s="475"/>
      <c r="AT65" s="470"/>
      <c r="AU65" s="148">
        <f t="shared" si="12"/>
        <v>1114.4892952720786</v>
      </c>
      <c r="AV65" s="149">
        <f t="shared" si="13"/>
        <v>92.874107939339879</v>
      </c>
      <c r="AW65" s="487"/>
      <c r="AX65" s="470"/>
      <c r="AY65" s="475"/>
    </row>
    <row r="66" spans="1:51" x14ac:dyDescent="0.25">
      <c r="A66" s="142">
        <v>4</v>
      </c>
      <c r="B66" s="83" t="s">
        <v>293</v>
      </c>
      <c r="C66" s="83" t="s">
        <v>294</v>
      </c>
      <c r="D66" s="83" t="s">
        <v>501</v>
      </c>
      <c r="E66" s="484"/>
      <c r="F66" s="83" t="str">
        <f t="shared" si="1"/>
        <v>032001TTVE</v>
      </c>
      <c r="G66" s="85" t="s">
        <v>192</v>
      </c>
      <c r="H66" s="85">
        <v>54.01</v>
      </c>
      <c r="I66" s="143" t="s">
        <v>78</v>
      </c>
      <c r="J66" s="85" t="s">
        <v>116</v>
      </c>
      <c r="K66" s="89" t="s">
        <v>401</v>
      </c>
      <c r="L66" s="85" t="s">
        <v>406</v>
      </c>
      <c r="M66" s="144" t="s">
        <v>10</v>
      </c>
      <c r="N66" s="145">
        <v>1</v>
      </c>
      <c r="O66" s="166">
        <v>1000</v>
      </c>
      <c r="P66" s="147">
        <v>0.05</v>
      </c>
      <c r="Q66" s="148">
        <f t="shared" si="21"/>
        <v>1050</v>
      </c>
      <c r="R66" s="149">
        <f t="shared" si="3"/>
        <v>87.5</v>
      </c>
      <c r="S66" s="487"/>
      <c r="T66" s="470"/>
      <c r="U66" s="475"/>
      <c r="V66" s="470"/>
      <c r="W66" s="148">
        <f t="shared" si="4"/>
        <v>1114.4892952720786</v>
      </c>
      <c r="X66" s="149">
        <f t="shared" si="5"/>
        <v>92.874107939339879</v>
      </c>
      <c r="Y66" s="487"/>
      <c r="Z66" s="470"/>
      <c r="AA66" s="475"/>
      <c r="AB66" s="470"/>
      <c r="AC66" s="148">
        <f t="shared" si="6"/>
        <v>1114.4892952720786</v>
      </c>
      <c r="AD66" s="149">
        <f t="shared" si="7"/>
        <v>92.874107939339879</v>
      </c>
      <c r="AE66" s="487"/>
      <c r="AF66" s="470"/>
      <c r="AG66" s="475"/>
      <c r="AH66" s="470"/>
      <c r="AI66" s="148">
        <f t="shared" si="8"/>
        <v>1114.4892952720786</v>
      </c>
      <c r="AJ66" s="149">
        <f t="shared" si="9"/>
        <v>92.874107939339879</v>
      </c>
      <c r="AK66" s="487"/>
      <c r="AL66" s="470"/>
      <c r="AM66" s="475"/>
      <c r="AN66" s="470"/>
      <c r="AO66" s="148">
        <f t="shared" si="10"/>
        <v>1114.4892952720786</v>
      </c>
      <c r="AP66" s="149">
        <f t="shared" si="11"/>
        <v>92.874107939339879</v>
      </c>
      <c r="AQ66" s="487"/>
      <c r="AR66" s="470"/>
      <c r="AS66" s="475"/>
      <c r="AT66" s="470"/>
      <c r="AU66" s="148">
        <f t="shared" si="12"/>
        <v>1114.4892952720786</v>
      </c>
      <c r="AV66" s="149">
        <f t="shared" si="13"/>
        <v>92.874107939339879</v>
      </c>
      <c r="AW66" s="487"/>
      <c r="AX66" s="470"/>
      <c r="AY66" s="475"/>
    </row>
    <row r="67" spans="1:51" x14ac:dyDescent="0.25">
      <c r="A67" s="142">
        <v>4</v>
      </c>
      <c r="B67" s="83" t="s">
        <v>293</v>
      </c>
      <c r="C67" s="83" t="s">
        <v>294</v>
      </c>
      <c r="D67" s="83" t="s">
        <v>501</v>
      </c>
      <c r="E67" s="482"/>
      <c r="F67" s="83" t="str">
        <f t="shared" si="1"/>
        <v>032001TTVE</v>
      </c>
      <c r="G67" s="85" t="s">
        <v>192</v>
      </c>
      <c r="H67" s="85" t="s">
        <v>407</v>
      </c>
      <c r="I67" s="143" t="s">
        <v>78</v>
      </c>
      <c r="J67" s="85" t="s">
        <v>116</v>
      </c>
      <c r="K67" s="89" t="s">
        <v>401</v>
      </c>
      <c r="L67" s="85" t="s">
        <v>408</v>
      </c>
      <c r="M67" s="144" t="s">
        <v>10</v>
      </c>
      <c r="N67" s="145">
        <v>1</v>
      </c>
      <c r="O67" s="166">
        <v>1000</v>
      </c>
      <c r="P67" s="147">
        <v>0.05</v>
      </c>
      <c r="Q67" s="148">
        <f t="shared" si="21"/>
        <v>1050</v>
      </c>
      <c r="R67" s="149">
        <f t="shared" si="3"/>
        <v>87.5</v>
      </c>
      <c r="S67" s="487"/>
      <c r="T67" s="470"/>
      <c r="U67" s="475"/>
      <c r="V67" s="470"/>
      <c r="W67" s="148">
        <f t="shared" si="4"/>
        <v>1114.4892952720786</v>
      </c>
      <c r="X67" s="149">
        <f t="shared" si="5"/>
        <v>92.874107939339879</v>
      </c>
      <c r="Y67" s="487"/>
      <c r="Z67" s="470"/>
      <c r="AA67" s="475"/>
      <c r="AB67" s="470"/>
      <c r="AC67" s="148">
        <f t="shared" si="6"/>
        <v>1114.4892952720786</v>
      </c>
      <c r="AD67" s="149">
        <f t="shared" si="7"/>
        <v>92.874107939339879</v>
      </c>
      <c r="AE67" s="487"/>
      <c r="AF67" s="470"/>
      <c r="AG67" s="475"/>
      <c r="AH67" s="470"/>
      <c r="AI67" s="148">
        <f t="shared" si="8"/>
        <v>1114.4892952720786</v>
      </c>
      <c r="AJ67" s="149">
        <f t="shared" si="9"/>
        <v>92.874107939339879</v>
      </c>
      <c r="AK67" s="487"/>
      <c r="AL67" s="470"/>
      <c r="AM67" s="475"/>
      <c r="AN67" s="470"/>
      <c r="AO67" s="148">
        <f t="shared" si="10"/>
        <v>1114.4892952720786</v>
      </c>
      <c r="AP67" s="149">
        <f t="shared" si="11"/>
        <v>92.874107939339879</v>
      </c>
      <c r="AQ67" s="487"/>
      <c r="AR67" s="470"/>
      <c r="AS67" s="475"/>
      <c r="AT67" s="470"/>
      <c r="AU67" s="148">
        <f t="shared" si="12"/>
        <v>1114.4892952720786</v>
      </c>
      <c r="AV67" s="149">
        <f t="shared" si="13"/>
        <v>92.874107939339879</v>
      </c>
      <c r="AW67" s="487"/>
      <c r="AX67" s="470"/>
      <c r="AY67" s="475"/>
    </row>
    <row r="68" spans="1:51" x14ac:dyDescent="0.25">
      <c r="A68" s="142">
        <v>4</v>
      </c>
      <c r="B68" s="83" t="s">
        <v>293</v>
      </c>
      <c r="C68" s="83" t="s">
        <v>294</v>
      </c>
      <c r="D68" s="83" t="s">
        <v>501</v>
      </c>
      <c r="E68" s="481" t="str">
        <f>F68</f>
        <v>032001TTTD</v>
      </c>
      <c r="F68" s="83" t="str">
        <f t="shared" si="1"/>
        <v>032001TTTD</v>
      </c>
      <c r="G68" s="85" t="s">
        <v>181</v>
      </c>
      <c r="H68" s="85">
        <v>510.14</v>
      </c>
      <c r="I68" s="143" t="s">
        <v>78</v>
      </c>
      <c r="J68" s="85" t="s">
        <v>115</v>
      </c>
      <c r="K68" s="89" t="s">
        <v>409</v>
      </c>
      <c r="L68" s="85" t="s">
        <v>410</v>
      </c>
      <c r="M68" s="144" t="s">
        <v>10</v>
      </c>
      <c r="N68" s="145">
        <v>1</v>
      </c>
      <c r="O68" s="166">
        <v>1000</v>
      </c>
      <c r="P68" s="147">
        <v>0.05</v>
      </c>
      <c r="Q68" s="148">
        <f t="shared" si="21"/>
        <v>1050</v>
      </c>
      <c r="R68" s="149">
        <f t="shared" si="3"/>
        <v>87.5</v>
      </c>
      <c r="S68" s="487"/>
      <c r="T68" s="470"/>
      <c r="U68" s="475"/>
      <c r="V68" s="470"/>
      <c r="W68" s="148">
        <f t="shared" si="4"/>
        <v>1114.4892952720786</v>
      </c>
      <c r="X68" s="149">
        <f t="shared" si="5"/>
        <v>92.874107939339879</v>
      </c>
      <c r="Y68" s="487"/>
      <c r="Z68" s="470"/>
      <c r="AA68" s="475"/>
      <c r="AB68" s="470"/>
      <c r="AC68" s="148">
        <f t="shared" si="6"/>
        <v>1114.4892952720786</v>
      </c>
      <c r="AD68" s="149">
        <f t="shared" si="7"/>
        <v>92.874107939339879</v>
      </c>
      <c r="AE68" s="487"/>
      <c r="AF68" s="470"/>
      <c r="AG68" s="475"/>
      <c r="AH68" s="470"/>
      <c r="AI68" s="148">
        <f t="shared" si="8"/>
        <v>1114.4892952720786</v>
      </c>
      <c r="AJ68" s="149">
        <f t="shared" si="9"/>
        <v>92.874107939339879</v>
      </c>
      <c r="AK68" s="487"/>
      <c r="AL68" s="470"/>
      <c r="AM68" s="475"/>
      <c r="AN68" s="470"/>
      <c r="AO68" s="148">
        <f t="shared" si="10"/>
        <v>1114.4892952720786</v>
      </c>
      <c r="AP68" s="149">
        <f t="shared" si="11"/>
        <v>92.874107939339879</v>
      </c>
      <c r="AQ68" s="487"/>
      <c r="AR68" s="470"/>
      <c r="AS68" s="475"/>
      <c r="AT68" s="470"/>
      <c r="AU68" s="148">
        <f t="shared" si="12"/>
        <v>1114.4892952720786</v>
      </c>
      <c r="AV68" s="149">
        <f t="shared" si="13"/>
        <v>92.874107939339879</v>
      </c>
      <c r="AW68" s="487"/>
      <c r="AX68" s="470"/>
      <c r="AY68" s="475"/>
    </row>
    <row r="69" spans="1:51" ht="15" customHeight="1" x14ac:dyDescent="0.25">
      <c r="A69" s="142">
        <v>4</v>
      </c>
      <c r="B69" s="83" t="s">
        <v>293</v>
      </c>
      <c r="C69" s="83" t="s">
        <v>294</v>
      </c>
      <c r="D69" s="83" t="s">
        <v>501</v>
      </c>
      <c r="E69" s="484"/>
      <c r="F69" s="83" t="str">
        <f t="shared" si="1"/>
        <v>032001TTTD</v>
      </c>
      <c r="G69" s="85" t="s">
        <v>181</v>
      </c>
      <c r="H69" s="85">
        <v>193.34</v>
      </c>
      <c r="I69" s="143" t="s">
        <v>78</v>
      </c>
      <c r="J69" s="85" t="s">
        <v>115</v>
      </c>
      <c r="K69" s="89" t="s">
        <v>411</v>
      </c>
      <c r="L69" s="85" t="s">
        <v>410</v>
      </c>
      <c r="M69" s="144" t="s">
        <v>10</v>
      </c>
      <c r="N69" s="145">
        <v>1</v>
      </c>
      <c r="O69" s="166">
        <v>1000</v>
      </c>
      <c r="P69" s="147">
        <v>0.05</v>
      </c>
      <c r="Q69" s="148">
        <f t="shared" si="21"/>
        <v>1050</v>
      </c>
      <c r="R69" s="149">
        <f t="shared" si="3"/>
        <v>87.5</v>
      </c>
      <c r="S69" s="487"/>
      <c r="T69" s="470"/>
      <c r="U69" s="475"/>
      <c r="V69" s="470"/>
      <c r="W69" s="148">
        <f t="shared" si="4"/>
        <v>1114.4892952720786</v>
      </c>
      <c r="X69" s="149">
        <f t="shared" si="5"/>
        <v>92.874107939339879</v>
      </c>
      <c r="Y69" s="487"/>
      <c r="Z69" s="470"/>
      <c r="AA69" s="475"/>
      <c r="AB69" s="470"/>
      <c r="AC69" s="148">
        <f t="shared" si="6"/>
        <v>1114.4892952720786</v>
      </c>
      <c r="AD69" s="149">
        <f t="shared" si="7"/>
        <v>92.874107939339879</v>
      </c>
      <c r="AE69" s="487"/>
      <c r="AF69" s="470"/>
      <c r="AG69" s="475"/>
      <c r="AH69" s="470"/>
      <c r="AI69" s="148">
        <f t="shared" si="8"/>
        <v>1114.4892952720786</v>
      </c>
      <c r="AJ69" s="149">
        <f t="shared" si="9"/>
        <v>92.874107939339879</v>
      </c>
      <c r="AK69" s="487"/>
      <c r="AL69" s="470"/>
      <c r="AM69" s="475"/>
      <c r="AN69" s="470"/>
      <c r="AO69" s="148">
        <f t="shared" si="10"/>
        <v>1114.4892952720786</v>
      </c>
      <c r="AP69" s="149">
        <f t="shared" si="11"/>
        <v>92.874107939339879</v>
      </c>
      <c r="AQ69" s="487"/>
      <c r="AR69" s="470"/>
      <c r="AS69" s="475"/>
      <c r="AT69" s="470"/>
      <c r="AU69" s="148">
        <f t="shared" si="12"/>
        <v>1114.4892952720786</v>
      </c>
      <c r="AV69" s="149">
        <f t="shared" si="13"/>
        <v>92.874107939339879</v>
      </c>
      <c r="AW69" s="487"/>
      <c r="AX69" s="470"/>
      <c r="AY69" s="475"/>
    </row>
    <row r="70" spans="1:51" ht="15.75" customHeight="1" thickBot="1" x14ac:dyDescent="0.3">
      <c r="A70" s="155">
        <v>4</v>
      </c>
      <c r="B70" s="91" t="s">
        <v>293</v>
      </c>
      <c r="C70" s="91" t="s">
        <v>294</v>
      </c>
      <c r="D70" s="91" t="s">
        <v>501</v>
      </c>
      <c r="E70" s="485"/>
      <c r="F70" s="91" t="str">
        <f t="shared" si="1"/>
        <v>032001TTTD</v>
      </c>
      <c r="G70" s="93" t="s">
        <v>181</v>
      </c>
      <c r="H70" s="93">
        <v>273.39999999999998</v>
      </c>
      <c r="I70" s="156" t="s">
        <v>78</v>
      </c>
      <c r="J70" s="93" t="s">
        <v>115</v>
      </c>
      <c r="K70" s="93" t="s">
        <v>412</v>
      </c>
      <c r="L70" s="93" t="s">
        <v>410</v>
      </c>
      <c r="M70" s="167" t="s">
        <v>10</v>
      </c>
      <c r="N70" s="157">
        <v>1</v>
      </c>
      <c r="O70" s="168">
        <v>1000</v>
      </c>
      <c r="P70" s="159">
        <v>0.05</v>
      </c>
      <c r="Q70" s="160">
        <f t="shared" si="21"/>
        <v>1050</v>
      </c>
      <c r="R70" s="161">
        <f t="shared" si="3"/>
        <v>87.5</v>
      </c>
      <c r="S70" s="474"/>
      <c r="T70" s="488"/>
      <c r="U70" s="472"/>
      <c r="V70" s="470"/>
      <c r="W70" s="160">
        <f t="shared" si="4"/>
        <v>1114.4892952720786</v>
      </c>
      <c r="X70" s="161">
        <f t="shared" si="5"/>
        <v>92.874107939339879</v>
      </c>
      <c r="Y70" s="474"/>
      <c r="Z70" s="488"/>
      <c r="AA70" s="472"/>
      <c r="AB70" s="470"/>
      <c r="AC70" s="160">
        <f t="shared" si="6"/>
        <v>1114.4892952720786</v>
      </c>
      <c r="AD70" s="161">
        <f t="shared" si="7"/>
        <v>92.874107939339879</v>
      </c>
      <c r="AE70" s="474"/>
      <c r="AF70" s="488"/>
      <c r="AG70" s="472"/>
      <c r="AH70" s="470"/>
      <c r="AI70" s="160">
        <f t="shared" si="8"/>
        <v>1114.4892952720786</v>
      </c>
      <c r="AJ70" s="161">
        <f t="shared" si="9"/>
        <v>92.874107939339879</v>
      </c>
      <c r="AK70" s="474"/>
      <c r="AL70" s="488"/>
      <c r="AM70" s="472"/>
      <c r="AN70" s="470"/>
      <c r="AO70" s="160">
        <f t="shared" si="10"/>
        <v>1114.4892952720786</v>
      </c>
      <c r="AP70" s="161">
        <f t="shared" si="11"/>
        <v>92.874107939339879</v>
      </c>
      <c r="AQ70" s="474"/>
      <c r="AR70" s="488"/>
      <c r="AS70" s="472"/>
      <c r="AT70" s="470"/>
      <c r="AU70" s="160">
        <f t="shared" si="12"/>
        <v>1114.4892952720786</v>
      </c>
      <c r="AV70" s="161">
        <f t="shared" si="13"/>
        <v>92.874107939339879</v>
      </c>
      <c r="AW70" s="474"/>
      <c r="AX70" s="488"/>
      <c r="AY70" s="472"/>
    </row>
    <row r="71" spans="1:51" x14ac:dyDescent="0.25">
      <c r="A71" s="134">
        <v>4</v>
      </c>
      <c r="B71" s="77" t="s">
        <v>317</v>
      </c>
      <c r="C71" s="77" t="s">
        <v>318</v>
      </c>
      <c r="D71" s="77" t="s">
        <v>502</v>
      </c>
      <c r="E71" s="486" t="str">
        <f>F71</f>
        <v>040001TTPL</v>
      </c>
      <c r="F71" s="77" t="str">
        <f t="shared" si="1"/>
        <v>040001TTPL</v>
      </c>
      <c r="G71" s="79" t="s">
        <v>195</v>
      </c>
      <c r="H71" s="79">
        <v>126.54</v>
      </c>
      <c r="I71" s="162" t="s">
        <v>78</v>
      </c>
      <c r="J71" s="79" t="s">
        <v>114</v>
      </c>
      <c r="K71" s="79" t="s">
        <v>413</v>
      </c>
      <c r="L71" s="79" t="s">
        <v>374</v>
      </c>
      <c r="M71" s="163" t="s">
        <v>10</v>
      </c>
      <c r="N71" s="164">
        <v>1</v>
      </c>
      <c r="O71" s="169">
        <v>1000</v>
      </c>
      <c r="P71" s="139">
        <v>0.05</v>
      </c>
      <c r="Q71" s="140">
        <f t="shared" si="21"/>
        <v>1050</v>
      </c>
      <c r="R71" s="141">
        <f t="shared" si="3"/>
        <v>87.5</v>
      </c>
      <c r="S71" s="473">
        <f>SUM(Q71:Q117)</f>
        <v>50352.05</v>
      </c>
      <c r="T71" s="469">
        <f>SUM(R71:R117)</f>
        <v>4196.0041666666666</v>
      </c>
      <c r="U71" s="471"/>
      <c r="V71" s="470"/>
      <c r="W71" s="140">
        <f t="shared" si="4"/>
        <v>1114.4892952720786</v>
      </c>
      <c r="X71" s="141">
        <f t="shared" si="5"/>
        <v>92.874107939339879</v>
      </c>
      <c r="Y71" s="473">
        <f>SUM(W71:W117)</f>
        <v>53444.591161908997</v>
      </c>
      <c r="Z71" s="469">
        <f>SUM(X71:X117)</f>
        <v>4453.7159301590855</v>
      </c>
      <c r="AA71" s="471"/>
      <c r="AB71" s="470"/>
      <c r="AC71" s="140">
        <f t="shared" si="6"/>
        <v>1114.4892952720786</v>
      </c>
      <c r="AD71" s="141">
        <f t="shared" si="7"/>
        <v>92.874107939339879</v>
      </c>
      <c r="AE71" s="473">
        <f>SUM(AC71:AC117)</f>
        <v>53444.591161908997</v>
      </c>
      <c r="AF71" s="469">
        <f>SUM(AD71:AD117)</f>
        <v>4453.7159301590855</v>
      </c>
      <c r="AG71" s="471"/>
      <c r="AH71" s="470"/>
      <c r="AI71" s="140">
        <f t="shared" si="8"/>
        <v>1114.4892952720786</v>
      </c>
      <c r="AJ71" s="141">
        <f t="shared" si="9"/>
        <v>92.874107939339879</v>
      </c>
      <c r="AK71" s="473">
        <f>SUM(AI71:AI117)</f>
        <v>53444.591161908997</v>
      </c>
      <c r="AL71" s="469">
        <f>SUM(AJ71:AJ117)</f>
        <v>4453.7159301590855</v>
      </c>
      <c r="AM71" s="471"/>
      <c r="AN71" s="470"/>
      <c r="AO71" s="140">
        <f t="shared" si="10"/>
        <v>1114.4892952720786</v>
      </c>
      <c r="AP71" s="141">
        <f t="shared" si="11"/>
        <v>92.874107939339879</v>
      </c>
      <c r="AQ71" s="473">
        <f>SUM(AO71:AO117)</f>
        <v>53444.591161908997</v>
      </c>
      <c r="AR71" s="469">
        <f>SUM(AP71:AP117)</f>
        <v>4453.7159301590855</v>
      </c>
      <c r="AS71" s="471"/>
      <c r="AT71" s="470"/>
      <c r="AU71" s="140">
        <f t="shared" si="12"/>
        <v>1114.4892952720786</v>
      </c>
      <c r="AV71" s="141">
        <f t="shared" si="13"/>
        <v>92.874107939339879</v>
      </c>
      <c r="AW71" s="473">
        <f>SUM(AU71:AU117)</f>
        <v>53444.591161908997</v>
      </c>
      <c r="AX71" s="469">
        <f>SUM(AV71:AV117)</f>
        <v>4453.7159301590855</v>
      </c>
      <c r="AY71" s="471"/>
    </row>
    <row r="72" spans="1:51" ht="15" customHeight="1" x14ac:dyDescent="0.25">
      <c r="A72" s="142">
        <v>4</v>
      </c>
      <c r="B72" s="83" t="s">
        <v>317</v>
      </c>
      <c r="C72" s="83" t="s">
        <v>318</v>
      </c>
      <c r="D72" s="83" t="s">
        <v>502</v>
      </c>
      <c r="E72" s="484"/>
      <c r="F72" s="83" t="str">
        <f t="shared" si="1"/>
        <v>040001TTPL</v>
      </c>
      <c r="G72" s="85" t="s">
        <v>195</v>
      </c>
      <c r="H72" s="85">
        <v>724.13</v>
      </c>
      <c r="I72" s="143" t="s">
        <v>78</v>
      </c>
      <c r="J72" s="85" t="s">
        <v>114</v>
      </c>
      <c r="K72" s="85" t="s">
        <v>413</v>
      </c>
      <c r="L72" s="85" t="s">
        <v>375</v>
      </c>
      <c r="M72" s="144" t="s">
        <v>10</v>
      </c>
      <c r="N72" s="145">
        <v>1</v>
      </c>
      <c r="O72" s="166">
        <v>1000</v>
      </c>
      <c r="P72" s="147">
        <v>0.05</v>
      </c>
      <c r="Q72" s="148">
        <f t="shared" si="21"/>
        <v>1050</v>
      </c>
      <c r="R72" s="149">
        <f t="shared" si="3"/>
        <v>87.5</v>
      </c>
      <c r="S72" s="487"/>
      <c r="T72" s="470"/>
      <c r="U72" s="475"/>
      <c r="V72" s="470"/>
      <c r="W72" s="148">
        <f t="shared" si="4"/>
        <v>1114.4892952720786</v>
      </c>
      <c r="X72" s="149">
        <f t="shared" si="5"/>
        <v>92.874107939339879</v>
      </c>
      <c r="Y72" s="487"/>
      <c r="Z72" s="470"/>
      <c r="AA72" s="475"/>
      <c r="AB72" s="470"/>
      <c r="AC72" s="148">
        <f t="shared" si="6"/>
        <v>1114.4892952720786</v>
      </c>
      <c r="AD72" s="149">
        <f t="shared" si="7"/>
        <v>92.874107939339879</v>
      </c>
      <c r="AE72" s="487"/>
      <c r="AF72" s="470"/>
      <c r="AG72" s="475"/>
      <c r="AH72" s="470"/>
      <c r="AI72" s="148">
        <f t="shared" si="8"/>
        <v>1114.4892952720786</v>
      </c>
      <c r="AJ72" s="149">
        <f t="shared" si="9"/>
        <v>92.874107939339879</v>
      </c>
      <c r="AK72" s="487"/>
      <c r="AL72" s="470"/>
      <c r="AM72" s="475"/>
      <c r="AN72" s="470"/>
      <c r="AO72" s="148">
        <f t="shared" si="10"/>
        <v>1114.4892952720786</v>
      </c>
      <c r="AP72" s="149">
        <f t="shared" si="11"/>
        <v>92.874107939339879</v>
      </c>
      <c r="AQ72" s="487"/>
      <c r="AR72" s="470"/>
      <c r="AS72" s="475"/>
      <c r="AT72" s="470"/>
      <c r="AU72" s="148">
        <f t="shared" si="12"/>
        <v>1114.4892952720786</v>
      </c>
      <c r="AV72" s="149">
        <f t="shared" si="13"/>
        <v>92.874107939339879</v>
      </c>
      <c r="AW72" s="487"/>
      <c r="AX72" s="470"/>
      <c r="AY72" s="475"/>
    </row>
    <row r="73" spans="1:51" ht="15" customHeight="1" x14ac:dyDescent="0.25">
      <c r="A73" s="142">
        <v>4</v>
      </c>
      <c r="B73" s="83" t="s">
        <v>317</v>
      </c>
      <c r="C73" s="83" t="s">
        <v>318</v>
      </c>
      <c r="D73" s="83" t="s">
        <v>502</v>
      </c>
      <c r="E73" s="484"/>
      <c r="F73" s="83" t="str">
        <f t="shared" si="1"/>
        <v>040001TTPL</v>
      </c>
      <c r="G73" s="85" t="s">
        <v>195</v>
      </c>
      <c r="H73" s="85">
        <v>68.66</v>
      </c>
      <c r="I73" s="143" t="s">
        <v>78</v>
      </c>
      <c r="J73" s="85" t="s">
        <v>114</v>
      </c>
      <c r="K73" s="85" t="s">
        <v>413</v>
      </c>
      <c r="L73" s="85" t="s">
        <v>376</v>
      </c>
      <c r="M73" s="144" t="s">
        <v>10</v>
      </c>
      <c r="N73" s="145">
        <v>1</v>
      </c>
      <c r="O73" s="166">
        <v>1000</v>
      </c>
      <c r="P73" s="147">
        <v>0.05</v>
      </c>
      <c r="Q73" s="148">
        <f t="shared" si="21"/>
        <v>1050</v>
      </c>
      <c r="R73" s="149">
        <f t="shared" si="3"/>
        <v>87.5</v>
      </c>
      <c r="S73" s="487"/>
      <c r="T73" s="470"/>
      <c r="U73" s="475"/>
      <c r="V73" s="470"/>
      <c r="W73" s="148">
        <f t="shared" si="4"/>
        <v>1114.4892952720786</v>
      </c>
      <c r="X73" s="149">
        <f t="shared" si="5"/>
        <v>92.874107939339879</v>
      </c>
      <c r="Y73" s="487"/>
      <c r="Z73" s="470"/>
      <c r="AA73" s="475"/>
      <c r="AB73" s="470"/>
      <c r="AC73" s="148">
        <f t="shared" si="6"/>
        <v>1114.4892952720786</v>
      </c>
      <c r="AD73" s="149">
        <f t="shared" si="7"/>
        <v>92.874107939339879</v>
      </c>
      <c r="AE73" s="487"/>
      <c r="AF73" s="470"/>
      <c r="AG73" s="475"/>
      <c r="AH73" s="470"/>
      <c r="AI73" s="148">
        <f t="shared" si="8"/>
        <v>1114.4892952720786</v>
      </c>
      <c r="AJ73" s="149">
        <f t="shared" si="9"/>
        <v>92.874107939339879</v>
      </c>
      <c r="AK73" s="487"/>
      <c r="AL73" s="470"/>
      <c r="AM73" s="475"/>
      <c r="AN73" s="470"/>
      <c r="AO73" s="148">
        <f t="shared" si="10"/>
        <v>1114.4892952720786</v>
      </c>
      <c r="AP73" s="149">
        <f t="shared" si="11"/>
        <v>92.874107939339879</v>
      </c>
      <c r="AQ73" s="487"/>
      <c r="AR73" s="470"/>
      <c r="AS73" s="475"/>
      <c r="AT73" s="470"/>
      <c r="AU73" s="148">
        <f t="shared" si="12"/>
        <v>1114.4892952720786</v>
      </c>
      <c r="AV73" s="149">
        <f t="shared" si="13"/>
        <v>92.874107939339879</v>
      </c>
      <c r="AW73" s="487"/>
      <c r="AX73" s="470"/>
      <c r="AY73" s="475"/>
    </row>
    <row r="74" spans="1:51" ht="15" customHeight="1" x14ac:dyDescent="0.25">
      <c r="A74" s="142">
        <v>4</v>
      </c>
      <c r="B74" s="83" t="s">
        <v>317</v>
      </c>
      <c r="C74" s="83" t="s">
        <v>318</v>
      </c>
      <c r="D74" s="83" t="s">
        <v>502</v>
      </c>
      <c r="E74" s="484"/>
      <c r="F74" s="83" t="str">
        <f t="shared" si="1"/>
        <v>040001TTPL</v>
      </c>
      <c r="G74" s="85" t="s">
        <v>195</v>
      </c>
      <c r="H74" s="85">
        <v>45.82</v>
      </c>
      <c r="I74" s="143" t="s">
        <v>78</v>
      </c>
      <c r="J74" s="85" t="s">
        <v>114</v>
      </c>
      <c r="K74" s="85" t="s">
        <v>413</v>
      </c>
      <c r="L74" s="85" t="s">
        <v>377</v>
      </c>
      <c r="M74" s="144" t="s">
        <v>10</v>
      </c>
      <c r="N74" s="145">
        <v>1</v>
      </c>
      <c r="O74" s="166">
        <v>1000</v>
      </c>
      <c r="P74" s="147">
        <v>0.05</v>
      </c>
      <c r="Q74" s="148">
        <f t="shared" si="21"/>
        <v>1050</v>
      </c>
      <c r="R74" s="149">
        <f t="shared" si="3"/>
        <v>87.5</v>
      </c>
      <c r="S74" s="487"/>
      <c r="T74" s="470"/>
      <c r="U74" s="475"/>
      <c r="V74" s="470"/>
      <c r="W74" s="148">
        <f t="shared" si="4"/>
        <v>1114.4892952720786</v>
      </c>
      <c r="X74" s="149">
        <f t="shared" si="5"/>
        <v>92.874107939339879</v>
      </c>
      <c r="Y74" s="487"/>
      <c r="Z74" s="470"/>
      <c r="AA74" s="475"/>
      <c r="AB74" s="470"/>
      <c r="AC74" s="148">
        <f t="shared" si="6"/>
        <v>1114.4892952720786</v>
      </c>
      <c r="AD74" s="149">
        <f t="shared" si="7"/>
        <v>92.874107939339879</v>
      </c>
      <c r="AE74" s="487"/>
      <c r="AF74" s="470"/>
      <c r="AG74" s="475"/>
      <c r="AH74" s="470"/>
      <c r="AI74" s="148">
        <f t="shared" si="8"/>
        <v>1114.4892952720786</v>
      </c>
      <c r="AJ74" s="149">
        <f t="shared" si="9"/>
        <v>92.874107939339879</v>
      </c>
      <c r="AK74" s="487"/>
      <c r="AL74" s="470"/>
      <c r="AM74" s="475"/>
      <c r="AN74" s="470"/>
      <c r="AO74" s="148">
        <f t="shared" si="10"/>
        <v>1114.4892952720786</v>
      </c>
      <c r="AP74" s="149">
        <f t="shared" si="11"/>
        <v>92.874107939339879</v>
      </c>
      <c r="AQ74" s="487"/>
      <c r="AR74" s="470"/>
      <c r="AS74" s="475"/>
      <c r="AT74" s="470"/>
      <c r="AU74" s="148">
        <f t="shared" si="12"/>
        <v>1114.4892952720786</v>
      </c>
      <c r="AV74" s="149">
        <f t="shared" si="13"/>
        <v>92.874107939339879</v>
      </c>
      <c r="AW74" s="487"/>
      <c r="AX74" s="470"/>
      <c r="AY74" s="475"/>
    </row>
    <row r="75" spans="1:51" ht="15" customHeight="1" x14ac:dyDescent="0.25">
      <c r="A75" s="142">
        <v>4</v>
      </c>
      <c r="B75" s="83" t="s">
        <v>317</v>
      </c>
      <c r="C75" s="83" t="s">
        <v>318</v>
      </c>
      <c r="D75" s="83" t="s">
        <v>502</v>
      </c>
      <c r="E75" s="484"/>
      <c r="F75" s="83" t="str">
        <f t="shared" si="1"/>
        <v>040001TTPL</v>
      </c>
      <c r="G75" s="85" t="s">
        <v>195</v>
      </c>
      <c r="H75" s="85">
        <v>33.15</v>
      </c>
      <c r="I75" s="143" t="s">
        <v>78</v>
      </c>
      <c r="J75" s="85" t="s">
        <v>114</v>
      </c>
      <c r="K75" s="85" t="s">
        <v>413</v>
      </c>
      <c r="L75" s="85" t="s">
        <v>391</v>
      </c>
      <c r="M75" s="144" t="s">
        <v>10</v>
      </c>
      <c r="N75" s="145">
        <v>1</v>
      </c>
      <c r="O75" s="166">
        <v>1000</v>
      </c>
      <c r="P75" s="147">
        <v>0.05</v>
      </c>
      <c r="Q75" s="148">
        <f t="shared" si="21"/>
        <v>1050</v>
      </c>
      <c r="R75" s="149">
        <f t="shared" si="3"/>
        <v>87.5</v>
      </c>
      <c r="S75" s="487"/>
      <c r="T75" s="470"/>
      <c r="U75" s="475"/>
      <c r="V75" s="470"/>
      <c r="W75" s="148">
        <f t="shared" si="4"/>
        <v>1114.4892952720786</v>
      </c>
      <c r="X75" s="149">
        <f t="shared" si="5"/>
        <v>92.874107939339879</v>
      </c>
      <c r="Y75" s="487"/>
      <c r="Z75" s="470"/>
      <c r="AA75" s="475"/>
      <c r="AB75" s="470"/>
      <c r="AC75" s="148">
        <f t="shared" si="6"/>
        <v>1114.4892952720786</v>
      </c>
      <c r="AD75" s="149">
        <f t="shared" si="7"/>
        <v>92.874107939339879</v>
      </c>
      <c r="AE75" s="487"/>
      <c r="AF75" s="470"/>
      <c r="AG75" s="475"/>
      <c r="AH75" s="470"/>
      <c r="AI75" s="148">
        <f t="shared" si="8"/>
        <v>1114.4892952720786</v>
      </c>
      <c r="AJ75" s="149">
        <f t="shared" si="9"/>
        <v>92.874107939339879</v>
      </c>
      <c r="AK75" s="487"/>
      <c r="AL75" s="470"/>
      <c r="AM75" s="475"/>
      <c r="AN75" s="470"/>
      <c r="AO75" s="148">
        <f t="shared" si="10"/>
        <v>1114.4892952720786</v>
      </c>
      <c r="AP75" s="149">
        <f t="shared" si="11"/>
        <v>92.874107939339879</v>
      </c>
      <c r="AQ75" s="487"/>
      <c r="AR75" s="470"/>
      <c r="AS75" s="475"/>
      <c r="AT75" s="470"/>
      <c r="AU75" s="148">
        <f t="shared" si="12"/>
        <v>1114.4892952720786</v>
      </c>
      <c r="AV75" s="149">
        <f t="shared" si="13"/>
        <v>92.874107939339879</v>
      </c>
      <c r="AW75" s="487"/>
      <c r="AX75" s="470"/>
      <c r="AY75" s="475"/>
    </row>
    <row r="76" spans="1:51" ht="15" customHeight="1" x14ac:dyDescent="0.25">
      <c r="A76" s="142">
        <v>4</v>
      </c>
      <c r="B76" s="83" t="s">
        <v>317</v>
      </c>
      <c r="C76" s="83" t="s">
        <v>318</v>
      </c>
      <c r="D76" s="83" t="s">
        <v>502</v>
      </c>
      <c r="E76" s="484"/>
      <c r="F76" s="83" t="str">
        <f t="shared" si="1"/>
        <v>040001TTPL</v>
      </c>
      <c r="G76" s="85" t="s">
        <v>195</v>
      </c>
      <c r="H76" s="85">
        <v>251.34</v>
      </c>
      <c r="I76" s="143" t="s">
        <v>78</v>
      </c>
      <c r="J76" s="85" t="s">
        <v>114</v>
      </c>
      <c r="K76" s="85" t="s">
        <v>413</v>
      </c>
      <c r="L76" s="85" t="s">
        <v>392</v>
      </c>
      <c r="M76" s="144" t="s">
        <v>10</v>
      </c>
      <c r="N76" s="145">
        <v>1</v>
      </c>
      <c r="O76" s="174">
        <v>1000</v>
      </c>
      <c r="P76" s="170">
        <v>0.05</v>
      </c>
      <c r="Q76" s="148">
        <f t="shared" si="21"/>
        <v>1050</v>
      </c>
      <c r="R76" s="149">
        <f t="shared" si="3"/>
        <v>87.5</v>
      </c>
      <c r="S76" s="487"/>
      <c r="T76" s="470"/>
      <c r="U76" s="475"/>
      <c r="V76" s="470"/>
      <c r="W76" s="148">
        <f t="shared" si="4"/>
        <v>1114.4892952720786</v>
      </c>
      <c r="X76" s="149">
        <f t="shared" si="5"/>
        <v>92.874107939339879</v>
      </c>
      <c r="Y76" s="487"/>
      <c r="Z76" s="470"/>
      <c r="AA76" s="475"/>
      <c r="AB76" s="470"/>
      <c r="AC76" s="148">
        <f t="shared" si="6"/>
        <v>1114.4892952720786</v>
      </c>
      <c r="AD76" s="149">
        <f t="shared" si="7"/>
        <v>92.874107939339879</v>
      </c>
      <c r="AE76" s="487"/>
      <c r="AF76" s="470"/>
      <c r="AG76" s="475"/>
      <c r="AH76" s="470"/>
      <c r="AI76" s="148">
        <f t="shared" si="8"/>
        <v>1114.4892952720786</v>
      </c>
      <c r="AJ76" s="149">
        <f t="shared" si="9"/>
        <v>92.874107939339879</v>
      </c>
      <c r="AK76" s="487"/>
      <c r="AL76" s="470"/>
      <c r="AM76" s="475"/>
      <c r="AN76" s="470"/>
      <c r="AO76" s="148">
        <f t="shared" si="10"/>
        <v>1114.4892952720786</v>
      </c>
      <c r="AP76" s="149">
        <f t="shared" si="11"/>
        <v>92.874107939339879</v>
      </c>
      <c r="AQ76" s="487"/>
      <c r="AR76" s="470"/>
      <c r="AS76" s="475"/>
      <c r="AT76" s="470"/>
      <c r="AU76" s="148">
        <f t="shared" si="12"/>
        <v>1114.4892952720786</v>
      </c>
      <c r="AV76" s="149">
        <f t="shared" si="13"/>
        <v>92.874107939339879</v>
      </c>
      <c r="AW76" s="487"/>
      <c r="AX76" s="470"/>
      <c r="AY76" s="475"/>
    </row>
    <row r="77" spans="1:51" ht="15" customHeight="1" x14ac:dyDescent="0.25">
      <c r="A77" s="142">
        <v>4</v>
      </c>
      <c r="B77" s="83" t="s">
        <v>317</v>
      </c>
      <c r="C77" s="83" t="s">
        <v>318</v>
      </c>
      <c r="D77" s="83" t="s">
        <v>502</v>
      </c>
      <c r="E77" s="484"/>
      <c r="F77" s="83" t="str">
        <f t="shared" si="1"/>
        <v>040001TTPL</v>
      </c>
      <c r="G77" s="85" t="s">
        <v>197</v>
      </c>
      <c r="H77" s="85">
        <v>36.369999999999997</v>
      </c>
      <c r="I77" s="143" t="s">
        <v>78</v>
      </c>
      <c r="J77" s="85" t="s">
        <v>114</v>
      </c>
      <c r="K77" s="85" t="s">
        <v>413</v>
      </c>
      <c r="L77" s="85" t="s">
        <v>393</v>
      </c>
      <c r="M77" s="144" t="s">
        <v>10</v>
      </c>
      <c r="N77" s="145">
        <v>1</v>
      </c>
      <c r="O77" s="166">
        <v>1000</v>
      </c>
      <c r="P77" s="147">
        <v>0.05</v>
      </c>
      <c r="Q77" s="148">
        <f t="shared" si="21"/>
        <v>1050</v>
      </c>
      <c r="R77" s="149">
        <f t="shared" si="3"/>
        <v>87.5</v>
      </c>
      <c r="S77" s="487"/>
      <c r="T77" s="470"/>
      <c r="U77" s="475"/>
      <c r="V77" s="470"/>
      <c r="W77" s="148">
        <f t="shared" si="4"/>
        <v>1114.4892952720786</v>
      </c>
      <c r="X77" s="149">
        <f t="shared" si="5"/>
        <v>92.874107939339879</v>
      </c>
      <c r="Y77" s="487"/>
      <c r="Z77" s="470"/>
      <c r="AA77" s="475"/>
      <c r="AB77" s="470"/>
      <c r="AC77" s="148">
        <f t="shared" si="6"/>
        <v>1114.4892952720786</v>
      </c>
      <c r="AD77" s="149">
        <f t="shared" si="7"/>
        <v>92.874107939339879</v>
      </c>
      <c r="AE77" s="487"/>
      <c r="AF77" s="470"/>
      <c r="AG77" s="475"/>
      <c r="AH77" s="470"/>
      <c r="AI77" s="148">
        <f t="shared" si="8"/>
        <v>1114.4892952720786</v>
      </c>
      <c r="AJ77" s="149">
        <f t="shared" si="9"/>
        <v>92.874107939339879</v>
      </c>
      <c r="AK77" s="487"/>
      <c r="AL77" s="470"/>
      <c r="AM77" s="475"/>
      <c r="AN77" s="470"/>
      <c r="AO77" s="148">
        <f t="shared" si="10"/>
        <v>1114.4892952720786</v>
      </c>
      <c r="AP77" s="149">
        <f t="shared" si="11"/>
        <v>92.874107939339879</v>
      </c>
      <c r="AQ77" s="487"/>
      <c r="AR77" s="470"/>
      <c r="AS77" s="475"/>
      <c r="AT77" s="470"/>
      <c r="AU77" s="148">
        <f t="shared" si="12"/>
        <v>1114.4892952720786</v>
      </c>
      <c r="AV77" s="149">
        <f t="shared" si="13"/>
        <v>92.874107939339879</v>
      </c>
      <c r="AW77" s="487"/>
      <c r="AX77" s="470"/>
      <c r="AY77" s="475"/>
    </row>
    <row r="78" spans="1:51" ht="15" customHeight="1" x14ac:dyDescent="0.25">
      <c r="A78" s="142">
        <v>4</v>
      </c>
      <c r="B78" s="83" t="s">
        <v>317</v>
      </c>
      <c r="C78" s="83" t="s">
        <v>318</v>
      </c>
      <c r="D78" s="83" t="s">
        <v>502</v>
      </c>
      <c r="E78" s="484"/>
      <c r="F78" s="83" t="str">
        <f t="shared" si="1"/>
        <v>040001TTPL</v>
      </c>
      <c r="G78" s="85" t="s">
        <v>195</v>
      </c>
      <c r="H78" s="85">
        <v>96.65</v>
      </c>
      <c r="I78" s="143" t="s">
        <v>78</v>
      </c>
      <c r="J78" s="85" t="s">
        <v>114</v>
      </c>
      <c r="K78" s="85" t="s">
        <v>413</v>
      </c>
      <c r="L78" s="85" t="s">
        <v>394</v>
      </c>
      <c r="M78" s="144" t="s">
        <v>10</v>
      </c>
      <c r="N78" s="145">
        <v>1</v>
      </c>
      <c r="O78" s="166">
        <v>1000</v>
      </c>
      <c r="P78" s="147">
        <v>0.05</v>
      </c>
      <c r="Q78" s="148">
        <f t="shared" si="21"/>
        <v>1050</v>
      </c>
      <c r="R78" s="149">
        <f t="shared" si="3"/>
        <v>87.5</v>
      </c>
      <c r="S78" s="487"/>
      <c r="T78" s="470"/>
      <c r="U78" s="475"/>
      <c r="V78" s="470"/>
      <c r="W78" s="148">
        <f t="shared" si="4"/>
        <v>1114.4892952720786</v>
      </c>
      <c r="X78" s="149">
        <f t="shared" si="5"/>
        <v>92.874107939339879</v>
      </c>
      <c r="Y78" s="487"/>
      <c r="Z78" s="470"/>
      <c r="AA78" s="475"/>
      <c r="AB78" s="470"/>
      <c r="AC78" s="148">
        <f t="shared" si="6"/>
        <v>1114.4892952720786</v>
      </c>
      <c r="AD78" s="149">
        <f t="shared" si="7"/>
        <v>92.874107939339879</v>
      </c>
      <c r="AE78" s="487"/>
      <c r="AF78" s="470"/>
      <c r="AG78" s="475"/>
      <c r="AH78" s="470"/>
      <c r="AI78" s="148">
        <f t="shared" si="8"/>
        <v>1114.4892952720786</v>
      </c>
      <c r="AJ78" s="149">
        <f t="shared" si="9"/>
        <v>92.874107939339879</v>
      </c>
      <c r="AK78" s="487"/>
      <c r="AL78" s="470"/>
      <c r="AM78" s="475"/>
      <c r="AN78" s="470"/>
      <c r="AO78" s="148">
        <f t="shared" si="10"/>
        <v>1114.4892952720786</v>
      </c>
      <c r="AP78" s="149">
        <f t="shared" si="11"/>
        <v>92.874107939339879</v>
      </c>
      <c r="AQ78" s="487"/>
      <c r="AR78" s="470"/>
      <c r="AS78" s="475"/>
      <c r="AT78" s="470"/>
      <c r="AU78" s="148">
        <f t="shared" si="12"/>
        <v>1114.4892952720786</v>
      </c>
      <c r="AV78" s="149">
        <f t="shared" si="13"/>
        <v>92.874107939339879</v>
      </c>
      <c r="AW78" s="487"/>
      <c r="AX78" s="470"/>
      <c r="AY78" s="475"/>
    </row>
    <row r="79" spans="1:51" ht="15" customHeight="1" x14ac:dyDescent="0.25">
      <c r="A79" s="142">
        <v>4</v>
      </c>
      <c r="B79" s="83" t="s">
        <v>317</v>
      </c>
      <c r="C79" s="83" t="s">
        <v>318</v>
      </c>
      <c r="D79" s="83" t="s">
        <v>502</v>
      </c>
      <c r="E79" s="484"/>
      <c r="F79" s="83" t="str">
        <f t="shared" si="1"/>
        <v>040001TTPL</v>
      </c>
      <c r="G79" s="85" t="s">
        <v>195</v>
      </c>
      <c r="H79" s="85">
        <v>68.86</v>
      </c>
      <c r="I79" s="143" t="s">
        <v>78</v>
      </c>
      <c r="J79" s="85" t="s">
        <v>114</v>
      </c>
      <c r="K79" s="85" t="s">
        <v>413</v>
      </c>
      <c r="L79" s="85" t="s">
        <v>395</v>
      </c>
      <c r="M79" s="144" t="s">
        <v>10</v>
      </c>
      <c r="N79" s="145">
        <v>1</v>
      </c>
      <c r="O79" s="166">
        <v>1000</v>
      </c>
      <c r="P79" s="147">
        <v>0.05</v>
      </c>
      <c r="Q79" s="148">
        <f t="shared" si="21"/>
        <v>1050</v>
      </c>
      <c r="R79" s="149">
        <f t="shared" si="3"/>
        <v>87.5</v>
      </c>
      <c r="S79" s="487"/>
      <c r="T79" s="470"/>
      <c r="U79" s="475"/>
      <c r="V79" s="470"/>
      <c r="W79" s="148">
        <f t="shared" si="4"/>
        <v>1114.4892952720786</v>
      </c>
      <c r="X79" s="149">
        <f t="shared" si="5"/>
        <v>92.874107939339879</v>
      </c>
      <c r="Y79" s="487"/>
      <c r="Z79" s="470"/>
      <c r="AA79" s="475"/>
      <c r="AB79" s="470"/>
      <c r="AC79" s="148">
        <f t="shared" si="6"/>
        <v>1114.4892952720786</v>
      </c>
      <c r="AD79" s="149">
        <f t="shared" si="7"/>
        <v>92.874107939339879</v>
      </c>
      <c r="AE79" s="487"/>
      <c r="AF79" s="470"/>
      <c r="AG79" s="475"/>
      <c r="AH79" s="470"/>
      <c r="AI79" s="148">
        <f t="shared" si="8"/>
        <v>1114.4892952720786</v>
      </c>
      <c r="AJ79" s="149">
        <f t="shared" si="9"/>
        <v>92.874107939339879</v>
      </c>
      <c r="AK79" s="487"/>
      <c r="AL79" s="470"/>
      <c r="AM79" s="475"/>
      <c r="AN79" s="470"/>
      <c r="AO79" s="148">
        <f t="shared" si="10"/>
        <v>1114.4892952720786</v>
      </c>
      <c r="AP79" s="149">
        <f t="shared" si="11"/>
        <v>92.874107939339879</v>
      </c>
      <c r="AQ79" s="487"/>
      <c r="AR79" s="470"/>
      <c r="AS79" s="475"/>
      <c r="AT79" s="470"/>
      <c r="AU79" s="148">
        <f t="shared" si="12"/>
        <v>1114.4892952720786</v>
      </c>
      <c r="AV79" s="149">
        <f t="shared" si="13"/>
        <v>92.874107939339879</v>
      </c>
      <c r="AW79" s="487"/>
      <c r="AX79" s="470"/>
      <c r="AY79" s="475"/>
    </row>
    <row r="80" spans="1:51" ht="15" customHeight="1" x14ac:dyDescent="0.25">
      <c r="A80" s="142">
        <v>4</v>
      </c>
      <c r="B80" s="83" t="s">
        <v>317</v>
      </c>
      <c r="C80" s="83" t="s">
        <v>318</v>
      </c>
      <c r="D80" s="83" t="s">
        <v>502</v>
      </c>
      <c r="E80" s="484"/>
      <c r="F80" s="83" t="str">
        <f t="shared" si="1"/>
        <v>040001TTPL</v>
      </c>
      <c r="G80" s="85" t="s">
        <v>195</v>
      </c>
      <c r="H80" s="85">
        <v>68.66</v>
      </c>
      <c r="I80" s="143" t="s">
        <v>78</v>
      </c>
      <c r="J80" s="85" t="s">
        <v>114</v>
      </c>
      <c r="K80" s="85" t="s">
        <v>413</v>
      </c>
      <c r="L80" s="85" t="s">
        <v>396</v>
      </c>
      <c r="M80" s="144" t="s">
        <v>10</v>
      </c>
      <c r="N80" s="145">
        <v>1</v>
      </c>
      <c r="O80" s="166">
        <v>1000</v>
      </c>
      <c r="P80" s="147">
        <v>0.05</v>
      </c>
      <c r="Q80" s="148">
        <f t="shared" si="21"/>
        <v>1050</v>
      </c>
      <c r="R80" s="149">
        <f t="shared" si="3"/>
        <v>87.5</v>
      </c>
      <c r="S80" s="487"/>
      <c r="T80" s="470"/>
      <c r="U80" s="475"/>
      <c r="V80" s="470"/>
      <c r="W80" s="148">
        <f t="shared" si="4"/>
        <v>1114.4892952720786</v>
      </c>
      <c r="X80" s="149">
        <f t="shared" si="5"/>
        <v>92.874107939339879</v>
      </c>
      <c r="Y80" s="487"/>
      <c r="Z80" s="470"/>
      <c r="AA80" s="475"/>
      <c r="AB80" s="470"/>
      <c r="AC80" s="148">
        <f t="shared" si="6"/>
        <v>1114.4892952720786</v>
      </c>
      <c r="AD80" s="149">
        <f t="shared" si="7"/>
        <v>92.874107939339879</v>
      </c>
      <c r="AE80" s="487"/>
      <c r="AF80" s="470"/>
      <c r="AG80" s="475"/>
      <c r="AH80" s="470"/>
      <c r="AI80" s="148">
        <f t="shared" si="8"/>
        <v>1114.4892952720786</v>
      </c>
      <c r="AJ80" s="149">
        <f t="shared" si="9"/>
        <v>92.874107939339879</v>
      </c>
      <c r="AK80" s="487"/>
      <c r="AL80" s="470"/>
      <c r="AM80" s="475"/>
      <c r="AN80" s="470"/>
      <c r="AO80" s="148">
        <f t="shared" si="10"/>
        <v>1114.4892952720786</v>
      </c>
      <c r="AP80" s="149">
        <f t="shared" si="11"/>
        <v>92.874107939339879</v>
      </c>
      <c r="AQ80" s="487"/>
      <c r="AR80" s="470"/>
      <c r="AS80" s="475"/>
      <c r="AT80" s="470"/>
      <c r="AU80" s="148">
        <f t="shared" si="12"/>
        <v>1114.4892952720786</v>
      </c>
      <c r="AV80" s="149">
        <f t="shared" si="13"/>
        <v>92.874107939339879</v>
      </c>
      <c r="AW80" s="487"/>
      <c r="AX80" s="470"/>
      <c r="AY80" s="475"/>
    </row>
    <row r="81" spans="1:51" ht="15" customHeight="1" x14ac:dyDescent="0.25">
      <c r="A81" s="142">
        <v>4</v>
      </c>
      <c r="B81" s="83" t="s">
        <v>317</v>
      </c>
      <c r="C81" s="83" t="s">
        <v>318</v>
      </c>
      <c r="D81" s="83" t="s">
        <v>502</v>
      </c>
      <c r="E81" s="484"/>
      <c r="F81" s="83" t="str">
        <f t="shared" si="1"/>
        <v>040001TTPL</v>
      </c>
      <c r="G81" s="85" t="s">
        <v>195</v>
      </c>
      <c r="H81" s="85">
        <v>68.86</v>
      </c>
      <c r="I81" s="143" t="s">
        <v>78</v>
      </c>
      <c r="J81" s="85" t="s">
        <v>114</v>
      </c>
      <c r="K81" s="85" t="s">
        <v>413</v>
      </c>
      <c r="L81" s="85" t="s">
        <v>397</v>
      </c>
      <c r="M81" s="144" t="s">
        <v>10</v>
      </c>
      <c r="N81" s="145">
        <v>1</v>
      </c>
      <c r="O81" s="166">
        <v>1000</v>
      </c>
      <c r="P81" s="147">
        <v>0.05</v>
      </c>
      <c r="Q81" s="148">
        <f t="shared" si="21"/>
        <v>1050</v>
      </c>
      <c r="R81" s="149">
        <f t="shared" si="3"/>
        <v>87.5</v>
      </c>
      <c r="S81" s="487"/>
      <c r="T81" s="470"/>
      <c r="U81" s="475"/>
      <c r="V81" s="470"/>
      <c r="W81" s="148">
        <f t="shared" si="4"/>
        <v>1114.4892952720786</v>
      </c>
      <c r="X81" s="149">
        <f t="shared" si="5"/>
        <v>92.874107939339879</v>
      </c>
      <c r="Y81" s="487"/>
      <c r="Z81" s="470"/>
      <c r="AA81" s="475"/>
      <c r="AB81" s="470"/>
      <c r="AC81" s="148">
        <f t="shared" si="6"/>
        <v>1114.4892952720786</v>
      </c>
      <c r="AD81" s="149">
        <f t="shared" si="7"/>
        <v>92.874107939339879</v>
      </c>
      <c r="AE81" s="487"/>
      <c r="AF81" s="470"/>
      <c r="AG81" s="475"/>
      <c r="AH81" s="470"/>
      <c r="AI81" s="148">
        <f t="shared" si="8"/>
        <v>1114.4892952720786</v>
      </c>
      <c r="AJ81" s="149">
        <f t="shared" si="9"/>
        <v>92.874107939339879</v>
      </c>
      <c r="AK81" s="487"/>
      <c r="AL81" s="470"/>
      <c r="AM81" s="475"/>
      <c r="AN81" s="470"/>
      <c r="AO81" s="148">
        <f t="shared" si="10"/>
        <v>1114.4892952720786</v>
      </c>
      <c r="AP81" s="149">
        <f t="shared" si="11"/>
        <v>92.874107939339879</v>
      </c>
      <c r="AQ81" s="487"/>
      <c r="AR81" s="470"/>
      <c r="AS81" s="475"/>
      <c r="AT81" s="470"/>
      <c r="AU81" s="148">
        <f t="shared" si="12"/>
        <v>1114.4892952720786</v>
      </c>
      <c r="AV81" s="149">
        <f t="shared" si="13"/>
        <v>92.874107939339879</v>
      </c>
      <c r="AW81" s="487"/>
      <c r="AX81" s="470"/>
      <c r="AY81" s="475"/>
    </row>
    <row r="82" spans="1:51" ht="15" customHeight="1" x14ac:dyDescent="0.25">
      <c r="A82" s="142">
        <v>4</v>
      </c>
      <c r="B82" s="83" t="s">
        <v>317</v>
      </c>
      <c r="C82" s="83" t="s">
        <v>318</v>
      </c>
      <c r="D82" s="83" t="s">
        <v>502</v>
      </c>
      <c r="E82" s="484"/>
      <c r="F82" s="83" t="str">
        <f t="shared" si="1"/>
        <v>040001TTPL</v>
      </c>
      <c r="G82" s="85" t="s">
        <v>197</v>
      </c>
      <c r="H82" s="85">
        <v>422.14</v>
      </c>
      <c r="I82" s="143" t="s">
        <v>78</v>
      </c>
      <c r="J82" s="85" t="s">
        <v>114</v>
      </c>
      <c r="K82" s="85" t="s">
        <v>413</v>
      </c>
      <c r="L82" s="85" t="s">
        <v>414</v>
      </c>
      <c r="M82" s="144" t="s">
        <v>10</v>
      </c>
      <c r="N82" s="145">
        <v>1</v>
      </c>
      <c r="O82" s="166">
        <v>1000</v>
      </c>
      <c r="P82" s="147">
        <v>0.05</v>
      </c>
      <c r="Q82" s="148">
        <f t="shared" si="21"/>
        <v>1050</v>
      </c>
      <c r="R82" s="149">
        <f t="shared" si="3"/>
        <v>87.5</v>
      </c>
      <c r="S82" s="487"/>
      <c r="T82" s="470"/>
      <c r="U82" s="475"/>
      <c r="V82" s="470"/>
      <c r="W82" s="148">
        <f t="shared" si="4"/>
        <v>1114.4892952720786</v>
      </c>
      <c r="X82" s="149">
        <f t="shared" si="5"/>
        <v>92.874107939339879</v>
      </c>
      <c r="Y82" s="487"/>
      <c r="Z82" s="470"/>
      <c r="AA82" s="475"/>
      <c r="AB82" s="470"/>
      <c r="AC82" s="148">
        <f t="shared" si="6"/>
        <v>1114.4892952720786</v>
      </c>
      <c r="AD82" s="149">
        <f t="shared" si="7"/>
        <v>92.874107939339879</v>
      </c>
      <c r="AE82" s="487"/>
      <c r="AF82" s="470"/>
      <c r="AG82" s="475"/>
      <c r="AH82" s="470"/>
      <c r="AI82" s="148">
        <f t="shared" si="8"/>
        <v>1114.4892952720786</v>
      </c>
      <c r="AJ82" s="149">
        <f t="shared" si="9"/>
        <v>92.874107939339879</v>
      </c>
      <c r="AK82" s="487"/>
      <c r="AL82" s="470"/>
      <c r="AM82" s="475"/>
      <c r="AN82" s="470"/>
      <c r="AO82" s="148">
        <f t="shared" si="10"/>
        <v>1114.4892952720786</v>
      </c>
      <c r="AP82" s="149">
        <f t="shared" si="11"/>
        <v>92.874107939339879</v>
      </c>
      <c r="AQ82" s="487"/>
      <c r="AR82" s="470"/>
      <c r="AS82" s="475"/>
      <c r="AT82" s="470"/>
      <c r="AU82" s="148">
        <f t="shared" si="12"/>
        <v>1114.4892952720786</v>
      </c>
      <c r="AV82" s="149">
        <f t="shared" si="13"/>
        <v>92.874107939339879</v>
      </c>
      <c r="AW82" s="487"/>
      <c r="AX82" s="470"/>
      <c r="AY82" s="475"/>
    </row>
    <row r="83" spans="1:51" ht="15" customHeight="1" x14ac:dyDescent="0.25">
      <c r="A83" s="142">
        <v>4</v>
      </c>
      <c r="B83" s="83" t="s">
        <v>317</v>
      </c>
      <c r="C83" s="83" t="s">
        <v>318</v>
      </c>
      <c r="D83" s="83" t="s">
        <v>502</v>
      </c>
      <c r="E83" s="484"/>
      <c r="F83" s="83" t="str">
        <f t="shared" si="1"/>
        <v>040001TTPL</v>
      </c>
      <c r="G83" s="85" t="s">
        <v>197</v>
      </c>
      <c r="H83" s="85">
        <v>40.86</v>
      </c>
      <c r="I83" s="143" t="s">
        <v>78</v>
      </c>
      <c r="J83" s="85" t="s">
        <v>114</v>
      </c>
      <c r="K83" s="85" t="s">
        <v>413</v>
      </c>
      <c r="L83" s="85" t="s">
        <v>415</v>
      </c>
      <c r="M83" s="144" t="s">
        <v>10</v>
      </c>
      <c r="N83" s="145">
        <v>1</v>
      </c>
      <c r="O83" s="166">
        <v>1000</v>
      </c>
      <c r="P83" s="147">
        <v>0.05</v>
      </c>
      <c r="Q83" s="148">
        <f t="shared" si="21"/>
        <v>1050</v>
      </c>
      <c r="R83" s="149">
        <f t="shared" ref="R83:R120" si="36">Q83/12</f>
        <v>87.5</v>
      </c>
      <c r="S83" s="487"/>
      <c r="T83" s="470"/>
      <c r="U83" s="475"/>
      <c r="V83" s="470"/>
      <c r="W83" s="148">
        <f t="shared" si="4"/>
        <v>1114.4892952720786</v>
      </c>
      <c r="X83" s="149">
        <f t="shared" ref="X83:X120" si="37">W83/12</f>
        <v>92.874107939339879</v>
      </c>
      <c r="Y83" s="487"/>
      <c r="Z83" s="470"/>
      <c r="AA83" s="475"/>
      <c r="AB83" s="470"/>
      <c r="AC83" s="148">
        <f t="shared" si="6"/>
        <v>1114.4892952720786</v>
      </c>
      <c r="AD83" s="149">
        <f t="shared" ref="AD83:AD120" si="38">AC83/12</f>
        <v>92.874107939339879</v>
      </c>
      <c r="AE83" s="487"/>
      <c r="AF83" s="470"/>
      <c r="AG83" s="475"/>
      <c r="AH83" s="470"/>
      <c r="AI83" s="148">
        <f t="shared" si="8"/>
        <v>1114.4892952720786</v>
      </c>
      <c r="AJ83" s="149">
        <f t="shared" ref="AJ83:AJ120" si="39">AI83/12</f>
        <v>92.874107939339879</v>
      </c>
      <c r="AK83" s="487"/>
      <c r="AL83" s="470"/>
      <c r="AM83" s="475"/>
      <c r="AN83" s="470"/>
      <c r="AO83" s="148">
        <f t="shared" si="10"/>
        <v>1114.4892952720786</v>
      </c>
      <c r="AP83" s="149">
        <f t="shared" ref="AP83:AP120" si="40">AO83/12</f>
        <v>92.874107939339879</v>
      </c>
      <c r="AQ83" s="487"/>
      <c r="AR83" s="470"/>
      <c r="AS83" s="475"/>
      <c r="AT83" s="470"/>
      <c r="AU83" s="148">
        <f t="shared" si="12"/>
        <v>1114.4892952720786</v>
      </c>
      <c r="AV83" s="149">
        <f t="shared" ref="AV83:AV120" si="41">AU83/12</f>
        <v>92.874107939339879</v>
      </c>
      <c r="AW83" s="487"/>
      <c r="AX83" s="470"/>
      <c r="AY83" s="475"/>
    </row>
    <row r="84" spans="1:51" ht="15" customHeight="1" x14ac:dyDescent="0.25">
      <c r="A84" s="142">
        <v>4</v>
      </c>
      <c r="B84" s="83" t="s">
        <v>317</v>
      </c>
      <c r="C84" s="83" t="s">
        <v>318</v>
      </c>
      <c r="D84" s="83" t="s">
        <v>502</v>
      </c>
      <c r="E84" s="484"/>
      <c r="F84" s="83" t="str">
        <f t="shared" ref="F84:F120" si="42">CONCATENATE(C84,J84)</f>
        <v>040001TTPL</v>
      </c>
      <c r="G84" s="85" t="s">
        <v>197</v>
      </c>
      <c r="H84" s="85">
        <v>2.0099999999999998</v>
      </c>
      <c r="I84" s="143" t="s">
        <v>78</v>
      </c>
      <c r="J84" s="85" t="s">
        <v>114</v>
      </c>
      <c r="K84" s="85" t="s">
        <v>413</v>
      </c>
      <c r="L84" s="85" t="s">
        <v>416</v>
      </c>
      <c r="M84" s="144" t="s">
        <v>10</v>
      </c>
      <c r="N84" s="145">
        <v>1</v>
      </c>
      <c r="O84" s="172">
        <v>1001</v>
      </c>
      <c r="P84" s="151">
        <v>1.05</v>
      </c>
      <c r="Q84" s="152">
        <f t="shared" ref="Q84" si="43">O84*(P84+1)*N84</f>
        <v>2052.0499999999997</v>
      </c>
      <c r="R84" s="153">
        <f t="shared" ref="R84" si="44">Q84/12</f>
        <v>171.00416666666663</v>
      </c>
      <c r="S84" s="487"/>
      <c r="T84" s="470"/>
      <c r="U84" s="475"/>
      <c r="V84" s="470"/>
      <c r="W84" s="152">
        <f t="shared" ref="W84:W120" si="45">Q84*$E$10</f>
        <v>2178.0835793933984</v>
      </c>
      <c r="X84" s="153">
        <f t="shared" ref="X84" si="46">W84/12</f>
        <v>181.50696494944987</v>
      </c>
      <c r="Y84" s="487"/>
      <c r="Z84" s="470"/>
      <c r="AA84" s="475"/>
      <c r="AB84" s="470"/>
      <c r="AC84" s="152">
        <f t="shared" ref="AC84:AC120" si="47">Q84*$E$11</f>
        <v>2178.0835793933984</v>
      </c>
      <c r="AD84" s="153">
        <f t="shared" ref="AD84" si="48">AC84/12</f>
        <v>181.50696494944987</v>
      </c>
      <c r="AE84" s="487"/>
      <c r="AF84" s="470"/>
      <c r="AG84" s="475"/>
      <c r="AH84" s="470"/>
      <c r="AI84" s="152">
        <f t="shared" ref="AI84:AI120" si="49">Q84*$E$12</f>
        <v>2178.0835793933984</v>
      </c>
      <c r="AJ84" s="153">
        <f t="shared" ref="AJ84" si="50">AI84/12</f>
        <v>181.50696494944987</v>
      </c>
      <c r="AK84" s="487"/>
      <c r="AL84" s="470"/>
      <c r="AM84" s="475"/>
      <c r="AN84" s="470"/>
      <c r="AO84" s="152">
        <f t="shared" ref="AO84:AO120" si="51">Q84*$E$13</f>
        <v>2178.0835793933984</v>
      </c>
      <c r="AP84" s="153">
        <f t="shared" ref="AP84" si="52">AO84/12</f>
        <v>181.50696494944987</v>
      </c>
      <c r="AQ84" s="487"/>
      <c r="AR84" s="470"/>
      <c r="AS84" s="475"/>
      <c r="AT84" s="470"/>
      <c r="AU84" s="152">
        <f t="shared" ref="AU84:AU120" si="53">Q84*$E$13</f>
        <v>2178.0835793933984</v>
      </c>
      <c r="AV84" s="153">
        <f t="shared" ref="AV84" si="54">AU84/12</f>
        <v>181.50696494944987</v>
      </c>
      <c r="AW84" s="487"/>
      <c r="AX84" s="470"/>
      <c r="AY84" s="475"/>
    </row>
    <row r="85" spans="1:51" ht="15" customHeight="1" x14ac:dyDescent="0.25">
      <c r="A85" s="142">
        <v>4</v>
      </c>
      <c r="B85" s="83" t="s">
        <v>317</v>
      </c>
      <c r="C85" s="83" t="s">
        <v>318</v>
      </c>
      <c r="D85" s="83" t="s">
        <v>502</v>
      </c>
      <c r="E85" s="484"/>
      <c r="F85" s="83" t="str">
        <f t="shared" si="42"/>
        <v>040001TTPL</v>
      </c>
      <c r="G85" s="85" t="s">
        <v>197</v>
      </c>
      <c r="H85" s="85">
        <v>41.32</v>
      </c>
      <c r="I85" s="143" t="s">
        <v>78</v>
      </c>
      <c r="J85" s="85" t="s">
        <v>114</v>
      </c>
      <c r="K85" s="85" t="s">
        <v>413</v>
      </c>
      <c r="L85" s="85" t="s">
        <v>417</v>
      </c>
      <c r="M85" s="144" t="s">
        <v>10</v>
      </c>
      <c r="N85" s="145">
        <v>1</v>
      </c>
      <c r="O85" s="166">
        <v>1000</v>
      </c>
      <c r="P85" s="147">
        <v>0.05</v>
      </c>
      <c r="Q85" s="148">
        <f t="shared" si="21"/>
        <v>1050</v>
      </c>
      <c r="R85" s="149">
        <f t="shared" si="36"/>
        <v>87.5</v>
      </c>
      <c r="S85" s="487"/>
      <c r="T85" s="470"/>
      <c r="U85" s="475"/>
      <c r="V85" s="470"/>
      <c r="W85" s="148">
        <f t="shared" si="45"/>
        <v>1114.4892952720786</v>
      </c>
      <c r="X85" s="149">
        <f t="shared" si="37"/>
        <v>92.874107939339879</v>
      </c>
      <c r="Y85" s="487"/>
      <c r="Z85" s="470"/>
      <c r="AA85" s="475"/>
      <c r="AB85" s="470"/>
      <c r="AC85" s="148">
        <f t="shared" si="47"/>
        <v>1114.4892952720786</v>
      </c>
      <c r="AD85" s="149">
        <f t="shared" si="38"/>
        <v>92.874107939339879</v>
      </c>
      <c r="AE85" s="487"/>
      <c r="AF85" s="470"/>
      <c r="AG85" s="475"/>
      <c r="AH85" s="470"/>
      <c r="AI85" s="148">
        <f t="shared" si="49"/>
        <v>1114.4892952720786</v>
      </c>
      <c r="AJ85" s="149">
        <f t="shared" si="39"/>
        <v>92.874107939339879</v>
      </c>
      <c r="AK85" s="487"/>
      <c r="AL85" s="470"/>
      <c r="AM85" s="475"/>
      <c r="AN85" s="470"/>
      <c r="AO85" s="148">
        <f t="shared" si="51"/>
        <v>1114.4892952720786</v>
      </c>
      <c r="AP85" s="149">
        <f t="shared" si="40"/>
        <v>92.874107939339879</v>
      </c>
      <c r="AQ85" s="487"/>
      <c r="AR85" s="470"/>
      <c r="AS85" s="475"/>
      <c r="AT85" s="470"/>
      <c r="AU85" s="148">
        <f t="shared" si="53"/>
        <v>1114.4892952720786</v>
      </c>
      <c r="AV85" s="149">
        <f t="shared" si="41"/>
        <v>92.874107939339879</v>
      </c>
      <c r="AW85" s="487"/>
      <c r="AX85" s="470"/>
      <c r="AY85" s="475"/>
    </row>
    <row r="86" spans="1:51" ht="15" customHeight="1" x14ac:dyDescent="0.25">
      <c r="A86" s="142">
        <v>4</v>
      </c>
      <c r="B86" s="83" t="s">
        <v>317</v>
      </c>
      <c r="C86" s="83" t="s">
        <v>318</v>
      </c>
      <c r="D86" s="83" t="s">
        <v>502</v>
      </c>
      <c r="E86" s="484"/>
      <c r="F86" s="83" t="str">
        <f t="shared" si="42"/>
        <v>040001TTPL</v>
      </c>
      <c r="G86" s="85" t="s">
        <v>197</v>
      </c>
      <c r="H86" s="85">
        <v>1.21</v>
      </c>
      <c r="I86" s="143" t="s">
        <v>78</v>
      </c>
      <c r="J86" s="85" t="s">
        <v>114</v>
      </c>
      <c r="K86" s="85" t="s">
        <v>413</v>
      </c>
      <c r="L86" s="85" t="s">
        <v>418</v>
      </c>
      <c r="M86" s="144" t="s">
        <v>10</v>
      </c>
      <c r="N86" s="145">
        <v>1</v>
      </c>
      <c r="O86" s="166">
        <v>1000</v>
      </c>
      <c r="P86" s="147">
        <v>0.05</v>
      </c>
      <c r="Q86" s="148">
        <f t="shared" si="21"/>
        <v>1050</v>
      </c>
      <c r="R86" s="149">
        <f t="shared" si="36"/>
        <v>87.5</v>
      </c>
      <c r="S86" s="487"/>
      <c r="T86" s="470"/>
      <c r="U86" s="475"/>
      <c r="V86" s="470"/>
      <c r="W86" s="148">
        <f t="shared" si="45"/>
        <v>1114.4892952720786</v>
      </c>
      <c r="X86" s="149">
        <f t="shared" si="37"/>
        <v>92.874107939339879</v>
      </c>
      <c r="Y86" s="487"/>
      <c r="Z86" s="470"/>
      <c r="AA86" s="475"/>
      <c r="AB86" s="470"/>
      <c r="AC86" s="148">
        <f t="shared" si="47"/>
        <v>1114.4892952720786</v>
      </c>
      <c r="AD86" s="149">
        <f t="shared" si="38"/>
        <v>92.874107939339879</v>
      </c>
      <c r="AE86" s="487"/>
      <c r="AF86" s="470"/>
      <c r="AG86" s="475"/>
      <c r="AH86" s="470"/>
      <c r="AI86" s="148">
        <f t="shared" si="49"/>
        <v>1114.4892952720786</v>
      </c>
      <c r="AJ86" s="149">
        <f t="shared" si="39"/>
        <v>92.874107939339879</v>
      </c>
      <c r="AK86" s="487"/>
      <c r="AL86" s="470"/>
      <c r="AM86" s="475"/>
      <c r="AN86" s="470"/>
      <c r="AO86" s="148">
        <f t="shared" si="51"/>
        <v>1114.4892952720786</v>
      </c>
      <c r="AP86" s="149">
        <f t="shared" si="40"/>
        <v>92.874107939339879</v>
      </c>
      <c r="AQ86" s="487"/>
      <c r="AR86" s="470"/>
      <c r="AS86" s="475"/>
      <c r="AT86" s="470"/>
      <c r="AU86" s="148">
        <f t="shared" si="53"/>
        <v>1114.4892952720786</v>
      </c>
      <c r="AV86" s="149">
        <f t="shared" si="41"/>
        <v>92.874107939339879</v>
      </c>
      <c r="AW86" s="487"/>
      <c r="AX86" s="470"/>
      <c r="AY86" s="475"/>
    </row>
    <row r="87" spans="1:51" ht="15" customHeight="1" x14ac:dyDescent="0.25">
      <c r="A87" s="142">
        <v>4</v>
      </c>
      <c r="B87" s="83" t="s">
        <v>317</v>
      </c>
      <c r="C87" s="83" t="s">
        <v>318</v>
      </c>
      <c r="D87" s="83" t="s">
        <v>502</v>
      </c>
      <c r="E87" s="484"/>
      <c r="F87" s="83" t="str">
        <f t="shared" si="42"/>
        <v>040001TTPL</v>
      </c>
      <c r="G87" s="85" t="s">
        <v>197</v>
      </c>
      <c r="H87" s="85">
        <v>0.83</v>
      </c>
      <c r="I87" s="143" t="s">
        <v>78</v>
      </c>
      <c r="J87" s="85" t="s">
        <v>114</v>
      </c>
      <c r="K87" s="85" t="s">
        <v>413</v>
      </c>
      <c r="L87" s="85" t="s">
        <v>419</v>
      </c>
      <c r="M87" s="144" t="s">
        <v>10</v>
      </c>
      <c r="N87" s="145">
        <v>1</v>
      </c>
      <c r="O87" s="166">
        <v>1000</v>
      </c>
      <c r="P87" s="147">
        <v>0.05</v>
      </c>
      <c r="Q87" s="148">
        <f t="shared" si="21"/>
        <v>1050</v>
      </c>
      <c r="R87" s="149">
        <f t="shared" si="36"/>
        <v>87.5</v>
      </c>
      <c r="S87" s="487"/>
      <c r="T87" s="470"/>
      <c r="U87" s="475"/>
      <c r="V87" s="470"/>
      <c r="W87" s="148">
        <f t="shared" si="45"/>
        <v>1114.4892952720786</v>
      </c>
      <c r="X87" s="149">
        <f t="shared" si="37"/>
        <v>92.874107939339879</v>
      </c>
      <c r="Y87" s="487"/>
      <c r="Z87" s="470"/>
      <c r="AA87" s="475"/>
      <c r="AB87" s="470"/>
      <c r="AC87" s="148">
        <f t="shared" si="47"/>
        <v>1114.4892952720786</v>
      </c>
      <c r="AD87" s="149">
        <f t="shared" si="38"/>
        <v>92.874107939339879</v>
      </c>
      <c r="AE87" s="487"/>
      <c r="AF87" s="470"/>
      <c r="AG87" s="475"/>
      <c r="AH87" s="470"/>
      <c r="AI87" s="148">
        <f t="shared" si="49"/>
        <v>1114.4892952720786</v>
      </c>
      <c r="AJ87" s="149">
        <f t="shared" si="39"/>
        <v>92.874107939339879</v>
      </c>
      <c r="AK87" s="487"/>
      <c r="AL87" s="470"/>
      <c r="AM87" s="475"/>
      <c r="AN87" s="470"/>
      <c r="AO87" s="148">
        <f t="shared" si="51"/>
        <v>1114.4892952720786</v>
      </c>
      <c r="AP87" s="149">
        <f t="shared" si="40"/>
        <v>92.874107939339879</v>
      </c>
      <c r="AQ87" s="487"/>
      <c r="AR87" s="470"/>
      <c r="AS87" s="475"/>
      <c r="AT87" s="470"/>
      <c r="AU87" s="148">
        <f t="shared" si="53"/>
        <v>1114.4892952720786</v>
      </c>
      <c r="AV87" s="149">
        <f t="shared" si="41"/>
        <v>92.874107939339879</v>
      </c>
      <c r="AW87" s="487"/>
      <c r="AX87" s="470"/>
      <c r="AY87" s="475"/>
    </row>
    <row r="88" spans="1:51" ht="15" customHeight="1" x14ac:dyDescent="0.25">
      <c r="A88" s="142">
        <v>4</v>
      </c>
      <c r="B88" s="83" t="s">
        <v>317</v>
      </c>
      <c r="C88" s="83" t="s">
        <v>318</v>
      </c>
      <c r="D88" s="83" t="s">
        <v>502</v>
      </c>
      <c r="E88" s="484"/>
      <c r="F88" s="83" t="str">
        <f t="shared" si="42"/>
        <v>040001TTPL</v>
      </c>
      <c r="G88" s="85" t="s">
        <v>209</v>
      </c>
      <c r="H88" s="85">
        <v>31.5</v>
      </c>
      <c r="I88" s="143" t="s">
        <v>78</v>
      </c>
      <c r="J88" s="85" t="s">
        <v>114</v>
      </c>
      <c r="K88" s="85" t="s">
        <v>413</v>
      </c>
      <c r="L88" s="85" t="s">
        <v>399</v>
      </c>
      <c r="M88" s="144" t="s">
        <v>10</v>
      </c>
      <c r="N88" s="145">
        <v>1</v>
      </c>
      <c r="O88" s="166">
        <v>1000</v>
      </c>
      <c r="P88" s="147">
        <v>0.05</v>
      </c>
      <c r="Q88" s="148">
        <f t="shared" si="21"/>
        <v>1050</v>
      </c>
      <c r="R88" s="149">
        <f t="shared" si="36"/>
        <v>87.5</v>
      </c>
      <c r="S88" s="487"/>
      <c r="T88" s="470"/>
      <c r="U88" s="475"/>
      <c r="V88" s="470"/>
      <c r="W88" s="148">
        <f t="shared" si="45"/>
        <v>1114.4892952720786</v>
      </c>
      <c r="X88" s="149">
        <f t="shared" si="37"/>
        <v>92.874107939339879</v>
      </c>
      <c r="Y88" s="487"/>
      <c r="Z88" s="470"/>
      <c r="AA88" s="475"/>
      <c r="AB88" s="470"/>
      <c r="AC88" s="148">
        <f t="shared" si="47"/>
        <v>1114.4892952720786</v>
      </c>
      <c r="AD88" s="149">
        <f t="shared" si="38"/>
        <v>92.874107939339879</v>
      </c>
      <c r="AE88" s="487"/>
      <c r="AF88" s="470"/>
      <c r="AG88" s="475"/>
      <c r="AH88" s="470"/>
      <c r="AI88" s="148">
        <f t="shared" si="49"/>
        <v>1114.4892952720786</v>
      </c>
      <c r="AJ88" s="149">
        <f t="shared" si="39"/>
        <v>92.874107939339879</v>
      </c>
      <c r="AK88" s="487"/>
      <c r="AL88" s="470"/>
      <c r="AM88" s="475"/>
      <c r="AN88" s="470"/>
      <c r="AO88" s="148">
        <f t="shared" si="51"/>
        <v>1114.4892952720786</v>
      </c>
      <c r="AP88" s="149">
        <f t="shared" si="40"/>
        <v>92.874107939339879</v>
      </c>
      <c r="AQ88" s="487"/>
      <c r="AR88" s="470"/>
      <c r="AS88" s="475"/>
      <c r="AT88" s="470"/>
      <c r="AU88" s="148">
        <f t="shared" si="53"/>
        <v>1114.4892952720786</v>
      </c>
      <c r="AV88" s="149">
        <f t="shared" si="41"/>
        <v>92.874107939339879</v>
      </c>
      <c r="AW88" s="487"/>
      <c r="AX88" s="470"/>
      <c r="AY88" s="475"/>
    </row>
    <row r="89" spans="1:51" ht="15" customHeight="1" x14ac:dyDescent="0.25">
      <c r="A89" s="142">
        <v>4</v>
      </c>
      <c r="B89" s="83" t="s">
        <v>317</v>
      </c>
      <c r="C89" s="83" t="s">
        <v>318</v>
      </c>
      <c r="D89" s="83" t="s">
        <v>502</v>
      </c>
      <c r="E89" s="484"/>
      <c r="F89" s="83" t="str">
        <f t="shared" si="42"/>
        <v>040001TTPL</v>
      </c>
      <c r="G89" s="85" t="s">
        <v>195</v>
      </c>
      <c r="H89" s="85">
        <v>20.92</v>
      </c>
      <c r="I89" s="143" t="s">
        <v>78</v>
      </c>
      <c r="J89" s="85" t="s">
        <v>114</v>
      </c>
      <c r="K89" s="85" t="s">
        <v>420</v>
      </c>
      <c r="L89" s="85" t="s">
        <v>421</v>
      </c>
      <c r="M89" s="144" t="s">
        <v>10</v>
      </c>
      <c r="N89" s="145">
        <v>1</v>
      </c>
      <c r="O89" s="166">
        <v>1000</v>
      </c>
      <c r="P89" s="147">
        <v>0.05</v>
      </c>
      <c r="Q89" s="148">
        <f t="shared" si="21"/>
        <v>1050</v>
      </c>
      <c r="R89" s="149">
        <f t="shared" si="36"/>
        <v>87.5</v>
      </c>
      <c r="S89" s="487"/>
      <c r="T89" s="470"/>
      <c r="U89" s="475"/>
      <c r="V89" s="470"/>
      <c r="W89" s="148">
        <f t="shared" si="45"/>
        <v>1114.4892952720786</v>
      </c>
      <c r="X89" s="149">
        <f t="shared" si="37"/>
        <v>92.874107939339879</v>
      </c>
      <c r="Y89" s="487"/>
      <c r="Z89" s="470"/>
      <c r="AA89" s="475"/>
      <c r="AB89" s="470"/>
      <c r="AC89" s="148">
        <f t="shared" si="47"/>
        <v>1114.4892952720786</v>
      </c>
      <c r="AD89" s="149">
        <f t="shared" si="38"/>
        <v>92.874107939339879</v>
      </c>
      <c r="AE89" s="487"/>
      <c r="AF89" s="470"/>
      <c r="AG89" s="475"/>
      <c r="AH89" s="470"/>
      <c r="AI89" s="148">
        <f t="shared" si="49"/>
        <v>1114.4892952720786</v>
      </c>
      <c r="AJ89" s="149">
        <f t="shared" si="39"/>
        <v>92.874107939339879</v>
      </c>
      <c r="AK89" s="487"/>
      <c r="AL89" s="470"/>
      <c r="AM89" s="475"/>
      <c r="AN89" s="470"/>
      <c r="AO89" s="148">
        <f t="shared" si="51"/>
        <v>1114.4892952720786</v>
      </c>
      <c r="AP89" s="149">
        <f t="shared" si="40"/>
        <v>92.874107939339879</v>
      </c>
      <c r="AQ89" s="487"/>
      <c r="AR89" s="470"/>
      <c r="AS89" s="475"/>
      <c r="AT89" s="470"/>
      <c r="AU89" s="148">
        <f t="shared" si="53"/>
        <v>1114.4892952720786</v>
      </c>
      <c r="AV89" s="149">
        <f t="shared" si="41"/>
        <v>92.874107939339879</v>
      </c>
      <c r="AW89" s="487"/>
      <c r="AX89" s="470"/>
      <c r="AY89" s="475"/>
    </row>
    <row r="90" spans="1:51" ht="15" customHeight="1" x14ac:dyDescent="0.25">
      <c r="A90" s="142">
        <v>4</v>
      </c>
      <c r="B90" s="83" t="s">
        <v>317</v>
      </c>
      <c r="C90" s="83" t="s">
        <v>318</v>
      </c>
      <c r="D90" s="83" t="s">
        <v>502</v>
      </c>
      <c r="E90" s="484"/>
      <c r="F90" s="83" t="str">
        <f t="shared" si="42"/>
        <v>040001TTPL</v>
      </c>
      <c r="G90" s="85" t="s">
        <v>195</v>
      </c>
      <c r="H90" s="85">
        <v>64.69</v>
      </c>
      <c r="I90" s="143" t="s">
        <v>78</v>
      </c>
      <c r="J90" s="85" t="s">
        <v>114</v>
      </c>
      <c r="K90" s="85" t="s">
        <v>420</v>
      </c>
      <c r="L90" s="85" t="s">
        <v>422</v>
      </c>
      <c r="M90" s="144" t="s">
        <v>10</v>
      </c>
      <c r="N90" s="145">
        <v>1</v>
      </c>
      <c r="O90" s="166">
        <v>1000</v>
      </c>
      <c r="P90" s="147">
        <v>0.05</v>
      </c>
      <c r="Q90" s="148">
        <f t="shared" si="21"/>
        <v>1050</v>
      </c>
      <c r="R90" s="149">
        <f t="shared" si="36"/>
        <v>87.5</v>
      </c>
      <c r="S90" s="487"/>
      <c r="T90" s="470"/>
      <c r="U90" s="475"/>
      <c r="V90" s="470"/>
      <c r="W90" s="148">
        <f t="shared" si="45"/>
        <v>1114.4892952720786</v>
      </c>
      <c r="X90" s="149">
        <f t="shared" si="37"/>
        <v>92.874107939339879</v>
      </c>
      <c r="Y90" s="487"/>
      <c r="Z90" s="470"/>
      <c r="AA90" s="475"/>
      <c r="AB90" s="470"/>
      <c r="AC90" s="148">
        <f t="shared" si="47"/>
        <v>1114.4892952720786</v>
      </c>
      <c r="AD90" s="149">
        <f t="shared" si="38"/>
        <v>92.874107939339879</v>
      </c>
      <c r="AE90" s="487"/>
      <c r="AF90" s="470"/>
      <c r="AG90" s="475"/>
      <c r="AH90" s="470"/>
      <c r="AI90" s="148">
        <f t="shared" si="49"/>
        <v>1114.4892952720786</v>
      </c>
      <c r="AJ90" s="149">
        <f t="shared" si="39"/>
        <v>92.874107939339879</v>
      </c>
      <c r="AK90" s="487"/>
      <c r="AL90" s="470"/>
      <c r="AM90" s="475"/>
      <c r="AN90" s="470"/>
      <c r="AO90" s="148">
        <f t="shared" si="51"/>
        <v>1114.4892952720786</v>
      </c>
      <c r="AP90" s="149">
        <f t="shared" si="40"/>
        <v>92.874107939339879</v>
      </c>
      <c r="AQ90" s="487"/>
      <c r="AR90" s="470"/>
      <c r="AS90" s="475"/>
      <c r="AT90" s="470"/>
      <c r="AU90" s="148">
        <f t="shared" si="53"/>
        <v>1114.4892952720786</v>
      </c>
      <c r="AV90" s="149">
        <f t="shared" si="41"/>
        <v>92.874107939339879</v>
      </c>
      <c r="AW90" s="487"/>
      <c r="AX90" s="470"/>
      <c r="AY90" s="475"/>
    </row>
    <row r="91" spans="1:51" ht="15" customHeight="1" x14ac:dyDescent="0.25">
      <c r="A91" s="142">
        <v>4</v>
      </c>
      <c r="B91" s="83" t="s">
        <v>317</v>
      </c>
      <c r="C91" s="83" t="s">
        <v>318</v>
      </c>
      <c r="D91" s="83" t="s">
        <v>502</v>
      </c>
      <c r="E91" s="484"/>
      <c r="F91" s="83" t="str">
        <f t="shared" si="42"/>
        <v>040001TTPL</v>
      </c>
      <c r="G91" s="85" t="s">
        <v>195</v>
      </c>
      <c r="H91" s="85">
        <v>64.69</v>
      </c>
      <c r="I91" s="143" t="s">
        <v>78</v>
      </c>
      <c r="J91" s="85" t="s">
        <v>114</v>
      </c>
      <c r="K91" s="85" t="s">
        <v>420</v>
      </c>
      <c r="L91" s="85" t="s">
        <v>423</v>
      </c>
      <c r="M91" s="144" t="s">
        <v>10</v>
      </c>
      <c r="N91" s="145">
        <v>1</v>
      </c>
      <c r="O91" s="166">
        <v>1000</v>
      </c>
      <c r="P91" s="147">
        <v>0.05</v>
      </c>
      <c r="Q91" s="148">
        <f t="shared" si="21"/>
        <v>1050</v>
      </c>
      <c r="R91" s="149">
        <f t="shared" si="36"/>
        <v>87.5</v>
      </c>
      <c r="S91" s="487"/>
      <c r="T91" s="470"/>
      <c r="U91" s="475"/>
      <c r="V91" s="470"/>
      <c r="W91" s="148">
        <f t="shared" si="45"/>
        <v>1114.4892952720786</v>
      </c>
      <c r="X91" s="149">
        <f t="shared" si="37"/>
        <v>92.874107939339879</v>
      </c>
      <c r="Y91" s="487"/>
      <c r="Z91" s="470"/>
      <c r="AA91" s="475"/>
      <c r="AB91" s="470"/>
      <c r="AC91" s="148">
        <f t="shared" si="47"/>
        <v>1114.4892952720786</v>
      </c>
      <c r="AD91" s="149">
        <f t="shared" si="38"/>
        <v>92.874107939339879</v>
      </c>
      <c r="AE91" s="487"/>
      <c r="AF91" s="470"/>
      <c r="AG91" s="475"/>
      <c r="AH91" s="470"/>
      <c r="AI91" s="148">
        <f t="shared" si="49"/>
        <v>1114.4892952720786</v>
      </c>
      <c r="AJ91" s="149">
        <f t="shared" si="39"/>
        <v>92.874107939339879</v>
      </c>
      <c r="AK91" s="487"/>
      <c r="AL91" s="470"/>
      <c r="AM91" s="475"/>
      <c r="AN91" s="470"/>
      <c r="AO91" s="148">
        <f t="shared" si="51"/>
        <v>1114.4892952720786</v>
      </c>
      <c r="AP91" s="149">
        <f t="shared" si="40"/>
        <v>92.874107939339879</v>
      </c>
      <c r="AQ91" s="487"/>
      <c r="AR91" s="470"/>
      <c r="AS91" s="475"/>
      <c r="AT91" s="470"/>
      <c r="AU91" s="148">
        <f t="shared" si="53"/>
        <v>1114.4892952720786</v>
      </c>
      <c r="AV91" s="149">
        <f t="shared" si="41"/>
        <v>92.874107939339879</v>
      </c>
      <c r="AW91" s="487"/>
      <c r="AX91" s="470"/>
      <c r="AY91" s="475"/>
    </row>
    <row r="92" spans="1:51" ht="15" customHeight="1" x14ac:dyDescent="0.25">
      <c r="A92" s="142">
        <v>4</v>
      </c>
      <c r="B92" s="83" t="s">
        <v>317</v>
      </c>
      <c r="C92" s="83" t="s">
        <v>318</v>
      </c>
      <c r="D92" s="83" t="s">
        <v>502</v>
      </c>
      <c r="E92" s="484"/>
      <c r="F92" s="83" t="str">
        <f t="shared" si="42"/>
        <v>040001TTPL</v>
      </c>
      <c r="G92" s="85" t="s">
        <v>195</v>
      </c>
      <c r="H92" s="85">
        <v>31.47</v>
      </c>
      <c r="I92" s="143" t="s">
        <v>78</v>
      </c>
      <c r="J92" s="85" t="s">
        <v>114</v>
      </c>
      <c r="K92" s="85" t="s">
        <v>420</v>
      </c>
      <c r="L92" s="85" t="s">
        <v>424</v>
      </c>
      <c r="M92" s="144" t="s">
        <v>10</v>
      </c>
      <c r="N92" s="145">
        <v>1</v>
      </c>
      <c r="O92" s="166">
        <v>1000</v>
      </c>
      <c r="P92" s="147">
        <v>0.05</v>
      </c>
      <c r="Q92" s="148">
        <f t="shared" si="21"/>
        <v>1050</v>
      </c>
      <c r="R92" s="149">
        <f t="shared" si="36"/>
        <v>87.5</v>
      </c>
      <c r="S92" s="487"/>
      <c r="T92" s="470"/>
      <c r="U92" s="475"/>
      <c r="V92" s="470"/>
      <c r="W92" s="148">
        <f t="shared" si="45"/>
        <v>1114.4892952720786</v>
      </c>
      <c r="X92" s="149">
        <f t="shared" si="37"/>
        <v>92.874107939339879</v>
      </c>
      <c r="Y92" s="487"/>
      <c r="Z92" s="470"/>
      <c r="AA92" s="475"/>
      <c r="AB92" s="470"/>
      <c r="AC92" s="148">
        <f t="shared" si="47"/>
        <v>1114.4892952720786</v>
      </c>
      <c r="AD92" s="149">
        <f t="shared" si="38"/>
        <v>92.874107939339879</v>
      </c>
      <c r="AE92" s="487"/>
      <c r="AF92" s="470"/>
      <c r="AG92" s="475"/>
      <c r="AH92" s="470"/>
      <c r="AI92" s="148">
        <f t="shared" si="49"/>
        <v>1114.4892952720786</v>
      </c>
      <c r="AJ92" s="149">
        <f t="shared" si="39"/>
        <v>92.874107939339879</v>
      </c>
      <c r="AK92" s="487"/>
      <c r="AL92" s="470"/>
      <c r="AM92" s="475"/>
      <c r="AN92" s="470"/>
      <c r="AO92" s="148">
        <f t="shared" si="51"/>
        <v>1114.4892952720786</v>
      </c>
      <c r="AP92" s="149">
        <f t="shared" si="40"/>
        <v>92.874107939339879</v>
      </c>
      <c r="AQ92" s="487"/>
      <c r="AR92" s="470"/>
      <c r="AS92" s="475"/>
      <c r="AT92" s="470"/>
      <c r="AU92" s="148">
        <f t="shared" si="53"/>
        <v>1114.4892952720786</v>
      </c>
      <c r="AV92" s="149">
        <f t="shared" si="41"/>
        <v>92.874107939339879</v>
      </c>
      <c r="AW92" s="487"/>
      <c r="AX92" s="470"/>
      <c r="AY92" s="475"/>
    </row>
    <row r="93" spans="1:51" ht="15" customHeight="1" x14ac:dyDescent="0.25">
      <c r="A93" s="142">
        <v>4</v>
      </c>
      <c r="B93" s="83" t="s">
        <v>317</v>
      </c>
      <c r="C93" s="83" t="s">
        <v>318</v>
      </c>
      <c r="D93" s="83" t="s">
        <v>502</v>
      </c>
      <c r="E93" s="484"/>
      <c r="F93" s="83" t="str">
        <f t="shared" si="42"/>
        <v>040001TTPL</v>
      </c>
      <c r="G93" s="85" t="s">
        <v>195</v>
      </c>
      <c r="H93" s="85">
        <v>31.47</v>
      </c>
      <c r="I93" s="143" t="s">
        <v>78</v>
      </c>
      <c r="J93" s="85" t="s">
        <v>114</v>
      </c>
      <c r="K93" s="85" t="s">
        <v>420</v>
      </c>
      <c r="L93" s="85" t="s">
        <v>425</v>
      </c>
      <c r="M93" s="144" t="s">
        <v>10</v>
      </c>
      <c r="N93" s="145">
        <v>1</v>
      </c>
      <c r="O93" s="166">
        <v>1000</v>
      </c>
      <c r="P93" s="147">
        <v>0.05</v>
      </c>
      <c r="Q93" s="148">
        <f t="shared" si="21"/>
        <v>1050</v>
      </c>
      <c r="R93" s="149">
        <f t="shared" si="36"/>
        <v>87.5</v>
      </c>
      <c r="S93" s="487"/>
      <c r="T93" s="470"/>
      <c r="U93" s="475"/>
      <c r="V93" s="470"/>
      <c r="W93" s="148">
        <f t="shared" si="45"/>
        <v>1114.4892952720786</v>
      </c>
      <c r="X93" s="149">
        <f t="shared" si="37"/>
        <v>92.874107939339879</v>
      </c>
      <c r="Y93" s="487"/>
      <c r="Z93" s="470"/>
      <c r="AA93" s="475"/>
      <c r="AB93" s="470"/>
      <c r="AC93" s="148">
        <f t="shared" si="47"/>
        <v>1114.4892952720786</v>
      </c>
      <c r="AD93" s="149">
        <f t="shared" si="38"/>
        <v>92.874107939339879</v>
      </c>
      <c r="AE93" s="487"/>
      <c r="AF93" s="470"/>
      <c r="AG93" s="475"/>
      <c r="AH93" s="470"/>
      <c r="AI93" s="148">
        <f t="shared" si="49"/>
        <v>1114.4892952720786</v>
      </c>
      <c r="AJ93" s="149">
        <f t="shared" si="39"/>
        <v>92.874107939339879</v>
      </c>
      <c r="AK93" s="487"/>
      <c r="AL93" s="470"/>
      <c r="AM93" s="475"/>
      <c r="AN93" s="470"/>
      <c r="AO93" s="148">
        <f t="shared" si="51"/>
        <v>1114.4892952720786</v>
      </c>
      <c r="AP93" s="149">
        <f t="shared" si="40"/>
        <v>92.874107939339879</v>
      </c>
      <c r="AQ93" s="487"/>
      <c r="AR93" s="470"/>
      <c r="AS93" s="475"/>
      <c r="AT93" s="470"/>
      <c r="AU93" s="148">
        <f t="shared" si="53"/>
        <v>1114.4892952720786</v>
      </c>
      <c r="AV93" s="149">
        <f t="shared" si="41"/>
        <v>92.874107939339879</v>
      </c>
      <c r="AW93" s="487"/>
      <c r="AX93" s="470"/>
      <c r="AY93" s="475"/>
    </row>
    <row r="94" spans="1:51" ht="15" customHeight="1" x14ac:dyDescent="0.25">
      <c r="A94" s="142">
        <v>4</v>
      </c>
      <c r="B94" s="83" t="s">
        <v>317</v>
      </c>
      <c r="C94" s="83" t="s">
        <v>318</v>
      </c>
      <c r="D94" s="83" t="s">
        <v>502</v>
      </c>
      <c r="E94" s="484"/>
      <c r="F94" s="83" t="str">
        <f t="shared" si="42"/>
        <v>040001TTPL</v>
      </c>
      <c r="G94" s="85" t="s">
        <v>195</v>
      </c>
      <c r="H94" s="85">
        <v>323.57</v>
      </c>
      <c r="I94" s="143" t="s">
        <v>78</v>
      </c>
      <c r="J94" s="85" t="s">
        <v>114</v>
      </c>
      <c r="K94" s="85" t="s">
        <v>420</v>
      </c>
      <c r="L94" s="85" t="s">
        <v>426</v>
      </c>
      <c r="M94" s="144" t="s">
        <v>10</v>
      </c>
      <c r="N94" s="145">
        <v>1</v>
      </c>
      <c r="O94" s="166">
        <v>1000</v>
      </c>
      <c r="P94" s="147">
        <v>0.05</v>
      </c>
      <c r="Q94" s="148">
        <f t="shared" ref="Q94:Q120" si="55">O94*(P94+1)*N94</f>
        <v>1050</v>
      </c>
      <c r="R94" s="149">
        <f t="shared" si="36"/>
        <v>87.5</v>
      </c>
      <c r="S94" s="487"/>
      <c r="T94" s="470"/>
      <c r="U94" s="475"/>
      <c r="V94" s="470"/>
      <c r="W94" s="148">
        <f t="shared" si="45"/>
        <v>1114.4892952720786</v>
      </c>
      <c r="X94" s="149">
        <f t="shared" si="37"/>
        <v>92.874107939339879</v>
      </c>
      <c r="Y94" s="487"/>
      <c r="Z94" s="470"/>
      <c r="AA94" s="475"/>
      <c r="AB94" s="470"/>
      <c r="AC94" s="148">
        <f t="shared" si="47"/>
        <v>1114.4892952720786</v>
      </c>
      <c r="AD94" s="149">
        <f t="shared" si="38"/>
        <v>92.874107939339879</v>
      </c>
      <c r="AE94" s="487"/>
      <c r="AF94" s="470"/>
      <c r="AG94" s="475"/>
      <c r="AH94" s="470"/>
      <c r="AI94" s="148">
        <f t="shared" si="49"/>
        <v>1114.4892952720786</v>
      </c>
      <c r="AJ94" s="149">
        <f t="shared" si="39"/>
        <v>92.874107939339879</v>
      </c>
      <c r="AK94" s="487"/>
      <c r="AL94" s="470"/>
      <c r="AM94" s="475"/>
      <c r="AN94" s="470"/>
      <c r="AO94" s="148">
        <f t="shared" si="51"/>
        <v>1114.4892952720786</v>
      </c>
      <c r="AP94" s="149">
        <f t="shared" si="40"/>
        <v>92.874107939339879</v>
      </c>
      <c r="AQ94" s="487"/>
      <c r="AR94" s="470"/>
      <c r="AS94" s="475"/>
      <c r="AT94" s="470"/>
      <c r="AU94" s="148">
        <f t="shared" si="53"/>
        <v>1114.4892952720786</v>
      </c>
      <c r="AV94" s="149">
        <f t="shared" si="41"/>
        <v>92.874107939339879</v>
      </c>
      <c r="AW94" s="487"/>
      <c r="AX94" s="470"/>
      <c r="AY94" s="475"/>
    </row>
    <row r="95" spans="1:51" ht="15" customHeight="1" x14ac:dyDescent="0.25">
      <c r="A95" s="142">
        <v>4</v>
      </c>
      <c r="B95" s="83" t="s">
        <v>317</v>
      </c>
      <c r="C95" s="83" t="s">
        <v>318</v>
      </c>
      <c r="D95" s="83" t="s">
        <v>502</v>
      </c>
      <c r="E95" s="484"/>
      <c r="F95" s="83" t="str">
        <f t="shared" si="42"/>
        <v>040001TTPL</v>
      </c>
      <c r="G95" s="85" t="s">
        <v>195</v>
      </c>
      <c r="H95" s="85">
        <v>59.21</v>
      </c>
      <c r="I95" s="143" t="s">
        <v>78</v>
      </c>
      <c r="J95" s="85" t="s">
        <v>114</v>
      </c>
      <c r="K95" s="85" t="s">
        <v>420</v>
      </c>
      <c r="L95" s="85" t="s">
        <v>427</v>
      </c>
      <c r="M95" s="144" t="s">
        <v>10</v>
      </c>
      <c r="N95" s="145">
        <v>1</v>
      </c>
      <c r="O95" s="166">
        <v>1000</v>
      </c>
      <c r="P95" s="147">
        <v>0.05</v>
      </c>
      <c r="Q95" s="148">
        <f t="shared" si="55"/>
        <v>1050</v>
      </c>
      <c r="R95" s="149">
        <f t="shared" si="36"/>
        <v>87.5</v>
      </c>
      <c r="S95" s="487"/>
      <c r="T95" s="470"/>
      <c r="U95" s="475"/>
      <c r="V95" s="470"/>
      <c r="W95" s="148">
        <f t="shared" si="45"/>
        <v>1114.4892952720786</v>
      </c>
      <c r="X95" s="149">
        <f t="shared" si="37"/>
        <v>92.874107939339879</v>
      </c>
      <c r="Y95" s="487"/>
      <c r="Z95" s="470"/>
      <c r="AA95" s="475"/>
      <c r="AB95" s="470"/>
      <c r="AC95" s="148">
        <f t="shared" si="47"/>
        <v>1114.4892952720786</v>
      </c>
      <c r="AD95" s="149">
        <f t="shared" si="38"/>
        <v>92.874107939339879</v>
      </c>
      <c r="AE95" s="487"/>
      <c r="AF95" s="470"/>
      <c r="AG95" s="475"/>
      <c r="AH95" s="470"/>
      <c r="AI95" s="148">
        <f t="shared" si="49"/>
        <v>1114.4892952720786</v>
      </c>
      <c r="AJ95" s="149">
        <f t="shared" si="39"/>
        <v>92.874107939339879</v>
      </c>
      <c r="AK95" s="487"/>
      <c r="AL95" s="470"/>
      <c r="AM95" s="475"/>
      <c r="AN95" s="470"/>
      <c r="AO95" s="148">
        <f t="shared" si="51"/>
        <v>1114.4892952720786</v>
      </c>
      <c r="AP95" s="149">
        <f t="shared" si="40"/>
        <v>92.874107939339879</v>
      </c>
      <c r="AQ95" s="487"/>
      <c r="AR95" s="470"/>
      <c r="AS95" s="475"/>
      <c r="AT95" s="470"/>
      <c r="AU95" s="148">
        <f t="shared" si="53"/>
        <v>1114.4892952720786</v>
      </c>
      <c r="AV95" s="149">
        <f t="shared" si="41"/>
        <v>92.874107939339879</v>
      </c>
      <c r="AW95" s="487"/>
      <c r="AX95" s="470"/>
      <c r="AY95" s="475"/>
    </row>
    <row r="96" spans="1:51" ht="15" customHeight="1" x14ac:dyDescent="0.25">
      <c r="A96" s="142">
        <v>4</v>
      </c>
      <c r="B96" s="83" t="s">
        <v>317</v>
      </c>
      <c r="C96" s="83" t="s">
        <v>318</v>
      </c>
      <c r="D96" s="83" t="s">
        <v>502</v>
      </c>
      <c r="E96" s="484"/>
      <c r="F96" s="83" t="str">
        <f t="shared" si="42"/>
        <v>040001TTPL</v>
      </c>
      <c r="G96" s="85" t="s">
        <v>195</v>
      </c>
      <c r="H96" s="85">
        <v>385.57</v>
      </c>
      <c r="I96" s="143" t="s">
        <v>78</v>
      </c>
      <c r="J96" s="85" t="s">
        <v>114</v>
      </c>
      <c r="K96" s="85" t="s">
        <v>420</v>
      </c>
      <c r="L96" s="85" t="s">
        <v>428</v>
      </c>
      <c r="M96" s="144" t="s">
        <v>10</v>
      </c>
      <c r="N96" s="145">
        <v>1</v>
      </c>
      <c r="O96" s="166">
        <v>1000</v>
      </c>
      <c r="P96" s="147">
        <v>0.05</v>
      </c>
      <c r="Q96" s="148">
        <f t="shared" si="55"/>
        <v>1050</v>
      </c>
      <c r="R96" s="149">
        <f t="shared" si="36"/>
        <v>87.5</v>
      </c>
      <c r="S96" s="487"/>
      <c r="T96" s="470"/>
      <c r="U96" s="475"/>
      <c r="V96" s="470"/>
      <c r="W96" s="148">
        <f t="shared" si="45"/>
        <v>1114.4892952720786</v>
      </c>
      <c r="X96" s="149">
        <f t="shared" si="37"/>
        <v>92.874107939339879</v>
      </c>
      <c r="Y96" s="487"/>
      <c r="Z96" s="470"/>
      <c r="AA96" s="475"/>
      <c r="AB96" s="470"/>
      <c r="AC96" s="148">
        <f t="shared" si="47"/>
        <v>1114.4892952720786</v>
      </c>
      <c r="AD96" s="149">
        <f t="shared" si="38"/>
        <v>92.874107939339879</v>
      </c>
      <c r="AE96" s="487"/>
      <c r="AF96" s="470"/>
      <c r="AG96" s="475"/>
      <c r="AH96" s="470"/>
      <c r="AI96" s="148">
        <f t="shared" si="49"/>
        <v>1114.4892952720786</v>
      </c>
      <c r="AJ96" s="149">
        <f t="shared" si="39"/>
        <v>92.874107939339879</v>
      </c>
      <c r="AK96" s="487"/>
      <c r="AL96" s="470"/>
      <c r="AM96" s="475"/>
      <c r="AN96" s="470"/>
      <c r="AO96" s="148">
        <f t="shared" si="51"/>
        <v>1114.4892952720786</v>
      </c>
      <c r="AP96" s="149">
        <f t="shared" si="40"/>
        <v>92.874107939339879</v>
      </c>
      <c r="AQ96" s="487"/>
      <c r="AR96" s="470"/>
      <c r="AS96" s="475"/>
      <c r="AT96" s="470"/>
      <c r="AU96" s="148">
        <f t="shared" si="53"/>
        <v>1114.4892952720786</v>
      </c>
      <c r="AV96" s="149">
        <f t="shared" si="41"/>
        <v>92.874107939339879</v>
      </c>
      <c r="AW96" s="487"/>
      <c r="AX96" s="470"/>
      <c r="AY96" s="475"/>
    </row>
    <row r="97" spans="1:51" ht="15" customHeight="1" x14ac:dyDescent="0.25">
      <c r="A97" s="142">
        <v>4</v>
      </c>
      <c r="B97" s="83" t="s">
        <v>317</v>
      </c>
      <c r="C97" s="83" t="s">
        <v>318</v>
      </c>
      <c r="D97" s="83" t="s">
        <v>502</v>
      </c>
      <c r="E97" s="484"/>
      <c r="F97" s="83" t="str">
        <f t="shared" si="42"/>
        <v>040001TTPL</v>
      </c>
      <c r="G97" s="85" t="s">
        <v>195</v>
      </c>
      <c r="H97" s="85">
        <v>18.489999999999998</v>
      </c>
      <c r="I97" s="143" t="s">
        <v>78</v>
      </c>
      <c r="J97" s="85" t="s">
        <v>114</v>
      </c>
      <c r="K97" s="85" t="s">
        <v>420</v>
      </c>
      <c r="L97" s="85" t="s">
        <v>429</v>
      </c>
      <c r="M97" s="144" t="s">
        <v>10</v>
      </c>
      <c r="N97" s="145">
        <v>1</v>
      </c>
      <c r="O97" s="166">
        <v>1000</v>
      </c>
      <c r="P97" s="147">
        <v>0.05</v>
      </c>
      <c r="Q97" s="148">
        <f t="shared" si="55"/>
        <v>1050</v>
      </c>
      <c r="R97" s="149">
        <f t="shared" si="36"/>
        <v>87.5</v>
      </c>
      <c r="S97" s="487"/>
      <c r="T97" s="470"/>
      <c r="U97" s="475"/>
      <c r="V97" s="470"/>
      <c r="W97" s="148">
        <f t="shared" si="45"/>
        <v>1114.4892952720786</v>
      </c>
      <c r="X97" s="149">
        <f t="shared" si="37"/>
        <v>92.874107939339879</v>
      </c>
      <c r="Y97" s="487"/>
      <c r="Z97" s="470"/>
      <c r="AA97" s="475"/>
      <c r="AB97" s="470"/>
      <c r="AC97" s="148">
        <f t="shared" si="47"/>
        <v>1114.4892952720786</v>
      </c>
      <c r="AD97" s="149">
        <f t="shared" si="38"/>
        <v>92.874107939339879</v>
      </c>
      <c r="AE97" s="487"/>
      <c r="AF97" s="470"/>
      <c r="AG97" s="475"/>
      <c r="AH97" s="470"/>
      <c r="AI97" s="148">
        <f t="shared" si="49"/>
        <v>1114.4892952720786</v>
      </c>
      <c r="AJ97" s="149">
        <f t="shared" si="39"/>
        <v>92.874107939339879</v>
      </c>
      <c r="AK97" s="487"/>
      <c r="AL97" s="470"/>
      <c r="AM97" s="475"/>
      <c r="AN97" s="470"/>
      <c r="AO97" s="148">
        <f t="shared" si="51"/>
        <v>1114.4892952720786</v>
      </c>
      <c r="AP97" s="149">
        <f t="shared" si="40"/>
        <v>92.874107939339879</v>
      </c>
      <c r="AQ97" s="487"/>
      <c r="AR97" s="470"/>
      <c r="AS97" s="475"/>
      <c r="AT97" s="470"/>
      <c r="AU97" s="148">
        <f t="shared" si="53"/>
        <v>1114.4892952720786</v>
      </c>
      <c r="AV97" s="149">
        <f t="shared" si="41"/>
        <v>92.874107939339879</v>
      </c>
      <c r="AW97" s="487"/>
      <c r="AX97" s="470"/>
      <c r="AY97" s="475"/>
    </row>
    <row r="98" spans="1:51" ht="15" customHeight="1" x14ac:dyDescent="0.25">
      <c r="A98" s="142">
        <v>4</v>
      </c>
      <c r="B98" s="83" t="s">
        <v>317</v>
      </c>
      <c r="C98" s="83" t="s">
        <v>318</v>
      </c>
      <c r="D98" s="83" t="s">
        <v>502</v>
      </c>
      <c r="E98" s="484"/>
      <c r="F98" s="83" t="str">
        <f t="shared" si="42"/>
        <v>040001TTPL</v>
      </c>
      <c r="G98" s="85" t="s">
        <v>195</v>
      </c>
      <c r="H98" s="85">
        <v>10.51</v>
      </c>
      <c r="I98" s="143" t="s">
        <v>78</v>
      </c>
      <c r="J98" s="85" t="s">
        <v>114</v>
      </c>
      <c r="K98" s="85" t="s">
        <v>420</v>
      </c>
      <c r="L98" s="85" t="s">
        <v>430</v>
      </c>
      <c r="M98" s="144" t="s">
        <v>10</v>
      </c>
      <c r="N98" s="145">
        <v>1</v>
      </c>
      <c r="O98" s="166">
        <v>1000</v>
      </c>
      <c r="P98" s="147">
        <v>0.05</v>
      </c>
      <c r="Q98" s="148">
        <f t="shared" si="55"/>
        <v>1050</v>
      </c>
      <c r="R98" s="149">
        <f t="shared" si="36"/>
        <v>87.5</v>
      </c>
      <c r="S98" s="487"/>
      <c r="T98" s="470"/>
      <c r="U98" s="475"/>
      <c r="V98" s="470"/>
      <c r="W98" s="148">
        <f t="shared" si="45"/>
        <v>1114.4892952720786</v>
      </c>
      <c r="X98" s="149">
        <f t="shared" si="37"/>
        <v>92.874107939339879</v>
      </c>
      <c r="Y98" s="487"/>
      <c r="Z98" s="470"/>
      <c r="AA98" s="475"/>
      <c r="AB98" s="470"/>
      <c r="AC98" s="148">
        <f t="shared" si="47"/>
        <v>1114.4892952720786</v>
      </c>
      <c r="AD98" s="149">
        <f t="shared" si="38"/>
        <v>92.874107939339879</v>
      </c>
      <c r="AE98" s="487"/>
      <c r="AF98" s="470"/>
      <c r="AG98" s="475"/>
      <c r="AH98" s="470"/>
      <c r="AI98" s="148">
        <f t="shared" si="49"/>
        <v>1114.4892952720786</v>
      </c>
      <c r="AJ98" s="149">
        <f t="shared" si="39"/>
        <v>92.874107939339879</v>
      </c>
      <c r="AK98" s="487"/>
      <c r="AL98" s="470"/>
      <c r="AM98" s="475"/>
      <c r="AN98" s="470"/>
      <c r="AO98" s="148">
        <f t="shared" si="51"/>
        <v>1114.4892952720786</v>
      </c>
      <c r="AP98" s="149">
        <f t="shared" si="40"/>
        <v>92.874107939339879</v>
      </c>
      <c r="AQ98" s="487"/>
      <c r="AR98" s="470"/>
      <c r="AS98" s="475"/>
      <c r="AT98" s="470"/>
      <c r="AU98" s="148">
        <f t="shared" si="53"/>
        <v>1114.4892952720786</v>
      </c>
      <c r="AV98" s="149">
        <f t="shared" si="41"/>
        <v>92.874107939339879</v>
      </c>
      <c r="AW98" s="487"/>
      <c r="AX98" s="470"/>
      <c r="AY98" s="475"/>
    </row>
    <row r="99" spans="1:51" ht="15" customHeight="1" x14ac:dyDescent="0.25">
      <c r="A99" s="142">
        <v>4</v>
      </c>
      <c r="B99" s="83" t="s">
        <v>317</v>
      </c>
      <c r="C99" s="83" t="s">
        <v>318</v>
      </c>
      <c r="D99" s="83" t="s">
        <v>502</v>
      </c>
      <c r="E99" s="484"/>
      <c r="F99" s="83" t="str">
        <f t="shared" si="42"/>
        <v>040001TTPL</v>
      </c>
      <c r="G99" s="85" t="s">
        <v>195</v>
      </c>
      <c r="H99" s="85">
        <v>382.28</v>
      </c>
      <c r="I99" s="143" t="s">
        <v>78</v>
      </c>
      <c r="J99" s="85" t="s">
        <v>114</v>
      </c>
      <c r="K99" s="85" t="s">
        <v>420</v>
      </c>
      <c r="L99" s="85" t="s">
        <v>431</v>
      </c>
      <c r="M99" s="144" t="s">
        <v>10</v>
      </c>
      <c r="N99" s="145">
        <v>1</v>
      </c>
      <c r="O99" s="166">
        <v>1000</v>
      </c>
      <c r="P99" s="147">
        <v>0.05</v>
      </c>
      <c r="Q99" s="148">
        <f t="shared" si="55"/>
        <v>1050</v>
      </c>
      <c r="R99" s="149">
        <f t="shared" si="36"/>
        <v>87.5</v>
      </c>
      <c r="S99" s="487"/>
      <c r="T99" s="470"/>
      <c r="U99" s="475"/>
      <c r="V99" s="470"/>
      <c r="W99" s="148">
        <f t="shared" si="45"/>
        <v>1114.4892952720786</v>
      </c>
      <c r="X99" s="149">
        <f t="shared" si="37"/>
        <v>92.874107939339879</v>
      </c>
      <c r="Y99" s="487"/>
      <c r="Z99" s="470"/>
      <c r="AA99" s="475"/>
      <c r="AB99" s="470"/>
      <c r="AC99" s="148">
        <f t="shared" si="47"/>
        <v>1114.4892952720786</v>
      </c>
      <c r="AD99" s="149">
        <f t="shared" si="38"/>
        <v>92.874107939339879</v>
      </c>
      <c r="AE99" s="487"/>
      <c r="AF99" s="470"/>
      <c r="AG99" s="475"/>
      <c r="AH99" s="470"/>
      <c r="AI99" s="148">
        <f t="shared" si="49"/>
        <v>1114.4892952720786</v>
      </c>
      <c r="AJ99" s="149">
        <f t="shared" si="39"/>
        <v>92.874107939339879</v>
      </c>
      <c r="AK99" s="487"/>
      <c r="AL99" s="470"/>
      <c r="AM99" s="475"/>
      <c r="AN99" s="470"/>
      <c r="AO99" s="148">
        <f t="shared" si="51"/>
        <v>1114.4892952720786</v>
      </c>
      <c r="AP99" s="149">
        <f t="shared" si="40"/>
        <v>92.874107939339879</v>
      </c>
      <c r="AQ99" s="487"/>
      <c r="AR99" s="470"/>
      <c r="AS99" s="475"/>
      <c r="AT99" s="470"/>
      <c r="AU99" s="148">
        <f t="shared" si="53"/>
        <v>1114.4892952720786</v>
      </c>
      <c r="AV99" s="149">
        <f t="shared" si="41"/>
        <v>92.874107939339879</v>
      </c>
      <c r="AW99" s="487"/>
      <c r="AX99" s="470"/>
      <c r="AY99" s="475"/>
    </row>
    <row r="100" spans="1:51" ht="15" customHeight="1" x14ac:dyDescent="0.25">
      <c r="A100" s="142">
        <v>4</v>
      </c>
      <c r="B100" s="83" t="s">
        <v>317</v>
      </c>
      <c r="C100" s="83" t="s">
        <v>318</v>
      </c>
      <c r="D100" s="83" t="s">
        <v>502</v>
      </c>
      <c r="E100" s="484"/>
      <c r="F100" s="83" t="str">
        <f t="shared" si="42"/>
        <v>040001TTPL</v>
      </c>
      <c r="G100" s="85" t="s">
        <v>195</v>
      </c>
      <c r="H100" s="85">
        <v>107.46</v>
      </c>
      <c r="I100" s="143" t="s">
        <v>78</v>
      </c>
      <c r="J100" s="85" t="s">
        <v>114</v>
      </c>
      <c r="K100" s="85" t="s">
        <v>420</v>
      </c>
      <c r="L100" s="85" t="s">
        <v>432</v>
      </c>
      <c r="M100" s="144" t="s">
        <v>10</v>
      </c>
      <c r="N100" s="145">
        <v>1</v>
      </c>
      <c r="O100" s="166">
        <v>1000</v>
      </c>
      <c r="P100" s="147">
        <v>0.05</v>
      </c>
      <c r="Q100" s="148">
        <f t="shared" si="55"/>
        <v>1050</v>
      </c>
      <c r="R100" s="149">
        <f t="shared" si="36"/>
        <v>87.5</v>
      </c>
      <c r="S100" s="487"/>
      <c r="T100" s="470"/>
      <c r="U100" s="475"/>
      <c r="V100" s="470"/>
      <c r="W100" s="148">
        <f t="shared" si="45"/>
        <v>1114.4892952720786</v>
      </c>
      <c r="X100" s="149">
        <f t="shared" si="37"/>
        <v>92.874107939339879</v>
      </c>
      <c r="Y100" s="487"/>
      <c r="Z100" s="470"/>
      <c r="AA100" s="475"/>
      <c r="AB100" s="470"/>
      <c r="AC100" s="148">
        <f t="shared" si="47"/>
        <v>1114.4892952720786</v>
      </c>
      <c r="AD100" s="149">
        <f t="shared" si="38"/>
        <v>92.874107939339879</v>
      </c>
      <c r="AE100" s="487"/>
      <c r="AF100" s="470"/>
      <c r="AG100" s="475"/>
      <c r="AH100" s="470"/>
      <c r="AI100" s="148">
        <f t="shared" si="49"/>
        <v>1114.4892952720786</v>
      </c>
      <c r="AJ100" s="149">
        <f t="shared" si="39"/>
        <v>92.874107939339879</v>
      </c>
      <c r="AK100" s="487"/>
      <c r="AL100" s="470"/>
      <c r="AM100" s="475"/>
      <c r="AN100" s="470"/>
      <c r="AO100" s="148">
        <f t="shared" si="51"/>
        <v>1114.4892952720786</v>
      </c>
      <c r="AP100" s="149">
        <f t="shared" si="40"/>
        <v>92.874107939339879</v>
      </c>
      <c r="AQ100" s="487"/>
      <c r="AR100" s="470"/>
      <c r="AS100" s="475"/>
      <c r="AT100" s="470"/>
      <c r="AU100" s="148">
        <f t="shared" si="53"/>
        <v>1114.4892952720786</v>
      </c>
      <c r="AV100" s="149">
        <f t="shared" si="41"/>
        <v>92.874107939339879</v>
      </c>
      <c r="AW100" s="487"/>
      <c r="AX100" s="470"/>
      <c r="AY100" s="475"/>
    </row>
    <row r="101" spans="1:51" ht="15" customHeight="1" x14ac:dyDescent="0.25">
      <c r="A101" s="142">
        <v>4</v>
      </c>
      <c r="B101" s="83" t="s">
        <v>317</v>
      </c>
      <c r="C101" s="83" t="s">
        <v>318</v>
      </c>
      <c r="D101" s="83" t="s">
        <v>502</v>
      </c>
      <c r="E101" s="484"/>
      <c r="F101" s="83" t="str">
        <f t="shared" si="42"/>
        <v>040001TTPL</v>
      </c>
      <c r="G101" s="85" t="s">
        <v>195</v>
      </c>
      <c r="H101" s="85">
        <v>5.2</v>
      </c>
      <c r="I101" s="143" t="s">
        <v>78</v>
      </c>
      <c r="J101" s="85" t="s">
        <v>114</v>
      </c>
      <c r="K101" s="85" t="s">
        <v>420</v>
      </c>
      <c r="L101" s="85" t="s">
        <v>433</v>
      </c>
      <c r="M101" s="144" t="s">
        <v>10</v>
      </c>
      <c r="N101" s="145">
        <v>1</v>
      </c>
      <c r="O101" s="166">
        <v>1000</v>
      </c>
      <c r="P101" s="147">
        <v>0.05</v>
      </c>
      <c r="Q101" s="148">
        <f t="shared" si="55"/>
        <v>1050</v>
      </c>
      <c r="R101" s="149">
        <f t="shared" si="36"/>
        <v>87.5</v>
      </c>
      <c r="S101" s="487"/>
      <c r="T101" s="470"/>
      <c r="U101" s="475"/>
      <c r="V101" s="470"/>
      <c r="W101" s="148">
        <f t="shared" si="45"/>
        <v>1114.4892952720786</v>
      </c>
      <c r="X101" s="149">
        <f t="shared" si="37"/>
        <v>92.874107939339879</v>
      </c>
      <c r="Y101" s="487"/>
      <c r="Z101" s="470"/>
      <c r="AA101" s="475"/>
      <c r="AB101" s="470"/>
      <c r="AC101" s="148">
        <f t="shared" si="47"/>
        <v>1114.4892952720786</v>
      </c>
      <c r="AD101" s="149">
        <f t="shared" si="38"/>
        <v>92.874107939339879</v>
      </c>
      <c r="AE101" s="487"/>
      <c r="AF101" s="470"/>
      <c r="AG101" s="475"/>
      <c r="AH101" s="470"/>
      <c r="AI101" s="148">
        <f t="shared" si="49"/>
        <v>1114.4892952720786</v>
      </c>
      <c r="AJ101" s="149">
        <f t="shared" si="39"/>
        <v>92.874107939339879</v>
      </c>
      <c r="AK101" s="487"/>
      <c r="AL101" s="470"/>
      <c r="AM101" s="475"/>
      <c r="AN101" s="470"/>
      <c r="AO101" s="148">
        <f t="shared" si="51"/>
        <v>1114.4892952720786</v>
      </c>
      <c r="AP101" s="149">
        <f t="shared" si="40"/>
        <v>92.874107939339879</v>
      </c>
      <c r="AQ101" s="487"/>
      <c r="AR101" s="470"/>
      <c r="AS101" s="475"/>
      <c r="AT101" s="470"/>
      <c r="AU101" s="148">
        <f t="shared" si="53"/>
        <v>1114.4892952720786</v>
      </c>
      <c r="AV101" s="149">
        <f t="shared" si="41"/>
        <v>92.874107939339879</v>
      </c>
      <c r="AW101" s="487"/>
      <c r="AX101" s="470"/>
      <c r="AY101" s="475"/>
    </row>
    <row r="102" spans="1:51" ht="15" customHeight="1" x14ac:dyDescent="0.25">
      <c r="A102" s="142">
        <v>4</v>
      </c>
      <c r="B102" s="83" t="s">
        <v>317</v>
      </c>
      <c r="C102" s="83" t="s">
        <v>318</v>
      </c>
      <c r="D102" s="83" t="s">
        <v>502</v>
      </c>
      <c r="E102" s="484"/>
      <c r="F102" s="83" t="str">
        <f t="shared" si="42"/>
        <v>040001TTPL</v>
      </c>
      <c r="G102" s="85" t="s">
        <v>205</v>
      </c>
      <c r="H102" s="85">
        <v>20.64</v>
      </c>
      <c r="I102" s="143" t="s">
        <v>78</v>
      </c>
      <c r="J102" s="85" t="s">
        <v>114</v>
      </c>
      <c r="K102" s="85" t="s">
        <v>420</v>
      </c>
      <c r="L102" s="85" t="s">
        <v>400</v>
      </c>
      <c r="M102" s="144" t="s">
        <v>10</v>
      </c>
      <c r="N102" s="145">
        <v>1</v>
      </c>
      <c r="O102" s="166">
        <v>1000</v>
      </c>
      <c r="P102" s="147">
        <v>0.05</v>
      </c>
      <c r="Q102" s="148">
        <f t="shared" si="55"/>
        <v>1050</v>
      </c>
      <c r="R102" s="149">
        <f t="shared" si="36"/>
        <v>87.5</v>
      </c>
      <c r="S102" s="487"/>
      <c r="T102" s="470"/>
      <c r="U102" s="475"/>
      <c r="V102" s="470"/>
      <c r="W102" s="148">
        <f t="shared" si="45"/>
        <v>1114.4892952720786</v>
      </c>
      <c r="X102" s="149">
        <f t="shared" si="37"/>
        <v>92.874107939339879</v>
      </c>
      <c r="Y102" s="487"/>
      <c r="Z102" s="470"/>
      <c r="AA102" s="475"/>
      <c r="AB102" s="470"/>
      <c r="AC102" s="148">
        <f t="shared" si="47"/>
        <v>1114.4892952720786</v>
      </c>
      <c r="AD102" s="149">
        <f t="shared" si="38"/>
        <v>92.874107939339879</v>
      </c>
      <c r="AE102" s="487"/>
      <c r="AF102" s="470"/>
      <c r="AG102" s="475"/>
      <c r="AH102" s="470"/>
      <c r="AI102" s="148">
        <f t="shared" si="49"/>
        <v>1114.4892952720786</v>
      </c>
      <c r="AJ102" s="149">
        <f t="shared" si="39"/>
        <v>92.874107939339879</v>
      </c>
      <c r="AK102" s="487"/>
      <c r="AL102" s="470"/>
      <c r="AM102" s="475"/>
      <c r="AN102" s="470"/>
      <c r="AO102" s="148">
        <f t="shared" si="51"/>
        <v>1114.4892952720786</v>
      </c>
      <c r="AP102" s="149">
        <f t="shared" si="40"/>
        <v>92.874107939339879</v>
      </c>
      <c r="AQ102" s="487"/>
      <c r="AR102" s="470"/>
      <c r="AS102" s="475"/>
      <c r="AT102" s="470"/>
      <c r="AU102" s="148">
        <f t="shared" si="53"/>
        <v>1114.4892952720786</v>
      </c>
      <c r="AV102" s="149">
        <f t="shared" si="41"/>
        <v>92.874107939339879</v>
      </c>
      <c r="AW102" s="487"/>
      <c r="AX102" s="470"/>
      <c r="AY102" s="475"/>
    </row>
    <row r="103" spans="1:51" ht="15" customHeight="1" x14ac:dyDescent="0.25">
      <c r="A103" s="142">
        <v>4</v>
      </c>
      <c r="B103" s="83" t="s">
        <v>317</v>
      </c>
      <c r="C103" s="83" t="s">
        <v>318</v>
      </c>
      <c r="D103" s="83" t="s">
        <v>502</v>
      </c>
      <c r="E103" s="484"/>
      <c r="F103" s="83" t="str">
        <f t="shared" si="42"/>
        <v>040001TTPL</v>
      </c>
      <c r="G103" s="85" t="s">
        <v>172</v>
      </c>
      <c r="H103" s="85">
        <v>1521.74</v>
      </c>
      <c r="I103" s="143" t="s">
        <v>78</v>
      </c>
      <c r="J103" s="85" t="s">
        <v>114</v>
      </c>
      <c r="K103" s="85" t="s">
        <v>434</v>
      </c>
      <c r="L103" s="85" t="s">
        <v>435</v>
      </c>
      <c r="M103" s="144" t="s">
        <v>10</v>
      </c>
      <c r="N103" s="145">
        <v>1</v>
      </c>
      <c r="O103" s="166">
        <v>1000</v>
      </c>
      <c r="P103" s="147">
        <v>0.05</v>
      </c>
      <c r="Q103" s="148">
        <f t="shared" si="55"/>
        <v>1050</v>
      </c>
      <c r="R103" s="149">
        <f t="shared" si="36"/>
        <v>87.5</v>
      </c>
      <c r="S103" s="487"/>
      <c r="T103" s="470"/>
      <c r="U103" s="475"/>
      <c r="V103" s="470"/>
      <c r="W103" s="148">
        <f t="shared" si="45"/>
        <v>1114.4892952720786</v>
      </c>
      <c r="X103" s="149">
        <f t="shared" si="37"/>
        <v>92.874107939339879</v>
      </c>
      <c r="Y103" s="487"/>
      <c r="Z103" s="470"/>
      <c r="AA103" s="475"/>
      <c r="AB103" s="470"/>
      <c r="AC103" s="148">
        <f t="shared" si="47"/>
        <v>1114.4892952720786</v>
      </c>
      <c r="AD103" s="149">
        <f t="shared" si="38"/>
        <v>92.874107939339879</v>
      </c>
      <c r="AE103" s="487"/>
      <c r="AF103" s="470"/>
      <c r="AG103" s="475"/>
      <c r="AH103" s="470"/>
      <c r="AI103" s="148">
        <f t="shared" si="49"/>
        <v>1114.4892952720786</v>
      </c>
      <c r="AJ103" s="149">
        <f t="shared" si="39"/>
        <v>92.874107939339879</v>
      </c>
      <c r="AK103" s="487"/>
      <c r="AL103" s="470"/>
      <c r="AM103" s="475"/>
      <c r="AN103" s="470"/>
      <c r="AO103" s="148">
        <f t="shared" si="51"/>
        <v>1114.4892952720786</v>
      </c>
      <c r="AP103" s="149">
        <f t="shared" si="40"/>
        <v>92.874107939339879</v>
      </c>
      <c r="AQ103" s="487"/>
      <c r="AR103" s="470"/>
      <c r="AS103" s="475"/>
      <c r="AT103" s="470"/>
      <c r="AU103" s="148">
        <f t="shared" si="53"/>
        <v>1114.4892952720786</v>
      </c>
      <c r="AV103" s="149">
        <f t="shared" si="41"/>
        <v>92.874107939339879</v>
      </c>
      <c r="AW103" s="487"/>
      <c r="AX103" s="470"/>
      <c r="AY103" s="475"/>
    </row>
    <row r="104" spans="1:51" ht="15" customHeight="1" x14ac:dyDescent="0.25">
      <c r="A104" s="142">
        <v>4</v>
      </c>
      <c r="B104" s="83" t="s">
        <v>317</v>
      </c>
      <c r="C104" s="83" t="s">
        <v>318</v>
      </c>
      <c r="D104" s="83" t="s">
        <v>502</v>
      </c>
      <c r="E104" s="484"/>
      <c r="F104" s="83" t="str">
        <f t="shared" si="42"/>
        <v>040001TTPL</v>
      </c>
      <c r="G104" s="85" t="s">
        <v>172</v>
      </c>
      <c r="H104" s="85">
        <v>213.59</v>
      </c>
      <c r="I104" s="143" t="s">
        <v>78</v>
      </c>
      <c r="J104" s="85" t="s">
        <v>114</v>
      </c>
      <c r="K104" s="85" t="s">
        <v>434</v>
      </c>
      <c r="L104" s="85" t="s">
        <v>436</v>
      </c>
      <c r="M104" s="144" t="s">
        <v>10</v>
      </c>
      <c r="N104" s="145">
        <v>1</v>
      </c>
      <c r="O104" s="166">
        <v>1000</v>
      </c>
      <c r="P104" s="147">
        <v>0.05</v>
      </c>
      <c r="Q104" s="148">
        <f t="shared" si="55"/>
        <v>1050</v>
      </c>
      <c r="R104" s="149">
        <f t="shared" si="36"/>
        <v>87.5</v>
      </c>
      <c r="S104" s="487"/>
      <c r="T104" s="470"/>
      <c r="U104" s="475"/>
      <c r="V104" s="470"/>
      <c r="W104" s="148">
        <f t="shared" si="45"/>
        <v>1114.4892952720786</v>
      </c>
      <c r="X104" s="149">
        <f t="shared" si="37"/>
        <v>92.874107939339879</v>
      </c>
      <c r="Y104" s="487"/>
      <c r="Z104" s="470"/>
      <c r="AA104" s="475"/>
      <c r="AB104" s="470"/>
      <c r="AC104" s="148">
        <f t="shared" si="47"/>
        <v>1114.4892952720786</v>
      </c>
      <c r="AD104" s="149">
        <f t="shared" si="38"/>
        <v>92.874107939339879</v>
      </c>
      <c r="AE104" s="487"/>
      <c r="AF104" s="470"/>
      <c r="AG104" s="475"/>
      <c r="AH104" s="470"/>
      <c r="AI104" s="148">
        <f t="shared" si="49"/>
        <v>1114.4892952720786</v>
      </c>
      <c r="AJ104" s="149">
        <f t="shared" si="39"/>
        <v>92.874107939339879</v>
      </c>
      <c r="AK104" s="487"/>
      <c r="AL104" s="470"/>
      <c r="AM104" s="475"/>
      <c r="AN104" s="470"/>
      <c r="AO104" s="148">
        <f t="shared" si="51"/>
        <v>1114.4892952720786</v>
      </c>
      <c r="AP104" s="149">
        <f t="shared" si="40"/>
        <v>92.874107939339879</v>
      </c>
      <c r="AQ104" s="487"/>
      <c r="AR104" s="470"/>
      <c r="AS104" s="475"/>
      <c r="AT104" s="470"/>
      <c r="AU104" s="148">
        <f t="shared" si="53"/>
        <v>1114.4892952720786</v>
      </c>
      <c r="AV104" s="149">
        <f t="shared" si="41"/>
        <v>92.874107939339879</v>
      </c>
      <c r="AW104" s="487"/>
      <c r="AX104" s="470"/>
      <c r="AY104" s="475"/>
    </row>
    <row r="105" spans="1:51" ht="15" customHeight="1" x14ac:dyDescent="0.25">
      <c r="A105" s="142">
        <v>4</v>
      </c>
      <c r="B105" s="83" t="s">
        <v>317</v>
      </c>
      <c r="C105" s="83" t="s">
        <v>318</v>
      </c>
      <c r="D105" s="83" t="s">
        <v>502</v>
      </c>
      <c r="E105" s="484"/>
      <c r="F105" s="83" t="str">
        <f t="shared" si="42"/>
        <v>040001TTPL</v>
      </c>
      <c r="G105" s="85" t="s">
        <v>197</v>
      </c>
      <c r="H105" s="85">
        <v>27.13</v>
      </c>
      <c r="I105" s="143" t="s">
        <v>78</v>
      </c>
      <c r="J105" s="85" t="s">
        <v>114</v>
      </c>
      <c r="K105" s="85" t="s">
        <v>434</v>
      </c>
      <c r="L105" s="85" t="s">
        <v>437</v>
      </c>
      <c r="M105" s="144" t="s">
        <v>10</v>
      </c>
      <c r="N105" s="145">
        <v>1</v>
      </c>
      <c r="O105" s="166">
        <v>1000</v>
      </c>
      <c r="P105" s="147">
        <v>0.05</v>
      </c>
      <c r="Q105" s="148">
        <f t="shared" si="55"/>
        <v>1050</v>
      </c>
      <c r="R105" s="149">
        <f t="shared" si="36"/>
        <v>87.5</v>
      </c>
      <c r="S105" s="487"/>
      <c r="T105" s="470"/>
      <c r="U105" s="475"/>
      <c r="V105" s="470"/>
      <c r="W105" s="148">
        <f t="shared" si="45"/>
        <v>1114.4892952720786</v>
      </c>
      <c r="X105" s="149">
        <f t="shared" si="37"/>
        <v>92.874107939339879</v>
      </c>
      <c r="Y105" s="487"/>
      <c r="Z105" s="470"/>
      <c r="AA105" s="475"/>
      <c r="AB105" s="470"/>
      <c r="AC105" s="148">
        <f t="shared" si="47"/>
        <v>1114.4892952720786</v>
      </c>
      <c r="AD105" s="149">
        <f t="shared" si="38"/>
        <v>92.874107939339879</v>
      </c>
      <c r="AE105" s="487"/>
      <c r="AF105" s="470"/>
      <c r="AG105" s="475"/>
      <c r="AH105" s="470"/>
      <c r="AI105" s="148">
        <f t="shared" si="49"/>
        <v>1114.4892952720786</v>
      </c>
      <c r="AJ105" s="149">
        <f t="shared" si="39"/>
        <v>92.874107939339879</v>
      </c>
      <c r="AK105" s="487"/>
      <c r="AL105" s="470"/>
      <c r="AM105" s="475"/>
      <c r="AN105" s="470"/>
      <c r="AO105" s="148">
        <f t="shared" si="51"/>
        <v>1114.4892952720786</v>
      </c>
      <c r="AP105" s="149">
        <f t="shared" si="40"/>
        <v>92.874107939339879</v>
      </c>
      <c r="AQ105" s="487"/>
      <c r="AR105" s="470"/>
      <c r="AS105" s="475"/>
      <c r="AT105" s="470"/>
      <c r="AU105" s="148">
        <f t="shared" si="53"/>
        <v>1114.4892952720786</v>
      </c>
      <c r="AV105" s="149">
        <f t="shared" si="41"/>
        <v>92.874107939339879</v>
      </c>
      <c r="AW105" s="487"/>
      <c r="AX105" s="470"/>
      <c r="AY105" s="475"/>
    </row>
    <row r="106" spans="1:51" ht="15" customHeight="1" x14ac:dyDescent="0.25">
      <c r="A106" s="142">
        <v>4</v>
      </c>
      <c r="B106" s="83" t="s">
        <v>317</v>
      </c>
      <c r="C106" s="83" t="s">
        <v>318</v>
      </c>
      <c r="D106" s="83" t="s">
        <v>502</v>
      </c>
      <c r="E106" s="484"/>
      <c r="F106" s="83" t="str">
        <f t="shared" si="42"/>
        <v>040001TTPL</v>
      </c>
      <c r="G106" s="85" t="s">
        <v>174</v>
      </c>
      <c r="H106" s="85">
        <v>356.3</v>
      </c>
      <c r="I106" s="143" t="s">
        <v>78</v>
      </c>
      <c r="J106" s="85" t="s">
        <v>114</v>
      </c>
      <c r="K106" s="85" t="s">
        <v>438</v>
      </c>
      <c r="L106" s="85" t="s">
        <v>439</v>
      </c>
      <c r="M106" s="144" t="s">
        <v>10</v>
      </c>
      <c r="N106" s="145">
        <v>1</v>
      </c>
      <c r="O106" s="166">
        <v>1000</v>
      </c>
      <c r="P106" s="147">
        <v>0.05</v>
      </c>
      <c r="Q106" s="148">
        <f t="shared" si="55"/>
        <v>1050</v>
      </c>
      <c r="R106" s="149">
        <f t="shared" si="36"/>
        <v>87.5</v>
      </c>
      <c r="S106" s="487"/>
      <c r="T106" s="470"/>
      <c r="U106" s="475"/>
      <c r="V106" s="470"/>
      <c r="W106" s="148">
        <f t="shared" si="45"/>
        <v>1114.4892952720786</v>
      </c>
      <c r="X106" s="149">
        <f t="shared" si="37"/>
        <v>92.874107939339879</v>
      </c>
      <c r="Y106" s="487"/>
      <c r="Z106" s="470"/>
      <c r="AA106" s="475"/>
      <c r="AB106" s="470"/>
      <c r="AC106" s="148">
        <f t="shared" si="47"/>
        <v>1114.4892952720786</v>
      </c>
      <c r="AD106" s="149">
        <f t="shared" si="38"/>
        <v>92.874107939339879</v>
      </c>
      <c r="AE106" s="487"/>
      <c r="AF106" s="470"/>
      <c r="AG106" s="475"/>
      <c r="AH106" s="470"/>
      <c r="AI106" s="148">
        <f t="shared" si="49"/>
        <v>1114.4892952720786</v>
      </c>
      <c r="AJ106" s="149">
        <f t="shared" si="39"/>
        <v>92.874107939339879</v>
      </c>
      <c r="AK106" s="487"/>
      <c r="AL106" s="470"/>
      <c r="AM106" s="475"/>
      <c r="AN106" s="470"/>
      <c r="AO106" s="148">
        <f t="shared" si="51"/>
        <v>1114.4892952720786</v>
      </c>
      <c r="AP106" s="149">
        <f t="shared" si="40"/>
        <v>92.874107939339879</v>
      </c>
      <c r="AQ106" s="487"/>
      <c r="AR106" s="470"/>
      <c r="AS106" s="475"/>
      <c r="AT106" s="470"/>
      <c r="AU106" s="148">
        <f t="shared" si="53"/>
        <v>1114.4892952720786</v>
      </c>
      <c r="AV106" s="149">
        <f t="shared" si="41"/>
        <v>92.874107939339879</v>
      </c>
      <c r="AW106" s="487"/>
      <c r="AX106" s="470"/>
      <c r="AY106" s="475"/>
    </row>
    <row r="107" spans="1:51" ht="15" customHeight="1" x14ac:dyDescent="0.25">
      <c r="A107" s="142">
        <v>4</v>
      </c>
      <c r="B107" s="83" t="s">
        <v>317</v>
      </c>
      <c r="C107" s="83" t="s">
        <v>318</v>
      </c>
      <c r="D107" s="83" t="s">
        <v>502</v>
      </c>
      <c r="E107" s="484"/>
      <c r="F107" s="83" t="str">
        <f t="shared" si="42"/>
        <v>040001TTPL</v>
      </c>
      <c r="G107" s="85" t="s">
        <v>197</v>
      </c>
      <c r="H107" s="85">
        <v>429.66</v>
      </c>
      <c r="I107" s="143" t="s">
        <v>78</v>
      </c>
      <c r="J107" s="85" t="s">
        <v>114</v>
      </c>
      <c r="K107" s="85" t="s">
        <v>438</v>
      </c>
      <c r="L107" s="85" t="s">
        <v>440</v>
      </c>
      <c r="M107" s="144" t="s">
        <v>10</v>
      </c>
      <c r="N107" s="145">
        <v>1</v>
      </c>
      <c r="O107" s="166">
        <v>1000</v>
      </c>
      <c r="P107" s="147">
        <v>0.05</v>
      </c>
      <c r="Q107" s="148">
        <f t="shared" si="55"/>
        <v>1050</v>
      </c>
      <c r="R107" s="149">
        <f t="shared" si="36"/>
        <v>87.5</v>
      </c>
      <c r="S107" s="487"/>
      <c r="T107" s="470"/>
      <c r="U107" s="475"/>
      <c r="V107" s="470"/>
      <c r="W107" s="148">
        <f t="shared" si="45"/>
        <v>1114.4892952720786</v>
      </c>
      <c r="X107" s="149">
        <f t="shared" si="37"/>
        <v>92.874107939339879</v>
      </c>
      <c r="Y107" s="487"/>
      <c r="Z107" s="470"/>
      <c r="AA107" s="475"/>
      <c r="AB107" s="470"/>
      <c r="AC107" s="148">
        <f t="shared" si="47"/>
        <v>1114.4892952720786</v>
      </c>
      <c r="AD107" s="149">
        <f t="shared" si="38"/>
        <v>92.874107939339879</v>
      </c>
      <c r="AE107" s="487"/>
      <c r="AF107" s="470"/>
      <c r="AG107" s="475"/>
      <c r="AH107" s="470"/>
      <c r="AI107" s="148">
        <f t="shared" si="49"/>
        <v>1114.4892952720786</v>
      </c>
      <c r="AJ107" s="149">
        <f t="shared" si="39"/>
        <v>92.874107939339879</v>
      </c>
      <c r="AK107" s="487"/>
      <c r="AL107" s="470"/>
      <c r="AM107" s="475"/>
      <c r="AN107" s="470"/>
      <c r="AO107" s="148">
        <f t="shared" si="51"/>
        <v>1114.4892952720786</v>
      </c>
      <c r="AP107" s="149">
        <f t="shared" si="40"/>
        <v>92.874107939339879</v>
      </c>
      <c r="AQ107" s="487"/>
      <c r="AR107" s="470"/>
      <c r="AS107" s="475"/>
      <c r="AT107" s="470"/>
      <c r="AU107" s="148">
        <f t="shared" si="53"/>
        <v>1114.4892952720786</v>
      </c>
      <c r="AV107" s="149">
        <f t="shared" si="41"/>
        <v>92.874107939339879</v>
      </c>
      <c r="AW107" s="487"/>
      <c r="AX107" s="470"/>
      <c r="AY107" s="475"/>
    </row>
    <row r="108" spans="1:51" ht="15" customHeight="1" x14ac:dyDescent="0.25">
      <c r="A108" s="142">
        <v>4</v>
      </c>
      <c r="B108" s="83" t="s">
        <v>317</v>
      </c>
      <c r="C108" s="83" t="s">
        <v>318</v>
      </c>
      <c r="D108" s="83" t="s">
        <v>502</v>
      </c>
      <c r="E108" s="484"/>
      <c r="F108" s="83" t="str">
        <f t="shared" si="42"/>
        <v>040001TTPL</v>
      </c>
      <c r="G108" s="85" t="s">
        <v>195</v>
      </c>
      <c r="H108" s="85">
        <v>181.66</v>
      </c>
      <c r="I108" s="143" t="s">
        <v>78</v>
      </c>
      <c r="J108" s="85" t="s">
        <v>114</v>
      </c>
      <c r="K108" s="85" t="s">
        <v>438</v>
      </c>
      <c r="L108" s="85" t="s">
        <v>441</v>
      </c>
      <c r="M108" s="144" t="s">
        <v>10</v>
      </c>
      <c r="N108" s="145">
        <v>1</v>
      </c>
      <c r="O108" s="166">
        <v>1000</v>
      </c>
      <c r="P108" s="147">
        <v>0.05</v>
      </c>
      <c r="Q108" s="148">
        <f t="shared" si="55"/>
        <v>1050</v>
      </c>
      <c r="R108" s="149">
        <f t="shared" si="36"/>
        <v>87.5</v>
      </c>
      <c r="S108" s="487"/>
      <c r="T108" s="470"/>
      <c r="U108" s="475"/>
      <c r="V108" s="470"/>
      <c r="W108" s="148">
        <f t="shared" si="45"/>
        <v>1114.4892952720786</v>
      </c>
      <c r="X108" s="149">
        <f t="shared" si="37"/>
        <v>92.874107939339879</v>
      </c>
      <c r="Y108" s="487"/>
      <c r="Z108" s="470"/>
      <c r="AA108" s="475"/>
      <c r="AB108" s="470"/>
      <c r="AC108" s="148">
        <f t="shared" si="47"/>
        <v>1114.4892952720786</v>
      </c>
      <c r="AD108" s="149">
        <f t="shared" si="38"/>
        <v>92.874107939339879</v>
      </c>
      <c r="AE108" s="487"/>
      <c r="AF108" s="470"/>
      <c r="AG108" s="475"/>
      <c r="AH108" s="470"/>
      <c r="AI108" s="148">
        <f t="shared" si="49"/>
        <v>1114.4892952720786</v>
      </c>
      <c r="AJ108" s="149">
        <f t="shared" si="39"/>
        <v>92.874107939339879</v>
      </c>
      <c r="AK108" s="487"/>
      <c r="AL108" s="470"/>
      <c r="AM108" s="475"/>
      <c r="AN108" s="470"/>
      <c r="AO108" s="148">
        <f t="shared" si="51"/>
        <v>1114.4892952720786</v>
      </c>
      <c r="AP108" s="149">
        <f t="shared" si="40"/>
        <v>92.874107939339879</v>
      </c>
      <c r="AQ108" s="487"/>
      <c r="AR108" s="470"/>
      <c r="AS108" s="475"/>
      <c r="AT108" s="470"/>
      <c r="AU108" s="148">
        <f t="shared" si="53"/>
        <v>1114.4892952720786</v>
      </c>
      <c r="AV108" s="149">
        <f t="shared" si="41"/>
        <v>92.874107939339879</v>
      </c>
      <c r="AW108" s="487"/>
      <c r="AX108" s="470"/>
      <c r="AY108" s="475"/>
    </row>
    <row r="109" spans="1:51" ht="15" customHeight="1" x14ac:dyDescent="0.25">
      <c r="A109" s="142">
        <v>4</v>
      </c>
      <c r="B109" s="83" t="s">
        <v>317</v>
      </c>
      <c r="C109" s="83" t="s">
        <v>318</v>
      </c>
      <c r="D109" s="83" t="s">
        <v>502</v>
      </c>
      <c r="E109" s="484"/>
      <c r="F109" s="83" t="str">
        <f t="shared" si="42"/>
        <v>040001TTPL</v>
      </c>
      <c r="G109" s="85" t="s">
        <v>195</v>
      </c>
      <c r="H109" s="85">
        <v>141.19999999999999</v>
      </c>
      <c r="I109" s="143" t="s">
        <v>78</v>
      </c>
      <c r="J109" s="85" t="s">
        <v>114</v>
      </c>
      <c r="K109" s="85" t="s">
        <v>438</v>
      </c>
      <c r="L109" s="85" t="s">
        <v>442</v>
      </c>
      <c r="M109" s="144" t="s">
        <v>10</v>
      </c>
      <c r="N109" s="145">
        <v>1</v>
      </c>
      <c r="O109" s="166">
        <v>1000</v>
      </c>
      <c r="P109" s="147">
        <v>0.05</v>
      </c>
      <c r="Q109" s="148">
        <f t="shared" si="55"/>
        <v>1050</v>
      </c>
      <c r="R109" s="149">
        <f t="shared" si="36"/>
        <v>87.5</v>
      </c>
      <c r="S109" s="487"/>
      <c r="T109" s="470"/>
      <c r="U109" s="475"/>
      <c r="V109" s="470"/>
      <c r="W109" s="148">
        <f t="shared" si="45"/>
        <v>1114.4892952720786</v>
      </c>
      <c r="X109" s="149">
        <f t="shared" si="37"/>
        <v>92.874107939339879</v>
      </c>
      <c r="Y109" s="487"/>
      <c r="Z109" s="470"/>
      <c r="AA109" s="475"/>
      <c r="AB109" s="470"/>
      <c r="AC109" s="148">
        <f t="shared" si="47"/>
        <v>1114.4892952720786</v>
      </c>
      <c r="AD109" s="149">
        <f t="shared" si="38"/>
        <v>92.874107939339879</v>
      </c>
      <c r="AE109" s="487"/>
      <c r="AF109" s="470"/>
      <c r="AG109" s="475"/>
      <c r="AH109" s="470"/>
      <c r="AI109" s="148">
        <f t="shared" si="49"/>
        <v>1114.4892952720786</v>
      </c>
      <c r="AJ109" s="149">
        <f t="shared" si="39"/>
        <v>92.874107939339879</v>
      </c>
      <c r="AK109" s="487"/>
      <c r="AL109" s="470"/>
      <c r="AM109" s="475"/>
      <c r="AN109" s="470"/>
      <c r="AO109" s="148">
        <f t="shared" si="51"/>
        <v>1114.4892952720786</v>
      </c>
      <c r="AP109" s="149">
        <f t="shared" si="40"/>
        <v>92.874107939339879</v>
      </c>
      <c r="AQ109" s="487"/>
      <c r="AR109" s="470"/>
      <c r="AS109" s="475"/>
      <c r="AT109" s="470"/>
      <c r="AU109" s="148">
        <f t="shared" si="53"/>
        <v>1114.4892952720786</v>
      </c>
      <c r="AV109" s="149">
        <f t="shared" si="41"/>
        <v>92.874107939339879</v>
      </c>
      <c r="AW109" s="487"/>
      <c r="AX109" s="470"/>
      <c r="AY109" s="475"/>
    </row>
    <row r="110" spans="1:51" ht="15" customHeight="1" x14ac:dyDescent="0.25">
      <c r="A110" s="142">
        <v>4</v>
      </c>
      <c r="B110" s="83" t="s">
        <v>317</v>
      </c>
      <c r="C110" s="83" t="s">
        <v>318</v>
      </c>
      <c r="D110" s="83" t="s">
        <v>502</v>
      </c>
      <c r="E110" s="484"/>
      <c r="F110" s="83" t="str">
        <f t="shared" si="42"/>
        <v>040001TTPL</v>
      </c>
      <c r="G110" s="85" t="s">
        <v>195</v>
      </c>
      <c r="H110" s="85">
        <v>683.56</v>
      </c>
      <c r="I110" s="143" t="s">
        <v>78</v>
      </c>
      <c r="J110" s="85" t="s">
        <v>114</v>
      </c>
      <c r="K110" s="85" t="s">
        <v>438</v>
      </c>
      <c r="L110" s="85" t="s">
        <v>443</v>
      </c>
      <c r="M110" s="144" t="s">
        <v>10</v>
      </c>
      <c r="N110" s="145">
        <v>1</v>
      </c>
      <c r="O110" s="166">
        <v>1000</v>
      </c>
      <c r="P110" s="147">
        <v>0.05</v>
      </c>
      <c r="Q110" s="148">
        <f t="shared" si="55"/>
        <v>1050</v>
      </c>
      <c r="R110" s="149">
        <f t="shared" si="36"/>
        <v>87.5</v>
      </c>
      <c r="S110" s="487"/>
      <c r="T110" s="470"/>
      <c r="U110" s="475"/>
      <c r="V110" s="470"/>
      <c r="W110" s="148">
        <f t="shared" si="45"/>
        <v>1114.4892952720786</v>
      </c>
      <c r="X110" s="149">
        <f t="shared" si="37"/>
        <v>92.874107939339879</v>
      </c>
      <c r="Y110" s="487"/>
      <c r="Z110" s="470"/>
      <c r="AA110" s="475"/>
      <c r="AB110" s="470"/>
      <c r="AC110" s="148">
        <f t="shared" si="47"/>
        <v>1114.4892952720786</v>
      </c>
      <c r="AD110" s="149">
        <f t="shared" si="38"/>
        <v>92.874107939339879</v>
      </c>
      <c r="AE110" s="487"/>
      <c r="AF110" s="470"/>
      <c r="AG110" s="475"/>
      <c r="AH110" s="470"/>
      <c r="AI110" s="148">
        <f t="shared" si="49"/>
        <v>1114.4892952720786</v>
      </c>
      <c r="AJ110" s="149">
        <f t="shared" si="39"/>
        <v>92.874107939339879</v>
      </c>
      <c r="AK110" s="487"/>
      <c r="AL110" s="470"/>
      <c r="AM110" s="475"/>
      <c r="AN110" s="470"/>
      <c r="AO110" s="148">
        <f t="shared" si="51"/>
        <v>1114.4892952720786</v>
      </c>
      <c r="AP110" s="149">
        <f t="shared" si="40"/>
        <v>92.874107939339879</v>
      </c>
      <c r="AQ110" s="487"/>
      <c r="AR110" s="470"/>
      <c r="AS110" s="475"/>
      <c r="AT110" s="470"/>
      <c r="AU110" s="148">
        <f t="shared" si="53"/>
        <v>1114.4892952720786</v>
      </c>
      <c r="AV110" s="149">
        <f t="shared" si="41"/>
        <v>92.874107939339879</v>
      </c>
      <c r="AW110" s="487"/>
      <c r="AX110" s="470"/>
      <c r="AY110" s="475"/>
    </row>
    <row r="111" spans="1:51" ht="15" customHeight="1" x14ac:dyDescent="0.25">
      <c r="A111" s="142">
        <v>4</v>
      </c>
      <c r="B111" s="83" t="s">
        <v>317</v>
      </c>
      <c r="C111" s="83" t="s">
        <v>318</v>
      </c>
      <c r="D111" s="83" t="s">
        <v>502</v>
      </c>
      <c r="E111" s="484"/>
      <c r="F111" s="83" t="str">
        <f t="shared" si="42"/>
        <v>040001TTPL</v>
      </c>
      <c r="G111" s="85" t="s">
        <v>195</v>
      </c>
      <c r="H111" s="85">
        <v>274.14</v>
      </c>
      <c r="I111" s="143" t="s">
        <v>78</v>
      </c>
      <c r="J111" s="85" t="s">
        <v>114</v>
      </c>
      <c r="K111" s="85" t="s">
        <v>438</v>
      </c>
      <c r="L111" s="85" t="s">
        <v>444</v>
      </c>
      <c r="M111" s="144" t="s">
        <v>10</v>
      </c>
      <c r="N111" s="145">
        <v>1</v>
      </c>
      <c r="O111" s="166">
        <v>1000</v>
      </c>
      <c r="P111" s="147">
        <v>0.05</v>
      </c>
      <c r="Q111" s="148">
        <f t="shared" si="55"/>
        <v>1050</v>
      </c>
      <c r="R111" s="149">
        <f t="shared" si="36"/>
        <v>87.5</v>
      </c>
      <c r="S111" s="487"/>
      <c r="T111" s="470"/>
      <c r="U111" s="475"/>
      <c r="V111" s="470"/>
      <c r="W111" s="148">
        <f t="shared" si="45"/>
        <v>1114.4892952720786</v>
      </c>
      <c r="X111" s="149">
        <f t="shared" si="37"/>
        <v>92.874107939339879</v>
      </c>
      <c r="Y111" s="487"/>
      <c r="Z111" s="470"/>
      <c r="AA111" s="475"/>
      <c r="AB111" s="470"/>
      <c r="AC111" s="148">
        <f t="shared" si="47"/>
        <v>1114.4892952720786</v>
      </c>
      <c r="AD111" s="149">
        <f t="shared" si="38"/>
        <v>92.874107939339879</v>
      </c>
      <c r="AE111" s="487"/>
      <c r="AF111" s="470"/>
      <c r="AG111" s="475"/>
      <c r="AH111" s="470"/>
      <c r="AI111" s="148">
        <f t="shared" si="49"/>
        <v>1114.4892952720786</v>
      </c>
      <c r="AJ111" s="149">
        <f t="shared" si="39"/>
        <v>92.874107939339879</v>
      </c>
      <c r="AK111" s="487"/>
      <c r="AL111" s="470"/>
      <c r="AM111" s="475"/>
      <c r="AN111" s="470"/>
      <c r="AO111" s="148">
        <f t="shared" si="51"/>
        <v>1114.4892952720786</v>
      </c>
      <c r="AP111" s="149">
        <f t="shared" si="40"/>
        <v>92.874107939339879</v>
      </c>
      <c r="AQ111" s="487"/>
      <c r="AR111" s="470"/>
      <c r="AS111" s="475"/>
      <c r="AT111" s="470"/>
      <c r="AU111" s="148">
        <f t="shared" si="53"/>
        <v>1114.4892952720786</v>
      </c>
      <c r="AV111" s="149">
        <f t="shared" si="41"/>
        <v>92.874107939339879</v>
      </c>
      <c r="AW111" s="487"/>
      <c r="AX111" s="470"/>
      <c r="AY111" s="475"/>
    </row>
    <row r="112" spans="1:51" ht="15" customHeight="1" x14ac:dyDescent="0.25">
      <c r="A112" s="142">
        <v>4</v>
      </c>
      <c r="B112" s="83" t="s">
        <v>317</v>
      </c>
      <c r="C112" s="83" t="s">
        <v>318</v>
      </c>
      <c r="D112" s="83" t="s">
        <v>502</v>
      </c>
      <c r="E112" s="484"/>
      <c r="F112" s="83" t="str">
        <f t="shared" si="42"/>
        <v>040001TTPL</v>
      </c>
      <c r="G112" s="85" t="s">
        <v>195</v>
      </c>
      <c r="H112" s="85">
        <v>16.690000000000001</v>
      </c>
      <c r="I112" s="143" t="s">
        <v>78</v>
      </c>
      <c r="J112" s="85" t="s">
        <v>114</v>
      </c>
      <c r="K112" s="85" t="s">
        <v>438</v>
      </c>
      <c r="L112" s="85" t="s">
        <v>445</v>
      </c>
      <c r="M112" s="144" t="s">
        <v>10</v>
      </c>
      <c r="N112" s="145">
        <v>1</v>
      </c>
      <c r="O112" s="166">
        <v>1000</v>
      </c>
      <c r="P112" s="147">
        <v>0.05</v>
      </c>
      <c r="Q112" s="148">
        <f t="shared" si="55"/>
        <v>1050</v>
      </c>
      <c r="R112" s="149">
        <f t="shared" si="36"/>
        <v>87.5</v>
      </c>
      <c r="S112" s="487"/>
      <c r="T112" s="470"/>
      <c r="U112" s="475"/>
      <c r="V112" s="470"/>
      <c r="W112" s="148">
        <f t="shared" si="45"/>
        <v>1114.4892952720786</v>
      </c>
      <c r="X112" s="149">
        <f t="shared" si="37"/>
        <v>92.874107939339879</v>
      </c>
      <c r="Y112" s="487"/>
      <c r="Z112" s="470"/>
      <c r="AA112" s="475"/>
      <c r="AB112" s="470"/>
      <c r="AC112" s="148">
        <f t="shared" si="47"/>
        <v>1114.4892952720786</v>
      </c>
      <c r="AD112" s="149">
        <f t="shared" si="38"/>
        <v>92.874107939339879</v>
      </c>
      <c r="AE112" s="487"/>
      <c r="AF112" s="470"/>
      <c r="AG112" s="475"/>
      <c r="AH112" s="470"/>
      <c r="AI112" s="148">
        <f t="shared" si="49"/>
        <v>1114.4892952720786</v>
      </c>
      <c r="AJ112" s="149">
        <f t="shared" si="39"/>
        <v>92.874107939339879</v>
      </c>
      <c r="AK112" s="487"/>
      <c r="AL112" s="470"/>
      <c r="AM112" s="475"/>
      <c r="AN112" s="470"/>
      <c r="AO112" s="148">
        <f t="shared" si="51"/>
        <v>1114.4892952720786</v>
      </c>
      <c r="AP112" s="149">
        <f t="shared" si="40"/>
        <v>92.874107939339879</v>
      </c>
      <c r="AQ112" s="487"/>
      <c r="AR112" s="470"/>
      <c r="AS112" s="475"/>
      <c r="AT112" s="470"/>
      <c r="AU112" s="148">
        <f t="shared" si="53"/>
        <v>1114.4892952720786</v>
      </c>
      <c r="AV112" s="149">
        <f t="shared" si="41"/>
        <v>92.874107939339879</v>
      </c>
      <c r="AW112" s="487"/>
      <c r="AX112" s="470"/>
      <c r="AY112" s="475"/>
    </row>
    <row r="113" spans="1:51" ht="15" customHeight="1" x14ac:dyDescent="0.25">
      <c r="A113" s="142">
        <v>4</v>
      </c>
      <c r="B113" s="83" t="s">
        <v>317</v>
      </c>
      <c r="C113" s="83" t="s">
        <v>318</v>
      </c>
      <c r="D113" s="83" t="s">
        <v>502</v>
      </c>
      <c r="E113" s="484"/>
      <c r="F113" s="83" t="str">
        <f t="shared" si="42"/>
        <v>040001TTPL</v>
      </c>
      <c r="G113" s="85" t="s">
        <v>195</v>
      </c>
      <c r="H113" s="85">
        <v>801.36</v>
      </c>
      <c r="I113" s="143" t="s">
        <v>78</v>
      </c>
      <c r="J113" s="85" t="s">
        <v>114</v>
      </c>
      <c r="K113" s="85" t="s">
        <v>438</v>
      </c>
      <c r="L113" s="85" t="s">
        <v>446</v>
      </c>
      <c r="M113" s="144" t="s">
        <v>10</v>
      </c>
      <c r="N113" s="145">
        <v>1</v>
      </c>
      <c r="O113" s="166">
        <v>1000</v>
      </c>
      <c r="P113" s="147">
        <v>0.05</v>
      </c>
      <c r="Q113" s="148">
        <f t="shared" si="55"/>
        <v>1050</v>
      </c>
      <c r="R113" s="149">
        <f t="shared" si="36"/>
        <v>87.5</v>
      </c>
      <c r="S113" s="487"/>
      <c r="T113" s="470"/>
      <c r="U113" s="475"/>
      <c r="V113" s="470"/>
      <c r="W113" s="148">
        <f t="shared" si="45"/>
        <v>1114.4892952720786</v>
      </c>
      <c r="X113" s="149">
        <f t="shared" si="37"/>
        <v>92.874107939339879</v>
      </c>
      <c r="Y113" s="487"/>
      <c r="Z113" s="470"/>
      <c r="AA113" s="475"/>
      <c r="AB113" s="470"/>
      <c r="AC113" s="148">
        <f t="shared" si="47"/>
        <v>1114.4892952720786</v>
      </c>
      <c r="AD113" s="149">
        <f t="shared" si="38"/>
        <v>92.874107939339879</v>
      </c>
      <c r="AE113" s="487"/>
      <c r="AF113" s="470"/>
      <c r="AG113" s="475"/>
      <c r="AH113" s="470"/>
      <c r="AI113" s="148">
        <f t="shared" si="49"/>
        <v>1114.4892952720786</v>
      </c>
      <c r="AJ113" s="149">
        <f t="shared" si="39"/>
        <v>92.874107939339879</v>
      </c>
      <c r="AK113" s="487"/>
      <c r="AL113" s="470"/>
      <c r="AM113" s="475"/>
      <c r="AN113" s="470"/>
      <c r="AO113" s="148">
        <f t="shared" si="51"/>
        <v>1114.4892952720786</v>
      </c>
      <c r="AP113" s="149">
        <f t="shared" si="40"/>
        <v>92.874107939339879</v>
      </c>
      <c r="AQ113" s="487"/>
      <c r="AR113" s="470"/>
      <c r="AS113" s="475"/>
      <c r="AT113" s="470"/>
      <c r="AU113" s="148">
        <f t="shared" si="53"/>
        <v>1114.4892952720786</v>
      </c>
      <c r="AV113" s="149">
        <f t="shared" si="41"/>
        <v>92.874107939339879</v>
      </c>
      <c r="AW113" s="487"/>
      <c r="AX113" s="470"/>
      <c r="AY113" s="475"/>
    </row>
    <row r="114" spans="1:51" ht="15" customHeight="1" x14ac:dyDescent="0.25">
      <c r="A114" s="142">
        <v>4</v>
      </c>
      <c r="B114" s="83" t="s">
        <v>317</v>
      </c>
      <c r="C114" s="83" t="s">
        <v>318</v>
      </c>
      <c r="D114" s="83" t="s">
        <v>502</v>
      </c>
      <c r="E114" s="484"/>
      <c r="F114" s="83" t="str">
        <f t="shared" si="42"/>
        <v>040001TTPL</v>
      </c>
      <c r="G114" s="85" t="s">
        <v>195</v>
      </c>
      <c r="H114" s="85">
        <v>39.21</v>
      </c>
      <c r="I114" s="143" t="s">
        <v>78</v>
      </c>
      <c r="J114" s="85" t="s">
        <v>114</v>
      </c>
      <c r="K114" s="85" t="s">
        <v>438</v>
      </c>
      <c r="L114" s="85" t="s">
        <v>447</v>
      </c>
      <c r="M114" s="144" t="s">
        <v>10</v>
      </c>
      <c r="N114" s="145">
        <v>1</v>
      </c>
      <c r="O114" s="166">
        <v>1000</v>
      </c>
      <c r="P114" s="147">
        <v>0.05</v>
      </c>
      <c r="Q114" s="148">
        <f t="shared" si="55"/>
        <v>1050</v>
      </c>
      <c r="R114" s="149">
        <f t="shared" si="36"/>
        <v>87.5</v>
      </c>
      <c r="S114" s="487"/>
      <c r="T114" s="470"/>
      <c r="U114" s="475"/>
      <c r="V114" s="470"/>
      <c r="W114" s="148">
        <f t="shared" si="45"/>
        <v>1114.4892952720786</v>
      </c>
      <c r="X114" s="149">
        <f t="shared" si="37"/>
        <v>92.874107939339879</v>
      </c>
      <c r="Y114" s="487"/>
      <c r="Z114" s="470"/>
      <c r="AA114" s="475"/>
      <c r="AB114" s="470"/>
      <c r="AC114" s="148">
        <f t="shared" si="47"/>
        <v>1114.4892952720786</v>
      </c>
      <c r="AD114" s="149">
        <f t="shared" si="38"/>
        <v>92.874107939339879</v>
      </c>
      <c r="AE114" s="487"/>
      <c r="AF114" s="470"/>
      <c r="AG114" s="475"/>
      <c r="AH114" s="470"/>
      <c r="AI114" s="148">
        <f t="shared" si="49"/>
        <v>1114.4892952720786</v>
      </c>
      <c r="AJ114" s="149">
        <f t="shared" si="39"/>
        <v>92.874107939339879</v>
      </c>
      <c r="AK114" s="487"/>
      <c r="AL114" s="470"/>
      <c r="AM114" s="475"/>
      <c r="AN114" s="470"/>
      <c r="AO114" s="148">
        <f t="shared" si="51"/>
        <v>1114.4892952720786</v>
      </c>
      <c r="AP114" s="149">
        <f t="shared" si="40"/>
        <v>92.874107939339879</v>
      </c>
      <c r="AQ114" s="487"/>
      <c r="AR114" s="470"/>
      <c r="AS114" s="475"/>
      <c r="AT114" s="470"/>
      <c r="AU114" s="148">
        <f t="shared" si="53"/>
        <v>1114.4892952720786</v>
      </c>
      <c r="AV114" s="149">
        <f t="shared" si="41"/>
        <v>92.874107939339879</v>
      </c>
      <c r="AW114" s="487"/>
      <c r="AX114" s="470"/>
      <c r="AY114" s="475"/>
    </row>
    <row r="115" spans="1:51" ht="15" customHeight="1" x14ac:dyDescent="0.25">
      <c r="A115" s="142">
        <v>4</v>
      </c>
      <c r="B115" s="83" t="s">
        <v>317</v>
      </c>
      <c r="C115" s="83" t="s">
        <v>318</v>
      </c>
      <c r="D115" s="83" t="s">
        <v>502</v>
      </c>
      <c r="E115" s="484"/>
      <c r="F115" s="83" t="str">
        <f t="shared" si="42"/>
        <v>040001TTPL</v>
      </c>
      <c r="G115" s="85" t="s">
        <v>195</v>
      </c>
      <c r="H115" s="85">
        <v>4.18</v>
      </c>
      <c r="I115" s="143" t="s">
        <v>78</v>
      </c>
      <c r="J115" s="85" t="s">
        <v>114</v>
      </c>
      <c r="K115" s="85" t="s">
        <v>438</v>
      </c>
      <c r="L115" s="85" t="s">
        <v>448</v>
      </c>
      <c r="M115" s="144" t="s">
        <v>10</v>
      </c>
      <c r="N115" s="145">
        <v>1</v>
      </c>
      <c r="O115" s="166">
        <v>1000</v>
      </c>
      <c r="P115" s="147">
        <v>0.05</v>
      </c>
      <c r="Q115" s="148">
        <f t="shared" si="55"/>
        <v>1050</v>
      </c>
      <c r="R115" s="149">
        <f t="shared" si="36"/>
        <v>87.5</v>
      </c>
      <c r="S115" s="487"/>
      <c r="T115" s="470"/>
      <c r="U115" s="475"/>
      <c r="V115" s="470"/>
      <c r="W115" s="148">
        <f t="shared" si="45"/>
        <v>1114.4892952720786</v>
      </c>
      <c r="X115" s="149">
        <f t="shared" si="37"/>
        <v>92.874107939339879</v>
      </c>
      <c r="Y115" s="487"/>
      <c r="Z115" s="470"/>
      <c r="AA115" s="475"/>
      <c r="AB115" s="470"/>
      <c r="AC115" s="148">
        <f t="shared" si="47"/>
        <v>1114.4892952720786</v>
      </c>
      <c r="AD115" s="149">
        <f t="shared" si="38"/>
        <v>92.874107939339879</v>
      </c>
      <c r="AE115" s="487"/>
      <c r="AF115" s="470"/>
      <c r="AG115" s="475"/>
      <c r="AH115" s="470"/>
      <c r="AI115" s="148">
        <f t="shared" si="49"/>
        <v>1114.4892952720786</v>
      </c>
      <c r="AJ115" s="149">
        <f t="shared" si="39"/>
        <v>92.874107939339879</v>
      </c>
      <c r="AK115" s="487"/>
      <c r="AL115" s="470"/>
      <c r="AM115" s="475"/>
      <c r="AN115" s="470"/>
      <c r="AO115" s="148">
        <f t="shared" si="51"/>
        <v>1114.4892952720786</v>
      </c>
      <c r="AP115" s="149">
        <f t="shared" si="40"/>
        <v>92.874107939339879</v>
      </c>
      <c r="AQ115" s="487"/>
      <c r="AR115" s="470"/>
      <c r="AS115" s="475"/>
      <c r="AT115" s="470"/>
      <c r="AU115" s="148">
        <f t="shared" si="53"/>
        <v>1114.4892952720786</v>
      </c>
      <c r="AV115" s="149">
        <f t="shared" si="41"/>
        <v>92.874107939339879</v>
      </c>
      <c r="AW115" s="487"/>
      <c r="AX115" s="470"/>
      <c r="AY115" s="475"/>
    </row>
    <row r="116" spans="1:51" ht="15" customHeight="1" x14ac:dyDescent="0.25">
      <c r="A116" s="142">
        <v>4</v>
      </c>
      <c r="B116" s="83" t="s">
        <v>317</v>
      </c>
      <c r="C116" s="83" t="s">
        <v>318</v>
      </c>
      <c r="D116" s="83" t="s">
        <v>502</v>
      </c>
      <c r="E116" s="484"/>
      <c r="F116" s="83" t="str">
        <f t="shared" si="42"/>
        <v>040001TTPL</v>
      </c>
      <c r="G116" s="85" t="s">
        <v>172</v>
      </c>
      <c r="H116" s="85">
        <v>11.22</v>
      </c>
      <c r="I116" s="143" t="s">
        <v>78</v>
      </c>
      <c r="J116" s="85" t="s">
        <v>114</v>
      </c>
      <c r="K116" s="85" t="s">
        <v>449</v>
      </c>
      <c r="L116" s="85" t="s">
        <v>374</v>
      </c>
      <c r="M116" s="144" t="s">
        <v>10</v>
      </c>
      <c r="N116" s="145">
        <v>1</v>
      </c>
      <c r="O116" s="166">
        <v>1000</v>
      </c>
      <c r="P116" s="147">
        <v>0.05</v>
      </c>
      <c r="Q116" s="148">
        <f t="shared" si="55"/>
        <v>1050</v>
      </c>
      <c r="R116" s="149">
        <f t="shared" si="36"/>
        <v>87.5</v>
      </c>
      <c r="S116" s="487"/>
      <c r="T116" s="470"/>
      <c r="U116" s="475"/>
      <c r="V116" s="470"/>
      <c r="W116" s="148">
        <f t="shared" si="45"/>
        <v>1114.4892952720786</v>
      </c>
      <c r="X116" s="149">
        <f t="shared" si="37"/>
        <v>92.874107939339879</v>
      </c>
      <c r="Y116" s="487"/>
      <c r="Z116" s="470"/>
      <c r="AA116" s="475"/>
      <c r="AB116" s="470"/>
      <c r="AC116" s="148">
        <f t="shared" si="47"/>
        <v>1114.4892952720786</v>
      </c>
      <c r="AD116" s="149">
        <f t="shared" si="38"/>
        <v>92.874107939339879</v>
      </c>
      <c r="AE116" s="487"/>
      <c r="AF116" s="470"/>
      <c r="AG116" s="475"/>
      <c r="AH116" s="470"/>
      <c r="AI116" s="148">
        <f t="shared" si="49"/>
        <v>1114.4892952720786</v>
      </c>
      <c r="AJ116" s="149">
        <f t="shared" si="39"/>
        <v>92.874107939339879</v>
      </c>
      <c r="AK116" s="487"/>
      <c r="AL116" s="470"/>
      <c r="AM116" s="475"/>
      <c r="AN116" s="470"/>
      <c r="AO116" s="148">
        <f t="shared" si="51"/>
        <v>1114.4892952720786</v>
      </c>
      <c r="AP116" s="149">
        <f t="shared" si="40"/>
        <v>92.874107939339879</v>
      </c>
      <c r="AQ116" s="487"/>
      <c r="AR116" s="470"/>
      <c r="AS116" s="475"/>
      <c r="AT116" s="470"/>
      <c r="AU116" s="148">
        <f t="shared" si="53"/>
        <v>1114.4892952720786</v>
      </c>
      <c r="AV116" s="149">
        <f t="shared" si="41"/>
        <v>92.874107939339879</v>
      </c>
      <c r="AW116" s="487"/>
      <c r="AX116" s="470"/>
      <c r="AY116" s="475"/>
    </row>
    <row r="117" spans="1:51" ht="15.75" customHeight="1" thickBot="1" x14ac:dyDescent="0.3">
      <c r="A117" s="155">
        <v>4</v>
      </c>
      <c r="B117" s="91" t="s">
        <v>317</v>
      </c>
      <c r="C117" s="91" t="s">
        <v>318</v>
      </c>
      <c r="D117" s="91" t="s">
        <v>502</v>
      </c>
      <c r="E117" s="485"/>
      <c r="F117" s="91" t="str">
        <f t="shared" si="42"/>
        <v>040001TTPL</v>
      </c>
      <c r="G117" s="93" t="s">
        <v>174</v>
      </c>
      <c r="H117" s="93">
        <v>702.9</v>
      </c>
      <c r="I117" s="156" t="s">
        <v>78</v>
      </c>
      <c r="J117" s="93" t="s">
        <v>114</v>
      </c>
      <c r="K117" s="93" t="s">
        <v>449</v>
      </c>
      <c r="L117" s="93" t="s">
        <v>375</v>
      </c>
      <c r="M117" s="167" t="s">
        <v>10</v>
      </c>
      <c r="N117" s="157">
        <v>1</v>
      </c>
      <c r="O117" s="168">
        <v>1000</v>
      </c>
      <c r="P117" s="159">
        <v>0.05</v>
      </c>
      <c r="Q117" s="160">
        <f t="shared" si="55"/>
        <v>1050</v>
      </c>
      <c r="R117" s="161">
        <f t="shared" si="36"/>
        <v>87.5</v>
      </c>
      <c r="S117" s="474"/>
      <c r="T117" s="488"/>
      <c r="U117" s="472"/>
      <c r="V117" s="470"/>
      <c r="W117" s="160">
        <f t="shared" si="45"/>
        <v>1114.4892952720786</v>
      </c>
      <c r="X117" s="161">
        <f t="shared" si="37"/>
        <v>92.874107939339879</v>
      </c>
      <c r="Y117" s="474"/>
      <c r="Z117" s="488"/>
      <c r="AA117" s="472"/>
      <c r="AB117" s="470"/>
      <c r="AC117" s="160">
        <f t="shared" si="47"/>
        <v>1114.4892952720786</v>
      </c>
      <c r="AD117" s="161">
        <f t="shared" si="38"/>
        <v>92.874107939339879</v>
      </c>
      <c r="AE117" s="474"/>
      <c r="AF117" s="488"/>
      <c r="AG117" s="472"/>
      <c r="AH117" s="470"/>
      <c r="AI117" s="160">
        <f t="shared" si="49"/>
        <v>1114.4892952720786</v>
      </c>
      <c r="AJ117" s="161">
        <f t="shared" si="39"/>
        <v>92.874107939339879</v>
      </c>
      <c r="AK117" s="474"/>
      <c r="AL117" s="488"/>
      <c r="AM117" s="472"/>
      <c r="AN117" s="470"/>
      <c r="AO117" s="160">
        <f t="shared" si="51"/>
        <v>1114.4892952720786</v>
      </c>
      <c r="AP117" s="161">
        <f t="shared" si="40"/>
        <v>92.874107939339879</v>
      </c>
      <c r="AQ117" s="474"/>
      <c r="AR117" s="488"/>
      <c r="AS117" s="472"/>
      <c r="AT117" s="470"/>
      <c r="AU117" s="160">
        <f t="shared" si="53"/>
        <v>1114.4892952720786</v>
      </c>
      <c r="AV117" s="161">
        <f t="shared" si="41"/>
        <v>92.874107939339879</v>
      </c>
      <c r="AW117" s="474"/>
      <c r="AX117" s="488"/>
      <c r="AY117" s="472"/>
    </row>
    <row r="118" spans="1:51" x14ac:dyDescent="0.25">
      <c r="A118" s="134">
        <v>4</v>
      </c>
      <c r="B118" s="77" t="s">
        <v>329</v>
      </c>
      <c r="C118" s="77" t="s">
        <v>331</v>
      </c>
      <c r="D118" s="77" t="s">
        <v>502</v>
      </c>
      <c r="E118" s="486" t="str">
        <f>F118</f>
        <v>040101TTPL</v>
      </c>
      <c r="F118" s="77" t="str">
        <f t="shared" si="42"/>
        <v>040101TTPL</v>
      </c>
      <c r="G118" s="79" t="s">
        <v>172</v>
      </c>
      <c r="H118" s="79">
        <v>65.319999999999993</v>
      </c>
      <c r="I118" s="162" t="s">
        <v>78</v>
      </c>
      <c r="J118" s="79" t="s">
        <v>114</v>
      </c>
      <c r="K118" s="79" t="s">
        <v>373</v>
      </c>
      <c r="L118" s="79" t="s">
        <v>373</v>
      </c>
      <c r="M118" s="163" t="s">
        <v>10</v>
      </c>
      <c r="N118" s="164">
        <v>1</v>
      </c>
      <c r="O118" s="169">
        <v>1000</v>
      </c>
      <c r="P118" s="139">
        <v>0.05</v>
      </c>
      <c r="Q118" s="140">
        <f t="shared" si="55"/>
        <v>1050</v>
      </c>
      <c r="R118" s="141">
        <f t="shared" si="36"/>
        <v>87.5</v>
      </c>
      <c r="S118" s="473">
        <f>SUM(Q118:Q120)</f>
        <v>3150</v>
      </c>
      <c r="T118" s="469">
        <f>SUM(R118:R120)</f>
        <v>262.5</v>
      </c>
      <c r="U118" s="471"/>
      <c r="V118" s="470"/>
      <c r="W118" s="140">
        <f t="shared" si="45"/>
        <v>1114.4892952720786</v>
      </c>
      <c r="X118" s="141">
        <f t="shared" si="37"/>
        <v>92.874107939339879</v>
      </c>
      <c r="Y118" s="473">
        <f>SUM(W118:W120)</f>
        <v>3343.467885816236</v>
      </c>
      <c r="Z118" s="469">
        <f>SUM(X118:X120)</f>
        <v>278.62232381801965</v>
      </c>
      <c r="AA118" s="471"/>
      <c r="AB118" s="470"/>
      <c r="AC118" s="140">
        <f t="shared" si="47"/>
        <v>1114.4892952720786</v>
      </c>
      <c r="AD118" s="141">
        <f t="shared" si="38"/>
        <v>92.874107939339879</v>
      </c>
      <c r="AE118" s="473">
        <f>SUM(AC118:AC120)</f>
        <v>3343.467885816236</v>
      </c>
      <c r="AF118" s="469">
        <f>SUM(AD118:AD120)</f>
        <v>278.62232381801965</v>
      </c>
      <c r="AG118" s="471"/>
      <c r="AH118" s="470"/>
      <c r="AI118" s="140">
        <f t="shared" si="49"/>
        <v>1114.4892952720786</v>
      </c>
      <c r="AJ118" s="141">
        <f t="shared" si="39"/>
        <v>92.874107939339879</v>
      </c>
      <c r="AK118" s="473">
        <f>SUM(AI118:AI120)</f>
        <v>3343.467885816236</v>
      </c>
      <c r="AL118" s="469">
        <f>SUM(AJ118:AJ120)</f>
        <v>278.62232381801965</v>
      </c>
      <c r="AM118" s="471"/>
      <c r="AN118" s="470"/>
      <c r="AO118" s="140">
        <f t="shared" si="51"/>
        <v>1114.4892952720786</v>
      </c>
      <c r="AP118" s="141">
        <f t="shared" si="40"/>
        <v>92.874107939339879</v>
      </c>
      <c r="AQ118" s="473">
        <f>SUM(AO118:AO120)</f>
        <v>3343.467885816236</v>
      </c>
      <c r="AR118" s="469">
        <f>SUM(AP118:AP120)</f>
        <v>278.62232381801965</v>
      </c>
      <c r="AS118" s="471"/>
      <c r="AT118" s="470"/>
      <c r="AU118" s="140">
        <f t="shared" si="53"/>
        <v>1114.4892952720786</v>
      </c>
      <c r="AV118" s="141">
        <f t="shared" si="41"/>
        <v>92.874107939339879</v>
      </c>
      <c r="AW118" s="473">
        <f>SUM(AU118:AU120)</f>
        <v>3343.467885816236</v>
      </c>
      <c r="AX118" s="469">
        <f>SUM(AV118:AV120)</f>
        <v>278.62232381801965</v>
      </c>
      <c r="AY118" s="471"/>
    </row>
    <row r="119" spans="1:51" ht="15" customHeight="1" x14ac:dyDescent="0.25">
      <c r="A119" s="142">
        <v>4</v>
      </c>
      <c r="B119" s="83" t="s">
        <v>329</v>
      </c>
      <c r="C119" s="102" t="s">
        <v>331</v>
      </c>
      <c r="D119" s="102" t="s">
        <v>502</v>
      </c>
      <c r="E119" s="484"/>
      <c r="F119" s="102" t="str">
        <f t="shared" si="42"/>
        <v>040101TTPL</v>
      </c>
      <c r="G119" s="85" t="s">
        <v>173</v>
      </c>
      <c r="H119" s="85">
        <v>35.630000000000003</v>
      </c>
      <c r="I119" s="143" t="s">
        <v>78</v>
      </c>
      <c r="J119" s="85" t="s">
        <v>114</v>
      </c>
      <c r="K119" s="85" t="s">
        <v>373</v>
      </c>
      <c r="L119" s="85" t="s">
        <v>373</v>
      </c>
      <c r="M119" s="144" t="s">
        <v>10</v>
      </c>
      <c r="N119" s="145">
        <v>1</v>
      </c>
      <c r="O119" s="166">
        <v>1000</v>
      </c>
      <c r="P119" s="147">
        <v>0.05</v>
      </c>
      <c r="Q119" s="148">
        <f t="shared" si="55"/>
        <v>1050</v>
      </c>
      <c r="R119" s="149">
        <f t="shared" si="36"/>
        <v>87.5</v>
      </c>
      <c r="S119" s="487"/>
      <c r="T119" s="470"/>
      <c r="U119" s="475"/>
      <c r="V119" s="470"/>
      <c r="W119" s="148">
        <f t="shared" si="45"/>
        <v>1114.4892952720786</v>
      </c>
      <c r="X119" s="149">
        <f t="shared" si="37"/>
        <v>92.874107939339879</v>
      </c>
      <c r="Y119" s="487"/>
      <c r="Z119" s="470"/>
      <c r="AA119" s="475"/>
      <c r="AB119" s="470"/>
      <c r="AC119" s="148">
        <f t="shared" si="47"/>
        <v>1114.4892952720786</v>
      </c>
      <c r="AD119" s="149">
        <f t="shared" si="38"/>
        <v>92.874107939339879</v>
      </c>
      <c r="AE119" s="487"/>
      <c r="AF119" s="470"/>
      <c r="AG119" s="475"/>
      <c r="AH119" s="470"/>
      <c r="AI119" s="148">
        <f t="shared" si="49"/>
        <v>1114.4892952720786</v>
      </c>
      <c r="AJ119" s="149">
        <f t="shared" si="39"/>
        <v>92.874107939339879</v>
      </c>
      <c r="AK119" s="487"/>
      <c r="AL119" s="470"/>
      <c r="AM119" s="475"/>
      <c r="AN119" s="470"/>
      <c r="AO119" s="148">
        <f t="shared" si="51"/>
        <v>1114.4892952720786</v>
      </c>
      <c r="AP119" s="149">
        <f t="shared" si="40"/>
        <v>92.874107939339879</v>
      </c>
      <c r="AQ119" s="487"/>
      <c r="AR119" s="470"/>
      <c r="AS119" s="475"/>
      <c r="AT119" s="470"/>
      <c r="AU119" s="148">
        <f t="shared" si="53"/>
        <v>1114.4892952720786</v>
      </c>
      <c r="AV119" s="149">
        <f t="shared" si="41"/>
        <v>92.874107939339879</v>
      </c>
      <c r="AW119" s="487"/>
      <c r="AX119" s="470"/>
      <c r="AY119" s="475"/>
    </row>
    <row r="120" spans="1:51" ht="15.75" customHeight="1" thickBot="1" x14ac:dyDescent="0.3">
      <c r="A120" s="155">
        <v>4</v>
      </c>
      <c r="B120" s="91" t="s">
        <v>329</v>
      </c>
      <c r="C120" s="103" t="s">
        <v>331</v>
      </c>
      <c r="D120" s="103" t="s">
        <v>502</v>
      </c>
      <c r="E120" s="485"/>
      <c r="F120" s="103" t="str">
        <f t="shared" si="42"/>
        <v>040101TTPL</v>
      </c>
      <c r="G120" s="93" t="s">
        <v>172</v>
      </c>
      <c r="H120" s="93">
        <v>159.32</v>
      </c>
      <c r="I120" s="156" t="s">
        <v>78</v>
      </c>
      <c r="J120" s="93" t="s">
        <v>114</v>
      </c>
      <c r="K120" s="93" t="s">
        <v>378</v>
      </c>
      <c r="L120" s="93" t="s">
        <v>373</v>
      </c>
      <c r="M120" s="167" t="s">
        <v>10</v>
      </c>
      <c r="N120" s="157">
        <v>1</v>
      </c>
      <c r="O120" s="168">
        <v>1000</v>
      </c>
      <c r="P120" s="159">
        <v>0.05</v>
      </c>
      <c r="Q120" s="160">
        <f t="shared" si="55"/>
        <v>1050</v>
      </c>
      <c r="R120" s="161">
        <f t="shared" si="36"/>
        <v>87.5</v>
      </c>
      <c r="S120" s="474"/>
      <c r="T120" s="488"/>
      <c r="U120" s="472"/>
      <c r="V120" s="470"/>
      <c r="W120" s="160">
        <f t="shared" si="45"/>
        <v>1114.4892952720786</v>
      </c>
      <c r="X120" s="161">
        <f t="shared" si="37"/>
        <v>92.874107939339879</v>
      </c>
      <c r="Y120" s="474"/>
      <c r="Z120" s="488"/>
      <c r="AA120" s="472"/>
      <c r="AB120" s="470"/>
      <c r="AC120" s="160">
        <f t="shared" si="47"/>
        <v>1114.4892952720786</v>
      </c>
      <c r="AD120" s="161">
        <f t="shared" si="38"/>
        <v>92.874107939339879</v>
      </c>
      <c r="AE120" s="474"/>
      <c r="AF120" s="488"/>
      <c r="AG120" s="472"/>
      <c r="AH120" s="470"/>
      <c r="AI120" s="160">
        <f t="shared" si="49"/>
        <v>1114.4892952720786</v>
      </c>
      <c r="AJ120" s="161">
        <f t="shared" si="39"/>
        <v>92.874107939339879</v>
      </c>
      <c r="AK120" s="474"/>
      <c r="AL120" s="488"/>
      <c r="AM120" s="472"/>
      <c r="AN120" s="470"/>
      <c r="AO120" s="160">
        <f t="shared" si="51"/>
        <v>1114.4892952720786</v>
      </c>
      <c r="AP120" s="161">
        <f t="shared" si="40"/>
        <v>92.874107939339879</v>
      </c>
      <c r="AQ120" s="474"/>
      <c r="AR120" s="488"/>
      <c r="AS120" s="472"/>
      <c r="AT120" s="470"/>
      <c r="AU120" s="160">
        <f t="shared" si="53"/>
        <v>1114.4892952720786</v>
      </c>
      <c r="AV120" s="161">
        <f t="shared" si="41"/>
        <v>92.874107939339879</v>
      </c>
      <c r="AW120" s="474"/>
      <c r="AX120" s="488"/>
      <c r="AY120" s="472"/>
    </row>
    <row r="121" spans="1:51" x14ac:dyDescent="0.25">
      <c r="Q121" s="106">
        <f>SUM(Q19:Q120)</f>
        <v>109104.1</v>
      </c>
      <c r="R121" s="106">
        <f t="shared" ref="R121:AX121" si="56">SUM(R19:R120)</f>
        <v>9092.0083333333332</v>
      </c>
      <c r="S121" s="106">
        <f t="shared" si="56"/>
        <v>109104.1</v>
      </c>
      <c r="T121" s="106">
        <f t="shared" si="56"/>
        <v>9092.0083333333332</v>
      </c>
      <c r="W121" s="106">
        <f t="shared" si="56"/>
        <v>115805.09668599484</v>
      </c>
      <c r="X121" s="106">
        <f t="shared" si="56"/>
        <v>9650.4247238329117</v>
      </c>
      <c r="Y121" s="106">
        <f t="shared" si="56"/>
        <v>115805.09668599465</v>
      </c>
      <c r="Z121" s="106">
        <f t="shared" si="56"/>
        <v>9650.424723832888</v>
      </c>
      <c r="AC121" s="106">
        <f t="shared" si="56"/>
        <v>115805.09668599484</v>
      </c>
      <c r="AD121" s="106">
        <f t="shared" si="56"/>
        <v>9650.4247238329117</v>
      </c>
      <c r="AE121" s="106">
        <f t="shared" si="56"/>
        <v>115805.09668599465</v>
      </c>
      <c r="AF121" s="106">
        <f t="shared" si="56"/>
        <v>9650.424723832888</v>
      </c>
      <c r="AI121" s="106">
        <f t="shared" si="56"/>
        <v>115805.09668599484</v>
      </c>
      <c r="AJ121" s="106">
        <f t="shared" si="56"/>
        <v>9650.4247238329117</v>
      </c>
      <c r="AK121" s="106">
        <f t="shared" si="56"/>
        <v>115805.09668599465</v>
      </c>
      <c r="AL121" s="106">
        <f t="shared" si="56"/>
        <v>9650.424723832888</v>
      </c>
      <c r="AO121" s="106">
        <f t="shared" si="56"/>
        <v>115805.09668599484</v>
      </c>
      <c r="AP121" s="106">
        <f t="shared" si="56"/>
        <v>9650.4247238329117</v>
      </c>
      <c r="AQ121" s="106">
        <f t="shared" si="56"/>
        <v>115805.09668599465</v>
      </c>
      <c r="AR121" s="106">
        <f t="shared" si="56"/>
        <v>9650.424723832888</v>
      </c>
      <c r="AU121" s="106">
        <f t="shared" si="56"/>
        <v>115805.09668599484</v>
      </c>
      <c r="AV121" s="106">
        <f t="shared" si="56"/>
        <v>9650.4247238329117</v>
      </c>
      <c r="AW121" s="106">
        <f t="shared" si="56"/>
        <v>115805.09668599465</v>
      </c>
      <c r="AX121" s="106">
        <f t="shared" si="56"/>
        <v>9650.424723832888</v>
      </c>
      <c r="AY121" s="106"/>
    </row>
  </sheetData>
  <autoFilter ref="A18:AY120"/>
  <dataConsolidate/>
  <mergeCells count="89">
    <mergeCell ref="AG19:AG38"/>
    <mergeCell ref="AF39:AF70"/>
    <mergeCell ref="AG39:AG70"/>
    <mergeCell ref="AQ71:AQ117"/>
    <mergeCell ref="AG118:AG120"/>
    <mergeCell ref="AK118:AK120"/>
    <mergeCell ref="AL118:AL120"/>
    <mergeCell ref="AM118:AM120"/>
    <mergeCell ref="AQ118:AQ120"/>
    <mergeCell ref="AH19:AH120"/>
    <mergeCell ref="AN19:AN120"/>
    <mergeCell ref="AG71:AG117"/>
    <mergeCell ref="AF71:AF117"/>
    <mergeCell ref="AA19:AA38"/>
    <mergeCell ref="AE118:AE120"/>
    <mergeCell ref="AF118:AF120"/>
    <mergeCell ref="AE71:AE117"/>
    <mergeCell ref="AA39:AA70"/>
    <mergeCell ref="AE19:AE38"/>
    <mergeCell ref="AF19:AF38"/>
    <mergeCell ref="S19:S38"/>
    <mergeCell ref="T19:T38"/>
    <mergeCell ref="Z19:Z38"/>
    <mergeCell ref="Y118:Y120"/>
    <mergeCell ref="Z118:Z120"/>
    <mergeCell ref="U19:U38"/>
    <mergeCell ref="U39:U70"/>
    <mergeCell ref="U71:U117"/>
    <mergeCell ref="U118:U120"/>
    <mergeCell ref="Y19:Y38"/>
    <mergeCell ref="S39:S70"/>
    <mergeCell ref="T39:T70"/>
    <mergeCell ref="S71:S117"/>
    <mergeCell ref="T71:T117"/>
    <mergeCell ref="Y39:Y70"/>
    <mergeCell ref="Z39:Z70"/>
    <mergeCell ref="A1:C1"/>
    <mergeCell ref="A3:C3"/>
    <mergeCell ref="A5:B5"/>
    <mergeCell ref="A6:C6"/>
    <mergeCell ref="O17:P17"/>
    <mergeCell ref="Y71:Y117"/>
    <mergeCell ref="Z71:Z117"/>
    <mergeCell ref="AA71:AA117"/>
    <mergeCell ref="AE39:AE70"/>
    <mergeCell ref="V19:V120"/>
    <mergeCell ref="AB19:AB120"/>
    <mergeCell ref="AA118:AA120"/>
    <mergeCell ref="S118:S120"/>
    <mergeCell ref="T118:T120"/>
    <mergeCell ref="AR71:AR117"/>
    <mergeCell ref="AS71:AS117"/>
    <mergeCell ref="AK19:AK38"/>
    <mergeCell ref="AL19:AL38"/>
    <mergeCell ref="AM19:AM38"/>
    <mergeCell ref="AK39:AK70"/>
    <mergeCell ref="AL39:AL70"/>
    <mergeCell ref="AM39:AM70"/>
    <mergeCell ref="AK71:AK117"/>
    <mergeCell ref="AL71:AL117"/>
    <mergeCell ref="AM71:AM117"/>
    <mergeCell ref="AQ19:AQ38"/>
    <mergeCell ref="AR19:AR38"/>
    <mergeCell ref="AS19:AS38"/>
    <mergeCell ref="AQ39:AQ70"/>
    <mergeCell ref="AR39:AR70"/>
    <mergeCell ref="AS39:AS70"/>
    <mergeCell ref="AW118:AW120"/>
    <mergeCell ref="AX118:AX120"/>
    <mergeCell ref="AT19:AT120"/>
    <mergeCell ref="AR118:AR120"/>
    <mergeCell ref="AS118:AS120"/>
    <mergeCell ref="AY118:AY120"/>
    <mergeCell ref="AW19:AW38"/>
    <mergeCell ref="AX19:AX38"/>
    <mergeCell ref="AY19:AY38"/>
    <mergeCell ref="AW39:AW70"/>
    <mergeCell ref="AX39:AX70"/>
    <mergeCell ref="AY39:AY70"/>
    <mergeCell ref="AW71:AW117"/>
    <mergeCell ref="AX71:AX117"/>
    <mergeCell ref="AY71:AY117"/>
    <mergeCell ref="E68:E70"/>
    <mergeCell ref="E71:E117"/>
    <mergeCell ref="E118:E120"/>
    <mergeCell ref="E19:E29"/>
    <mergeCell ref="E31:E38"/>
    <mergeCell ref="E39:E58"/>
    <mergeCell ref="E59:E67"/>
  </mergeCells>
  <conditionalFormatting sqref="H45:H61 H69:H82">
    <cfRule type="expression" dxfId="16" priority="16">
      <formula>ISBLANK(#REF!)</formula>
    </cfRule>
  </conditionalFormatting>
  <conditionalFormatting sqref="H63:H64 H111:H117">
    <cfRule type="expression" dxfId="15" priority="15">
      <formula>ISBLANK(#REF!)</formula>
    </cfRule>
  </conditionalFormatting>
  <conditionalFormatting sqref="H66 H98:H106 H39 H85:H88 H118:H120">
    <cfRule type="expression" dxfId="14" priority="14">
      <formula>ISBLANK(#REF!)</formula>
    </cfRule>
  </conditionalFormatting>
  <conditionalFormatting sqref="H89:H92">
    <cfRule type="expression" dxfId="13" priority="12">
      <formula>ISBLANK(#REF!)</formula>
    </cfRule>
  </conditionalFormatting>
  <conditionalFormatting sqref="H65">
    <cfRule type="expression" dxfId="12" priority="13">
      <formula>ISBLANK(#REF!)</formula>
    </cfRule>
  </conditionalFormatting>
  <conditionalFormatting sqref="H93:H94">
    <cfRule type="expression" dxfId="11" priority="11">
      <formula>ISBLANK(#REF!)</formula>
    </cfRule>
  </conditionalFormatting>
  <conditionalFormatting sqref="H95:H97">
    <cfRule type="expression" dxfId="10" priority="10">
      <formula>ISBLANK(#REF!)</formula>
    </cfRule>
  </conditionalFormatting>
  <conditionalFormatting sqref="H67:H68">
    <cfRule type="expression" dxfId="9" priority="9">
      <formula>ISBLANK(#REF!)</formula>
    </cfRule>
  </conditionalFormatting>
  <conditionalFormatting sqref="H62">
    <cfRule type="expression" dxfId="8" priority="8">
      <formula>ISBLANK(#REF!)</formula>
    </cfRule>
  </conditionalFormatting>
  <conditionalFormatting sqref="H107:H110">
    <cfRule type="expression" dxfId="7" priority="7">
      <formula>ISBLANK(#REF!)</formula>
    </cfRule>
  </conditionalFormatting>
  <conditionalFormatting sqref="H44">
    <cfRule type="expression" dxfId="6" priority="6">
      <formula>ISBLANK(#REF!)</formula>
    </cfRule>
  </conditionalFormatting>
  <conditionalFormatting sqref="H43">
    <cfRule type="expression" dxfId="5" priority="5">
      <formula>ISBLANK(#REF!)</formula>
    </cfRule>
  </conditionalFormatting>
  <conditionalFormatting sqref="H40:H42">
    <cfRule type="expression" dxfId="4" priority="4">
      <formula>ISBLANK(#REF!)</formula>
    </cfRule>
  </conditionalFormatting>
  <conditionalFormatting sqref="H83">
    <cfRule type="expression" dxfId="3" priority="3">
      <formula>ISBLANK(#REF!)</formula>
    </cfRule>
  </conditionalFormatting>
  <conditionalFormatting sqref="H84">
    <cfRule type="expression" dxfId="2" priority="2">
      <formula>ISBLANK(#REF!)</formula>
    </cfRule>
  </conditionalFormatting>
  <conditionalFormatting sqref="K118:L120">
    <cfRule type="expression" dxfId="1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'D:\FMT_2024\Lot 4\[DPGF_Secteur4_V2.xlsx]Liste_D'!#REF!</xm:f>
          </x14:formula1>
          <xm:sqref>J19:J120</xm:sqref>
        </x14:dataValidation>
        <x14:dataValidation type="list" allowBlank="1" showInputMessage="1" showErrorMessage="1">
          <x14:formula1>
            <xm:f>'D:\FMT_2024\Lot 4\[DPGF_Secteur4_V2.xlsx]Liste_D'!#REF!</xm:f>
          </x14:formula1>
          <xm:sqref>I19:I120 G19:G120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="85" zoomScaleNormal="85" workbookViewId="0">
      <selection activeCell="E10" sqref="E10"/>
    </sheetView>
  </sheetViews>
  <sheetFormatPr baseColWidth="10" defaultColWidth="10.85546875" defaultRowHeight="14.25" x14ac:dyDescent="0.2"/>
  <cols>
    <col min="1" max="1" width="22.28515625" style="3" customWidth="1"/>
    <col min="2" max="2" width="21.7109375" style="9" customWidth="1"/>
    <col min="3" max="3" width="21.85546875" style="10" customWidth="1"/>
    <col min="4" max="4" width="10.85546875" style="3"/>
    <col min="5" max="6" width="16.42578125" style="3" customWidth="1"/>
    <col min="7" max="7" width="20.28515625" style="3" bestFit="1" customWidth="1"/>
    <col min="8" max="8" width="16.42578125" style="3" customWidth="1"/>
    <col min="9" max="9" width="17.85546875" style="3" customWidth="1"/>
    <col min="10" max="10" width="22.140625" style="3" customWidth="1"/>
    <col min="11" max="16384" width="10.85546875" style="3"/>
  </cols>
  <sheetData>
    <row r="1" spans="1:12" ht="34.5" thickBot="1" x14ac:dyDescent="0.25">
      <c r="A1" s="1" t="s">
        <v>6</v>
      </c>
      <c r="B1" s="1" t="s">
        <v>5</v>
      </c>
      <c r="C1" s="2" t="s">
        <v>66</v>
      </c>
      <c r="E1" s="11" t="s">
        <v>128</v>
      </c>
      <c r="F1" s="12" t="s">
        <v>129</v>
      </c>
      <c r="G1" s="12" t="s">
        <v>147</v>
      </c>
      <c r="H1" s="12" t="s">
        <v>127</v>
      </c>
      <c r="I1" s="13" t="s">
        <v>130</v>
      </c>
      <c r="J1" s="24" t="s">
        <v>171</v>
      </c>
    </row>
    <row r="2" spans="1:12" x14ac:dyDescent="0.2">
      <c r="A2" s="4" t="s">
        <v>20</v>
      </c>
      <c r="B2" s="5" t="s">
        <v>67</v>
      </c>
      <c r="C2" s="4"/>
      <c r="E2" s="14" t="s">
        <v>132</v>
      </c>
      <c r="F2" s="15" t="s">
        <v>136</v>
      </c>
      <c r="G2" s="15" t="s">
        <v>148</v>
      </c>
      <c r="H2" s="15" t="s">
        <v>161</v>
      </c>
      <c r="I2" s="21" t="s">
        <v>155</v>
      </c>
      <c r="J2" s="25" t="s">
        <v>195</v>
      </c>
      <c r="L2" s="15" t="s">
        <v>172</v>
      </c>
    </row>
    <row r="3" spans="1:12" x14ac:dyDescent="0.2">
      <c r="A3" s="4" t="s">
        <v>19</v>
      </c>
      <c r="B3" s="5" t="s">
        <v>68</v>
      </c>
      <c r="C3" s="4"/>
      <c r="E3" s="16" t="s">
        <v>133</v>
      </c>
      <c r="F3" s="17" t="s">
        <v>137</v>
      </c>
      <c r="G3" s="17" t="s">
        <v>149</v>
      </c>
      <c r="H3" s="17" t="s">
        <v>138</v>
      </c>
      <c r="I3" s="22" t="s">
        <v>158</v>
      </c>
      <c r="J3" s="26" t="s">
        <v>196</v>
      </c>
      <c r="L3" s="17" t="s">
        <v>173</v>
      </c>
    </row>
    <row r="4" spans="1:12" x14ac:dyDescent="0.2">
      <c r="A4" s="4" t="s">
        <v>69</v>
      </c>
      <c r="B4" s="5" t="s">
        <v>70</v>
      </c>
      <c r="C4" s="4"/>
      <c r="E4" s="16" t="s">
        <v>134</v>
      </c>
      <c r="F4" s="17"/>
      <c r="G4" s="17" t="s">
        <v>150</v>
      </c>
      <c r="H4" s="17" t="s">
        <v>146</v>
      </c>
      <c r="I4" s="22" t="s">
        <v>159</v>
      </c>
      <c r="J4" s="26" t="s">
        <v>197</v>
      </c>
      <c r="L4" s="17" t="s">
        <v>174</v>
      </c>
    </row>
    <row r="5" spans="1:12" x14ac:dyDescent="0.2">
      <c r="A5" s="4" t="s">
        <v>19</v>
      </c>
      <c r="B5" s="5" t="s">
        <v>71</v>
      </c>
      <c r="C5" s="4"/>
      <c r="E5" s="16" t="s">
        <v>135</v>
      </c>
      <c r="F5" s="17"/>
      <c r="G5" s="17" t="s">
        <v>151</v>
      </c>
      <c r="H5" s="17" t="s">
        <v>139</v>
      </c>
      <c r="I5" s="22"/>
      <c r="J5" s="26" t="s">
        <v>198</v>
      </c>
      <c r="L5" s="17" t="s">
        <v>175</v>
      </c>
    </row>
    <row r="6" spans="1:12" x14ac:dyDescent="0.2">
      <c r="A6" s="4" t="s">
        <v>72</v>
      </c>
      <c r="B6" s="5" t="s">
        <v>73</v>
      </c>
      <c r="C6" s="4"/>
      <c r="E6" s="16"/>
      <c r="F6" s="17"/>
      <c r="G6" s="17" t="s">
        <v>152</v>
      </c>
      <c r="H6" s="17" t="s">
        <v>140</v>
      </c>
      <c r="I6" s="22" t="s">
        <v>156</v>
      </c>
      <c r="J6" s="26" t="s">
        <v>199</v>
      </c>
      <c r="L6" s="28" t="s">
        <v>176</v>
      </c>
    </row>
    <row r="7" spans="1:12" x14ac:dyDescent="0.2">
      <c r="A7" s="4" t="s">
        <v>74</v>
      </c>
      <c r="B7" s="6" t="s">
        <v>75</v>
      </c>
      <c r="C7" s="4"/>
      <c r="E7" s="16"/>
      <c r="F7" s="17"/>
      <c r="G7" s="17" t="s">
        <v>167</v>
      </c>
      <c r="H7" s="17" t="s">
        <v>141</v>
      </c>
      <c r="I7" s="22" t="s">
        <v>160</v>
      </c>
      <c r="J7" s="26" t="s">
        <v>200</v>
      </c>
      <c r="L7" s="17" t="s">
        <v>177</v>
      </c>
    </row>
    <row r="8" spans="1:12" x14ac:dyDescent="0.2">
      <c r="A8" s="4" t="s">
        <v>76</v>
      </c>
      <c r="B8" s="6" t="s">
        <v>77</v>
      </c>
      <c r="C8" s="4"/>
      <c r="E8" s="16"/>
      <c r="F8" s="17"/>
      <c r="G8" s="17" t="s">
        <v>153</v>
      </c>
      <c r="H8" s="17" t="s">
        <v>142</v>
      </c>
      <c r="I8" s="22" t="s">
        <v>169</v>
      </c>
      <c r="J8" s="26" t="s">
        <v>201</v>
      </c>
      <c r="L8" s="17" t="s">
        <v>178</v>
      </c>
    </row>
    <row r="9" spans="1:12" x14ac:dyDescent="0.2">
      <c r="A9" s="4" t="s">
        <v>78</v>
      </c>
      <c r="B9" s="5" t="s">
        <v>79</v>
      </c>
      <c r="C9" s="4"/>
      <c r="E9" s="16"/>
      <c r="F9" s="17"/>
      <c r="G9" s="17" t="s">
        <v>154</v>
      </c>
      <c r="H9" s="17" t="s">
        <v>143</v>
      </c>
      <c r="I9" s="22" t="s">
        <v>157</v>
      </c>
      <c r="J9" s="26" t="s">
        <v>202</v>
      </c>
      <c r="L9" s="17" t="s">
        <v>179</v>
      </c>
    </row>
    <row r="10" spans="1:12" x14ac:dyDescent="0.2">
      <c r="A10" s="4" t="s">
        <v>80</v>
      </c>
      <c r="B10" s="5" t="s">
        <v>81</v>
      </c>
      <c r="C10" s="4" t="s">
        <v>82</v>
      </c>
      <c r="E10" s="16"/>
      <c r="F10" s="17"/>
      <c r="G10" s="17" t="s">
        <v>166</v>
      </c>
      <c r="H10" s="17" t="s">
        <v>144</v>
      </c>
      <c r="I10" s="22"/>
      <c r="J10" s="26" t="s">
        <v>203</v>
      </c>
      <c r="L10" s="17" t="s">
        <v>180</v>
      </c>
    </row>
    <row r="11" spans="1:12" x14ac:dyDescent="0.2">
      <c r="A11" s="4" t="s">
        <v>12</v>
      </c>
      <c r="B11" s="5" t="s">
        <v>83</v>
      </c>
      <c r="E11" s="16"/>
      <c r="F11" s="17"/>
      <c r="G11" s="17" t="s">
        <v>163</v>
      </c>
      <c r="H11" s="17" t="s">
        <v>145</v>
      </c>
      <c r="I11" s="22" t="s">
        <v>168</v>
      </c>
      <c r="J11" s="26" t="s">
        <v>204</v>
      </c>
      <c r="L11" s="17" t="s">
        <v>181</v>
      </c>
    </row>
    <row r="12" spans="1:12" x14ac:dyDescent="0.2">
      <c r="B12" s="5" t="s">
        <v>84</v>
      </c>
      <c r="C12" s="4"/>
      <c r="E12" s="16"/>
      <c r="F12" s="17"/>
      <c r="G12" s="17" t="s">
        <v>164</v>
      </c>
      <c r="H12" s="17"/>
      <c r="I12" s="22"/>
      <c r="J12" s="26" t="s">
        <v>205</v>
      </c>
      <c r="L12" s="28" t="s">
        <v>183</v>
      </c>
    </row>
    <row r="13" spans="1:12" x14ac:dyDescent="0.2">
      <c r="A13" s="4"/>
      <c r="B13" s="5" t="s">
        <v>85</v>
      </c>
      <c r="C13" s="4"/>
      <c r="E13" s="16"/>
      <c r="F13" s="17"/>
      <c r="G13" s="17"/>
      <c r="H13" s="17"/>
      <c r="I13" s="22"/>
      <c r="J13" s="26" t="s">
        <v>206</v>
      </c>
      <c r="L13" s="17" t="s">
        <v>184</v>
      </c>
    </row>
    <row r="14" spans="1:12" x14ac:dyDescent="0.2">
      <c r="A14" s="4"/>
      <c r="B14" s="5" t="s">
        <v>86</v>
      </c>
      <c r="C14" s="4"/>
      <c r="E14" s="16"/>
      <c r="F14" s="17"/>
      <c r="G14" s="17"/>
      <c r="H14" s="17"/>
      <c r="I14" s="22" t="s">
        <v>165</v>
      </c>
      <c r="J14" s="26" t="s">
        <v>207</v>
      </c>
      <c r="L14" s="17" t="s">
        <v>185</v>
      </c>
    </row>
    <row r="15" spans="1:12" x14ac:dyDescent="0.2">
      <c r="A15" s="4"/>
      <c r="B15" s="5" t="s">
        <v>87</v>
      </c>
      <c r="C15" s="4"/>
      <c r="E15" s="16"/>
      <c r="F15" s="17"/>
      <c r="G15" s="17"/>
      <c r="H15" s="17"/>
      <c r="I15" s="22"/>
      <c r="J15" s="26"/>
      <c r="L15" s="17" t="s">
        <v>186</v>
      </c>
    </row>
    <row r="16" spans="1:12" x14ac:dyDescent="0.2">
      <c r="A16" s="4"/>
      <c r="B16" s="5" t="s">
        <v>88</v>
      </c>
      <c r="C16" s="4"/>
      <c r="E16" s="16"/>
      <c r="F16" s="17"/>
      <c r="G16" s="17"/>
      <c r="H16" s="17"/>
      <c r="I16" s="22"/>
      <c r="J16" s="26" t="s">
        <v>208</v>
      </c>
      <c r="L16" s="17" t="s">
        <v>187</v>
      </c>
    </row>
    <row r="17" spans="1:12" ht="15" thickBot="1" x14ac:dyDescent="0.25">
      <c r="A17" s="4"/>
      <c r="B17" s="5" t="s">
        <v>89</v>
      </c>
      <c r="C17" s="4"/>
      <c r="E17" s="18"/>
      <c r="F17" s="19"/>
      <c r="G17" s="19"/>
      <c r="H17" s="19"/>
      <c r="I17" s="23"/>
      <c r="J17" s="26" t="s">
        <v>209</v>
      </c>
      <c r="L17" s="17" t="s">
        <v>188</v>
      </c>
    </row>
    <row r="18" spans="1:12" x14ac:dyDescent="0.2">
      <c r="A18" s="4"/>
      <c r="B18" s="5" t="s">
        <v>90</v>
      </c>
      <c r="C18" s="4"/>
      <c r="J18" s="26"/>
      <c r="L18" s="17" t="s">
        <v>189</v>
      </c>
    </row>
    <row r="19" spans="1:12" x14ac:dyDescent="0.2">
      <c r="A19" s="4"/>
      <c r="B19" s="5" t="s">
        <v>91</v>
      </c>
      <c r="C19" s="4"/>
      <c r="J19" s="26" t="s">
        <v>210</v>
      </c>
      <c r="L19" s="17" t="s">
        <v>190</v>
      </c>
    </row>
    <row r="20" spans="1:12" x14ac:dyDescent="0.2">
      <c r="A20" s="4"/>
      <c r="B20" s="5" t="s">
        <v>17</v>
      </c>
      <c r="C20" s="4"/>
      <c r="J20" s="26"/>
      <c r="L20" s="17" t="s">
        <v>191</v>
      </c>
    </row>
    <row r="21" spans="1:12" x14ac:dyDescent="0.2">
      <c r="A21" s="4"/>
      <c r="B21" s="5" t="s">
        <v>16</v>
      </c>
      <c r="C21" s="4"/>
      <c r="J21" s="26" t="s">
        <v>192</v>
      </c>
      <c r="L21" s="17" t="s">
        <v>192</v>
      </c>
    </row>
    <row r="22" spans="1:12" x14ac:dyDescent="0.2">
      <c r="A22" s="4"/>
      <c r="B22" s="5" t="s">
        <v>92</v>
      </c>
      <c r="C22" s="4"/>
      <c r="J22" s="26" t="s">
        <v>211</v>
      </c>
      <c r="L22" s="17" t="s">
        <v>193</v>
      </c>
    </row>
    <row r="23" spans="1:12" ht="15" thickBot="1" x14ac:dyDescent="0.25">
      <c r="A23" s="4"/>
      <c r="B23" s="5" t="s">
        <v>15</v>
      </c>
      <c r="C23" s="4"/>
      <c r="J23" s="26" t="s">
        <v>212</v>
      </c>
      <c r="L23" s="20" t="s">
        <v>194</v>
      </c>
    </row>
    <row r="24" spans="1:12" x14ac:dyDescent="0.2">
      <c r="A24" s="4"/>
      <c r="B24" s="5" t="s">
        <v>93</v>
      </c>
      <c r="C24" s="4"/>
      <c r="J24" s="26"/>
    </row>
    <row r="25" spans="1:12" x14ac:dyDescent="0.2">
      <c r="A25" s="4"/>
      <c r="B25" s="5" t="s">
        <v>94</v>
      </c>
      <c r="C25" s="4"/>
      <c r="J25" s="26"/>
    </row>
    <row r="26" spans="1:12" x14ac:dyDescent="0.2">
      <c r="A26" s="4"/>
      <c r="B26" s="7" t="s">
        <v>95</v>
      </c>
      <c r="C26" s="4"/>
      <c r="J26" s="26"/>
    </row>
    <row r="27" spans="1:12" x14ac:dyDescent="0.2">
      <c r="A27" s="4"/>
      <c r="B27" s="5" t="s">
        <v>96</v>
      </c>
      <c r="C27" s="4" t="s">
        <v>97</v>
      </c>
      <c r="J27" s="26"/>
    </row>
    <row r="28" spans="1:12" x14ac:dyDescent="0.2">
      <c r="A28" s="4"/>
      <c r="B28" s="7" t="s">
        <v>98</v>
      </c>
      <c r="C28" s="4"/>
      <c r="J28" s="26"/>
    </row>
    <row r="29" spans="1:12" ht="15" thickBot="1" x14ac:dyDescent="0.25">
      <c r="A29" s="4"/>
      <c r="B29" s="5" t="s">
        <v>99</v>
      </c>
      <c r="C29" s="4"/>
      <c r="J29" s="27"/>
    </row>
    <row r="30" spans="1:12" x14ac:dyDescent="0.2">
      <c r="A30" s="4"/>
      <c r="B30" s="8" t="s">
        <v>100</v>
      </c>
      <c r="C30" s="4"/>
    </row>
    <row r="31" spans="1:12" x14ac:dyDescent="0.2">
      <c r="A31" s="4"/>
      <c r="B31" s="8" t="s">
        <v>101</v>
      </c>
      <c r="C31" s="4"/>
    </row>
    <row r="32" spans="1:12" x14ac:dyDescent="0.2">
      <c r="B32" s="8" t="s">
        <v>102</v>
      </c>
      <c r="C32" s="4"/>
    </row>
    <row r="33" spans="2:3" x14ac:dyDescent="0.2">
      <c r="B33" s="8" t="s">
        <v>103</v>
      </c>
      <c r="C33" s="4"/>
    </row>
    <row r="34" spans="2:3" x14ac:dyDescent="0.2">
      <c r="B34" s="8" t="s">
        <v>104</v>
      </c>
      <c r="C34" s="4"/>
    </row>
    <row r="35" spans="2:3" x14ac:dyDescent="0.2">
      <c r="B35" s="8" t="s">
        <v>105</v>
      </c>
      <c r="C35" s="4"/>
    </row>
    <row r="36" spans="2:3" x14ac:dyDescent="0.2">
      <c r="B36" s="8" t="s">
        <v>106</v>
      </c>
      <c r="C36" s="4"/>
    </row>
    <row r="37" spans="2:3" x14ac:dyDescent="0.2">
      <c r="B37" s="8" t="s">
        <v>107</v>
      </c>
      <c r="C37" s="4"/>
    </row>
    <row r="38" spans="2:3" x14ac:dyDescent="0.2">
      <c r="B38" s="8" t="s">
        <v>108</v>
      </c>
      <c r="C38" s="4"/>
    </row>
    <row r="39" spans="2:3" x14ac:dyDescent="0.2">
      <c r="B39" s="5" t="s">
        <v>109</v>
      </c>
      <c r="C39" s="4"/>
    </row>
    <row r="40" spans="2:3" x14ac:dyDescent="0.2">
      <c r="B40" s="5" t="s">
        <v>110</v>
      </c>
      <c r="C40" s="4"/>
    </row>
    <row r="41" spans="2:3" x14ac:dyDescent="0.2">
      <c r="B41" s="5" t="s">
        <v>111</v>
      </c>
      <c r="C41" s="4"/>
    </row>
    <row r="42" spans="2:3" x14ac:dyDescent="0.2">
      <c r="B42" s="5" t="s">
        <v>13</v>
      </c>
      <c r="C42" s="4"/>
    </row>
    <row r="43" spans="2:3" x14ac:dyDescent="0.2">
      <c r="B43" s="5" t="s">
        <v>112</v>
      </c>
      <c r="C43" s="4"/>
    </row>
    <row r="44" spans="2:3" x14ac:dyDescent="0.2">
      <c r="B44" s="5" t="s">
        <v>113</v>
      </c>
      <c r="C44" s="4"/>
    </row>
    <row r="45" spans="2:3" x14ac:dyDescent="0.2">
      <c r="B45" s="5" t="s">
        <v>18</v>
      </c>
      <c r="C45" s="4"/>
    </row>
    <row r="46" spans="2:3" x14ac:dyDescent="0.2">
      <c r="B46" s="5" t="s">
        <v>114</v>
      </c>
      <c r="C46" s="4"/>
    </row>
    <row r="47" spans="2:3" x14ac:dyDescent="0.2">
      <c r="B47" s="5" t="s">
        <v>115</v>
      </c>
      <c r="C47" s="4"/>
    </row>
    <row r="48" spans="2:3" x14ac:dyDescent="0.2">
      <c r="B48" s="5" t="s">
        <v>116</v>
      </c>
      <c r="C48" s="4"/>
    </row>
    <row r="49" spans="2:3" x14ac:dyDescent="0.2">
      <c r="B49" s="5" t="s">
        <v>117</v>
      </c>
      <c r="C49" s="4"/>
    </row>
    <row r="50" spans="2:3" x14ac:dyDescent="0.2">
      <c r="B50" s="5" t="s">
        <v>118</v>
      </c>
      <c r="C50" s="4"/>
    </row>
    <row r="51" spans="2:3" x14ac:dyDescent="0.2">
      <c r="B51" s="5" t="s">
        <v>14</v>
      </c>
      <c r="C51" s="4"/>
    </row>
    <row r="52" spans="2:3" x14ac:dyDescent="0.2">
      <c r="B52" s="5" t="s">
        <v>11</v>
      </c>
      <c r="C52" s="4"/>
    </row>
    <row r="53" spans="2:3" x14ac:dyDescent="0.2">
      <c r="C53" s="4"/>
    </row>
    <row r="54" spans="2:3" x14ac:dyDescent="0.2">
      <c r="B54" s="5"/>
      <c r="C54" s="4"/>
    </row>
    <row r="55" spans="2:3" x14ac:dyDescent="0.2">
      <c r="B55" s="5"/>
      <c r="C55" s="4"/>
    </row>
    <row r="56" spans="2:3" x14ac:dyDescent="0.2">
      <c r="B56" s="5"/>
      <c r="C56" s="4"/>
    </row>
    <row r="57" spans="2:3" x14ac:dyDescent="0.2">
      <c r="B57" s="5"/>
      <c r="C57" s="4"/>
    </row>
    <row r="58" spans="2:3" x14ac:dyDescent="0.2">
      <c r="B58" s="5"/>
      <c r="C58" s="4"/>
    </row>
    <row r="59" spans="2:3" x14ac:dyDescent="0.2">
      <c r="B59" s="5"/>
      <c r="C59" s="4"/>
    </row>
    <row r="60" spans="2:3" x14ac:dyDescent="0.2">
      <c r="B60" s="5"/>
      <c r="C60" s="4"/>
    </row>
    <row r="61" spans="2:3" x14ac:dyDescent="0.2">
      <c r="B61" s="5"/>
      <c r="C61" s="4"/>
    </row>
    <row r="62" spans="2:3" x14ac:dyDescent="0.2">
      <c r="B62" s="5"/>
      <c r="C62" s="4"/>
    </row>
    <row r="63" spans="2:3" x14ac:dyDescent="0.2">
      <c r="B63" s="5"/>
      <c r="C63" s="4"/>
    </row>
    <row r="64" spans="2:3" x14ac:dyDescent="0.2">
      <c r="B64" s="5"/>
      <c r="C64" s="4"/>
    </row>
    <row r="65" spans="2:3" x14ac:dyDescent="0.2">
      <c r="B65" s="5"/>
      <c r="C65" s="4"/>
    </row>
    <row r="66" spans="2:3" x14ac:dyDescent="0.2">
      <c r="B66" s="5"/>
      <c r="C66" s="4"/>
    </row>
    <row r="67" spans="2:3" x14ac:dyDescent="0.2">
      <c r="B67" s="5"/>
      <c r="C67" s="4"/>
    </row>
    <row r="68" spans="2:3" x14ac:dyDescent="0.2">
      <c r="B68" s="5"/>
      <c r="C6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Thermique</vt:lpstr>
      <vt:lpstr>Filtration</vt:lpstr>
      <vt:lpstr>Courant fort_faible</vt:lpstr>
      <vt:lpstr>Sanitaire</vt:lpstr>
      <vt:lpstr>SSI + Desenfumage</vt:lpstr>
      <vt:lpstr>Levage</vt:lpstr>
      <vt:lpstr>Portes_Portails</vt:lpstr>
      <vt:lpstr>Clos_et_Couvert</vt:lpstr>
      <vt:lpstr>Liste_D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DAILLENCOURT Alain</dc:creator>
  <cp:lastModifiedBy>Alain Daillencourt</cp:lastModifiedBy>
  <dcterms:created xsi:type="dcterms:W3CDTF">2024-03-21T13:32:23Z</dcterms:created>
  <dcterms:modified xsi:type="dcterms:W3CDTF">2024-12-02T11:41:17Z</dcterms:modified>
</cp:coreProperties>
</file>