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M\03_Transverses\02_Marche_(DMIG_entreprise)\44_FMT 2024\01_Version_2025\DPGF_2024\ok ne plus toucher\"/>
    </mc:Choice>
  </mc:AlternateContent>
  <bookViews>
    <workbookView xWindow="0" yWindow="0" windowWidth="19185" windowHeight="7245" tabRatio="904" activeTab="8"/>
  </bookViews>
  <sheets>
    <sheet name="Thermique" sheetId="22" r:id="rId1"/>
    <sheet name="Filtration" sheetId="14" r:id="rId2"/>
    <sheet name="Courant fort_faible" sheetId="23" r:id="rId3"/>
    <sheet name="Sanitaire" sheetId="24" r:id="rId4"/>
    <sheet name="SSI + Desenfumage" sheetId="25" r:id="rId5"/>
    <sheet name="Levage" sheetId="26" r:id="rId6"/>
    <sheet name="Portes_Portails" sheetId="27" r:id="rId7"/>
    <sheet name="Clos_et_Couvert" sheetId="21" r:id="rId8"/>
    <sheet name="Divers" sheetId="28" r:id="rId9"/>
    <sheet name="Liste_D" sheetId="12" r:id="rId10"/>
  </sheets>
  <definedNames>
    <definedName name="_xlnm._FilterDatabase" localSheetId="7" hidden="1">Clos_et_Couvert!$A$18:$AX$62</definedName>
    <definedName name="_xlnm._FilterDatabase" localSheetId="2" hidden="1">'Courant fort_faible'!$A$18:$AW$26</definedName>
    <definedName name="_xlnm._FilterDatabase" localSheetId="8" hidden="1">Divers!$A$18:$AX$38</definedName>
    <definedName name="_xlnm._FilterDatabase" localSheetId="1" hidden="1">Filtration!$A$18:$BN$116</definedName>
    <definedName name="_xlnm._FilterDatabase" localSheetId="5" hidden="1">Levage!$A$18:$AZ$25</definedName>
    <definedName name="_xlnm._FilterDatabase" localSheetId="6" hidden="1">Portes_Portails!$A$18:$AX$29</definedName>
    <definedName name="_xlnm._FilterDatabase" localSheetId="3" hidden="1">Sanitaire!$A$18:$AX$24</definedName>
    <definedName name="_xlnm._FilterDatabase" localSheetId="4" hidden="1">'SSI + Desenfumage'!$A$18:$AW$26</definedName>
    <definedName name="_xlnm._FilterDatabase" localSheetId="0" hidden="1">Thermique!$A$18:$AY$68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22" l="1"/>
  <c r="E68" i="22"/>
  <c r="F67" i="22"/>
  <c r="E67" i="22"/>
  <c r="F65" i="22"/>
  <c r="E65" i="22"/>
  <c r="F64" i="22"/>
  <c r="E64" i="22"/>
  <c r="F61" i="22"/>
  <c r="E61" i="22"/>
  <c r="F60" i="22"/>
  <c r="E60" i="22"/>
  <c r="F59" i="22"/>
  <c r="E59" i="22"/>
  <c r="F58" i="22"/>
  <c r="E58" i="22"/>
  <c r="F57" i="22"/>
  <c r="E57" i="22"/>
  <c r="F56" i="22"/>
  <c r="E56" i="22"/>
  <c r="F55" i="22"/>
  <c r="E55" i="22"/>
  <c r="F54" i="22"/>
  <c r="E54" i="22"/>
  <c r="F53" i="22"/>
  <c r="E53" i="22"/>
  <c r="F52" i="22"/>
  <c r="E52" i="22"/>
  <c r="F51" i="22"/>
  <c r="E51" i="22"/>
  <c r="F50" i="22"/>
  <c r="E50" i="22"/>
  <c r="F49" i="22"/>
  <c r="E49" i="22"/>
  <c r="F48" i="22"/>
  <c r="E48" i="22"/>
  <c r="F47" i="22"/>
  <c r="E47" i="22"/>
  <c r="F46" i="22"/>
  <c r="E46" i="22"/>
  <c r="F42" i="22"/>
  <c r="E42" i="22"/>
  <c r="F41" i="22"/>
  <c r="E41" i="22"/>
  <c r="F40" i="22"/>
  <c r="E40" i="22"/>
  <c r="F39" i="22"/>
  <c r="E39" i="22"/>
  <c r="F38" i="22"/>
  <c r="E38" i="22"/>
  <c r="F37" i="22"/>
  <c r="E37" i="22"/>
  <c r="F36" i="22"/>
  <c r="E36" i="22"/>
  <c r="F35" i="22"/>
  <c r="E35" i="22"/>
  <c r="F34" i="22"/>
  <c r="E34" i="22"/>
  <c r="F33" i="22"/>
  <c r="E33" i="22"/>
  <c r="F32" i="22"/>
  <c r="E32" i="22"/>
  <c r="F31" i="22"/>
  <c r="E31" i="22"/>
  <c r="F30" i="22"/>
  <c r="E30" i="22"/>
  <c r="F27" i="22"/>
  <c r="E27" i="22"/>
  <c r="F26" i="22"/>
  <c r="E26" i="22"/>
  <c r="F24" i="22"/>
  <c r="E24" i="22"/>
  <c r="F19" i="22"/>
  <c r="E19" i="22"/>
  <c r="F20" i="22"/>
  <c r="F21" i="22"/>
  <c r="F22" i="22"/>
  <c r="F23" i="22"/>
  <c r="F25" i="22"/>
  <c r="F28" i="22"/>
  <c r="F29" i="22"/>
  <c r="F43" i="22"/>
  <c r="F44" i="22"/>
  <c r="F45" i="22"/>
  <c r="F62" i="22"/>
  <c r="F63" i="22"/>
  <c r="F66" i="22"/>
  <c r="F111" i="14"/>
  <c r="E111" i="14"/>
  <c r="F105" i="14"/>
  <c r="E105" i="14"/>
  <c r="F97" i="14"/>
  <c r="E97" i="14"/>
  <c r="F91" i="14"/>
  <c r="E91" i="14"/>
  <c r="F85" i="14"/>
  <c r="E85" i="14"/>
  <c r="F72" i="14"/>
  <c r="E72" i="14"/>
  <c r="F63" i="14"/>
  <c r="E63" i="14"/>
  <c r="F62" i="14"/>
  <c r="E62" i="14"/>
  <c r="F61" i="14"/>
  <c r="E61" i="14"/>
  <c r="F60" i="14"/>
  <c r="E60" i="14"/>
  <c r="F59" i="14"/>
  <c r="E59" i="14"/>
  <c r="F50" i="14"/>
  <c r="E50" i="14"/>
  <c r="F41" i="14"/>
  <c r="E41" i="14"/>
  <c r="F35" i="14"/>
  <c r="E35" i="14"/>
  <c r="F32" i="14"/>
  <c r="E32" i="14"/>
  <c r="F31" i="14"/>
  <c r="E31" i="14"/>
  <c r="F29" i="14"/>
  <c r="E29" i="14"/>
  <c r="F28" i="14"/>
  <c r="E28" i="14"/>
  <c r="F27" i="14"/>
  <c r="E27" i="14"/>
  <c r="F25" i="14"/>
  <c r="E25" i="14"/>
  <c r="F21" i="14"/>
  <c r="E21" i="14"/>
  <c r="F19" i="14"/>
  <c r="E19" i="14"/>
  <c r="Q19" i="22"/>
  <c r="E14" i="22"/>
  <c r="AU19" i="22"/>
  <c r="Q20" i="22"/>
  <c r="AU20" i="22"/>
  <c r="Q21" i="22"/>
  <c r="AU21" i="22"/>
  <c r="Q22" i="22"/>
  <c r="AU22" i="22"/>
  <c r="Q23" i="22"/>
  <c r="AU23" i="22"/>
  <c r="Q24" i="22"/>
  <c r="AU24" i="22"/>
  <c r="Q25" i="22"/>
  <c r="AU25" i="22"/>
  <c r="Q26" i="22"/>
  <c r="AU26" i="22"/>
  <c r="AW19" i="22"/>
  <c r="Q30" i="22"/>
  <c r="AU30" i="22"/>
  <c r="Q31" i="22"/>
  <c r="AU31" i="22"/>
  <c r="Q32" i="22"/>
  <c r="AU32" i="22"/>
  <c r="Q33" i="22"/>
  <c r="AU33" i="22"/>
  <c r="Q34" i="22"/>
  <c r="AU34" i="22"/>
  <c r="AW30" i="22"/>
  <c r="Q35" i="22"/>
  <c r="AU35" i="22"/>
  <c r="Q36" i="22"/>
  <c r="AU36" i="22"/>
  <c r="Q37" i="22"/>
  <c r="AU37" i="22"/>
  <c r="Q38" i="22"/>
  <c r="AU38" i="22"/>
  <c r="Q39" i="22"/>
  <c r="AU39" i="22"/>
  <c r="AW35" i="22"/>
  <c r="Q40" i="22"/>
  <c r="AU40" i="22"/>
  <c r="Q41" i="22"/>
  <c r="AU41" i="22"/>
  <c r="AW40" i="22"/>
  <c r="Q42" i="22"/>
  <c r="AU42" i="22"/>
  <c r="Q43" i="22"/>
  <c r="AU43" i="22"/>
  <c r="Q44" i="22"/>
  <c r="AU44" i="22"/>
  <c r="Q45" i="22"/>
  <c r="AU45" i="22"/>
  <c r="Q46" i="22"/>
  <c r="AU46" i="22"/>
  <c r="AW42" i="22"/>
  <c r="AW72" i="22"/>
  <c r="AV19" i="22"/>
  <c r="AV20" i="22"/>
  <c r="AV21" i="22"/>
  <c r="AV22" i="22"/>
  <c r="AV23" i="22"/>
  <c r="AV24" i="22"/>
  <c r="AV25" i="22"/>
  <c r="AV26" i="22"/>
  <c r="AX19" i="22"/>
  <c r="AV30" i="22"/>
  <c r="AV31" i="22"/>
  <c r="AV32" i="22"/>
  <c r="AV33" i="22"/>
  <c r="AV34" i="22"/>
  <c r="AX30" i="22"/>
  <c r="AV35" i="22"/>
  <c r="AV36" i="22"/>
  <c r="AV37" i="22"/>
  <c r="AV38" i="22"/>
  <c r="AV39" i="22"/>
  <c r="AX35" i="22"/>
  <c r="AV40" i="22"/>
  <c r="AV41" i="22"/>
  <c r="AX40" i="22"/>
  <c r="AV42" i="22"/>
  <c r="AV43" i="22"/>
  <c r="AV44" i="22"/>
  <c r="AV45" i="22"/>
  <c r="AV46" i="22"/>
  <c r="AX42" i="22"/>
  <c r="AX72" i="22"/>
  <c r="Q47" i="22"/>
  <c r="AU47" i="22"/>
  <c r="Q48" i="22"/>
  <c r="AU48" i="22"/>
  <c r="Q49" i="22"/>
  <c r="AU49" i="22"/>
  <c r="Q50" i="22"/>
  <c r="AU50" i="22"/>
  <c r="Q51" i="22"/>
  <c r="AU51" i="22"/>
  <c r="Q52" i="22"/>
  <c r="AU52" i="22"/>
  <c r="Q53" i="22"/>
  <c r="AU53" i="22"/>
  <c r="Q54" i="22"/>
  <c r="AU54" i="22"/>
  <c r="Q55" i="22"/>
  <c r="AU55" i="22"/>
  <c r="Q56" i="22"/>
  <c r="AU56" i="22"/>
  <c r="Q57" i="22"/>
  <c r="AU57" i="22"/>
  <c r="Q58" i="22"/>
  <c r="AU58" i="22"/>
  <c r="Q59" i="22"/>
  <c r="AU59" i="22"/>
  <c r="Q60" i="22"/>
  <c r="AU60" i="22"/>
  <c r="Q61" i="22"/>
  <c r="AU61" i="22"/>
  <c r="Q62" i="22"/>
  <c r="AU62" i="22"/>
  <c r="Q63" i="22"/>
  <c r="AU63" i="22"/>
  <c r="Q64" i="22"/>
  <c r="AU64" i="22"/>
  <c r="Q65" i="22"/>
  <c r="AU65" i="22"/>
  <c r="Q66" i="22"/>
  <c r="AU66" i="22"/>
  <c r="Q67" i="22"/>
  <c r="AU67" i="22"/>
  <c r="Q68" i="22"/>
  <c r="AU68" i="22"/>
  <c r="AW47" i="22"/>
  <c r="AW73" i="22"/>
  <c r="AV47" i="22"/>
  <c r="AV48" i="22"/>
  <c r="AV49" i="22"/>
  <c r="AV50" i="22"/>
  <c r="AV51" i="22"/>
  <c r="AV52" i="22"/>
  <c r="AV53" i="22"/>
  <c r="AV54" i="22"/>
  <c r="AV55" i="22"/>
  <c r="AV56" i="22"/>
  <c r="AV57" i="22"/>
  <c r="AV58" i="22"/>
  <c r="AV59" i="22"/>
  <c r="AV60" i="22"/>
  <c r="AV61" i="22"/>
  <c r="AV62" i="22"/>
  <c r="AV63" i="22"/>
  <c r="AV64" i="22"/>
  <c r="AV65" i="22"/>
  <c r="AV66" i="22"/>
  <c r="AV67" i="22"/>
  <c r="AV68" i="22"/>
  <c r="AX47" i="22"/>
  <c r="AX73" i="22"/>
  <c r="R19" i="22"/>
  <c r="R20" i="22"/>
  <c r="R21" i="22"/>
  <c r="R22" i="22"/>
  <c r="R23" i="22"/>
  <c r="R24" i="22"/>
  <c r="R25" i="22"/>
  <c r="R26" i="22"/>
  <c r="T19" i="22"/>
  <c r="R30" i="22"/>
  <c r="R31" i="22"/>
  <c r="R32" i="22"/>
  <c r="R33" i="22"/>
  <c r="R34" i="22"/>
  <c r="T30" i="22"/>
  <c r="R35" i="22"/>
  <c r="R36" i="22"/>
  <c r="R37" i="22"/>
  <c r="R38" i="22"/>
  <c r="R39" i="22"/>
  <c r="T35" i="22"/>
  <c r="R40" i="22"/>
  <c r="R41" i="22"/>
  <c r="T40" i="22"/>
  <c r="R42" i="22"/>
  <c r="R43" i="22"/>
  <c r="R44" i="22"/>
  <c r="R45" i="22"/>
  <c r="R46" i="22"/>
  <c r="T42" i="22"/>
  <c r="T72" i="22"/>
  <c r="E10" i="22"/>
  <c r="W19" i="22"/>
  <c r="W20" i="22"/>
  <c r="W21" i="22"/>
  <c r="W22" i="22"/>
  <c r="W23" i="22"/>
  <c r="W24" i="22"/>
  <c r="W25" i="22"/>
  <c r="W26" i="22"/>
  <c r="Y19" i="22"/>
  <c r="W30" i="22"/>
  <c r="W31" i="22"/>
  <c r="W32" i="22"/>
  <c r="W33" i="22"/>
  <c r="W34" i="22"/>
  <c r="Y30" i="22"/>
  <c r="W35" i="22"/>
  <c r="W36" i="22"/>
  <c r="W37" i="22"/>
  <c r="W38" i="22"/>
  <c r="W39" i="22"/>
  <c r="Y35" i="22"/>
  <c r="W40" i="22"/>
  <c r="W41" i="22"/>
  <c r="Y40" i="22"/>
  <c r="W42" i="22"/>
  <c r="W43" i="22"/>
  <c r="W44" i="22"/>
  <c r="W45" i="22"/>
  <c r="W46" i="22"/>
  <c r="Y42" i="22"/>
  <c r="Y72" i="22"/>
  <c r="X19" i="22"/>
  <c r="X20" i="22"/>
  <c r="X21" i="22"/>
  <c r="X22" i="22"/>
  <c r="X23" i="22"/>
  <c r="X24" i="22"/>
  <c r="X25" i="22"/>
  <c r="X26" i="22"/>
  <c r="Z19" i="22"/>
  <c r="X30" i="22"/>
  <c r="X31" i="22"/>
  <c r="X32" i="22"/>
  <c r="X33" i="22"/>
  <c r="X34" i="22"/>
  <c r="Z30" i="22"/>
  <c r="X35" i="22"/>
  <c r="X36" i="22"/>
  <c r="X37" i="22"/>
  <c r="X38" i="22"/>
  <c r="X39" i="22"/>
  <c r="Z35" i="22"/>
  <c r="X40" i="22"/>
  <c r="X41" i="22"/>
  <c r="Z40" i="22"/>
  <c r="X42" i="22"/>
  <c r="X43" i="22"/>
  <c r="X44" i="22"/>
  <c r="X45" i="22"/>
  <c r="X46" i="22"/>
  <c r="Z42" i="22"/>
  <c r="Z72" i="22"/>
  <c r="E11" i="22"/>
  <c r="AC19" i="22"/>
  <c r="AC20" i="22"/>
  <c r="AC21" i="22"/>
  <c r="AC22" i="22"/>
  <c r="AC23" i="22"/>
  <c r="AC24" i="22"/>
  <c r="AC25" i="22"/>
  <c r="AC26" i="22"/>
  <c r="AE19" i="22"/>
  <c r="AC30" i="22"/>
  <c r="AC31" i="22"/>
  <c r="AC32" i="22"/>
  <c r="AC33" i="22"/>
  <c r="AC34" i="22"/>
  <c r="AE30" i="22"/>
  <c r="AC35" i="22"/>
  <c r="AC36" i="22"/>
  <c r="AC37" i="22"/>
  <c r="AC38" i="22"/>
  <c r="AC39" i="22"/>
  <c r="AE35" i="22"/>
  <c r="AC40" i="22"/>
  <c r="AC41" i="22"/>
  <c r="AE40" i="22"/>
  <c r="AC42" i="22"/>
  <c r="AC43" i="22"/>
  <c r="AC44" i="22"/>
  <c r="AC45" i="22"/>
  <c r="AC46" i="22"/>
  <c r="AE42" i="22"/>
  <c r="AE72" i="22"/>
  <c r="AD19" i="22"/>
  <c r="AD20" i="22"/>
  <c r="AD21" i="22"/>
  <c r="AD22" i="22"/>
  <c r="AD23" i="22"/>
  <c r="AD24" i="22"/>
  <c r="AD25" i="22"/>
  <c r="AD26" i="22"/>
  <c r="AF19" i="22"/>
  <c r="AD30" i="22"/>
  <c r="AD31" i="22"/>
  <c r="AD32" i="22"/>
  <c r="AD33" i="22"/>
  <c r="AD34" i="22"/>
  <c r="AF30" i="22"/>
  <c r="AD35" i="22"/>
  <c r="AD36" i="22"/>
  <c r="AD37" i="22"/>
  <c r="AD38" i="22"/>
  <c r="AD39" i="22"/>
  <c r="AF35" i="22"/>
  <c r="AD40" i="22"/>
  <c r="AD41" i="22"/>
  <c r="AF40" i="22"/>
  <c r="AD42" i="22"/>
  <c r="AD43" i="22"/>
  <c r="AD44" i="22"/>
  <c r="AD45" i="22"/>
  <c r="AD46" i="22"/>
  <c r="AF42" i="22"/>
  <c r="AF72" i="22"/>
  <c r="E12" i="22"/>
  <c r="AI19" i="22"/>
  <c r="AI20" i="22"/>
  <c r="AI21" i="22"/>
  <c r="AI22" i="22"/>
  <c r="AI23" i="22"/>
  <c r="AI24" i="22"/>
  <c r="AI25" i="22"/>
  <c r="AI26" i="22"/>
  <c r="AK19" i="22"/>
  <c r="AI30" i="22"/>
  <c r="AI31" i="22"/>
  <c r="AI32" i="22"/>
  <c r="AI33" i="22"/>
  <c r="AI34" i="22"/>
  <c r="AK30" i="22"/>
  <c r="AI35" i="22"/>
  <c r="AI36" i="22"/>
  <c r="AI37" i="22"/>
  <c r="AI38" i="22"/>
  <c r="AI39" i="22"/>
  <c r="AK35" i="22"/>
  <c r="AI40" i="22"/>
  <c r="AI41" i="22"/>
  <c r="AK40" i="22"/>
  <c r="AI42" i="22"/>
  <c r="AI43" i="22"/>
  <c r="AI44" i="22"/>
  <c r="AI45" i="22"/>
  <c r="AI46" i="22"/>
  <c r="AK42" i="22"/>
  <c r="AK72" i="22"/>
  <c r="AJ19" i="22"/>
  <c r="AJ20" i="22"/>
  <c r="AJ21" i="22"/>
  <c r="AJ22" i="22"/>
  <c r="AJ23" i="22"/>
  <c r="AJ24" i="22"/>
  <c r="AJ25" i="22"/>
  <c r="AJ26" i="22"/>
  <c r="AL19" i="22"/>
  <c r="AJ30" i="22"/>
  <c r="AJ31" i="22"/>
  <c r="AJ32" i="22"/>
  <c r="AJ33" i="22"/>
  <c r="AJ34" i="22"/>
  <c r="AL30" i="22"/>
  <c r="AJ35" i="22"/>
  <c r="AJ36" i="22"/>
  <c r="AJ37" i="22"/>
  <c r="AJ38" i="22"/>
  <c r="AJ39" i="22"/>
  <c r="AL35" i="22"/>
  <c r="AJ40" i="22"/>
  <c r="AJ41" i="22"/>
  <c r="AL40" i="22"/>
  <c r="AJ42" i="22"/>
  <c r="AJ43" i="22"/>
  <c r="AJ44" i="22"/>
  <c r="AJ45" i="22"/>
  <c r="AJ46" i="22"/>
  <c r="AL42" i="22"/>
  <c r="AL72" i="22"/>
  <c r="E13" i="22"/>
  <c r="AO19" i="22"/>
  <c r="AO20" i="22"/>
  <c r="AO21" i="22"/>
  <c r="AO22" i="22"/>
  <c r="AO23" i="22"/>
  <c r="AO24" i="22"/>
  <c r="AO25" i="22"/>
  <c r="AO26" i="22"/>
  <c r="AQ19" i="22"/>
  <c r="AO30" i="22"/>
  <c r="AO31" i="22"/>
  <c r="AO32" i="22"/>
  <c r="AO33" i="22"/>
  <c r="AO34" i="22"/>
  <c r="AQ30" i="22"/>
  <c r="AO35" i="22"/>
  <c r="AO36" i="22"/>
  <c r="AO37" i="22"/>
  <c r="AO38" i="22"/>
  <c r="AO39" i="22"/>
  <c r="AQ35" i="22"/>
  <c r="AO40" i="22"/>
  <c r="AO41" i="22"/>
  <c r="AQ40" i="22"/>
  <c r="AO42" i="22"/>
  <c r="AO43" i="22"/>
  <c r="AO44" i="22"/>
  <c r="AO45" i="22"/>
  <c r="AO46" i="22"/>
  <c r="AQ42" i="22"/>
  <c r="AQ72" i="22"/>
  <c r="AP19" i="22"/>
  <c r="AP20" i="22"/>
  <c r="AP21" i="22"/>
  <c r="AP22" i="22"/>
  <c r="AP23" i="22"/>
  <c r="AP24" i="22"/>
  <c r="AP25" i="22"/>
  <c r="AP26" i="22"/>
  <c r="AR19" i="22"/>
  <c r="AP30" i="22"/>
  <c r="AP31" i="22"/>
  <c r="AP32" i="22"/>
  <c r="AP33" i="22"/>
  <c r="AP34" i="22"/>
  <c r="AR30" i="22"/>
  <c r="AP35" i="22"/>
  <c r="AP36" i="22"/>
  <c r="AP37" i="22"/>
  <c r="AP38" i="22"/>
  <c r="AP39" i="22"/>
  <c r="AR35" i="22"/>
  <c r="AP40" i="22"/>
  <c r="AP41" i="22"/>
  <c r="AR40" i="22"/>
  <c r="AP42" i="22"/>
  <c r="AP43" i="22"/>
  <c r="AP44" i="22"/>
  <c r="AP45" i="22"/>
  <c r="AP46" i="22"/>
  <c r="AR42" i="22"/>
  <c r="AR72" i="22"/>
  <c r="R47" i="22"/>
  <c r="R48" i="22"/>
  <c r="R49" i="22"/>
  <c r="R50" i="22"/>
  <c r="R51" i="22"/>
  <c r="R52" i="22"/>
  <c r="R53" i="22"/>
  <c r="R54" i="22"/>
  <c r="R55" i="22"/>
  <c r="R56" i="22"/>
  <c r="R57" i="22"/>
  <c r="R58" i="22"/>
  <c r="R59" i="22"/>
  <c r="R60" i="22"/>
  <c r="R61" i="22"/>
  <c r="R62" i="22"/>
  <c r="R63" i="22"/>
  <c r="R64" i="22"/>
  <c r="R65" i="22"/>
  <c r="R66" i="22"/>
  <c r="R67" i="22"/>
  <c r="R68" i="22"/>
  <c r="T47" i="22"/>
  <c r="T73" i="22"/>
  <c r="W47" i="22"/>
  <c r="W48" i="22"/>
  <c r="W49" i="22"/>
  <c r="W50" i="22"/>
  <c r="W51" i="22"/>
  <c r="W52" i="22"/>
  <c r="W53" i="22"/>
  <c r="W54" i="22"/>
  <c r="W55" i="22"/>
  <c r="W56" i="22"/>
  <c r="W57" i="22"/>
  <c r="W58" i="22"/>
  <c r="W59" i="22"/>
  <c r="W60" i="22"/>
  <c r="W61" i="22"/>
  <c r="W62" i="22"/>
  <c r="W63" i="22"/>
  <c r="W64" i="22"/>
  <c r="W65" i="22"/>
  <c r="W66" i="22"/>
  <c r="W67" i="22"/>
  <c r="W68" i="22"/>
  <c r="Y47" i="22"/>
  <c r="Y73" i="22"/>
  <c r="X47" i="22"/>
  <c r="X48" i="22"/>
  <c r="X49" i="22"/>
  <c r="X50" i="22"/>
  <c r="X51" i="22"/>
  <c r="X52" i="22"/>
  <c r="X53" i="22"/>
  <c r="X54" i="22"/>
  <c r="X55" i="22"/>
  <c r="X56" i="22"/>
  <c r="X57" i="22"/>
  <c r="X58" i="22"/>
  <c r="X59" i="22"/>
  <c r="X60" i="22"/>
  <c r="X61" i="22"/>
  <c r="X62" i="22"/>
  <c r="X63" i="22"/>
  <c r="X64" i="22"/>
  <c r="X65" i="22"/>
  <c r="X66" i="22"/>
  <c r="X67" i="22"/>
  <c r="X68" i="22"/>
  <c r="Z47" i="22"/>
  <c r="Z73" i="22"/>
  <c r="AC47" i="22"/>
  <c r="AC48" i="22"/>
  <c r="AC49" i="22"/>
  <c r="AC50" i="22"/>
  <c r="AC51" i="22"/>
  <c r="AC52" i="22"/>
  <c r="AC53" i="22"/>
  <c r="AC54" i="22"/>
  <c r="AC55" i="22"/>
  <c r="AC56" i="22"/>
  <c r="AC57" i="22"/>
  <c r="AC58" i="22"/>
  <c r="AC59" i="22"/>
  <c r="AC60" i="22"/>
  <c r="AC61" i="22"/>
  <c r="AC62" i="22"/>
  <c r="AC63" i="22"/>
  <c r="AC64" i="22"/>
  <c r="AC65" i="22"/>
  <c r="AC66" i="22"/>
  <c r="AC67" i="22"/>
  <c r="AC68" i="22"/>
  <c r="AE47" i="22"/>
  <c r="AE73" i="22"/>
  <c r="AD47" i="22"/>
  <c r="AD48" i="22"/>
  <c r="AD49" i="22"/>
  <c r="AD50" i="22"/>
  <c r="AD51" i="22"/>
  <c r="AD52" i="22"/>
  <c r="AD53" i="22"/>
  <c r="AD54" i="22"/>
  <c r="AD55" i="22"/>
  <c r="AD56" i="22"/>
  <c r="AD57" i="22"/>
  <c r="AD58" i="22"/>
  <c r="AD59" i="22"/>
  <c r="AD60" i="22"/>
  <c r="AD61" i="22"/>
  <c r="AD62" i="22"/>
  <c r="AD63" i="22"/>
  <c r="AD64" i="22"/>
  <c r="AD65" i="22"/>
  <c r="AD66" i="22"/>
  <c r="AD67" i="22"/>
  <c r="AD68" i="22"/>
  <c r="AF47" i="22"/>
  <c r="AF73" i="22"/>
  <c r="AI47" i="22"/>
  <c r="AI48" i="22"/>
  <c r="AI49" i="22"/>
  <c r="AI50" i="22"/>
  <c r="AI51" i="22"/>
  <c r="AI52" i="22"/>
  <c r="AI53" i="22"/>
  <c r="AI54" i="22"/>
  <c r="AI55" i="22"/>
  <c r="AI56" i="22"/>
  <c r="AI57" i="22"/>
  <c r="AI58" i="22"/>
  <c r="AI59" i="22"/>
  <c r="AI60" i="22"/>
  <c r="AI61" i="22"/>
  <c r="AI62" i="22"/>
  <c r="AI63" i="22"/>
  <c r="AI64" i="22"/>
  <c r="AI65" i="22"/>
  <c r="AI66" i="22"/>
  <c r="AI67" i="22"/>
  <c r="AI68" i="22"/>
  <c r="AK47" i="22"/>
  <c r="AK73" i="22"/>
  <c r="AJ47" i="22"/>
  <c r="AJ48" i="22"/>
  <c r="AJ49" i="22"/>
  <c r="AJ50" i="22"/>
  <c r="AJ51" i="22"/>
  <c r="AJ52" i="22"/>
  <c r="AJ53" i="22"/>
  <c r="AJ54" i="22"/>
  <c r="AJ55" i="22"/>
  <c r="AJ56" i="22"/>
  <c r="AJ57" i="22"/>
  <c r="AJ58" i="22"/>
  <c r="AJ59" i="22"/>
  <c r="AJ60" i="22"/>
  <c r="AJ61" i="22"/>
  <c r="AJ62" i="22"/>
  <c r="AJ63" i="22"/>
  <c r="AJ64" i="22"/>
  <c r="AJ65" i="22"/>
  <c r="AJ66" i="22"/>
  <c r="AJ67" i="22"/>
  <c r="AJ68" i="22"/>
  <c r="AL47" i="22"/>
  <c r="AL73" i="22"/>
  <c r="AO47" i="22"/>
  <c r="AO48" i="22"/>
  <c r="AO49" i="22"/>
  <c r="AO50" i="22"/>
  <c r="AO51" i="22"/>
  <c r="AO52" i="22"/>
  <c r="AO53" i="22"/>
  <c r="AO54" i="22"/>
  <c r="AO55" i="22"/>
  <c r="AO56" i="22"/>
  <c r="AO57" i="22"/>
  <c r="AO58" i="22"/>
  <c r="AO59" i="22"/>
  <c r="AO60" i="22"/>
  <c r="AO61" i="22"/>
  <c r="AO62" i="22"/>
  <c r="AO63" i="22"/>
  <c r="AO64" i="22"/>
  <c r="AO65" i="22"/>
  <c r="AO66" i="22"/>
  <c r="AO67" i="22"/>
  <c r="AO68" i="22"/>
  <c r="AQ47" i="22"/>
  <c r="AQ73" i="22"/>
  <c r="AP47" i="22"/>
  <c r="AP48" i="22"/>
  <c r="AP49" i="22"/>
  <c r="AP50" i="22"/>
  <c r="AP51" i="22"/>
  <c r="AP52" i="22"/>
  <c r="AP53" i="22"/>
  <c r="AP54" i="22"/>
  <c r="AP55" i="22"/>
  <c r="AP56" i="22"/>
  <c r="AP57" i="22"/>
  <c r="AP58" i="22"/>
  <c r="AP59" i="22"/>
  <c r="AP60" i="22"/>
  <c r="AP61" i="22"/>
  <c r="AP62" i="22"/>
  <c r="AP63" i="22"/>
  <c r="AP64" i="22"/>
  <c r="AP65" i="22"/>
  <c r="AP66" i="22"/>
  <c r="AP67" i="22"/>
  <c r="AP68" i="22"/>
  <c r="AR47" i="22"/>
  <c r="AR73" i="22"/>
  <c r="S47" i="22"/>
  <c r="S73" i="22"/>
  <c r="S19" i="22"/>
  <c r="S30" i="22"/>
  <c r="S35" i="22"/>
  <c r="S40" i="22"/>
  <c r="S42" i="22"/>
  <c r="S72" i="22"/>
  <c r="AC19" i="14"/>
  <c r="AD19" i="14"/>
  <c r="AF19" i="14"/>
  <c r="AG19" i="14"/>
  <c r="AC20" i="14"/>
  <c r="AD20" i="14"/>
  <c r="AF20" i="14"/>
  <c r="AG20" i="14"/>
  <c r="AC21" i="14"/>
  <c r="AD21" i="14"/>
  <c r="AF21" i="14"/>
  <c r="AG21" i="14"/>
  <c r="AC22" i="14"/>
  <c r="AD22" i="14"/>
  <c r="AF22" i="14"/>
  <c r="AG22" i="14"/>
  <c r="AC23" i="14"/>
  <c r="AD23" i="14"/>
  <c r="AF23" i="14"/>
  <c r="AG23" i="14"/>
  <c r="AC24" i="14"/>
  <c r="AD24" i="14"/>
  <c r="AF24" i="14"/>
  <c r="AG24" i="14"/>
  <c r="AC25" i="14"/>
  <c r="AD25" i="14"/>
  <c r="AF25" i="14"/>
  <c r="AG25" i="14"/>
  <c r="AC26" i="14"/>
  <c r="AD26" i="14"/>
  <c r="AF26" i="14"/>
  <c r="AG26" i="14"/>
  <c r="AI19" i="14"/>
  <c r="AC28" i="14"/>
  <c r="AD28" i="14"/>
  <c r="AF28" i="14"/>
  <c r="AG28" i="14"/>
  <c r="AI28" i="14"/>
  <c r="AC29" i="14"/>
  <c r="AD29" i="14"/>
  <c r="AF29" i="14"/>
  <c r="AG29" i="14"/>
  <c r="AC30" i="14"/>
  <c r="AD30" i="14"/>
  <c r="AF30" i="14"/>
  <c r="AG30" i="14"/>
  <c r="AC31" i="14"/>
  <c r="AD31" i="14"/>
  <c r="AF31" i="14"/>
  <c r="AG31" i="14"/>
  <c r="AI29" i="14"/>
  <c r="AI120" i="14"/>
  <c r="G10" i="14"/>
  <c r="AL19" i="14"/>
  <c r="AL20" i="14"/>
  <c r="AL21" i="14"/>
  <c r="AL22" i="14"/>
  <c r="AL23" i="14"/>
  <c r="AL24" i="14"/>
  <c r="AL25" i="14"/>
  <c r="AL26" i="14"/>
  <c r="AN19" i="14"/>
  <c r="AL28" i="14"/>
  <c r="AN28" i="14"/>
  <c r="AL29" i="14"/>
  <c r="AL30" i="14"/>
  <c r="AL31" i="14"/>
  <c r="AN29" i="14"/>
  <c r="AN120" i="14"/>
  <c r="AM19" i="14"/>
  <c r="AM20" i="14"/>
  <c r="AM21" i="14"/>
  <c r="AM22" i="14"/>
  <c r="AM23" i="14"/>
  <c r="AM24" i="14"/>
  <c r="AM25" i="14"/>
  <c r="AM26" i="14"/>
  <c r="AO19" i="14"/>
  <c r="AM28" i="14"/>
  <c r="AO28" i="14"/>
  <c r="AM29" i="14"/>
  <c r="AM30" i="14"/>
  <c r="AM31" i="14"/>
  <c r="AO29" i="14"/>
  <c r="AO120" i="14"/>
  <c r="G11" i="14"/>
  <c r="AR19" i="14"/>
  <c r="AR20" i="14"/>
  <c r="AR21" i="14"/>
  <c r="AR22" i="14"/>
  <c r="AR23" i="14"/>
  <c r="AR24" i="14"/>
  <c r="AR25" i="14"/>
  <c r="AR26" i="14"/>
  <c r="AT19" i="14"/>
  <c r="AR28" i="14"/>
  <c r="AT28" i="14"/>
  <c r="AR29" i="14"/>
  <c r="AR30" i="14"/>
  <c r="AR31" i="14"/>
  <c r="AT29" i="14"/>
  <c r="AT120" i="14"/>
  <c r="AS19" i="14"/>
  <c r="AS20" i="14"/>
  <c r="AS21" i="14"/>
  <c r="AS22" i="14"/>
  <c r="AS23" i="14"/>
  <c r="AS24" i="14"/>
  <c r="AS25" i="14"/>
  <c r="AS26" i="14"/>
  <c r="AU19" i="14"/>
  <c r="AS28" i="14"/>
  <c r="AU28" i="14"/>
  <c r="AS29" i="14"/>
  <c r="AS30" i="14"/>
  <c r="AS31" i="14"/>
  <c r="AU29" i="14"/>
  <c r="AU120" i="14"/>
  <c r="G12" i="14"/>
  <c r="AX19" i="14"/>
  <c r="AX20" i="14"/>
  <c r="AX21" i="14"/>
  <c r="AX22" i="14"/>
  <c r="AX23" i="14"/>
  <c r="AX24" i="14"/>
  <c r="AX25" i="14"/>
  <c r="AX26" i="14"/>
  <c r="AZ19" i="14"/>
  <c r="AX28" i="14"/>
  <c r="AZ28" i="14"/>
  <c r="AX29" i="14"/>
  <c r="AX30" i="14"/>
  <c r="AX31" i="14"/>
  <c r="AZ29" i="14"/>
  <c r="AZ120" i="14"/>
  <c r="AY19" i="14"/>
  <c r="AY20" i="14"/>
  <c r="AY21" i="14"/>
  <c r="AY22" i="14"/>
  <c r="AY23" i="14"/>
  <c r="AY24" i="14"/>
  <c r="AY25" i="14"/>
  <c r="AY26" i="14"/>
  <c r="BA19" i="14"/>
  <c r="AY28" i="14"/>
  <c r="BA28" i="14"/>
  <c r="AY29" i="14"/>
  <c r="AY30" i="14"/>
  <c r="AY31" i="14"/>
  <c r="BA29" i="14"/>
  <c r="BA120" i="14"/>
  <c r="G13" i="14"/>
  <c r="BD19" i="14"/>
  <c r="BD20" i="14"/>
  <c r="BD21" i="14"/>
  <c r="BD22" i="14"/>
  <c r="BD23" i="14"/>
  <c r="BD24" i="14"/>
  <c r="BD25" i="14"/>
  <c r="BD26" i="14"/>
  <c r="BF19" i="14"/>
  <c r="BD28" i="14"/>
  <c r="BF28" i="14"/>
  <c r="BD29" i="14"/>
  <c r="BD30" i="14"/>
  <c r="BD31" i="14"/>
  <c r="BF29" i="14"/>
  <c r="BF120" i="14"/>
  <c r="BE19" i="14"/>
  <c r="BE20" i="14"/>
  <c r="BE21" i="14"/>
  <c r="BE22" i="14"/>
  <c r="BE23" i="14"/>
  <c r="BE24" i="14"/>
  <c r="BE25" i="14"/>
  <c r="BE26" i="14"/>
  <c r="BG19" i="14"/>
  <c r="BE28" i="14"/>
  <c r="BG28" i="14"/>
  <c r="BE29" i="14"/>
  <c r="BE30" i="14"/>
  <c r="BE31" i="14"/>
  <c r="BG29" i="14"/>
  <c r="BG120" i="14"/>
  <c r="G14" i="14"/>
  <c r="BJ19" i="14"/>
  <c r="BJ20" i="14"/>
  <c r="BJ21" i="14"/>
  <c r="BJ22" i="14"/>
  <c r="BJ23" i="14"/>
  <c r="BJ24" i="14"/>
  <c r="BJ25" i="14"/>
  <c r="BJ26" i="14"/>
  <c r="BL19" i="14"/>
  <c r="BJ28" i="14"/>
  <c r="BL28" i="14"/>
  <c r="BJ29" i="14"/>
  <c r="BJ30" i="14"/>
  <c r="BJ31" i="14"/>
  <c r="BL29" i="14"/>
  <c r="BL120" i="14"/>
  <c r="BK19" i="14"/>
  <c r="BK20" i="14"/>
  <c r="BK21" i="14"/>
  <c r="BK22" i="14"/>
  <c r="BK23" i="14"/>
  <c r="BK24" i="14"/>
  <c r="BK25" i="14"/>
  <c r="BK26" i="14"/>
  <c r="BM19" i="14"/>
  <c r="BK28" i="14"/>
  <c r="BM28" i="14"/>
  <c r="BK29" i="14"/>
  <c r="BK30" i="14"/>
  <c r="BK31" i="14"/>
  <c r="BM29" i="14"/>
  <c r="BM120" i="14"/>
  <c r="AC32" i="14"/>
  <c r="AD32" i="14"/>
  <c r="AF32" i="14"/>
  <c r="AG32" i="14"/>
  <c r="AC33" i="14"/>
  <c r="AD33" i="14"/>
  <c r="AF33" i="14"/>
  <c r="AG33" i="14"/>
  <c r="AC34" i="14"/>
  <c r="AD34" i="14"/>
  <c r="AF34" i="14"/>
  <c r="AG34" i="14"/>
  <c r="AC35" i="14"/>
  <c r="AD35" i="14"/>
  <c r="AF35" i="14"/>
  <c r="AG35" i="14"/>
  <c r="AC36" i="14"/>
  <c r="AD36" i="14"/>
  <c r="AF36" i="14"/>
  <c r="AG36" i="14"/>
  <c r="AC37" i="14"/>
  <c r="AD37" i="14"/>
  <c r="AF37" i="14"/>
  <c r="AG37" i="14"/>
  <c r="AC38" i="14"/>
  <c r="AD38" i="14"/>
  <c r="AF38" i="14"/>
  <c r="AG38" i="14"/>
  <c r="AC39" i="14"/>
  <c r="AD39" i="14"/>
  <c r="AF39" i="14"/>
  <c r="AG39" i="14"/>
  <c r="AC40" i="14"/>
  <c r="AD40" i="14"/>
  <c r="AF40" i="14"/>
  <c r="AG40" i="14"/>
  <c r="AC41" i="14"/>
  <c r="AD41" i="14"/>
  <c r="AF41" i="14"/>
  <c r="AG41" i="14"/>
  <c r="AC42" i="14"/>
  <c r="AD42" i="14"/>
  <c r="AF42" i="14"/>
  <c r="AG42" i="14"/>
  <c r="AC43" i="14"/>
  <c r="AD43" i="14"/>
  <c r="AF43" i="14"/>
  <c r="AG43" i="14"/>
  <c r="AC44" i="14"/>
  <c r="AD44" i="14"/>
  <c r="AF44" i="14"/>
  <c r="AG44" i="14"/>
  <c r="AC45" i="14"/>
  <c r="AD45" i="14"/>
  <c r="AF45" i="14"/>
  <c r="AG45" i="14"/>
  <c r="AC46" i="14"/>
  <c r="AD46" i="14"/>
  <c r="AF46" i="14"/>
  <c r="AG46" i="14"/>
  <c r="AC47" i="14"/>
  <c r="AD47" i="14"/>
  <c r="AF47" i="14"/>
  <c r="AG47" i="14"/>
  <c r="AC48" i="14"/>
  <c r="AD48" i="14"/>
  <c r="AF48" i="14"/>
  <c r="AG48" i="14"/>
  <c r="AC49" i="14"/>
  <c r="AD49" i="14"/>
  <c r="AF49" i="14"/>
  <c r="AG49" i="14"/>
  <c r="AC50" i="14"/>
  <c r="AD50" i="14"/>
  <c r="AF50" i="14"/>
  <c r="AG50" i="14"/>
  <c r="AC51" i="14"/>
  <c r="AD51" i="14"/>
  <c r="AF51" i="14"/>
  <c r="AG51" i="14"/>
  <c r="AC52" i="14"/>
  <c r="AD52" i="14"/>
  <c r="AF52" i="14"/>
  <c r="AG52" i="14"/>
  <c r="AC53" i="14"/>
  <c r="AD53" i="14"/>
  <c r="AF53" i="14"/>
  <c r="AG53" i="14"/>
  <c r="AC54" i="14"/>
  <c r="AD54" i="14"/>
  <c r="AF54" i="14"/>
  <c r="AG54" i="14"/>
  <c r="AC55" i="14"/>
  <c r="AD55" i="14"/>
  <c r="AF55" i="14"/>
  <c r="AG55" i="14"/>
  <c r="AC56" i="14"/>
  <c r="AD56" i="14"/>
  <c r="AF56" i="14"/>
  <c r="AG56" i="14"/>
  <c r="AC57" i="14"/>
  <c r="AD57" i="14"/>
  <c r="AF57" i="14"/>
  <c r="AG57" i="14"/>
  <c r="AC58" i="14"/>
  <c r="AD58" i="14"/>
  <c r="AF58" i="14"/>
  <c r="AG58" i="14"/>
  <c r="AC59" i="14"/>
  <c r="AD59" i="14"/>
  <c r="AF59" i="14"/>
  <c r="AG59" i="14"/>
  <c r="AC60" i="14"/>
  <c r="AD60" i="14"/>
  <c r="AF60" i="14"/>
  <c r="AG60" i="14"/>
  <c r="AC61" i="14"/>
  <c r="AD61" i="14"/>
  <c r="AF61" i="14"/>
  <c r="AG61" i="14"/>
  <c r="AC62" i="14"/>
  <c r="AD62" i="14"/>
  <c r="AF62" i="14"/>
  <c r="AG62" i="14"/>
  <c r="AC63" i="14"/>
  <c r="AD63" i="14"/>
  <c r="AF63" i="14"/>
  <c r="AG63" i="14"/>
  <c r="AC64" i="14"/>
  <c r="AD64" i="14"/>
  <c r="AF64" i="14"/>
  <c r="AG64" i="14"/>
  <c r="AC65" i="14"/>
  <c r="AD65" i="14"/>
  <c r="AF65" i="14"/>
  <c r="AG65" i="14"/>
  <c r="AC66" i="14"/>
  <c r="AD66" i="14"/>
  <c r="AF66" i="14"/>
  <c r="AG66" i="14"/>
  <c r="AC67" i="14"/>
  <c r="AD67" i="14"/>
  <c r="AF67" i="14"/>
  <c r="AG67" i="14"/>
  <c r="AC68" i="14"/>
  <c r="AD68" i="14"/>
  <c r="AF68" i="14"/>
  <c r="AG68" i="14"/>
  <c r="AC69" i="14"/>
  <c r="AD69" i="14"/>
  <c r="AF69" i="14"/>
  <c r="AG69" i="14"/>
  <c r="AC70" i="14"/>
  <c r="AD70" i="14"/>
  <c r="AF70" i="14"/>
  <c r="AG70" i="14"/>
  <c r="AC71" i="14"/>
  <c r="AD71" i="14"/>
  <c r="AF71" i="14"/>
  <c r="AG71" i="14"/>
  <c r="AC72" i="14"/>
  <c r="AD72" i="14"/>
  <c r="AF72" i="14"/>
  <c r="AG72" i="14"/>
  <c r="AC73" i="14"/>
  <c r="AD73" i="14"/>
  <c r="AF73" i="14"/>
  <c r="AG73" i="14"/>
  <c r="AC74" i="14"/>
  <c r="AD74" i="14"/>
  <c r="AF74" i="14"/>
  <c r="AG74" i="14"/>
  <c r="AC75" i="14"/>
  <c r="AD75" i="14"/>
  <c r="AF75" i="14"/>
  <c r="AG75" i="14"/>
  <c r="AC76" i="14"/>
  <c r="AD76" i="14"/>
  <c r="AF76" i="14"/>
  <c r="AG76" i="14"/>
  <c r="AC77" i="14"/>
  <c r="AD77" i="14"/>
  <c r="AF77" i="14"/>
  <c r="AG77" i="14"/>
  <c r="AC78" i="14"/>
  <c r="AD78" i="14"/>
  <c r="AF78" i="14"/>
  <c r="AG78" i="14"/>
  <c r="AC79" i="14"/>
  <c r="AD79" i="14"/>
  <c r="AF79" i="14"/>
  <c r="AG79" i="14"/>
  <c r="AC80" i="14"/>
  <c r="AD80" i="14"/>
  <c r="AF80" i="14"/>
  <c r="AG80" i="14"/>
  <c r="AC81" i="14"/>
  <c r="AD81" i="14"/>
  <c r="AF81" i="14"/>
  <c r="AG81" i="14"/>
  <c r="AC82" i="14"/>
  <c r="AD82" i="14"/>
  <c r="AF82" i="14"/>
  <c r="AG82" i="14"/>
  <c r="AC83" i="14"/>
  <c r="AD83" i="14"/>
  <c r="AF83" i="14"/>
  <c r="AG83" i="14"/>
  <c r="AC84" i="14"/>
  <c r="AD84" i="14"/>
  <c r="AF84" i="14"/>
  <c r="AG84" i="14"/>
  <c r="AC85" i="14"/>
  <c r="AD85" i="14"/>
  <c r="AF85" i="14"/>
  <c r="AG85" i="14"/>
  <c r="AC86" i="14"/>
  <c r="AD86" i="14"/>
  <c r="AF86" i="14"/>
  <c r="AG86" i="14"/>
  <c r="AC87" i="14"/>
  <c r="AD87" i="14"/>
  <c r="AF87" i="14"/>
  <c r="AG87" i="14"/>
  <c r="AC88" i="14"/>
  <c r="AD88" i="14"/>
  <c r="AF88" i="14"/>
  <c r="AG88" i="14"/>
  <c r="AC89" i="14"/>
  <c r="AD89" i="14"/>
  <c r="AF89" i="14"/>
  <c r="AG89" i="14"/>
  <c r="AC90" i="14"/>
  <c r="AD90" i="14"/>
  <c r="AF90" i="14"/>
  <c r="AG90" i="14"/>
  <c r="AC91" i="14"/>
  <c r="AD91" i="14"/>
  <c r="AF91" i="14"/>
  <c r="AG91" i="14"/>
  <c r="AC92" i="14"/>
  <c r="AD92" i="14"/>
  <c r="AF92" i="14"/>
  <c r="AG92" i="14"/>
  <c r="AC93" i="14"/>
  <c r="AD93" i="14"/>
  <c r="AF93" i="14"/>
  <c r="AG93" i="14"/>
  <c r="AC94" i="14"/>
  <c r="AD94" i="14"/>
  <c r="AF94" i="14"/>
  <c r="AG94" i="14"/>
  <c r="AC95" i="14"/>
  <c r="AD95" i="14"/>
  <c r="AF95" i="14"/>
  <c r="AG95" i="14"/>
  <c r="AC96" i="14"/>
  <c r="AD96" i="14"/>
  <c r="AF96" i="14"/>
  <c r="AG96" i="14"/>
  <c r="AC97" i="14"/>
  <c r="AD97" i="14"/>
  <c r="AF97" i="14"/>
  <c r="AG97" i="14"/>
  <c r="AC98" i="14"/>
  <c r="AD98" i="14"/>
  <c r="AF98" i="14"/>
  <c r="AG98" i="14"/>
  <c r="AC99" i="14"/>
  <c r="AD99" i="14"/>
  <c r="AF99" i="14"/>
  <c r="AG99" i="14"/>
  <c r="AC100" i="14"/>
  <c r="AD100" i="14"/>
  <c r="AF100" i="14"/>
  <c r="AG100" i="14"/>
  <c r="AC101" i="14"/>
  <c r="AD101" i="14"/>
  <c r="AF101" i="14"/>
  <c r="AG101" i="14"/>
  <c r="AC102" i="14"/>
  <c r="AD102" i="14"/>
  <c r="AF102" i="14"/>
  <c r="AG102" i="14"/>
  <c r="AC103" i="14"/>
  <c r="AD103" i="14"/>
  <c r="AF103" i="14"/>
  <c r="AG103" i="14"/>
  <c r="AC104" i="14"/>
  <c r="AD104" i="14"/>
  <c r="AF104" i="14"/>
  <c r="AG104" i="14"/>
  <c r="AC105" i="14"/>
  <c r="AD105" i="14"/>
  <c r="AF105" i="14"/>
  <c r="AG105" i="14"/>
  <c r="AC106" i="14"/>
  <c r="AD106" i="14"/>
  <c r="AF106" i="14"/>
  <c r="AG106" i="14"/>
  <c r="AC107" i="14"/>
  <c r="AD107" i="14"/>
  <c r="AF107" i="14"/>
  <c r="AG107" i="14"/>
  <c r="AC108" i="14"/>
  <c r="AD108" i="14"/>
  <c r="AF108" i="14"/>
  <c r="AG108" i="14"/>
  <c r="AC109" i="14"/>
  <c r="AD109" i="14"/>
  <c r="AF109" i="14"/>
  <c r="AG109" i="14"/>
  <c r="AC110" i="14"/>
  <c r="AD110" i="14"/>
  <c r="AF110" i="14"/>
  <c r="AG110" i="14"/>
  <c r="AC111" i="14"/>
  <c r="AD111" i="14"/>
  <c r="AF111" i="14"/>
  <c r="AG111" i="14"/>
  <c r="AC112" i="14"/>
  <c r="AD112" i="14"/>
  <c r="AF112" i="14"/>
  <c r="AG112" i="14"/>
  <c r="AC113" i="14"/>
  <c r="AD113" i="14"/>
  <c r="AF113" i="14"/>
  <c r="AG113" i="14"/>
  <c r="AC114" i="14"/>
  <c r="AD114" i="14"/>
  <c r="AF114" i="14"/>
  <c r="AG114" i="14"/>
  <c r="AC115" i="14"/>
  <c r="AD115" i="14"/>
  <c r="AF115" i="14"/>
  <c r="AG115" i="14"/>
  <c r="AC116" i="14"/>
  <c r="AD116" i="14"/>
  <c r="AF116" i="14"/>
  <c r="AG116" i="14"/>
  <c r="AI32" i="14"/>
  <c r="AI121" i="14"/>
  <c r="AL32" i="14"/>
  <c r="AL33" i="14"/>
  <c r="AL34" i="14"/>
  <c r="AL35" i="14"/>
  <c r="AL36" i="14"/>
  <c r="AL37" i="14"/>
  <c r="AL38" i="14"/>
  <c r="AL39" i="14"/>
  <c r="AL40" i="14"/>
  <c r="AL41" i="14"/>
  <c r="AL42" i="14"/>
  <c r="AL43" i="14"/>
  <c r="AL44" i="14"/>
  <c r="AL45" i="14"/>
  <c r="AL46" i="14"/>
  <c r="AL47" i="14"/>
  <c r="AL48" i="14"/>
  <c r="AL49" i="14"/>
  <c r="AL50" i="14"/>
  <c r="AL51" i="14"/>
  <c r="AL52" i="14"/>
  <c r="AL53" i="14"/>
  <c r="AL54" i="14"/>
  <c r="AL55" i="14"/>
  <c r="AL56" i="14"/>
  <c r="AL57" i="14"/>
  <c r="AL58" i="14"/>
  <c r="AL59" i="14"/>
  <c r="AL60" i="14"/>
  <c r="AL61" i="14"/>
  <c r="AL62" i="14"/>
  <c r="AL63" i="14"/>
  <c r="AL64" i="14"/>
  <c r="AL65" i="14"/>
  <c r="AL66" i="14"/>
  <c r="AL67" i="14"/>
  <c r="AL68" i="14"/>
  <c r="AL69" i="14"/>
  <c r="AL70" i="14"/>
  <c r="AL71" i="14"/>
  <c r="AL72" i="14"/>
  <c r="AL73" i="14"/>
  <c r="AL74" i="14"/>
  <c r="AL75" i="14"/>
  <c r="AL76" i="14"/>
  <c r="AL77" i="14"/>
  <c r="AL78" i="14"/>
  <c r="AL79" i="14"/>
  <c r="AL80" i="14"/>
  <c r="AL81" i="14"/>
  <c r="AL82" i="14"/>
  <c r="AL83" i="14"/>
  <c r="AL84" i="14"/>
  <c r="AL85" i="14"/>
  <c r="AL86" i="14"/>
  <c r="AL87" i="14"/>
  <c r="AL88" i="14"/>
  <c r="AL89" i="14"/>
  <c r="AL90" i="14"/>
  <c r="AL91" i="14"/>
  <c r="AL92" i="14"/>
  <c r="AL93" i="14"/>
  <c r="AL94" i="14"/>
  <c r="AL95" i="14"/>
  <c r="AL96" i="14"/>
  <c r="AL97" i="14"/>
  <c r="AL98" i="14"/>
  <c r="AL99" i="14"/>
  <c r="AL100" i="14"/>
  <c r="AL101" i="14"/>
  <c r="AL102" i="14"/>
  <c r="AL103" i="14"/>
  <c r="AL104" i="14"/>
  <c r="AL105" i="14"/>
  <c r="AL106" i="14"/>
  <c r="AL107" i="14"/>
  <c r="AL108" i="14"/>
  <c r="AL109" i="14"/>
  <c r="AL110" i="14"/>
  <c r="AL111" i="14"/>
  <c r="AL112" i="14"/>
  <c r="AL113" i="14"/>
  <c r="AL114" i="14"/>
  <c r="AL115" i="14"/>
  <c r="AL116" i="14"/>
  <c r="AN32" i="14"/>
  <c r="AN121" i="14"/>
  <c r="AM32" i="14"/>
  <c r="AM33" i="14"/>
  <c r="AM34" i="14"/>
  <c r="AM35" i="14"/>
  <c r="AM36" i="14"/>
  <c r="AM37" i="14"/>
  <c r="AM38" i="14"/>
  <c r="AM39" i="14"/>
  <c r="AM40" i="14"/>
  <c r="AM41" i="14"/>
  <c r="AM42" i="14"/>
  <c r="AM43" i="14"/>
  <c r="AM44" i="14"/>
  <c r="AM45" i="14"/>
  <c r="AM46" i="14"/>
  <c r="AM47" i="14"/>
  <c r="AM48" i="14"/>
  <c r="AM49" i="14"/>
  <c r="AM50" i="14"/>
  <c r="AM51" i="14"/>
  <c r="AM52" i="14"/>
  <c r="AM53" i="14"/>
  <c r="AM54" i="14"/>
  <c r="AM55" i="14"/>
  <c r="AM56" i="14"/>
  <c r="AM57" i="14"/>
  <c r="AM58" i="14"/>
  <c r="AM59" i="14"/>
  <c r="AM60" i="14"/>
  <c r="AM61" i="14"/>
  <c r="AM62" i="14"/>
  <c r="AM63" i="14"/>
  <c r="AM64" i="14"/>
  <c r="AM65" i="14"/>
  <c r="AM66" i="14"/>
  <c r="AM67" i="14"/>
  <c r="AM68" i="14"/>
  <c r="AM69" i="14"/>
  <c r="AM70" i="14"/>
  <c r="AM71" i="14"/>
  <c r="AM72" i="14"/>
  <c r="AM73" i="14"/>
  <c r="AM74" i="14"/>
  <c r="AM75" i="14"/>
  <c r="AM76" i="14"/>
  <c r="AM77" i="14"/>
  <c r="AM78" i="14"/>
  <c r="AM79" i="14"/>
  <c r="AM80" i="14"/>
  <c r="AM81" i="14"/>
  <c r="AM82" i="14"/>
  <c r="AM83" i="14"/>
  <c r="AM84" i="14"/>
  <c r="AM85" i="14"/>
  <c r="AM86" i="14"/>
  <c r="AM87" i="14"/>
  <c r="AM88" i="14"/>
  <c r="AM89" i="14"/>
  <c r="AM90" i="14"/>
  <c r="AM91" i="14"/>
  <c r="AM92" i="14"/>
  <c r="AM93" i="14"/>
  <c r="AM94" i="14"/>
  <c r="AM95" i="14"/>
  <c r="AM96" i="14"/>
  <c r="AM97" i="14"/>
  <c r="AM98" i="14"/>
  <c r="AM99" i="14"/>
  <c r="AM100" i="14"/>
  <c r="AM101" i="14"/>
  <c r="AM102" i="14"/>
  <c r="AM103" i="14"/>
  <c r="AM104" i="14"/>
  <c r="AM105" i="14"/>
  <c r="AM106" i="14"/>
  <c r="AM107" i="14"/>
  <c r="AM108" i="14"/>
  <c r="AM109" i="14"/>
  <c r="AM110" i="14"/>
  <c r="AM111" i="14"/>
  <c r="AM112" i="14"/>
  <c r="AM113" i="14"/>
  <c r="AM114" i="14"/>
  <c r="AM115" i="14"/>
  <c r="AM116" i="14"/>
  <c r="AO32" i="14"/>
  <c r="AO121" i="14"/>
  <c r="AR32" i="14"/>
  <c r="AR33" i="14"/>
  <c r="AR34" i="14"/>
  <c r="AR35" i="14"/>
  <c r="AR36" i="14"/>
  <c r="AR37" i="14"/>
  <c r="AR38" i="14"/>
  <c r="AR39" i="14"/>
  <c r="AR40" i="14"/>
  <c r="AR41" i="14"/>
  <c r="AR42" i="14"/>
  <c r="AR43" i="14"/>
  <c r="AR44" i="14"/>
  <c r="AR45" i="14"/>
  <c r="AR46" i="14"/>
  <c r="AR47" i="14"/>
  <c r="AR48" i="14"/>
  <c r="AR49" i="14"/>
  <c r="AR50" i="14"/>
  <c r="AR51" i="14"/>
  <c r="AR52" i="14"/>
  <c r="AR53" i="14"/>
  <c r="AR54" i="14"/>
  <c r="AR55" i="14"/>
  <c r="AR56" i="14"/>
  <c r="AR57" i="14"/>
  <c r="AR58" i="14"/>
  <c r="AR59" i="14"/>
  <c r="AR60" i="14"/>
  <c r="AR61" i="14"/>
  <c r="AR62" i="14"/>
  <c r="AR63" i="14"/>
  <c r="AR64" i="14"/>
  <c r="AR65" i="14"/>
  <c r="AR66" i="14"/>
  <c r="AR67" i="14"/>
  <c r="AR68" i="14"/>
  <c r="AR69" i="14"/>
  <c r="AR70" i="14"/>
  <c r="AR71" i="14"/>
  <c r="AR72" i="14"/>
  <c r="AR73" i="14"/>
  <c r="AR74" i="14"/>
  <c r="AR75" i="14"/>
  <c r="AR76" i="14"/>
  <c r="AR77" i="14"/>
  <c r="AR78" i="14"/>
  <c r="AR79" i="14"/>
  <c r="AR80" i="14"/>
  <c r="AR81" i="14"/>
  <c r="AR82" i="14"/>
  <c r="AR83" i="14"/>
  <c r="AR84" i="14"/>
  <c r="AR85" i="14"/>
  <c r="AR86" i="14"/>
  <c r="AR87" i="14"/>
  <c r="AR88" i="14"/>
  <c r="AR89" i="14"/>
  <c r="AR90" i="14"/>
  <c r="AR91" i="14"/>
  <c r="AR92" i="14"/>
  <c r="AR93" i="14"/>
  <c r="AR94" i="14"/>
  <c r="AR95" i="14"/>
  <c r="AR96" i="14"/>
  <c r="AR97" i="14"/>
  <c r="AR98" i="14"/>
  <c r="AR99" i="14"/>
  <c r="AR100" i="14"/>
  <c r="AR101" i="14"/>
  <c r="AR102" i="14"/>
  <c r="AR103" i="14"/>
  <c r="AR104" i="14"/>
  <c r="AR105" i="14"/>
  <c r="AR106" i="14"/>
  <c r="AR107" i="14"/>
  <c r="AR108" i="14"/>
  <c r="AR109" i="14"/>
  <c r="AR110" i="14"/>
  <c r="AR111" i="14"/>
  <c r="AR112" i="14"/>
  <c r="AR113" i="14"/>
  <c r="AR114" i="14"/>
  <c r="AR115" i="14"/>
  <c r="AR116" i="14"/>
  <c r="AT32" i="14"/>
  <c r="AT121" i="14"/>
  <c r="AS32" i="14"/>
  <c r="AS33" i="14"/>
  <c r="AS34" i="14"/>
  <c r="AS35" i="14"/>
  <c r="AS36" i="14"/>
  <c r="AS37" i="14"/>
  <c r="AS38" i="14"/>
  <c r="AS39" i="14"/>
  <c r="AS40" i="14"/>
  <c r="AS41" i="14"/>
  <c r="AS42" i="14"/>
  <c r="AS43" i="14"/>
  <c r="AS44" i="14"/>
  <c r="AS45" i="14"/>
  <c r="AS46" i="14"/>
  <c r="AS47" i="14"/>
  <c r="AS48" i="14"/>
  <c r="AS49" i="14"/>
  <c r="AS50" i="14"/>
  <c r="AS51" i="14"/>
  <c r="AS52" i="14"/>
  <c r="AS53" i="14"/>
  <c r="AS54" i="14"/>
  <c r="AS55" i="14"/>
  <c r="AS56" i="14"/>
  <c r="AS57" i="14"/>
  <c r="AS58" i="14"/>
  <c r="AS59" i="14"/>
  <c r="AS60" i="14"/>
  <c r="AS61" i="14"/>
  <c r="AS62" i="14"/>
  <c r="AS63" i="14"/>
  <c r="AS64" i="14"/>
  <c r="AS65" i="14"/>
  <c r="AS66" i="14"/>
  <c r="AS67" i="14"/>
  <c r="AS68" i="14"/>
  <c r="AS69" i="14"/>
  <c r="AS70" i="14"/>
  <c r="AS71" i="14"/>
  <c r="AS72" i="14"/>
  <c r="AS73" i="14"/>
  <c r="AS74" i="14"/>
  <c r="AS75" i="14"/>
  <c r="AS76" i="14"/>
  <c r="AS77" i="14"/>
  <c r="AS78" i="14"/>
  <c r="AS79" i="14"/>
  <c r="AS80" i="14"/>
  <c r="AS81" i="14"/>
  <c r="AS82" i="14"/>
  <c r="AS83" i="14"/>
  <c r="AS84" i="14"/>
  <c r="AS85" i="14"/>
  <c r="AS86" i="14"/>
  <c r="AS87" i="14"/>
  <c r="AS88" i="14"/>
  <c r="AS89" i="14"/>
  <c r="AS90" i="14"/>
  <c r="AS91" i="14"/>
  <c r="AS92" i="14"/>
  <c r="AS93" i="14"/>
  <c r="AS94" i="14"/>
  <c r="AS95" i="14"/>
  <c r="AS96" i="14"/>
  <c r="AS97" i="14"/>
  <c r="AS98" i="14"/>
  <c r="AS99" i="14"/>
  <c r="AS100" i="14"/>
  <c r="AS101" i="14"/>
  <c r="AS102" i="14"/>
  <c r="AS103" i="14"/>
  <c r="AS104" i="14"/>
  <c r="AS105" i="14"/>
  <c r="AS106" i="14"/>
  <c r="AS107" i="14"/>
  <c r="AS108" i="14"/>
  <c r="AS109" i="14"/>
  <c r="AS110" i="14"/>
  <c r="AS111" i="14"/>
  <c r="AS112" i="14"/>
  <c r="AS113" i="14"/>
  <c r="AS114" i="14"/>
  <c r="AS115" i="14"/>
  <c r="AS116" i="14"/>
  <c r="AU32" i="14"/>
  <c r="AU12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71" i="14"/>
  <c r="AX72" i="14"/>
  <c r="AX73" i="14"/>
  <c r="AX74" i="14"/>
  <c r="AX75" i="14"/>
  <c r="AX76" i="14"/>
  <c r="AX77" i="14"/>
  <c r="AX78" i="14"/>
  <c r="AX79" i="14"/>
  <c r="AX80" i="14"/>
  <c r="AX81" i="14"/>
  <c r="AX82" i="14"/>
  <c r="AX83" i="14"/>
  <c r="AX84" i="14"/>
  <c r="AX85" i="14"/>
  <c r="AX86" i="14"/>
  <c r="AX87" i="14"/>
  <c r="AX88" i="14"/>
  <c r="AX89" i="14"/>
  <c r="AX90" i="14"/>
  <c r="AX91" i="14"/>
  <c r="AX92" i="14"/>
  <c r="AX93" i="14"/>
  <c r="AX94" i="14"/>
  <c r="AX95" i="14"/>
  <c r="AX96" i="14"/>
  <c r="AX97" i="14"/>
  <c r="AX98" i="14"/>
  <c r="AX99" i="14"/>
  <c r="AX100" i="14"/>
  <c r="AX101" i="14"/>
  <c r="AX102" i="14"/>
  <c r="AX103" i="14"/>
  <c r="AX104" i="14"/>
  <c r="AX105" i="14"/>
  <c r="AX106" i="14"/>
  <c r="AX107" i="14"/>
  <c r="AX108" i="14"/>
  <c r="AX109" i="14"/>
  <c r="AX110" i="14"/>
  <c r="AX111" i="14"/>
  <c r="AX112" i="14"/>
  <c r="AX113" i="14"/>
  <c r="AX114" i="14"/>
  <c r="AX115" i="14"/>
  <c r="AX116" i="14"/>
  <c r="AZ32" i="14"/>
  <c r="AZ121" i="14"/>
  <c r="AY32" i="14"/>
  <c r="AY33" i="14"/>
  <c r="AY34" i="14"/>
  <c r="AY35" i="14"/>
  <c r="AY36" i="14"/>
  <c r="AY37" i="14"/>
  <c r="AY38" i="14"/>
  <c r="AY39" i="14"/>
  <c r="AY40" i="14"/>
  <c r="AY41" i="14"/>
  <c r="AY42" i="14"/>
  <c r="AY43" i="14"/>
  <c r="AY44" i="14"/>
  <c r="AY45" i="14"/>
  <c r="AY46" i="14"/>
  <c r="AY47" i="14"/>
  <c r="AY48" i="14"/>
  <c r="AY49" i="14"/>
  <c r="AY50" i="14"/>
  <c r="AY51" i="14"/>
  <c r="AY52" i="14"/>
  <c r="AY53" i="14"/>
  <c r="AY54" i="14"/>
  <c r="AY55" i="14"/>
  <c r="AY56" i="14"/>
  <c r="AY57" i="14"/>
  <c r="AY58" i="14"/>
  <c r="AY59" i="14"/>
  <c r="AY60" i="14"/>
  <c r="AY61" i="14"/>
  <c r="AY62" i="14"/>
  <c r="AY63" i="14"/>
  <c r="AY64" i="14"/>
  <c r="AY65" i="14"/>
  <c r="AY66" i="14"/>
  <c r="AY67" i="14"/>
  <c r="AY68" i="14"/>
  <c r="AY69" i="14"/>
  <c r="AY70" i="14"/>
  <c r="AY71" i="14"/>
  <c r="AY72" i="14"/>
  <c r="AY73" i="14"/>
  <c r="AY74" i="14"/>
  <c r="AY75" i="14"/>
  <c r="AY76" i="14"/>
  <c r="AY77" i="14"/>
  <c r="AY78" i="14"/>
  <c r="AY79" i="14"/>
  <c r="AY80" i="14"/>
  <c r="AY81" i="14"/>
  <c r="AY82" i="14"/>
  <c r="AY83" i="14"/>
  <c r="AY84" i="14"/>
  <c r="AY85" i="14"/>
  <c r="AY86" i="14"/>
  <c r="AY87" i="14"/>
  <c r="AY88" i="14"/>
  <c r="AY89" i="14"/>
  <c r="AY90" i="14"/>
  <c r="AY91" i="14"/>
  <c r="AY92" i="14"/>
  <c r="AY93" i="14"/>
  <c r="AY94" i="14"/>
  <c r="AY95" i="14"/>
  <c r="AY96" i="14"/>
  <c r="AY97" i="14"/>
  <c r="AY98" i="14"/>
  <c r="AY99" i="14"/>
  <c r="AY100" i="14"/>
  <c r="AY101" i="14"/>
  <c r="AY102" i="14"/>
  <c r="AY103" i="14"/>
  <c r="AY104" i="14"/>
  <c r="AY105" i="14"/>
  <c r="AY106" i="14"/>
  <c r="AY107" i="14"/>
  <c r="AY108" i="14"/>
  <c r="AY109" i="14"/>
  <c r="AY110" i="14"/>
  <c r="AY111" i="14"/>
  <c r="AY112" i="14"/>
  <c r="AY113" i="14"/>
  <c r="AY114" i="14"/>
  <c r="AY115" i="14"/>
  <c r="AY116" i="14"/>
  <c r="BA32" i="14"/>
  <c r="BA121" i="14"/>
  <c r="BD32" i="14"/>
  <c r="BD33" i="14"/>
  <c r="BD34" i="14"/>
  <c r="BD35" i="14"/>
  <c r="BD36" i="14"/>
  <c r="BD37" i="14"/>
  <c r="BD38" i="14"/>
  <c r="BD39" i="14"/>
  <c r="BD40" i="14"/>
  <c r="BD41" i="14"/>
  <c r="BD42" i="14"/>
  <c r="BD43" i="14"/>
  <c r="BD44" i="14"/>
  <c r="BD45" i="14"/>
  <c r="BD46" i="14"/>
  <c r="BD47" i="14"/>
  <c r="BD48" i="14"/>
  <c r="BD49" i="14"/>
  <c r="BD50" i="14"/>
  <c r="BD51" i="14"/>
  <c r="BD52" i="14"/>
  <c r="BD53" i="14"/>
  <c r="BD54" i="14"/>
  <c r="BD55" i="14"/>
  <c r="BD56" i="14"/>
  <c r="BD57" i="14"/>
  <c r="BD58" i="14"/>
  <c r="BD59" i="14"/>
  <c r="BD60" i="14"/>
  <c r="BD61" i="14"/>
  <c r="BD62" i="14"/>
  <c r="BD63" i="14"/>
  <c r="BD64" i="14"/>
  <c r="BD65" i="14"/>
  <c r="BD66" i="14"/>
  <c r="BD67" i="14"/>
  <c r="BD68" i="14"/>
  <c r="BD69" i="14"/>
  <c r="BD70" i="14"/>
  <c r="BD71" i="14"/>
  <c r="BD72" i="14"/>
  <c r="BD73" i="14"/>
  <c r="BD74" i="14"/>
  <c r="BD75" i="14"/>
  <c r="BD76" i="14"/>
  <c r="BD77" i="14"/>
  <c r="BD78" i="14"/>
  <c r="BD79" i="14"/>
  <c r="BD80" i="14"/>
  <c r="BD81" i="14"/>
  <c r="BD82" i="14"/>
  <c r="BD83" i="14"/>
  <c r="BD84" i="14"/>
  <c r="BD85" i="14"/>
  <c r="BD86" i="14"/>
  <c r="BD87" i="14"/>
  <c r="BD88" i="14"/>
  <c r="BD89" i="14"/>
  <c r="BD90" i="14"/>
  <c r="BD91" i="14"/>
  <c r="BD92" i="14"/>
  <c r="BD93" i="14"/>
  <c r="BD94" i="14"/>
  <c r="BD95" i="14"/>
  <c r="BD96" i="14"/>
  <c r="BD97" i="14"/>
  <c r="BD98" i="14"/>
  <c r="BD99" i="14"/>
  <c r="BD100" i="14"/>
  <c r="BD101" i="14"/>
  <c r="BD102" i="14"/>
  <c r="BD103" i="14"/>
  <c r="BD104" i="14"/>
  <c r="BD105" i="14"/>
  <c r="BD106" i="14"/>
  <c r="BD107" i="14"/>
  <c r="BD108" i="14"/>
  <c r="BD109" i="14"/>
  <c r="BD110" i="14"/>
  <c r="BD111" i="14"/>
  <c r="BD112" i="14"/>
  <c r="BD113" i="14"/>
  <c r="BD114" i="14"/>
  <c r="BD115" i="14"/>
  <c r="BD116" i="14"/>
  <c r="BF32" i="14"/>
  <c r="BF121" i="14"/>
  <c r="BE32" i="14"/>
  <c r="BE33" i="14"/>
  <c r="BE34" i="14"/>
  <c r="BE35" i="14"/>
  <c r="BE36" i="14"/>
  <c r="BE37" i="14"/>
  <c r="BE38" i="14"/>
  <c r="BE39" i="14"/>
  <c r="BE40" i="14"/>
  <c r="BE41" i="14"/>
  <c r="BE42" i="14"/>
  <c r="BE43" i="14"/>
  <c r="BE44" i="14"/>
  <c r="BE45" i="14"/>
  <c r="BE46" i="14"/>
  <c r="BE47" i="14"/>
  <c r="BE48" i="14"/>
  <c r="BE49" i="14"/>
  <c r="BE50" i="14"/>
  <c r="BE51" i="14"/>
  <c r="BE52" i="14"/>
  <c r="BE53" i="14"/>
  <c r="BE54" i="14"/>
  <c r="BE55" i="14"/>
  <c r="BE56" i="14"/>
  <c r="BE57" i="14"/>
  <c r="BE58" i="14"/>
  <c r="BE59" i="14"/>
  <c r="BE60" i="14"/>
  <c r="BE61" i="14"/>
  <c r="BE62" i="14"/>
  <c r="BE63" i="14"/>
  <c r="BE64" i="14"/>
  <c r="BE65" i="14"/>
  <c r="BE66" i="14"/>
  <c r="BE67" i="14"/>
  <c r="BE68" i="14"/>
  <c r="BE69" i="14"/>
  <c r="BE70" i="14"/>
  <c r="BE71" i="14"/>
  <c r="BE72" i="14"/>
  <c r="BE73" i="14"/>
  <c r="BE74" i="14"/>
  <c r="BE75" i="14"/>
  <c r="BE76" i="14"/>
  <c r="BE77" i="14"/>
  <c r="BE78" i="14"/>
  <c r="BE79" i="14"/>
  <c r="BE80" i="14"/>
  <c r="BE81" i="14"/>
  <c r="BE82" i="14"/>
  <c r="BE83" i="14"/>
  <c r="BE84" i="14"/>
  <c r="BE85" i="14"/>
  <c r="BE86" i="14"/>
  <c r="BE87" i="14"/>
  <c r="BE88" i="14"/>
  <c r="BE89" i="14"/>
  <c r="BE90" i="14"/>
  <c r="BE91" i="14"/>
  <c r="BE92" i="14"/>
  <c r="BE93" i="14"/>
  <c r="BE94" i="14"/>
  <c r="BE95" i="14"/>
  <c r="BE96" i="14"/>
  <c r="BE97" i="14"/>
  <c r="BE98" i="14"/>
  <c r="BE99" i="14"/>
  <c r="BE100" i="14"/>
  <c r="BE101" i="14"/>
  <c r="BE102" i="14"/>
  <c r="BE103" i="14"/>
  <c r="BE104" i="14"/>
  <c r="BE105" i="14"/>
  <c r="BE106" i="14"/>
  <c r="BE107" i="14"/>
  <c r="BE108" i="14"/>
  <c r="BE109" i="14"/>
  <c r="BE110" i="14"/>
  <c r="BE111" i="14"/>
  <c r="BE112" i="14"/>
  <c r="BE113" i="14"/>
  <c r="BE114" i="14"/>
  <c r="BE115" i="14"/>
  <c r="BE116" i="14"/>
  <c r="BG32" i="14"/>
  <c r="BG121" i="14"/>
  <c r="BJ32" i="14"/>
  <c r="BJ33" i="14"/>
  <c r="BJ34" i="14"/>
  <c r="BJ35" i="14"/>
  <c r="BJ36" i="14"/>
  <c r="BJ37" i="14"/>
  <c r="BJ38" i="14"/>
  <c r="BJ39" i="14"/>
  <c r="BJ40" i="14"/>
  <c r="BJ41" i="14"/>
  <c r="BJ42" i="14"/>
  <c r="BJ43" i="14"/>
  <c r="BJ44" i="14"/>
  <c r="BJ45" i="14"/>
  <c r="BJ46" i="14"/>
  <c r="BJ47" i="14"/>
  <c r="BJ48" i="14"/>
  <c r="BJ49" i="14"/>
  <c r="BJ50" i="14"/>
  <c r="BJ51" i="14"/>
  <c r="BJ52" i="14"/>
  <c r="BJ53" i="14"/>
  <c r="BJ54" i="14"/>
  <c r="BJ55" i="14"/>
  <c r="BJ56" i="14"/>
  <c r="BJ57" i="14"/>
  <c r="BJ58" i="14"/>
  <c r="BJ59" i="14"/>
  <c r="BJ60" i="14"/>
  <c r="BJ61" i="14"/>
  <c r="BJ62" i="14"/>
  <c r="BJ63" i="14"/>
  <c r="BJ64" i="14"/>
  <c r="BJ65" i="14"/>
  <c r="BJ66" i="14"/>
  <c r="BJ67" i="14"/>
  <c r="BJ68" i="14"/>
  <c r="BJ69" i="14"/>
  <c r="BJ70" i="14"/>
  <c r="BJ71" i="14"/>
  <c r="BJ72" i="14"/>
  <c r="BJ73" i="14"/>
  <c r="BJ74" i="14"/>
  <c r="BJ75" i="14"/>
  <c r="BJ76" i="14"/>
  <c r="BJ77" i="14"/>
  <c r="BJ78" i="14"/>
  <c r="BJ79" i="14"/>
  <c r="BJ80" i="14"/>
  <c r="BJ81" i="14"/>
  <c r="BJ82" i="14"/>
  <c r="BJ83" i="14"/>
  <c r="BJ84" i="14"/>
  <c r="BJ85" i="14"/>
  <c r="BJ86" i="14"/>
  <c r="BJ87" i="14"/>
  <c r="BJ88" i="14"/>
  <c r="BJ89" i="14"/>
  <c r="BJ90" i="14"/>
  <c r="BJ91" i="14"/>
  <c r="BJ92" i="14"/>
  <c r="BJ93" i="14"/>
  <c r="BJ94" i="14"/>
  <c r="BJ95" i="14"/>
  <c r="BJ96" i="14"/>
  <c r="BJ97" i="14"/>
  <c r="BJ98" i="14"/>
  <c r="BJ99" i="14"/>
  <c r="BJ100" i="14"/>
  <c r="BJ101" i="14"/>
  <c r="BJ102" i="14"/>
  <c r="BJ103" i="14"/>
  <c r="BJ104" i="14"/>
  <c r="BJ105" i="14"/>
  <c r="BJ106" i="14"/>
  <c r="BJ107" i="14"/>
  <c r="BJ108" i="14"/>
  <c r="BJ109" i="14"/>
  <c r="BJ110" i="14"/>
  <c r="BJ111" i="14"/>
  <c r="BJ112" i="14"/>
  <c r="BJ113" i="14"/>
  <c r="BJ114" i="14"/>
  <c r="BJ115" i="14"/>
  <c r="BJ116" i="14"/>
  <c r="BL32" i="14"/>
  <c r="BL121" i="14"/>
  <c r="BK32" i="14"/>
  <c r="BK33" i="14"/>
  <c r="BK34" i="14"/>
  <c r="BK35" i="14"/>
  <c r="BK36" i="14"/>
  <c r="BK37" i="14"/>
  <c r="BK38" i="14"/>
  <c r="BK39" i="14"/>
  <c r="BK40" i="14"/>
  <c r="BK41" i="14"/>
  <c r="BK42" i="14"/>
  <c r="BK43" i="14"/>
  <c r="BK44" i="14"/>
  <c r="BK45" i="14"/>
  <c r="BK46" i="14"/>
  <c r="BK47" i="14"/>
  <c r="BK48" i="14"/>
  <c r="BK49" i="14"/>
  <c r="BK50" i="14"/>
  <c r="BK51" i="14"/>
  <c r="BK52" i="14"/>
  <c r="BK53" i="14"/>
  <c r="BK54" i="14"/>
  <c r="BK55" i="14"/>
  <c r="BK56" i="14"/>
  <c r="BK57" i="14"/>
  <c r="BK58" i="14"/>
  <c r="BK59" i="14"/>
  <c r="BK60" i="14"/>
  <c r="BK61" i="14"/>
  <c r="BK62" i="14"/>
  <c r="BK63" i="14"/>
  <c r="BK64" i="14"/>
  <c r="BK65" i="14"/>
  <c r="BK66" i="14"/>
  <c r="BK67" i="14"/>
  <c r="BK68" i="14"/>
  <c r="BK69" i="14"/>
  <c r="BK70" i="14"/>
  <c r="BK71" i="14"/>
  <c r="BK72" i="14"/>
  <c r="BK73" i="14"/>
  <c r="BK74" i="14"/>
  <c r="BK75" i="14"/>
  <c r="BK76" i="14"/>
  <c r="BK77" i="14"/>
  <c r="BK78" i="14"/>
  <c r="BK79" i="14"/>
  <c r="BK80" i="14"/>
  <c r="BK81" i="14"/>
  <c r="BK82" i="14"/>
  <c r="BK83" i="14"/>
  <c r="BK84" i="14"/>
  <c r="BK85" i="14"/>
  <c r="BK86" i="14"/>
  <c r="BK87" i="14"/>
  <c r="BK88" i="14"/>
  <c r="BK89" i="14"/>
  <c r="BK90" i="14"/>
  <c r="BK91" i="14"/>
  <c r="BK92" i="14"/>
  <c r="BK93" i="14"/>
  <c r="BK94" i="14"/>
  <c r="BK95" i="14"/>
  <c r="BK96" i="14"/>
  <c r="BK97" i="14"/>
  <c r="BK98" i="14"/>
  <c r="BK99" i="14"/>
  <c r="BK100" i="14"/>
  <c r="BK101" i="14"/>
  <c r="BK102" i="14"/>
  <c r="BK103" i="14"/>
  <c r="BK104" i="14"/>
  <c r="BK105" i="14"/>
  <c r="BK106" i="14"/>
  <c r="BK107" i="14"/>
  <c r="BK108" i="14"/>
  <c r="BK109" i="14"/>
  <c r="BK110" i="14"/>
  <c r="BK111" i="14"/>
  <c r="BK112" i="14"/>
  <c r="BK113" i="14"/>
  <c r="BK114" i="14"/>
  <c r="BK115" i="14"/>
  <c r="BK116" i="14"/>
  <c r="BM32" i="14"/>
  <c r="BM121" i="14"/>
  <c r="AH32" i="14"/>
  <c r="AH121" i="14"/>
  <c r="AH19" i="14"/>
  <c r="AH28" i="14"/>
  <c r="AH29" i="14"/>
  <c r="AH120" i="14"/>
  <c r="F33" i="14"/>
  <c r="F34" i="14"/>
  <c r="F36" i="14"/>
  <c r="F37" i="14"/>
  <c r="F38" i="14"/>
  <c r="F39" i="14"/>
  <c r="F40" i="14"/>
  <c r="F42" i="14"/>
  <c r="F43" i="14"/>
  <c r="F44" i="14"/>
  <c r="F45" i="14"/>
  <c r="F46" i="14"/>
  <c r="F47" i="14"/>
  <c r="F48" i="14"/>
  <c r="F49" i="14"/>
  <c r="F51" i="14"/>
  <c r="F52" i="14"/>
  <c r="F53" i="14"/>
  <c r="F54" i="14"/>
  <c r="F55" i="14"/>
  <c r="F56" i="14"/>
  <c r="F57" i="14"/>
  <c r="F58" i="14"/>
  <c r="F64" i="14"/>
  <c r="F65" i="14"/>
  <c r="F66" i="14"/>
  <c r="F67" i="14"/>
  <c r="F68" i="14"/>
  <c r="F69" i="14"/>
  <c r="F70" i="14"/>
  <c r="F71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6" i="14"/>
  <c r="F87" i="14"/>
  <c r="F88" i="14"/>
  <c r="F89" i="14"/>
  <c r="F90" i="14"/>
  <c r="F92" i="14"/>
  <c r="F93" i="14"/>
  <c r="F94" i="14"/>
  <c r="F95" i="14"/>
  <c r="F96" i="14"/>
  <c r="F98" i="14"/>
  <c r="F99" i="14"/>
  <c r="F100" i="14"/>
  <c r="F101" i="14"/>
  <c r="F102" i="14"/>
  <c r="F103" i="14"/>
  <c r="F104" i="14"/>
  <c r="F106" i="14"/>
  <c r="F107" i="14"/>
  <c r="F108" i="14"/>
  <c r="F109" i="14"/>
  <c r="F110" i="14"/>
  <c r="F112" i="14"/>
  <c r="F113" i="14"/>
  <c r="F114" i="14"/>
  <c r="F115" i="14"/>
  <c r="F116" i="14"/>
  <c r="G34" i="14"/>
  <c r="G35" i="14"/>
  <c r="O19" i="23"/>
  <c r="P19" i="23"/>
  <c r="R19" i="23"/>
  <c r="O20" i="23"/>
  <c r="P20" i="23"/>
  <c r="R20" i="23"/>
  <c r="O21" i="23"/>
  <c r="P21" i="23"/>
  <c r="O22" i="23"/>
  <c r="P22" i="23"/>
  <c r="R21" i="23"/>
  <c r="O23" i="23"/>
  <c r="P23" i="23"/>
  <c r="R23" i="23"/>
  <c r="O24" i="23"/>
  <c r="P24" i="23"/>
  <c r="R24" i="23"/>
  <c r="O25" i="23"/>
  <c r="P25" i="23"/>
  <c r="R25" i="23"/>
  <c r="O26" i="23"/>
  <c r="P26" i="23"/>
  <c r="R26" i="23"/>
  <c r="R27" i="23"/>
  <c r="E10" i="23"/>
  <c r="U19" i="23"/>
  <c r="W19" i="23"/>
  <c r="U20" i="23"/>
  <c r="W20" i="23"/>
  <c r="U21" i="23"/>
  <c r="U22" i="23"/>
  <c r="W21" i="23"/>
  <c r="U23" i="23"/>
  <c r="W23" i="23"/>
  <c r="U24" i="23"/>
  <c r="W24" i="23"/>
  <c r="U25" i="23"/>
  <c r="W25" i="23"/>
  <c r="U26" i="23"/>
  <c r="W26" i="23"/>
  <c r="W27" i="23"/>
  <c r="V19" i="23"/>
  <c r="X19" i="23"/>
  <c r="V20" i="23"/>
  <c r="X20" i="23"/>
  <c r="V21" i="23"/>
  <c r="V22" i="23"/>
  <c r="X21" i="23"/>
  <c r="V23" i="23"/>
  <c r="X23" i="23"/>
  <c r="V24" i="23"/>
  <c r="X24" i="23"/>
  <c r="V25" i="23"/>
  <c r="X25" i="23"/>
  <c r="V26" i="23"/>
  <c r="X26" i="23"/>
  <c r="X27" i="23"/>
  <c r="E11" i="23"/>
  <c r="AA19" i="23"/>
  <c r="AC19" i="23"/>
  <c r="AA20" i="23"/>
  <c r="AC20" i="23"/>
  <c r="AA21" i="23"/>
  <c r="AA22" i="23"/>
  <c r="AC21" i="23"/>
  <c r="AA23" i="23"/>
  <c r="AC23" i="23"/>
  <c r="AA24" i="23"/>
  <c r="AC24" i="23"/>
  <c r="AA25" i="23"/>
  <c r="AC25" i="23"/>
  <c r="AA26" i="23"/>
  <c r="AC26" i="23"/>
  <c r="AC27" i="23"/>
  <c r="AB19" i="23"/>
  <c r="AD19" i="23"/>
  <c r="AB20" i="23"/>
  <c r="AD20" i="23"/>
  <c r="AB21" i="23"/>
  <c r="AB22" i="23"/>
  <c r="AD21" i="23"/>
  <c r="AB23" i="23"/>
  <c r="AD23" i="23"/>
  <c r="AB24" i="23"/>
  <c r="AD24" i="23"/>
  <c r="AB25" i="23"/>
  <c r="AD25" i="23"/>
  <c r="AB26" i="23"/>
  <c r="AD26" i="23"/>
  <c r="AD27" i="23"/>
  <c r="E12" i="23"/>
  <c r="AG19" i="23"/>
  <c r="AI19" i="23"/>
  <c r="AG20" i="23"/>
  <c r="AI20" i="23"/>
  <c r="AG21" i="23"/>
  <c r="AG22" i="23"/>
  <c r="AI21" i="23"/>
  <c r="AG23" i="23"/>
  <c r="AI23" i="23"/>
  <c r="AG24" i="23"/>
  <c r="AI24" i="23"/>
  <c r="AG25" i="23"/>
  <c r="AI25" i="23"/>
  <c r="AG26" i="23"/>
  <c r="AI26" i="23"/>
  <c r="AI27" i="23"/>
  <c r="AH19" i="23"/>
  <c r="AJ19" i="23"/>
  <c r="AH20" i="23"/>
  <c r="AJ20" i="23"/>
  <c r="AH21" i="23"/>
  <c r="AH22" i="23"/>
  <c r="AJ21" i="23"/>
  <c r="AH23" i="23"/>
  <c r="AJ23" i="23"/>
  <c r="AH24" i="23"/>
  <c r="AJ24" i="23"/>
  <c r="AH25" i="23"/>
  <c r="AJ25" i="23"/>
  <c r="AH26" i="23"/>
  <c r="AJ26" i="23"/>
  <c r="AJ27" i="23"/>
  <c r="E13" i="23"/>
  <c r="AM19" i="23"/>
  <c r="AO19" i="23"/>
  <c r="AM20" i="23"/>
  <c r="AO20" i="23"/>
  <c r="AM21" i="23"/>
  <c r="AM22" i="23"/>
  <c r="AO21" i="23"/>
  <c r="AM23" i="23"/>
  <c r="AO23" i="23"/>
  <c r="AM24" i="23"/>
  <c r="AO24" i="23"/>
  <c r="AM25" i="23"/>
  <c r="AO25" i="23"/>
  <c r="AM26" i="23"/>
  <c r="AO26" i="23"/>
  <c r="AO27" i="23"/>
  <c r="AN19" i="23"/>
  <c r="AP19" i="23"/>
  <c r="AN20" i="23"/>
  <c r="AP20" i="23"/>
  <c r="AN21" i="23"/>
  <c r="AN22" i="23"/>
  <c r="AP21" i="23"/>
  <c r="AN23" i="23"/>
  <c r="AP23" i="23"/>
  <c r="AN24" i="23"/>
  <c r="AP24" i="23"/>
  <c r="AN25" i="23"/>
  <c r="AP25" i="23"/>
  <c r="AN26" i="23"/>
  <c r="AP26" i="23"/>
  <c r="AP27" i="23"/>
  <c r="E14" i="23"/>
  <c r="AS19" i="23"/>
  <c r="AU19" i="23"/>
  <c r="AS20" i="23"/>
  <c r="AU20" i="23"/>
  <c r="AS21" i="23"/>
  <c r="AS22" i="23"/>
  <c r="AU21" i="23"/>
  <c r="AS23" i="23"/>
  <c r="AU23" i="23"/>
  <c r="AS24" i="23"/>
  <c r="AU24" i="23"/>
  <c r="AS25" i="23"/>
  <c r="AU25" i="23"/>
  <c r="AS26" i="23"/>
  <c r="AU26" i="23"/>
  <c r="AU27" i="23"/>
  <c r="AT19" i="23"/>
  <c r="AV19" i="23"/>
  <c r="AT20" i="23"/>
  <c r="AV20" i="23"/>
  <c r="AT21" i="23"/>
  <c r="AT22" i="23"/>
  <c r="AV21" i="23"/>
  <c r="AT23" i="23"/>
  <c r="AV23" i="23"/>
  <c r="AT24" i="23"/>
  <c r="AV24" i="23"/>
  <c r="AT25" i="23"/>
  <c r="AV25" i="23"/>
  <c r="AT26" i="23"/>
  <c r="AV26" i="23"/>
  <c r="AV27" i="23"/>
  <c r="R28" i="23"/>
  <c r="W28" i="23"/>
  <c r="X28" i="23"/>
  <c r="AC28" i="23"/>
  <c r="AD28" i="23"/>
  <c r="AI28" i="23"/>
  <c r="AJ28" i="23"/>
  <c r="AO28" i="23"/>
  <c r="AP28" i="23"/>
  <c r="AU28" i="23"/>
  <c r="AV28" i="23"/>
  <c r="Q28" i="23"/>
  <c r="Q19" i="23"/>
  <c r="Q20" i="23"/>
  <c r="Q21" i="23"/>
  <c r="Q23" i="23"/>
  <c r="Q24" i="23"/>
  <c r="Q25" i="23"/>
  <c r="Q26" i="23"/>
  <c r="Q27" i="23"/>
  <c r="P19" i="24"/>
  <c r="Q19" i="24"/>
  <c r="S19" i="24"/>
  <c r="P20" i="24"/>
  <c r="Q20" i="24"/>
  <c r="S20" i="24"/>
  <c r="P21" i="24"/>
  <c r="Q21" i="24"/>
  <c r="S21" i="24"/>
  <c r="P22" i="24"/>
  <c r="Q22" i="24"/>
  <c r="S22" i="24"/>
  <c r="S26" i="24"/>
  <c r="E10" i="24"/>
  <c r="V19" i="24"/>
  <c r="X19" i="24"/>
  <c r="V20" i="24"/>
  <c r="X20" i="24"/>
  <c r="V21" i="24"/>
  <c r="X21" i="24"/>
  <c r="V22" i="24"/>
  <c r="X22" i="24"/>
  <c r="X26" i="24"/>
  <c r="W19" i="24"/>
  <c r="Y19" i="24"/>
  <c r="W20" i="24"/>
  <c r="Y20" i="24"/>
  <c r="W21" i="24"/>
  <c r="Y21" i="24"/>
  <c r="W22" i="24"/>
  <c r="Y22" i="24"/>
  <c r="Y26" i="24"/>
  <c r="E11" i="24"/>
  <c r="AB19" i="24"/>
  <c r="AD19" i="24"/>
  <c r="AB20" i="24"/>
  <c r="AD20" i="24"/>
  <c r="AB21" i="24"/>
  <c r="AD21" i="24"/>
  <c r="AB22" i="24"/>
  <c r="AD22" i="24"/>
  <c r="AD26" i="24"/>
  <c r="AC19" i="24"/>
  <c r="AE19" i="24"/>
  <c r="AC20" i="24"/>
  <c r="AE20" i="24"/>
  <c r="AC21" i="24"/>
  <c r="AE21" i="24"/>
  <c r="AC22" i="24"/>
  <c r="AE22" i="24"/>
  <c r="AE26" i="24"/>
  <c r="E12" i="24"/>
  <c r="AH19" i="24"/>
  <c r="AJ19" i="24"/>
  <c r="AH20" i="24"/>
  <c r="AJ20" i="24"/>
  <c r="AH21" i="24"/>
  <c r="AJ21" i="24"/>
  <c r="AH22" i="24"/>
  <c r="AJ22" i="24"/>
  <c r="AJ26" i="24"/>
  <c r="AI19" i="24"/>
  <c r="AK19" i="24"/>
  <c r="AI20" i="24"/>
  <c r="AK20" i="24"/>
  <c r="AI21" i="24"/>
  <c r="AK21" i="24"/>
  <c r="AI22" i="24"/>
  <c r="AK22" i="24"/>
  <c r="AK26" i="24"/>
  <c r="E13" i="24"/>
  <c r="AN19" i="24"/>
  <c r="AP19" i="24"/>
  <c r="AN20" i="24"/>
  <c r="AP20" i="24"/>
  <c r="AN21" i="24"/>
  <c r="AP21" i="24"/>
  <c r="AN22" i="24"/>
  <c r="AP22" i="24"/>
  <c r="AP26" i="24"/>
  <c r="AO19" i="24"/>
  <c r="AQ19" i="24"/>
  <c r="AO20" i="24"/>
  <c r="AQ20" i="24"/>
  <c r="AO21" i="24"/>
  <c r="AQ21" i="24"/>
  <c r="AO22" i="24"/>
  <c r="AQ22" i="24"/>
  <c r="AQ26" i="24"/>
  <c r="E14" i="24"/>
  <c r="AT19" i="24"/>
  <c r="AV19" i="24"/>
  <c r="AT20" i="24"/>
  <c r="AV20" i="24"/>
  <c r="AT21" i="24"/>
  <c r="AV21" i="24"/>
  <c r="AT22" i="24"/>
  <c r="AV22" i="24"/>
  <c r="AV26" i="24"/>
  <c r="AU19" i="24"/>
  <c r="AW19" i="24"/>
  <c r="AU20" i="24"/>
  <c r="AW20" i="24"/>
  <c r="AU21" i="24"/>
  <c r="AW21" i="24"/>
  <c r="AU22" i="24"/>
  <c r="AW22" i="24"/>
  <c r="AW26" i="24"/>
  <c r="R19" i="24"/>
  <c r="R20" i="24"/>
  <c r="R21" i="24"/>
  <c r="R22" i="24"/>
  <c r="R26" i="24"/>
  <c r="E26" i="25"/>
  <c r="E25" i="25"/>
  <c r="E24" i="25"/>
  <c r="E23" i="25"/>
  <c r="E22" i="25"/>
  <c r="E21" i="25"/>
  <c r="E20" i="25"/>
  <c r="E19" i="25"/>
  <c r="O26" i="25"/>
  <c r="P26" i="25"/>
  <c r="R26" i="25"/>
  <c r="R27" i="25"/>
  <c r="E10" i="25"/>
  <c r="U26" i="25"/>
  <c r="W26" i="25"/>
  <c r="W27" i="25"/>
  <c r="V26" i="25"/>
  <c r="X26" i="25"/>
  <c r="X27" i="25"/>
  <c r="E11" i="25"/>
  <c r="AA26" i="25"/>
  <c r="AC26" i="25"/>
  <c r="AC27" i="25"/>
  <c r="AB26" i="25"/>
  <c r="AD26" i="25"/>
  <c r="AD27" i="25"/>
  <c r="E12" i="25"/>
  <c r="AG26" i="25"/>
  <c r="AI26" i="25"/>
  <c r="AI27" i="25"/>
  <c r="AH26" i="25"/>
  <c r="AJ26" i="25"/>
  <c r="AJ27" i="25"/>
  <c r="E13" i="25"/>
  <c r="AM26" i="25"/>
  <c r="AO26" i="25"/>
  <c r="AO27" i="25"/>
  <c r="AN26" i="25"/>
  <c r="AP26" i="25"/>
  <c r="AP27" i="25"/>
  <c r="E14" i="25"/>
  <c r="AS26" i="25"/>
  <c r="AU26" i="25"/>
  <c r="AU27" i="25"/>
  <c r="AT26" i="25"/>
  <c r="AV26" i="25"/>
  <c r="AV27" i="25"/>
  <c r="Q26" i="25"/>
  <c r="Q27" i="25"/>
  <c r="R23" i="26"/>
  <c r="E10" i="26"/>
  <c r="X23" i="26"/>
  <c r="R24" i="26"/>
  <c r="X24" i="26"/>
  <c r="R25" i="26"/>
  <c r="X25" i="26"/>
  <c r="Z23" i="26"/>
  <c r="Y23" i="26"/>
  <c r="Y24" i="26"/>
  <c r="Y25" i="26"/>
  <c r="AA23" i="26"/>
  <c r="E11" i="26"/>
  <c r="AD23" i="26"/>
  <c r="AD24" i="26"/>
  <c r="AD25" i="26"/>
  <c r="AF23" i="26"/>
  <c r="AE23" i="26"/>
  <c r="AE24" i="26"/>
  <c r="AE25" i="26"/>
  <c r="AG23" i="26"/>
  <c r="E12" i="26"/>
  <c r="AJ23" i="26"/>
  <c r="AJ24" i="26"/>
  <c r="AJ25" i="26"/>
  <c r="AL23" i="26"/>
  <c r="AK23" i="26"/>
  <c r="AK24" i="26"/>
  <c r="AK25" i="26"/>
  <c r="AM23" i="26"/>
  <c r="E13" i="26"/>
  <c r="AP23" i="26"/>
  <c r="AP24" i="26"/>
  <c r="AP25" i="26"/>
  <c r="AR23" i="26"/>
  <c r="AQ23" i="26"/>
  <c r="AQ24" i="26"/>
  <c r="AQ25" i="26"/>
  <c r="AS23" i="26"/>
  <c r="E14" i="26"/>
  <c r="AV23" i="26"/>
  <c r="AV24" i="26"/>
  <c r="AV25" i="26"/>
  <c r="AX23" i="26"/>
  <c r="AW23" i="26"/>
  <c r="AW24" i="26"/>
  <c r="AW25" i="26"/>
  <c r="AY23" i="26"/>
  <c r="R20" i="26"/>
  <c r="X20" i="26"/>
  <c r="Z20" i="26"/>
  <c r="R21" i="26"/>
  <c r="X21" i="26"/>
  <c r="Z21" i="26"/>
  <c r="R22" i="26"/>
  <c r="X22" i="26"/>
  <c r="Z22" i="26"/>
  <c r="Y20" i="26"/>
  <c r="AA20" i="26"/>
  <c r="Y21" i="26"/>
  <c r="AA21" i="26"/>
  <c r="Y22" i="26"/>
  <c r="AA22" i="26"/>
  <c r="AD20" i="26"/>
  <c r="AF20" i="26"/>
  <c r="AD21" i="26"/>
  <c r="AF21" i="26"/>
  <c r="AD22" i="26"/>
  <c r="AF22" i="26"/>
  <c r="AE20" i="26"/>
  <c r="AG20" i="26"/>
  <c r="AE21" i="26"/>
  <c r="AG21" i="26"/>
  <c r="AE22" i="26"/>
  <c r="AG22" i="26"/>
  <c r="AJ20" i="26"/>
  <c r="AL20" i="26"/>
  <c r="AJ21" i="26"/>
  <c r="AL21" i="26"/>
  <c r="AJ22" i="26"/>
  <c r="AL22" i="26"/>
  <c r="AK20" i="26"/>
  <c r="AM20" i="26"/>
  <c r="AK21" i="26"/>
  <c r="AM21" i="26"/>
  <c r="AK22" i="26"/>
  <c r="AM22" i="26"/>
  <c r="AP20" i="26"/>
  <c r="AR20" i="26"/>
  <c r="AP21" i="26"/>
  <c r="AR21" i="26"/>
  <c r="AP22" i="26"/>
  <c r="AR22" i="26"/>
  <c r="AQ20" i="26"/>
  <c r="AS20" i="26"/>
  <c r="AQ21" i="26"/>
  <c r="AS21" i="26"/>
  <c r="AQ22" i="26"/>
  <c r="AS22" i="26"/>
  <c r="AV20" i="26"/>
  <c r="AX20" i="26"/>
  <c r="AV21" i="26"/>
  <c r="AX21" i="26"/>
  <c r="AV22" i="26"/>
  <c r="AX22" i="26"/>
  <c r="AW20" i="26"/>
  <c r="AY20" i="26"/>
  <c r="AW21" i="26"/>
  <c r="AY21" i="26"/>
  <c r="AW22" i="26"/>
  <c r="AY22" i="26"/>
  <c r="S23" i="26"/>
  <c r="S24" i="26"/>
  <c r="S25" i="26"/>
  <c r="U23" i="26"/>
  <c r="T23" i="26"/>
  <c r="S20" i="26"/>
  <c r="U20" i="26"/>
  <c r="S21" i="26"/>
  <c r="U21" i="26"/>
  <c r="S22" i="26"/>
  <c r="U22" i="26"/>
  <c r="T20" i="26"/>
  <c r="T21" i="26"/>
  <c r="T22" i="26"/>
  <c r="P25" i="27"/>
  <c r="Q25" i="27"/>
  <c r="P26" i="27"/>
  <c r="Q26" i="27"/>
  <c r="P27" i="27"/>
  <c r="Q27" i="27"/>
  <c r="P28" i="27"/>
  <c r="Q28" i="27"/>
  <c r="P29" i="27"/>
  <c r="Q29" i="27"/>
  <c r="S25" i="27"/>
  <c r="S32" i="27"/>
  <c r="T32" i="27"/>
  <c r="E10" i="27"/>
  <c r="V25" i="27"/>
  <c r="V26" i="27"/>
  <c r="V27" i="27"/>
  <c r="V28" i="27"/>
  <c r="V29" i="27"/>
  <c r="X25" i="27"/>
  <c r="X32" i="27"/>
  <c r="W25" i="27"/>
  <c r="W26" i="27"/>
  <c r="W27" i="27"/>
  <c r="W28" i="27"/>
  <c r="W29" i="27"/>
  <c r="Y25" i="27"/>
  <c r="Y32" i="27"/>
  <c r="E11" i="27"/>
  <c r="AB25" i="27"/>
  <c r="AB26" i="27"/>
  <c r="AB27" i="27"/>
  <c r="AB28" i="27"/>
  <c r="AB29" i="27"/>
  <c r="AD25" i="27"/>
  <c r="AD32" i="27"/>
  <c r="AC25" i="27"/>
  <c r="AC26" i="27"/>
  <c r="AC27" i="27"/>
  <c r="AC28" i="27"/>
  <c r="AC29" i="27"/>
  <c r="AE25" i="27"/>
  <c r="AE32" i="27"/>
  <c r="E12" i="27"/>
  <c r="AH25" i="27"/>
  <c r="AH26" i="27"/>
  <c r="AH27" i="27"/>
  <c r="AH28" i="27"/>
  <c r="AH29" i="27"/>
  <c r="AJ25" i="27"/>
  <c r="AJ32" i="27"/>
  <c r="AI25" i="27"/>
  <c r="AI26" i="27"/>
  <c r="AI27" i="27"/>
  <c r="AI28" i="27"/>
  <c r="AI29" i="27"/>
  <c r="AK25" i="27"/>
  <c r="AK32" i="27"/>
  <c r="E13" i="27"/>
  <c r="AN25" i="27"/>
  <c r="AN26" i="27"/>
  <c r="AN27" i="27"/>
  <c r="AN28" i="27"/>
  <c r="AN29" i="27"/>
  <c r="AP25" i="27"/>
  <c r="AP32" i="27"/>
  <c r="AO25" i="27"/>
  <c r="AO26" i="27"/>
  <c r="AO27" i="27"/>
  <c r="AO28" i="27"/>
  <c r="AO29" i="27"/>
  <c r="AQ25" i="27"/>
  <c r="AQ32" i="27"/>
  <c r="E14" i="27"/>
  <c r="AT25" i="27"/>
  <c r="AT26" i="27"/>
  <c r="AT27" i="27"/>
  <c r="AT28" i="27"/>
  <c r="AT29" i="27"/>
  <c r="AV25" i="27"/>
  <c r="AV32" i="27"/>
  <c r="AU25" i="27"/>
  <c r="AU26" i="27"/>
  <c r="AU27" i="27"/>
  <c r="AU28" i="27"/>
  <c r="AU29" i="27"/>
  <c r="AW25" i="27"/>
  <c r="AW32" i="27"/>
  <c r="P19" i="27"/>
  <c r="Q19" i="27"/>
  <c r="S19" i="27"/>
  <c r="P20" i="27"/>
  <c r="Q20" i="27"/>
  <c r="P21" i="27"/>
  <c r="Q21" i="27"/>
  <c r="P22" i="27"/>
  <c r="Q22" i="27"/>
  <c r="S20" i="27"/>
  <c r="P23" i="27"/>
  <c r="Q23" i="27"/>
  <c r="P24" i="27"/>
  <c r="Q24" i="27"/>
  <c r="S23" i="27"/>
  <c r="S31" i="27"/>
  <c r="T31" i="27"/>
  <c r="V19" i="27"/>
  <c r="X19" i="27"/>
  <c r="V20" i="27"/>
  <c r="V21" i="27"/>
  <c r="V22" i="27"/>
  <c r="X20" i="27"/>
  <c r="V23" i="27"/>
  <c r="V24" i="27"/>
  <c r="X23" i="27"/>
  <c r="X31" i="27"/>
  <c r="W19" i="27"/>
  <c r="Y19" i="27"/>
  <c r="W20" i="27"/>
  <c r="W21" i="27"/>
  <c r="W22" i="27"/>
  <c r="Y20" i="27"/>
  <c r="W23" i="27"/>
  <c r="W24" i="27"/>
  <c r="Y23" i="27"/>
  <c r="Y31" i="27"/>
  <c r="AB19" i="27"/>
  <c r="AD19" i="27"/>
  <c r="AB20" i="27"/>
  <c r="AB21" i="27"/>
  <c r="AB22" i="27"/>
  <c r="AD20" i="27"/>
  <c r="AB23" i="27"/>
  <c r="AB24" i="27"/>
  <c r="AD23" i="27"/>
  <c r="AD31" i="27"/>
  <c r="AC19" i="27"/>
  <c r="AE19" i="27"/>
  <c r="AC20" i="27"/>
  <c r="AC21" i="27"/>
  <c r="AC22" i="27"/>
  <c r="AE20" i="27"/>
  <c r="AC23" i="27"/>
  <c r="AC24" i="27"/>
  <c r="AE23" i="27"/>
  <c r="AE31" i="27"/>
  <c r="AH19" i="27"/>
  <c r="AJ19" i="27"/>
  <c r="AH20" i="27"/>
  <c r="AH21" i="27"/>
  <c r="AH22" i="27"/>
  <c r="AJ20" i="27"/>
  <c r="AH23" i="27"/>
  <c r="AH24" i="27"/>
  <c r="AJ23" i="27"/>
  <c r="AJ31" i="27"/>
  <c r="AI19" i="27"/>
  <c r="AK19" i="27"/>
  <c r="AI20" i="27"/>
  <c r="AI21" i="27"/>
  <c r="AI22" i="27"/>
  <c r="AK20" i="27"/>
  <c r="AI23" i="27"/>
  <c r="AI24" i="27"/>
  <c r="AK23" i="27"/>
  <c r="AK31" i="27"/>
  <c r="AN19" i="27"/>
  <c r="AP19" i="27"/>
  <c r="AN20" i="27"/>
  <c r="AN21" i="27"/>
  <c r="AN22" i="27"/>
  <c r="AP20" i="27"/>
  <c r="AN23" i="27"/>
  <c r="AN24" i="27"/>
  <c r="AP23" i="27"/>
  <c r="AP31" i="27"/>
  <c r="AO19" i="27"/>
  <c r="AQ19" i="27"/>
  <c r="AO20" i="27"/>
  <c r="AO21" i="27"/>
  <c r="AO22" i="27"/>
  <c r="AQ20" i="27"/>
  <c r="AO23" i="27"/>
  <c r="AO24" i="27"/>
  <c r="AQ23" i="27"/>
  <c r="AQ31" i="27"/>
  <c r="AT19" i="27"/>
  <c r="AV19" i="27"/>
  <c r="AT20" i="27"/>
  <c r="AT21" i="27"/>
  <c r="AT22" i="27"/>
  <c r="AV20" i="27"/>
  <c r="AT23" i="27"/>
  <c r="AT24" i="27"/>
  <c r="AV23" i="27"/>
  <c r="AV31" i="27"/>
  <c r="AU19" i="27"/>
  <c r="AW19" i="27"/>
  <c r="AU20" i="27"/>
  <c r="AU21" i="27"/>
  <c r="AU22" i="27"/>
  <c r="AW20" i="27"/>
  <c r="AU23" i="27"/>
  <c r="AU24" i="27"/>
  <c r="AW23" i="27"/>
  <c r="AW31" i="27"/>
  <c r="R25" i="27"/>
  <c r="R32" i="27"/>
  <c r="R19" i="27"/>
  <c r="R20" i="27"/>
  <c r="R23" i="27"/>
  <c r="R31" i="27"/>
  <c r="P57" i="21"/>
  <c r="E10" i="21"/>
  <c r="V57" i="21"/>
  <c r="P58" i="21"/>
  <c r="V58" i="21"/>
  <c r="P59" i="21"/>
  <c r="V59" i="21"/>
  <c r="P60" i="21"/>
  <c r="V60" i="21"/>
  <c r="P61" i="21"/>
  <c r="V61" i="21"/>
  <c r="P62" i="21"/>
  <c r="V62" i="21"/>
  <c r="X57" i="21"/>
  <c r="X66" i="21"/>
  <c r="W57" i="21"/>
  <c r="W58" i="21"/>
  <c r="W59" i="21"/>
  <c r="W60" i="21"/>
  <c r="W61" i="21"/>
  <c r="W62" i="21"/>
  <c r="Y57" i="21"/>
  <c r="Y66" i="21"/>
  <c r="E11" i="21"/>
  <c r="AB57" i="21"/>
  <c r="AB58" i="21"/>
  <c r="AB59" i="21"/>
  <c r="AB60" i="21"/>
  <c r="AB61" i="21"/>
  <c r="AB62" i="21"/>
  <c r="AD57" i="21"/>
  <c r="AD66" i="21"/>
  <c r="AC57" i="21"/>
  <c r="AC58" i="21"/>
  <c r="AC59" i="21"/>
  <c r="AC60" i="21"/>
  <c r="AC61" i="21"/>
  <c r="AC62" i="21"/>
  <c r="AE57" i="21"/>
  <c r="AE66" i="21"/>
  <c r="E12" i="21"/>
  <c r="AH57" i="21"/>
  <c r="AH58" i="21"/>
  <c r="AH59" i="21"/>
  <c r="AH60" i="21"/>
  <c r="AH61" i="21"/>
  <c r="AH62" i="21"/>
  <c r="AJ57" i="21"/>
  <c r="AJ66" i="21"/>
  <c r="AI57" i="21"/>
  <c r="AI58" i="21"/>
  <c r="AI59" i="21"/>
  <c r="AI60" i="21"/>
  <c r="AI61" i="21"/>
  <c r="AI62" i="21"/>
  <c r="AK57" i="21"/>
  <c r="AK66" i="21"/>
  <c r="E13" i="21"/>
  <c r="AN57" i="21"/>
  <c r="AN58" i="21"/>
  <c r="AN59" i="21"/>
  <c r="AN60" i="21"/>
  <c r="AN61" i="21"/>
  <c r="AN62" i="21"/>
  <c r="AP57" i="21"/>
  <c r="AP66" i="21"/>
  <c r="AO57" i="21"/>
  <c r="AO58" i="21"/>
  <c r="AO59" i="21"/>
  <c r="AO60" i="21"/>
  <c r="AO61" i="21"/>
  <c r="AO62" i="21"/>
  <c r="AQ57" i="21"/>
  <c r="AQ66" i="21"/>
  <c r="E14" i="21"/>
  <c r="AT57" i="21"/>
  <c r="AT58" i="21"/>
  <c r="AT59" i="21"/>
  <c r="AT60" i="21"/>
  <c r="AT61" i="21"/>
  <c r="AT62" i="21"/>
  <c r="AV57" i="21"/>
  <c r="AV66" i="21"/>
  <c r="AU57" i="21"/>
  <c r="AU58" i="21"/>
  <c r="AU59" i="21"/>
  <c r="AU60" i="21"/>
  <c r="AU61" i="21"/>
  <c r="AU62" i="21"/>
  <c r="AW57" i="21"/>
  <c r="AW66" i="21"/>
  <c r="P19" i="21"/>
  <c r="AB19" i="21"/>
  <c r="P20" i="21"/>
  <c r="AB20" i="21"/>
  <c r="P21" i="21"/>
  <c r="AB21" i="21"/>
  <c r="P22" i="21"/>
  <c r="AB22" i="21"/>
  <c r="P23" i="21"/>
  <c r="AB23" i="21"/>
  <c r="P24" i="21"/>
  <c r="AB24" i="21"/>
  <c r="P25" i="21"/>
  <c r="AB25" i="21"/>
  <c r="P26" i="21"/>
  <c r="AB26" i="21"/>
  <c r="P27" i="21"/>
  <c r="AB27" i="21"/>
  <c r="P28" i="21"/>
  <c r="AB28" i="21"/>
  <c r="P29" i="21"/>
  <c r="AB29" i="21"/>
  <c r="AD19" i="21"/>
  <c r="P30" i="21"/>
  <c r="AB30" i="21"/>
  <c r="P31" i="21"/>
  <c r="AB31" i="21"/>
  <c r="AD30" i="21"/>
  <c r="P32" i="21"/>
  <c r="AB32" i="21"/>
  <c r="P33" i="21"/>
  <c r="AB33" i="21"/>
  <c r="P34" i="21"/>
  <c r="AB34" i="21"/>
  <c r="P35" i="21"/>
  <c r="AB35" i="21"/>
  <c r="P36" i="21"/>
  <c r="AB36" i="21"/>
  <c r="P37" i="21"/>
  <c r="AB37" i="21"/>
  <c r="P38" i="21"/>
  <c r="AB38" i="21"/>
  <c r="P39" i="21"/>
  <c r="AB39" i="21"/>
  <c r="P40" i="21"/>
  <c r="AB40" i="21"/>
  <c r="P41" i="21"/>
  <c r="AB41" i="21"/>
  <c r="P42" i="21"/>
  <c r="AB42" i="21"/>
  <c r="P43" i="21"/>
  <c r="AB43" i="21"/>
  <c r="P44" i="21"/>
  <c r="AB44" i="21"/>
  <c r="AD32" i="21"/>
  <c r="P45" i="21"/>
  <c r="AB45" i="21"/>
  <c r="P46" i="21"/>
  <c r="AB46" i="21"/>
  <c r="P47" i="21"/>
  <c r="AB47" i="21"/>
  <c r="P48" i="21"/>
  <c r="AB48" i="21"/>
  <c r="P49" i="21"/>
  <c r="AB49" i="21"/>
  <c r="AD45" i="21"/>
  <c r="P50" i="21"/>
  <c r="AB50" i="21"/>
  <c r="P51" i="21"/>
  <c r="AB51" i="21"/>
  <c r="AD50" i="21"/>
  <c r="P52" i="21"/>
  <c r="AB52" i="21"/>
  <c r="P53" i="21"/>
  <c r="AB53" i="21"/>
  <c r="P54" i="21"/>
  <c r="AB54" i="21"/>
  <c r="P55" i="21"/>
  <c r="AB55" i="21"/>
  <c r="P56" i="21"/>
  <c r="AB56" i="21"/>
  <c r="AD52" i="21"/>
  <c r="AD65" i="21"/>
  <c r="AC19" i="21"/>
  <c r="AC20" i="21"/>
  <c r="AC21" i="21"/>
  <c r="AC22" i="21"/>
  <c r="AC23" i="21"/>
  <c r="AC24" i="21"/>
  <c r="AC25" i="21"/>
  <c r="AC26" i="21"/>
  <c r="AC27" i="21"/>
  <c r="AC28" i="21"/>
  <c r="AC29" i="21"/>
  <c r="AE19" i="21"/>
  <c r="AC30" i="21"/>
  <c r="AC31" i="21"/>
  <c r="AE30" i="21"/>
  <c r="AC32" i="21"/>
  <c r="AC33" i="21"/>
  <c r="AC34" i="21"/>
  <c r="AC35" i="21"/>
  <c r="AC36" i="21"/>
  <c r="AC37" i="21"/>
  <c r="AC38" i="21"/>
  <c r="AC39" i="21"/>
  <c r="AC40" i="21"/>
  <c r="AC41" i="21"/>
  <c r="AC42" i="21"/>
  <c r="AC43" i="21"/>
  <c r="AC44" i="21"/>
  <c r="AE32" i="21"/>
  <c r="AC45" i="21"/>
  <c r="AC46" i="21"/>
  <c r="AC47" i="21"/>
  <c r="AC48" i="21"/>
  <c r="AC49" i="21"/>
  <c r="AE45" i="21"/>
  <c r="AC50" i="21"/>
  <c r="AC51" i="21"/>
  <c r="AE50" i="21"/>
  <c r="AC52" i="21"/>
  <c r="AC53" i="21"/>
  <c r="AC54" i="21"/>
  <c r="AC55" i="21"/>
  <c r="AC56" i="21"/>
  <c r="AE52" i="21"/>
  <c r="AE65" i="21"/>
  <c r="AH19" i="21"/>
  <c r="AH20" i="21"/>
  <c r="AH21" i="21"/>
  <c r="AH22" i="21"/>
  <c r="AH23" i="21"/>
  <c r="AH24" i="21"/>
  <c r="AH25" i="21"/>
  <c r="AH26" i="21"/>
  <c r="AH27" i="21"/>
  <c r="AH28" i="21"/>
  <c r="AH29" i="21"/>
  <c r="AJ19" i="21"/>
  <c r="AH30" i="21"/>
  <c r="AH31" i="21"/>
  <c r="AJ30" i="21"/>
  <c r="AH32" i="21"/>
  <c r="AH33" i="21"/>
  <c r="AH34" i="21"/>
  <c r="AH35" i="21"/>
  <c r="AH36" i="21"/>
  <c r="AH37" i="21"/>
  <c r="AH38" i="21"/>
  <c r="AH39" i="21"/>
  <c r="AH40" i="21"/>
  <c r="AH41" i="21"/>
  <c r="AH42" i="21"/>
  <c r="AH43" i="21"/>
  <c r="AH44" i="21"/>
  <c r="AJ32" i="21"/>
  <c r="AH45" i="21"/>
  <c r="AH46" i="21"/>
  <c r="AH47" i="21"/>
  <c r="AH48" i="21"/>
  <c r="AH49" i="21"/>
  <c r="AJ45" i="21"/>
  <c r="AH50" i="21"/>
  <c r="AH51" i="21"/>
  <c r="AJ50" i="21"/>
  <c r="AH52" i="21"/>
  <c r="AH53" i="21"/>
  <c r="AH54" i="21"/>
  <c r="AH55" i="21"/>
  <c r="AH56" i="21"/>
  <c r="AJ52" i="21"/>
  <c r="AJ65" i="21"/>
  <c r="AI19" i="21"/>
  <c r="AI20" i="21"/>
  <c r="AI21" i="21"/>
  <c r="AI22" i="21"/>
  <c r="AI23" i="21"/>
  <c r="AI24" i="21"/>
  <c r="AI25" i="21"/>
  <c r="AI26" i="21"/>
  <c r="AI27" i="21"/>
  <c r="AI28" i="21"/>
  <c r="AI29" i="21"/>
  <c r="AK19" i="21"/>
  <c r="AI30" i="21"/>
  <c r="AI31" i="21"/>
  <c r="AK30" i="21"/>
  <c r="AI32" i="21"/>
  <c r="AI33" i="21"/>
  <c r="AI34" i="21"/>
  <c r="AI35" i="21"/>
  <c r="AI36" i="21"/>
  <c r="AI37" i="21"/>
  <c r="AI38" i="21"/>
  <c r="AI39" i="21"/>
  <c r="AI40" i="21"/>
  <c r="AI41" i="21"/>
  <c r="AI42" i="21"/>
  <c r="AI43" i="21"/>
  <c r="AI44" i="21"/>
  <c r="AK32" i="21"/>
  <c r="AI45" i="21"/>
  <c r="AI46" i="21"/>
  <c r="AI47" i="21"/>
  <c r="AI48" i="21"/>
  <c r="AI49" i="21"/>
  <c r="AK45" i="21"/>
  <c r="AI50" i="21"/>
  <c r="AI51" i="21"/>
  <c r="AK50" i="21"/>
  <c r="AI52" i="21"/>
  <c r="AI53" i="21"/>
  <c r="AI54" i="21"/>
  <c r="AI55" i="21"/>
  <c r="AI56" i="21"/>
  <c r="AK52" i="21"/>
  <c r="AK65" i="21"/>
  <c r="AN19" i="21"/>
  <c r="AN20" i="21"/>
  <c r="AN21" i="21"/>
  <c r="AN22" i="21"/>
  <c r="AN23" i="21"/>
  <c r="AN24" i="21"/>
  <c r="AN25" i="21"/>
  <c r="AN26" i="21"/>
  <c r="AN27" i="21"/>
  <c r="AN28" i="21"/>
  <c r="AN29" i="21"/>
  <c r="AP19" i="21"/>
  <c r="AN30" i="21"/>
  <c r="AN31" i="21"/>
  <c r="AP30" i="21"/>
  <c r="AN32" i="21"/>
  <c r="AN33" i="21"/>
  <c r="AN34" i="21"/>
  <c r="AN35" i="21"/>
  <c r="AN36" i="21"/>
  <c r="AN37" i="21"/>
  <c r="AN38" i="21"/>
  <c r="AN39" i="21"/>
  <c r="AN40" i="21"/>
  <c r="AN41" i="21"/>
  <c r="AN42" i="21"/>
  <c r="AN43" i="21"/>
  <c r="AN44" i="21"/>
  <c r="AP32" i="21"/>
  <c r="AN45" i="21"/>
  <c r="AN46" i="21"/>
  <c r="AN47" i="21"/>
  <c r="AN48" i="21"/>
  <c r="AN49" i="21"/>
  <c r="AP45" i="21"/>
  <c r="AN50" i="21"/>
  <c r="AN51" i="21"/>
  <c r="AP50" i="21"/>
  <c r="AN52" i="21"/>
  <c r="AN53" i="21"/>
  <c r="AN54" i="21"/>
  <c r="AN55" i="21"/>
  <c r="AN56" i="21"/>
  <c r="AP52" i="21"/>
  <c r="AP65" i="21"/>
  <c r="AO19" i="21"/>
  <c r="AO20" i="21"/>
  <c r="AO21" i="21"/>
  <c r="AO22" i="21"/>
  <c r="AO23" i="21"/>
  <c r="AO24" i="21"/>
  <c r="AO25" i="21"/>
  <c r="AO26" i="21"/>
  <c r="AO27" i="21"/>
  <c r="AO28" i="21"/>
  <c r="AO29" i="21"/>
  <c r="AQ19" i="21"/>
  <c r="AO30" i="21"/>
  <c r="AO31" i="21"/>
  <c r="AQ30" i="21"/>
  <c r="AO32" i="21"/>
  <c r="AO33" i="21"/>
  <c r="AO34" i="21"/>
  <c r="AO35" i="21"/>
  <c r="AO36" i="21"/>
  <c r="AO37" i="21"/>
  <c r="AO38" i="21"/>
  <c r="AO39" i="21"/>
  <c r="AO40" i="21"/>
  <c r="AO41" i="21"/>
  <c r="AO42" i="21"/>
  <c r="AO43" i="21"/>
  <c r="AO44" i="21"/>
  <c r="AQ32" i="21"/>
  <c r="AO45" i="21"/>
  <c r="AO46" i="21"/>
  <c r="AO47" i="21"/>
  <c r="AO48" i="21"/>
  <c r="AO49" i="21"/>
  <c r="AQ45" i="21"/>
  <c r="AO50" i="21"/>
  <c r="AO51" i="21"/>
  <c r="AQ50" i="21"/>
  <c r="AO52" i="21"/>
  <c r="AO53" i="21"/>
  <c r="AO54" i="21"/>
  <c r="AO55" i="21"/>
  <c r="AO56" i="21"/>
  <c r="AQ52" i="21"/>
  <c r="AQ65" i="21"/>
  <c r="AT19" i="21"/>
  <c r="AT20" i="21"/>
  <c r="AT21" i="21"/>
  <c r="AT22" i="21"/>
  <c r="AT23" i="21"/>
  <c r="AT24" i="21"/>
  <c r="AT25" i="21"/>
  <c r="AT26" i="21"/>
  <c r="AT27" i="21"/>
  <c r="AT28" i="21"/>
  <c r="AT29" i="21"/>
  <c r="AV19" i="21"/>
  <c r="AT30" i="21"/>
  <c r="AT31" i="21"/>
  <c r="AV30" i="21"/>
  <c r="AT32" i="21"/>
  <c r="AT33" i="21"/>
  <c r="AT34" i="21"/>
  <c r="AT35" i="21"/>
  <c r="AT36" i="21"/>
  <c r="AT37" i="21"/>
  <c r="AT38" i="21"/>
  <c r="AT39" i="21"/>
  <c r="AT40" i="21"/>
  <c r="AT41" i="21"/>
  <c r="AT42" i="21"/>
  <c r="AT43" i="21"/>
  <c r="AT44" i="21"/>
  <c r="AV32" i="21"/>
  <c r="AT45" i="21"/>
  <c r="AT46" i="21"/>
  <c r="AT47" i="21"/>
  <c r="AT48" i="21"/>
  <c r="AT49" i="21"/>
  <c r="AV45" i="21"/>
  <c r="AT50" i="21"/>
  <c r="AT51" i="21"/>
  <c r="AV50" i="21"/>
  <c r="AT52" i="21"/>
  <c r="AT53" i="21"/>
  <c r="AT54" i="21"/>
  <c r="AT55" i="21"/>
  <c r="AT56" i="21"/>
  <c r="AV52" i="21"/>
  <c r="AV65" i="21"/>
  <c r="AU19" i="21"/>
  <c r="AU20" i="21"/>
  <c r="AU21" i="21"/>
  <c r="AU22" i="21"/>
  <c r="AU23" i="21"/>
  <c r="AU24" i="21"/>
  <c r="AU25" i="21"/>
  <c r="AU26" i="21"/>
  <c r="AU27" i="21"/>
  <c r="AU28" i="21"/>
  <c r="AU29" i="21"/>
  <c r="AW19" i="21"/>
  <c r="AU30" i="21"/>
  <c r="AU31" i="21"/>
  <c r="AW30" i="21"/>
  <c r="AU32" i="21"/>
  <c r="AU33" i="21"/>
  <c r="AU34" i="21"/>
  <c r="AU35" i="21"/>
  <c r="AU36" i="21"/>
  <c r="AU37" i="21"/>
  <c r="AU38" i="21"/>
  <c r="AU39" i="21"/>
  <c r="AU40" i="21"/>
  <c r="AU41" i="21"/>
  <c r="AU42" i="21"/>
  <c r="AU43" i="21"/>
  <c r="AU44" i="21"/>
  <c r="AW32" i="21"/>
  <c r="AU45" i="21"/>
  <c r="AU46" i="21"/>
  <c r="AU47" i="21"/>
  <c r="AU48" i="21"/>
  <c r="AU49" i="21"/>
  <c r="AW45" i="21"/>
  <c r="AU50" i="21"/>
  <c r="AU51" i="21"/>
  <c r="AW50" i="21"/>
  <c r="AU52" i="21"/>
  <c r="AU53" i="21"/>
  <c r="AU54" i="21"/>
  <c r="AU55" i="21"/>
  <c r="AU56" i="21"/>
  <c r="AW52" i="21"/>
  <c r="AW65" i="21"/>
  <c r="V19" i="21"/>
  <c r="V20" i="21"/>
  <c r="V21" i="21"/>
  <c r="V22" i="21"/>
  <c r="V23" i="21"/>
  <c r="V24" i="21"/>
  <c r="V25" i="21"/>
  <c r="V26" i="21"/>
  <c r="V27" i="21"/>
  <c r="V28" i="21"/>
  <c r="V29" i="21"/>
  <c r="X19" i="21"/>
  <c r="V30" i="21"/>
  <c r="V31" i="21"/>
  <c r="X30" i="21"/>
  <c r="V32" i="21"/>
  <c r="V33" i="21"/>
  <c r="V34" i="21"/>
  <c r="V35" i="21"/>
  <c r="V36" i="21"/>
  <c r="V37" i="21"/>
  <c r="V38" i="21"/>
  <c r="V39" i="21"/>
  <c r="V40" i="21"/>
  <c r="V41" i="21"/>
  <c r="V42" i="21"/>
  <c r="V43" i="21"/>
  <c r="V44" i="21"/>
  <c r="X32" i="21"/>
  <c r="V45" i="21"/>
  <c r="V46" i="21"/>
  <c r="V47" i="21"/>
  <c r="V48" i="21"/>
  <c r="V49" i="21"/>
  <c r="X45" i="21"/>
  <c r="V50" i="21"/>
  <c r="V51" i="21"/>
  <c r="X50" i="21"/>
  <c r="V52" i="21"/>
  <c r="V53" i="21"/>
  <c r="V54" i="21"/>
  <c r="V55" i="21"/>
  <c r="V56" i="21"/>
  <c r="X52" i="21"/>
  <c r="X65" i="21"/>
  <c r="W19" i="21"/>
  <c r="W20" i="21"/>
  <c r="W21" i="21"/>
  <c r="W22" i="21"/>
  <c r="W23" i="21"/>
  <c r="W24" i="21"/>
  <c r="W25" i="21"/>
  <c r="W26" i="21"/>
  <c r="W27" i="21"/>
  <c r="W28" i="21"/>
  <c r="W29" i="21"/>
  <c r="Y19" i="21"/>
  <c r="W30" i="21"/>
  <c r="W31" i="21"/>
  <c r="Y30" i="21"/>
  <c r="W32" i="21"/>
  <c r="W33" i="21"/>
  <c r="W34" i="21"/>
  <c r="W35" i="21"/>
  <c r="W36" i="21"/>
  <c r="W37" i="21"/>
  <c r="W38" i="21"/>
  <c r="W39" i="21"/>
  <c r="W40" i="21"/>
  <c r="W41" i="21"/>
  <c r="W42" i="21"/>
  <c r="W43" i="21"/>
  <c r="W44" i="21"/>
  <c r="Y32" i="21"/>
  <c r="W45" i="21"/>
  <c r="W46" i="21"/>
  <c r="W47" i="21"/>
  <c r="W48" i="21"/>
  <c r="W49" i="21"/>
  <c r="Y45" i="21"/>
  <c r="W50" i="21"/>
  <c r="W51" i="21"/>
  <c r="Y50" i="21"/>
  <c r="W52" i="21"/>
  <c r="W53" i="21"/>
  <c r="W54" i="21"/>
  <c r="W55" i="21"/>
  <c r="W56" i="21"/>
  <c r="Y52" i="21"/>
  <c r="Y65" i="21"/>
  <c r="Q58" i="21"/>
  <c r="Q59" i="21"/>
  <c r="Q61" i="21"/>
  <c r="Q62" i="21"/>
  <c r="Q57" i="21"/>
  <c r="Q60" i="21"/>
  <c r="S57" i="21"/>
  <c r="S66" i="21"/>
  <c r="R57" i="21"/>
  <c r="R66" i="21"/>
  <c r="Q19" i="21"/>
  <c r="Q20" i="21"/>
  <c r="Q21" i="21"/>
  <c r="Q22" i="21"/>
  <c r="Q23" i="21"/>
  <c r="Q24" i="21"/>
  <c r="Q25" i="21"/>
  <c r="Q26" i="21"/>
  <c r="Q27" i="21"/>
  <c r="Q28" i="21"/>
  <c r="Q29" i="21"/>
  <c r="S19" i="21"/>
  <c r="Q30" i="21"/>
  <c r="Q31" i="21"/>
  <c r="S30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S32" i="21"/>
  <c r="Q45" i="21"/>
  <c r="Q46" i="21"/>
  <c r="Q47" i="21"/>
  <c r="Q48" i="21"/>
  <c r="Q49" i="21"/>
  <c r="S45" i="21"/>
  <c r="Q50" i="21"/>
  <c r="Q51" i="21"/>
  <c r="S50" i="21"/>
  <c r="Q52" i="21"/>
  <c r="Q53" i="21"/>
  <c r="Q54" i="21"/>
  <c r="Q55" i="21"/>
  <c r="Q56" i="21"/>
  <c r="S52" i="21"/>
  <c r="S65" i="21"/>
  <c r="R19" i="21"/>
  <c r="R30" i="21"/>
  <c r="R32" i="21"/>
  <c r="R45" i="21"/>
  <c r="R50" i="21"/>
  <c r="R52" i="21"/>
  <c r="R65" i="21"/>
  <c r="P30" i="28"/>
  <c r="R30" i="28"/>
  <c r="S30" i="28"/>
  <c r="P31" i="28"/>
  <c r="R31" i="28"/>
  <c r="S31" i="28"/>
  <c r="P32" i="28"/>
  <c r="R32" i="28"/>
  <c r="S32" i="28"/>
  <c r="P33" i="28"/>
  <c r="R33" i="28"/>
  <c r="S33" i="28"/>
  <c r="P34" i="28"/>
  <c r="R34" i="28"/>
  <c r="S34" i="28"/>
  <c r="P35" i="28"/>
  <c r="R35" i="28"/>
  <c r="S35" i="28"/>
  <c r="P36" i="28"/>
  <c r="R36" i="28"/>
  <c r="S36" i="28"/>
  <c r="P37" i="28"/>
  <c r="R37" i="28"/>
  <c r="S37" i="28"/>
  <c r="P38" i="28"/>
  <c r="R38" i="28"/>
  <c r="S38" i="28"/>
  <c r="F29" i="28"/>
  <c r="E29" i="28"/>
  <c r="F28" i="28"/>
  <c r="E28" i="28"/>
  <c r="F27" i="28"/>
  <c r="E27" i="28"/>
  <c r="F26" i="28"/>
  <c r="F30" i="28"/>
  <c r="F31" i="28"/>
  <c r="F32" i="28"/>
  <c r="F33" i="28"/>
  <c r="F34" i="28"/>
  <c r="F35" i="28"/>
  <c r="F36" i="28"/>
  <c r="F37" i="28"/>
  <c r="F38" i="28"/>
  <c r="E26" i="28"/>
  <c r="E30" i="28"/>
  <c r="E31" i="28"/>
  <c r="E32" i="28"/>
  <c r="E33" i="28"/>
  <c r="E34" i="28"/>
  <c r="E35" i="28"/>
  <c r="E36" i="28"/>
  <c r="E37" i="28"/>
  <c r="E38" i="28"/>
  <c r="Q32" i="28"/>
  <c r="Q31" i="28"/>
  <c r="P29" i="28"/>
  <c r="R29" i="28"/>
  <c r="S29" i="28"/>
  <c r="P28" i="28"/>
  <c r="R28" i="28"/>
  <c r="S28" i="28"/>
  <c r="P27" i="28"/>
  <c r="R27" i="28"/>
  <c r="S27" i="28"/>
  <c r="P26" i="28"/>
  <c r="R26" i="28"/>
  <c r="S26" i="28"/>
  <c r="P25" i="28"/>
  <c r="R25" i="28"/>
  <c r="S25" i="28"/>
  <c r="F25" i="28"/>
  <c r="E25" i="28"/>
  <c r="P24" i="28"/>
  <c r="F24" i="28"/>
  <c r="E24" i="28"/>
  <c r="P23" i="28"/>
  <c r="F23" i="28"/>
  <c r="E23" i="28"/>
  <c r="P22" i="28"/>
  <c r="Q22" i="28"/>
  <c r="F22" i="28"/>
  <c r="E22" i="28"/>
  <c r="P21" i="28"/>
  <c r="Q21" i="28"/>
  <c r="F21" i="28"/>
  <c r="E21" i="28"/>
  <c r="P20" i="28"/>
  <c r="F20" i="28"/>
  <c r="E20" i="28"/>
  <c r="P19" i="28"/>
  <c r="F19" i="28"/>
  <c r="E19" i="28"/>
  <c r="E14" i="28"/>
  <c r="E13" i="28"/>
  <c r="E12" i="28"/>
  <c r="E11" i="28"/>
  <c r="AB36" i="28"/>
  <c r="AC36" i="28"/>
  <c r="E10" i="28"/>
  <c r="AB37" i="28"/>
  <c r="AC37" i="28"/>
  <c r="AN19" i="28"/>
  <c r="V38" i="28"/>
  <c r="W38" i="28"/>
  <c r="AT24" i="28"/>
  <c r="AU24" i="28"/>
  <c r="R19" i="28"/>
  <c r="S19" i="28"/>
  <c r="AH25" i="28"/>
  <c r="AI25" i="28"/>
  <c r="AT33" i="28"/>
  <c r="AU33" i="28"/>
  <c r="V32" i="28"/>
  <c r="W32" i="28"/>
  <c r="AB21" i="28"/>
  <c r="AC21" i="28"/>
  <c r="AB31" i="28"/>
  <c r="AC31" i="28"/>
  <c r="AT38" i="28"/>
  <c r="AU38" i="28"/>
  <c r="V22" i="28"/>
  <c r="W22" i="28"/>
  <c r="AT27" i="28"/>
  <c r="AU27" i="28"/>
  <c r="AH34" i="28"/>
  <c r="AI34" i="28"/>
  <c r="AH28" i="28"/>
  <c r="AI28" i="28"/>
  <c r="AT34" i="28"/>
  <c r="AU34" i="28"/>
  <c r="V20" i="28"/>
  <c r="W20" i="28"/>
  <c r="AH26" i="28"/>
  <c r="AI26" i="28"/>
  <c r="AT28" i="28"/>
  <c r="AU28" i="28"/>
  <c r="AH35" i="28"/>
  <c r="AI35" i="28"/>
  <c r="AB19" i="28"/>
  <c r="AC19" i="28"/>
  <c r="AT19" i="28"/>
  <c r="AU19" i="28"/>
  <c r="AH20" i="28"/>
  <c r="AI20" i="28"/>
  <c r="AT23" i="28"/>
  <c r="AU23" i="28"/>
  <c r="AT26" i="28"/>
  <c r="AU26" i="28"/>
  <c r="AH29" i="28"/>
  <c r="AI29" i="28"/>
  <c r="V36" i="28"/>
  <c r="W36" i="28"/>
  <c r="V30" i="28"/>
  <c r="W30" i="28"/>
  <c r="AH36" i="28"/>
  <c r="AI36" i="28"/>
  <c r="AH30" i="28"/>
  <c r="AI30" i="28"/>
  <c r="AH24" i="28"/>
  <c r="AI24" i="28"/>
  <c r="Q37" i="28"/>
  <c r="Q24" i="28"/>
  <c r="AO19" i="28"/>
  <c r="Q27" i="28"/>
  <c r="AN20" i="28"/>
  <c r="AO20" i="28"/>
  <c r="AH21" i="28"/>
  <c r="AI21" i="28"/>
  <c r="AB22" i="28"/>
  <c r="AC22" i="28"/>
  <c r="V23" i="28"/>
  <c r="W23" i="28"/>
  <c r="AT25" i="28"/>
  <c r="AU25" i="28"/>
  <c r="V27" i="28"/>
  <c r="W27" i="28"/>
  <c r="AT29" i="28"/>
  <c r="AU29" i="28"/>
  <c r="AN30" i="28"/>
  <c r="AO30" i="28"/>
  <c r="AH31" i="28"/>
  <c r="AI31" i="28"/>
  <c r="AB32" i="28"/>
  <c r="AC32" i="28"/>
  <c r="V33" i="28"/>
  <c r="W33" i="28"/>
  <c r="AT35" i="28"/>
  <c r="AU35" i="28"/>
  <c r="AN36" i="28"/>
  <c r="AO36" i="28"/>
  <c r="AH37" i="28"/>
  <c r="AI37" i="28"/>
  <c r="AB38" i="28"/>
  <c r="AC38" i="28"/>
  <c r="AN35" i="28"/>
  <c r="AO35" i="28"/>
  <c r="Q26" i="28"/>
  <c r="Q28" i="28"/>
  <c r="Q34" i="28"/>
  <c r="V26" i="28"/>
  <c r="W26" i="28"/>
  <c r="AB27" i="28"/>
  <c r="AC27" i="28"/>
  <c r="V28" i="28"/>
  <c r="W28" i="28"/>
  <c r="AT30" i="28"/>
  <c r="AU30" i="28"/>
  <c r="AN31" i="28"/>
  <c r="AO31" i="28"/>
  <c r="AH32" i="28"/>
  <c r="AI32" i="28"/>
  <c r="AB33" i="28"/>
  <c r="AC33" i="28"/>
  <c r="V34" i="28"/>
  <c r="W34" i="28"/>
  <c r="AT36" i="28"/>
  <c r="AU36" i="28"/>
  <c r="AN37" i="28"/>
  <c r="AO37" i="28"/>
  <c r="AN21" i="28"/>
  <c r="AO21" i="28"/>
  <c r="V24" i="28"/>
  <c r="W24" i="28"/>
  <c r="Q25" i="28"/>
  <c r="Q29" i="28"/>
  <c r="Q35" i="28"/>
  <c r="Q23" i="28"/>
  <c r="AB23" i="28"/>
  <c r="AC23" i="28"/>
  <c r="AT21" i="28"/>
  <c r="AU21" i="28"/>
  <c r="AB24" i="28"/>
  <c r="AC24" i="28"/>
  <c r="AB26" i="28"/>
  <c r="AC26" i="28"/>
  <c r="AH27" i="28"/>
  <c r="AI27" i="28"/>
  <c r="AB28" i="28"/>
  <c r="AC28" i="28"/>
  <c r="V29" i="28"/>
  <c r="W29" i="28"/>
  <c r="AT31" i="28"/>
  <c r="AU31" i="28"/>
  <c r="AN32" i="28"/>
  <c r="AO32" i="28"/>
  <c r="AH33" i="28"/>
  <c r="AI33" i="28"/>
  <c r="AB34" i="28"/>
  <c r="AC34" i="28"/>
  <c r="V35" i="28"/>
  <c r="W35" i="28"/>
  <c r="AT37" i="28"/>
  <c r="AU37" i="28"/>
  <c r="Q33" i="28"/>
  <c r="AH19" i="28"/>
  <c r="Q19" i="28"/>
  <c r="AN22" i="28"/>
  <c r="AO22" i="28"/>
  <c r="AH23" i="28"/>
  <c r="AI23" i="28"/>
  <c r="V25" i="28"/>
  <c r="W25" i="28"/>
  <c r="Q30" i="28"/>
  <c r="Q36" i="28"/>
  <c r="AN25" i="28"/>
  <c r="AO25" i="28"/>
  <c r="AN29" i="28"/>
  <c r="AO29" i="28"/>
  <c r="AT20" i="28"/>
  <c r="AU20" i="28"/>
  <c r="AH22" i="28"/>
  <c r="AI22" i="28"/>
  <c r="Q20" i="28"/>
  <c r="V19" i="28"/>
  <c r="AT22" i="28"/>
  <c r="AU22" i="28"/>
  <c r="AN23" i="28"/>
  <c r="AO23" i="28"/>
  <c r="AB25" i="28"/>
  <c r="AC25" i="28"/>
  <c r="AN27" i="28"/>
  <c r="AO27" i="28"/>
  <c r="AB29" i="28"/>
  <c r="AC29" i="28"/>
  <c r="AT32" i="28"/>
  <c r="AU32" i="28"/>
  <c r="AN33" i="28"/>
  <c r="AO33" i="28"/>
  <c r="AB35" i="28"/>
  <c r="AC35" i="28"/>
  <c r="AN26" i="28"/>
  <c r="AO26" i="28"/>
  <c r="AN28" i="28"/>
  <c r="AO28" i="28"/>
  <c r="AB30" i="28"/>
  <c r="AC30" i="28"/>
  <c r="V31" i="28"/>
  <c r="W31" i="28"/>
  <c r="AN34" i="28"/>
  <c r="AO34" i="28"/>
  <c r="V37" i="28"/>
  <c r="W37" i="28"/>
  <c r="AN38" i="28"/>
  <c r="AO38" i="28"/>
  <c r="AH38" i="28"/>
  <c r="AI38" i="28"/>
  <c r="AB20" i="28"/>
  <c r="AC20" i="28"/>
  <c r="V21" i="28"/>
  <c r="W21" i="28"/>
  <c r="AN24" i="28"/>
  <c r="AO24" i="28"/>
  <c r="Q38" i="28"/>
  <c r="AE19" i="28"/>
  <c r="AW19" i="28"/>
  <c r="AP19" i="28"/>
  <c r="AV19" i="28"/>
  <c r="AQ19" i="28"/>
  <c r="AJ19" i="28"/>
  <c r="AI19" i="28"/>
  <c r="AK19" i="28"/>
  <c r="AD19" i="28"/>
  <c r="X19" i="28"/>
  <c r="W19" i="28"/>
  <c r="Y19" i="28"/>
  <c r="E59" i="21"/>
  <c r="E57" i="21"/>
  <c r="E52" i="21"/>
  <c r="E50" i="21"/>
  <c r="E45" i="21"/>
  <c r="E32" i="21"/>
  <c r="E30" i="21"/>
  <c r="E19" i="21"/>
  <c r="G19" i="14"/>
  <c r="F20" i="14"/>
  <c r="G20" i="14"/>
  <c r="G21" i="14"/>
  <c r="F22" i="14"/>
  <c r="G22" i="14"/>
  <c r="F23" i="14"/>
  <c r="G23" i="14"/>
  <c r="F24" i="14"/>
  <c r="G24" i="14"/>
  <c r="G25" i="14"/>
  <c r="F26" i="14"/>
  <c r="G26" i="14"/>
  <c r="G27" i="14"/>
  <c r="G28" i="14"/>
  <c r="G29" i="14"/>
  <c r="F30" i="14"/>
  <c r="G30" i="14"/>
  <c r="G31" i="14"/>
  <c r="G32" i="14"/>
  <c r="G33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Q27" i="22"/>
  <c r="R27" i="22"/>
  <c r="F19" i="27"/>
  <c r="F20" i="27"/>
  <c r="F21" i="27"/>
  <c r="F22" i="27"/>
  <c r="F23" i="27"/>
  <c r="F24" i="27"/>
  <c r="F25" i="27"/>
  <c r="F26" i="27"/>
  <c r="F27" i="27"/>
  <c r="F28" i="27"/>
  <c r="F29" i="27"/>
  <c r="G19" i="26"/>
  <c r="G20" i="26"/>
  <c r="G21" i="26"/>
  <c r="G22" i="26"/>
  <c r="G23" i="26"/>
  <c r="G24" i="26"/>
  <c r="G25" i="26"/>
  <c r="F19" i="24"/>
  <c r="F20" i="24"/>
  <c r="F21" i="24"/>
  <c r="F22" i="24"/>
  <c r="F23" i="24"/>
  <c r="F24" i="24"/>
  <c r="E25" i="27"/>
  <c r="E23" i="27"/>
  <c r="E22" i="27"/>
  <c r="E21" i="27"/>
  <c r="E20" i="27"/>
  <c r="E19" i="27"/>
  <c r="F25" i="26"/>
  <c r="E25" i="26"/>
  <c r="F24" i="26"/>
  <c r="E24" i="26"/>
  <c r="F23" i="26"/>
  <c r="E23" i="26"/>
  <c r="F22" i="26"/>
  <c r="E22" i="26"/>
  <c r="F21" i="26"/>
  <c r="E21" i="26"/>
  <c r="F20" i="26"/>
  <c r="E20" i="26"/>
  <c r="R19" i="26"/>
  <c r="S19" i="26"/>
  <c r="F19" i="26"/>
  <c r="O25" i="25"/>
  <c r="Q25" i="25"/>
  <c r="O24" i="25"/>
  <c r="O23" i="25"/>
  <c r="O22" i="25"/>
  <c r="O21" i="25"/>
  <c r="Q21" i="25"/>
  <c r="O20" i="25"/>
  <c r="AG20" i="25"/>
  <c r="AH20" i="25"/>
  <c r="O19" i="25"/>
  <c r="AG22" i="25"/>
  <c r="P24" i="24"/>
  <c r="E24" i="24"/>
  <c r="P23" i="24"/>
  <c r="E23" i="24"/>
  <c r="E22" i="24"/>
  <c r="E21" i="24"/>
  <c r="E20" i="24"/>
  <c r="E19" i="24"/>
  <c r="E26" i="23"/>
  <c r="E25" i="23"/>
  <c r="E24" i="23"/>
  <c r="E23" i="23"/>
  <c r="E22" i="23"/>
  <c r="E21" i="23"/>
  <c r="E20" i="23"/>
  <c r="E19" i="23"/>
  <c r="Q28" i="22"/>
  <c r="R28" i="22"/>
  <c r="Q29" i="22"/>
  <c r="R29" i="22"/>
  <c r="AP19" i="26"/>
  <c r="AQ19" i="26"/>
  <c r="AS24" i="25"/>
  <c r="P21" i="25"/>
  <c r="R21" i="25"/>
  <c r="AH23" i="24"/>
  <c r="R23" i="24"/>
  <c r="AH22" i="25"/>
  <c r="AJ22" i="25"/>
  <c r="AI22" i="25"/>
  <c r="AG23" i="25"/>
  <c r="Q23" i="25"/>
  <c r="Q19" i="25"/>
  <c r="P24" i="25"/>
  <c r="R24" i="25"/>
  <c r="Q24" i="25"/>
  <c r="P20" i="25"/>
  <c r="AT24" i="25"/>
  <c r="AV24" i="25"/>
  <c r="AU24" i="25"/>
  <c r="AM22" i="25"/>
  <c r="Q22" i="25"/>
  <c r="AH24" i="24"/>
  <c r="AI24" i="24"/>
  <c r="AN23" i="24"/>
  <c r="AB24" i="24"/>
  <c r="AC24" i="24"/>
  <c r="AN24" i="24"/>
  <c r="AO24" i="24"/>
  <c r="P22" i="25"/>
  <c r="R22" i="25"/>
  <c r="AJ19" i="26"/>
  <c r="AK19" i="26"/>
  <c r="X19" i="26"/>
  <c r="Y19" i="26"/>
  <c r="AV19" i="26"/>
  <c r="AW19" i="26"/>
  <c r="AD19" i="26"/>
  <c r="AE19" i="26"/>
  <c r="AG19" i="25"/>
  <c r="AA19" i="25"/>
  <c r="AS19" i="25"/>
  <c r="P19" i="25"/>
  <c r="R19" i="25"/>
  <c r="AM21" i="25"/>
  <c r="AA22" i="25"/>
  <c r="AS21" i="25"/>
  <c r="AG25" i="25"/>
  <c r="AA25" i="25"/>
  <c r="AS25" i="25"/>
  <c r="AG21" i="25"/>
  <c r="AS20" i="25"/>
  <c r="AT20" i="25"/>
  <c r="P25" i="25"/>
  <c r="R25" i="25"/>
  <c r="AM19" i="25"/>
  <c r="AM24" i="25"/>
  <c r="U25" i="25"/>
  <c r="AS22" i="25"/>
  <c r="AS23" i="25"/>
  <c r="AM23" i="25"/>
  <c r="U23" i="25"/>
  <c r="U24" i="25"/>
  <c r="AM25" i="25"/>
  <c r="U21" i="25"/>
  <c r="P23" i="25"/>
  <c r="R23" i="25"/>
  <c r="U19" i="25"/>
  <c r="U22" i="25"/>
  <c r="AA24" i="25"/>
  <c r="AA20" i="25"/>
  <c r="AB20" i="25"/>
  <c r="U20" i="25"/>
  <c r="V20" i="25"/>
  <c r="AM20" i="25"/>
  <c r="AN20" i="25"/>
  <c r="AA21" i="25"/>
  <c r="AA23" i="25"/>
  <c r="AG24" i="25"/>
  <c r="AT24" i="24"/>
  <c r="AU24" i="24"/>
  <c r="AT23" i="24"/>
  <c r="Q23" i="24"/>
  <c r="Q24" i="24"/>
  <c r="V23" i="24"/>
  <c r="V24" i="24"/>
  <c r="W24" i="24"/>
  <c r="AB23" i="24"/>
  <c r="AU23" i="24"/>
  <c r="AW23" i="24"/>
  <c r="AV23" i="24"/>
  <c r="AO23" i="24"/>
  <c r="AQ23" i="24"/>
  <c r="AP23" i="24"/>
  <c r="W23" i="24"/>
  <c r="Y23" i="24"/>
  <c r="X23" i="24"/>
  <c r="AI23" i="24"/>
  <c r="AK23" i="24"/>
  <c r="AJ23" i="24"/>
  <c r="AC23" i="24"/>
  <c r="AE23" i="24"/>
  <c r="AD23" i="24"/>
  <c r="S23" i="24"/>
  <c r="AH25" i="25"/>
  <c r="AJ25" i="25"/>
  <c r="AI25" i="25"/>
  <c r="AT21" i="25"/>
  <c r="AV21" i="25"/>
  <c r="AU21" i="25"/>
  <c r="AB22" i="25"/>
  <c r="AD22" i="25"/>
  <c r="AC22" i="25"/>
  <c r="AB24" i="25"/>
  <c r="AD24" i="25"/>
  <c r="AC24" i="25"/>
  <c r="AH24" i="25"/>
  <c r="AJ24" i="25"/>
  <c r="AI24" i="25"/>
  <c r="V22" i="25"/>
  <c r="X22" i="25"/>
  <c r="W22" i="25"/>
  <c r="AH21" i="25"/>
  <c r="AJ21" i="25"/>
  <c r="AI21" i="25"/>
  <c r="AN22" i="25"/>
  <c r="AP22" i="25"/>
  <c r="AO22" i="25"/>
  <c r="AB23" i="25"/>
  <c r="AD23" i="25"/>
  <c r="AC23" i="25"/>
  <c r="V21" i="25"/>
  <c r="X21" i="25"/>
  <c r="W21" i="25"/>
  <c r="AN25" i="25"/>
  <c r="AP25" i="25"/>
  <c r="AO25" i="25"/>
  <c r="V25" i="25"/>
  <c r="X25" i="25"/>
  <c r="W25" i="25"/>
  <c r="AB21" i="25"/>
  <c r="AD21" i="25"/>
  <c r="AC21" i="25"/>
  <c r="V24" i="25"/>
  <c r="X24" i="25"/>
  <c r="W24" i="25"/>
  <c r="AN24" i="25"/>
  <c r="AP24" i="25"/>
  <c r="AO24" i="25"/>
  <c r="AT19" i="25"/>
  <c r="AV19" i="25"/>
  <c r="AU19" i="25"/>
  <c r="V23" i="25"/>
  <c r="X23" i="25"/>
  <c r="W23" i="25"/>
  <c r="AN19" i="25"/>
  <c r="AP19" i="25"/>
  <c r="AO19" i="25"/>
  <c r="AB19" i="25"/>
  <c r="AD19" i="25"/>
  <c r="AC19" i="25"/>
  <c r="AN23" i="25"/>
  <c r="AP23" i="25"/>
  <c r="AO23" i="25"/>
  <c r="AH19" i="25"/>
  <c r="AJ19" i="25"/>
  <c r="AI19" i="25"/>
  <c r="AT23" i="25"/>
  <c r="AV23" i="25"/>
  <c r="AU23" i="25"/>
  <c r="AT25" i="25"/>
  <c r="AV25" i="25"/>
  <c r="AU25" i="25"/>
  <c r="V19" i="25"/>
  <c r="X19" i="25"/>
  <c r="W19" i="25"/>
  <c r="AT22" i="25"/>
  <c r="AV22" i="25"/>
  <c r="AU22" i="25"/>
  <c r="AB25" i="25"/>
  <c r="AD25" i="25"/>
  <c r="AC25" i="25"/>
  <c r="AN21" i="25"/>
  <c r="AP21" i="25"/>
  <c r="AO21" i="25"/>
  <c r="AH23" i="25"/>
  <c r="AJ23" i="25"/>
  <c r="AI23" i="25"/>
  <c r="AC27" i="22"/>
  <c r="AD27" i="22"/>
  <c r="AO27" i="22"/>
  <c r="AP27" i="22"/>
  <c r="AI27" i="22"/>
  <c r="AJ27" i="22"/>
  <c r="AU27" i="22"/>
  <c r="AV27" i="22"/>
  <c r="AU29" i="22"/>
  <c r="AV29" i="22"/>
  <c r="AU28" i="22"/>
  <c r="AV28" i="22"/>
  <c r="W27" i="22"/>
  <c r="X27" i="22"/>
  <c r="W29" i="22"/>
  <c r="X29" i="22"/>
  <c r="AI29" i="22"/>
  <c r="AJ29" i="22"/>
  <c r="AC28" i="22"/>
  <c r="AD28" i="22"/>
  <c r="AO28" i="22"/>
  <c r="AP28" i="22"/>
  <c r="AO29" i="22"/>
  <c r="AP29" i="22"/>
  <c r="W28" i="22"/>
  <c r="X28" i="22"/>
  <c r="AI28" i="22"/>
  <c r="AJ28" i="22"/>
  <c r="AC29" i="22"/>
  <c r="AD29" i="22"/>
  <c r="AC27" i="14"/>
  <c r="AD27" i="14"/>
  <c r="AF27" i="14"/>
  <c r="AG27" i="14"/>
  <c r="BJ27" i="14"/>
  <c r="BK27" i="14"/>
  <c r="AL27" i="14"/>
  <c r="AM27" i="14"/>
  <c r="AX27" i="14"/>
  <c r="AY27" i="14"/>
  <c r="AR27" i="14"/>
  <c r="AS27" i="14"/>
  <c r="BD27" i="14"/>
  <c r="BE27" i="14"/>
</calcChain>
</file>

<file path=xl/sharedStrings.xml><?xml version="1.0" encoding="utf-8"?>
<sst xmlns="http://schemas.openxmlformats.org/spreadsheetml/2006/main" count="3136" uniqueCount="477">
  <si>
    <t>Secteur Maintenance</t>
  </si>
  <si>
    <t>Nom Bâtiment</t>
  </si>
  <si>
    <t>Code
Bat.</t>
  </si>
  <si>
    <t>Noms du rapports (Concatener)</t>
  </si>
  <si>
    <t>Equipements</t>
  </si>
  <si>
    <t>Type Installation</t>
  </si>
  <si>
    <t>Type Composant</t>
  </si>
  <si>
    <t>Fréquence maintenance ou vérification
Annuelle</t>
  </si>
  <si>
    <t>Localisation</t>
  </si>
  <si>
    <t>Code Localisation</t>
  </si>
  <si>
    <t>_</t>
  </si>
  <si>
    <t>VENT</t>
  </si>
  <si>
    <t>VE</t>
  </si>
  <si>
    <t>SSTA</t>
  </si>
  <si>
    <t>VENP</t>
  </si>
  <si>
    <t>PROF</t>
  </si>
  <si>
    <t>PROC</t>
  </si>
  <si>
    <t>PROA</t>
  </si>
  <si>
    <t>TRAE</t>
  </si>
  <si>
    <t>TH</t>
  </si>
  <si>
    <t>SA</t>
  </si>
  <si>
    <t>CALCUL DE LA REVISION ANNUELLE</t>
  </si>
  <si>
    <t>Révision des prix figurants au DPGF</t>
  </si>
  <si>
    <t>P=P0(0,15+0,85In/I0)</t>
  </si>
  <si>
    <t>Révision à arrondir au millième supérieur</t>
  </si>
  <si>
    <t>Indice</t>
  </si>
  <si>
    <t>Coefficient révision</t>
  </si>
  <si>
    <t>P0</t>
  </si>
  <si>
    <t>Mars 2025</t>
  </si>
  <si>
    <t>I0</t>
  </si>
  <si>
    <t>Prix 2022</t>
  </si>
  <si>
    <t>MARS 2026 *</t>
  </si>
  <si>
    <t>I(d-3)</t>
  </si>
  <si>
    <t>MARS 2027 *</t>
  </si>
  <si>
    <t>MARS 2028 *</t>
  </si>
  <si>
    <t>MARS 2029 *</t>
  </si>
  <si>
    <t>MARS 2030 *</t>
  </si>
  <si>
    <t>% astreinte</t>
  </si>
  <si>
    <t>Prix HT Mensuel avec Astreinte
(2025-2026)</t>
  </si>
  <si>
    <t>Prix HT Annuel avec Astreinte
(2025-2026)</t>
  </si>
  <si>
    <t>Prix HT Mensuel avec Astreinte
(2026-2027)</t>
  </si>
  <si>
    <t>Prix HT Annuel avec Astreinte
(2026-2027)</t>
  </si>
  <si>
    <t>Prix HT Mensuel avec Astreinte
(2027-2028)</t>
  </si>
  <si>
    <t>Prix HT Annuel avec Astreinte
(2027-2028)</t>
  </si>
  <si>
    <t>Prix HT Mensuel avec Astreinte
(2028-2029)</t>
  </si>
  <si>
    <t>Prix HT Annuel avec Astreinte
(2028-2029)</t>
  </si>
  <si>
    <t>Prix HT Mensuel avec Astreinte
(2029-2030)</t>
  </si>
  <si>
    <t>Prix HT Annuel avec Astreinte
(2029-2030)</t>
  </si>
  <si>
    <t>Prix HT Mensuel avec Astreinte
(2030-2031)</t>
  </si>
  <si>
    <t>Prix HT Annuel avec Astreinte
(2030-2031)</t>
  </si>
  <si>
    <t>A saisir par l'entreprise</t>
  </si>
  <si>
    <t>Total Mensuel par Batiment avec Astreinte (2025-2026)</t>
  </si>
  <si>
    <t>Total Annuel par Batiment avec Astreinte (2025-2026)</t>
  </si>
  <si>
    <t>BC AN 1</t>
  </si>
  <si>
    <t>BC AN 2</t>
  </si>
  <si>
    <t>Total Mensuel par Batiment avec Astreinte (2026-2027) Révisé</t>
  </si>
  <si>
    <t>BC AN 3</t>
  </si>
  <si>
    <t>BC AN 4</t>
  </si>
  <si>
    <t>BC AN 5</t>
  </si>
  <si>
    <t>BC AN 6</t>
  </si>
  <si>
    <t>Total Mensuel par Batiment avec Astreinte (2028-2029) Révisé</t>
  </si>
  <si>
    <t>Total Annuel par Batiment avec Astreinte (2028-2029) Révisé</t>
  </si>
  <si>
    <t>Total Mensuel par Batiment avec Astreinte (2029-2030) Révisé</t>
  </si>
  <si>
    <t>Total Annuel par Batiment avec Astreinte (2029-2030) Révisé</t>
  </si>
  <si>
    <t>Total Mensuel par Batiment avec Astreinte (2030-2031) Révisé</t>
  </si>
  <si>
    <t>Total Annuel par Batiment avec Astreinte (2030-2031) Révisé</t>
  </si>
  <si>
    <t>Sous installation</t>
  </si>
  <si>
    <t>BLSA</t>
  </si>
  <si>
    <t>DICH</t>
  </si>
  <si>
    <t>EL</t>
  </si>
  <si>
    <t>DIEL</t>
  </si>
  <si>
    <t>DIFR</t>
  </si>
  <si>
    <t>SI</t>
  </si>
  <si>
    <t>DIMI</t>
  </si>
  <si>
    <t>LE</t>
  </si>
  <si>
    <t>DISA</t>
  </si>
  <si>
    <t>PA</t>
  </si>
  <si>
    <t>DOSE</t>
  </si>
  <si>
    <t>TT</t>
  </si>
  <si>
    <t>ECLS</t>
  </si>
  <si>
    <t>SE</t>
  </si>
  <si>
    <t>ESSA</t>
  </si>
  <si>
    <t>DISA + DOSE</t>
  </si>
  <si>
    <t>FABA</t>
  </si>
  <si>
    <t>ITEL</t>
  </si>
  <si>
    <t>LEAS</t>
  </si>
  <si>
    <t>LEMC</t>
  </si>
  <si>
    <t>LEMD</t>
  </si>
  <si>
    <t>LEMR</t>
  </si>
  <si>
    <t>PEPA</t>
  </si>
  <si>
    <t>POST</t>
  </si>
  <si>
    <t>PRGA</t>
  </si>
  <si>
    <t>PROE</t>
  </si>
  <si>
    <t>PROM</t>
  </si>
  <si>
    <t>PRSA</t>
  </si>
  <si>
    <t>PUIC</t>
  </si>
  <si>
    <t>PUIM</t>
  </si>
  <si>
    <t>PUIC + PUIR</t>
  </si>
  <si>
    <t>PUIR</t>
  </si>
  <si>
    <t>RESA</t>
  </si>
  <si>
    <t>SEAR</t>
  </si>
  <si>
    <t>SEER</t>
  </si>
  <si>
    <t>SSEV</t>
  </si>
  <si>
    <t>SEFO</t>
  </si>
  <si>
    <t>SEGR</t>
  </si>
  <si>
    <t>SEGZ</t>
  </si>
  <si>
    <t>SEMA</t>
  </si>
  <si>
    <t>SEPR</t>
  </si>
  <si>
    <t>SESM</t>
  </si>
  <si>
    <t>SSIC</t>
  </si>
  <si>
    <t>SSID</t>
  </si>
  <si>
    <t>SSIE</t>
  </si>
  <si>
    <t>SSUR</t>
  </si>
  <si>
    <t>STAP</t>
  </si>
  <si>
    <t>TTPL</t>
  </si>
  <si>
    <t>TTTD</t>
  </si>
  <si>
    <t>TTVE</t>
  </si>
  <si>
    <t>TTVG</t>
  </si>
  <si>
    <t>VENO</t>
  </si>
  <si>
    <t>Nom Installation (Concatener)</t>
  </si>
  <si>
    <t xml:space="preserve">Nom Installation (Concatener) </t>
  </si>
  <si>
    <t>Quantité
Filtres identiques</t>
  </si>
  <si>
    <t>Périodicité/ an</t>
  </si>
  <si>
    <t>Longueur</t>
  </si>
  <si>
    <t>Hauteur</t>
  </si>
  <si>
    <t>epaisseur</t>
  </si>
  <si>
    <t>Lg poche</t>
  </si>
  <si>
    <t>Categorie de Filtration 
EN779</t>
  </si>
  <si>
    <t xml:space="preserve">CADRE </t>
  </si>
  <si>
    <t xml:space="preserve">MEDIA </t>
  </si>
  <si>
    <t xml:space="preserve">Nouvelle Norme
ISO16890 </t>
  </si>
  <si>
    <t>Fiche Technique</t>
  </si>
  <si>
    <t>Acier</t>
  </si>
  <si>
    <t>Aluminium</t>
  </si>
  <si>
    <t>Metal</t>
  </si>
  <si>
    <t>Pvc</t>
  </si>
  <si>
    <t>Synthetique</t>
  </si>
  <si>
    <t>Fibre de verre</t>
  </si>
  <si>
    <t>G4</t>
  </si>
  <si>
    <t>F7</t>
  </si>
  <si>
    <t>F9</t>
  </si>
  <si>
    <t>E10</t>
  </si>
  <si>
    <t>E11</t>
  </si>
  <si>
    <t>E12</t>
  </si>
  <si>
    <t>H13</t>
  </si>
  <si>
    <t>H14</t>
  </si>
  <si>
    <t>M5</t>
  </si>
  <si>
    <t>Type de Filtre</t>
  </si>
  <si>
    <t>Plisse Metal</t>
  </si>
  <si>
    <t>Consu fil rond</t>
  </si>
  <si>
    <t>Filtre Plan</t>
  </si>
  <si>
    <t>Media découpé</t>
  </si>
  <si>
    <t>Mini plie</t>
  </si>
  <si>
    <t>Diedre (F9)</t>
  </si>
  <si>
    <t>Filtre à poche</t>
  </si>
  <si>
    <t>Coarse 50-60%</t>
  </si>
  <si>
    <t>EPM1 50-60%</t>
  </si>
  <si>
    <t>EPM1 81-90%</t>
  </si>
  <si>
    <t>Coarse 61-70%</t>
  </si>
  <si>
    <t>Coarse 71-80%</t>
  </si>
  <si>
    <t>EPM1 61-70%</t>
  </si>
  <si>
    <t>G3</t>
  </si>
  <si>
    <t>Prix HT  Unitaire</t>
  </si>
  <si>
    <t>Diedre (E)</t>
  </si>
  <si>
    <t>Diedre (H)</t>
  </si>
  <si>
    <t>/</t>
  </si>
  <si>
    <t>Multiplan MP55J 3400</t>
  </si>
  <si>
    <t>Diedre (F7-M6)</t>
  </si>
  <si>
    <t>EPM10 61-70%</t>
  </si>
  <si>
    <t>EPM1 71-85%</t>
  </si>
  <si>
    <t>Type toitures</t>
  </si>
  <si>
    <t>Type de Toiture</t>
  </si>
  <si>
    <t>Gravillons</t>
  </si>
  <si>
    <t>Dalle sur Plots</t>
  </si>
  <si>
    <t>Auto protégée</t>
  </si>
  <si>
    <t>Couverture inox</t>
  </si>
  <si>
    <t>Couverture bac acier</t>
  </si>
  <si>
    <t>Etancheité cuivre</t>
  </si>
  <si>
    <t>Etancheité zinc</t>
  </si>
  <si>
    <t>Chape beton</t>
  </si>
  <si>
    <t>vegetaliser</t>
  </si>
  <si>
    <t>Tuiles Ardoise</t>
  </si>
  <si>
    <t>Surface m2</t>
  </si>
  <si>
    <t>Bac Acier</t>
  </si>
  <si>
    <t>polycarbonnate</t>
  </si>
  <si>
    <t>plexyglass</t>
  </si>
  <si>
    <t>Bac Acier/Auto protégée</t>
  </si>
  <si>
    <t>brise soleil</t>
  </si>
  <si>
    <t>Lamelles</t>
  </si>
  <si>
    <t>Gravillons/Dalle dur plots</t>
  </si>
  <si>
    <t>Bois exotique</t>
  </si>
  <si>
    <t>dalles sur plots / auvent béton</t>
  </si>
  <si>
    <t>Verre</t>
  </si>
  <si>
    <t>Tuiles Terre Cuite</t>
  </si>
  <si>
    <t>Skydome</t>
  </si>
  <si>
    <t>Gravi</t>
  </si>
  <si>
    <t>Dplot</t>
  </si>
  <si>
    <t>AutoP</t>
  </si>
  <si>
    <t>CouvI</t>
  </si>
  <si>
    <t>CouvA</t>
  </si>
  <si>
    <t>EtanC</t>
  </si>
  <si>
    <t>EtanZ</t>
  </si>
  <si>
    <t>ChapB</t>
  </si>
  <si>
    <t>Veget</t>
  </si>
  <si>
    <t>TuiArd</t>
  </si>
  <si>
    <t>BacAc</t>
  </si>
  <si>
    <t>Polyc</t>
  </si>
  <si>
    <t>Plexy</t>
  </si>
  <si>
    <t>BriSo</t>
  </si>
  <si>
    <t>Lamel</t>
  </si>
  <si>
    <t>BoisE</t>
  </si>
  <si>
    <t>TuiTC</t>
  </si>
  <si>
    <t>Skydo</t>
  </si>
  <si>
    <t>Nom Installation</t>
  </si>
  <si>
    <t>% main d'œuvre</t>
  </si>
  <si>
    <t>Prix catalogue fournisseur</t>
  </si>
  <si>
    <t>Remise fournisseur 
en %</t>
  </si>
  <si>
    <t>Prix Total annuel fourniture</t>
  </si>
  <si>
    <t>Prix HT Annuel
(2025-2026)</t>
  </si>
  <si>
    <t>Prix total fourni posé
(2025-2026)</t>
  </si>
  <si>
    <t>Pour information : Marque proposée</t>
  </si>
  <si>
    <t>Pour information : Modèle proposé</t>
  </si>
  <si>
    <t>Total Annuel par Batiment avec Astreinte (2026-2027) Révisé</t>
  </si>
  <si>
    <t>Total Mensuel par Batiment avec Astreinte (2025-2026) Révisé</t>
  </si>
  <si>
    <t>Total Annuel par Batiment avec Astreinte (2027-2028) Révisé</t>
  </si>
  <si>
    <t>Année d'installation</t>
  </si>
  <si>
    <t>Total Annuel par Batiment avec MO (2025-2026)</t>
  </si>
  <si>
    <t>Total Mensuel par Batiment avec MO (2025-2026)</t>
  </si>
  <si>
    <t>Prix total fourni posé
(2026-2027)</t>
  </si>
  <si>
    <t>Total Annuel par Batiment avec MO (2026-2027)</t>
  </si>
  <si>
    <t>Total Mensuel par Batiment avec MO (2026-2027)</t>
  </si>
  <si>
    <t>Prix total fourni posé
(2027-2028)</t>
  </si>
  <si>
    <t>Prix HT Annuel
(2027-2028)</t>
  </si>
  <si>
    <t>Total Annuel par Batiment avec MO (2027-2028)</t>
  </si>
  <si>
    <t>Total Mensuel par Batiment avec MO (2027-2028)</t>
  </si>
  <si>
    <t>Prix total fourni posé
(2028-2029)</t>
  </si>
  <si>
    <t>Prix HT Annuel
(2028-2029)</t>
  </si>
  <si>
    <t>Total Annuel par Batiment avec MO (2028-2029)</t>
  </si>
  <si>
    <t>Total Mensuel par Batiment avec MO (2028-2029)</t>
  </si>
  <si>
    <t>Prix total fourni posé
(2029-2030)</t>
  </si>
  <si>
    <t>Prix HT Annuel
(2029-2030)</t>
  </si>
  <si>
    <t>Total Annuel par Batiment avec MO (2029-2030)</t>
  </si>
  <si>
    <t>Total Mensuel par Batiment avec MO (2029-2030)</t>
  </si>
  <si>
    <t>Prix total fourni posé
(2030-2031)</t>
  </si>
  <si>
    <t>Prix HT Annuel
(2030-2031)</t>
  </si>
  <si>
    <t>Total Annuel par Batiment avec MO (2030-2031)</t>
  </si>
  <si>
    <t>Total Mensuel par Batiment avec MO (2030-2031)</t>
  </si>
  <si>
    <t>FACULTE DE PHARMACIE</t>
  </si>
  <si>
    <t>024001</t>
  </si>
  <si>
    <t>HT_TGBT</t>
  </si>
  <si>
    <t>Vert</t>
  </si>
  <si>
    <t>Batiment</t>
  </si>
  <si>
    <t>Gene</t>
  </si>
  <si>
    <t>Cat_A</t>
  </si>
  <si>
    <t>IUT BLOC CENTRAL</t>
  </si>
  <si>
    <t>201001</t>
  </si>
  <si>
    <t>Battante</t>
  </si>
  <si>
    <t>R01</t>
  </si>
  <si>
    <t>TER01</t>
  </si>
  <si>
    <t>TER02</t>
  </si>
  <si>
    <t>TOI02</t>
  </si>
  <si>
    <t>TOI01</t>
  </si>
  <si>
    <t>R02</t>
  </si>
  <si>
    <t>TER03</t>
  </si>
  <si>
    <t>T01</t>
  </si>
  <si>
    <t>IUT RS LOGEMENT</t>
  </si>
  <si>
    <t>202001</t>
  </si>
  <si>
    <t>IUT GENIE CIVIL</t>
  </si>
  <si>
    <t>203001</t>
  </si>
  <si>
    <t>IUT CHIMIE</t>
  </si>
  <si>
    <t>204001</t>
  </si>
  <si>
    <t>IUT INFORMATIQUE</t>
  </si>
  <si>
    <t>205001</t>
  </si>
  <si>
    <t>IUT LEONARDO</t>
  </si>
  <si>
    <t>206001</t>
  </si>
  <si>
    <t>EASE</t>
  </si>
  <si>
    <t>079001</t>
  </si>
  <si>
    <t>400001</t>
  </si>
  <si>
    <t>R03</t>
  </si>
  <si>
    <t>TER04</t>
  </si>
  <si>
    <t>TER05</t>
  </si>
  <si>
    <t>TOIT01</t>
  </si>
  <si>
    <t>TOIT02</t>
  </si>
  <si>
    <t>TER</t>
  </si>
  <si>
    <t>TER06</t>
  </si>
  <si>
    <t>TOIT</t>
  </si>
  <si>
    <t>TER07</t>
  </si>
  <si>
    <t>TER08</t>
  </si>
  <si>
    <t>Terrasse</t>
  </si>
  <si>
    <t>TER201</t>
  </si>
  <si>
    <t>TER203</t>
  </si>
  <si>
    <t>TER301</t>
  </si>
  <si>
    <t>TER302</t>
  </si>
  <si>
    <t>TER303</t>
  </si>
  <si>
    <t>R00</t>
  </si>
  <si>
    <t>TER01-02</t>
  </si>
  <si>
    <t>TER 166</t>
  </si>
  <si>
    <t>TER 165</t>
  </si>
  <si>
    <t>EXT 164</t>
  </si>
  <si>
    <t>M01</t>
  </si>
  <si>
    <t>TER176</t>
  </si>
  <si>
    <t>SHED TECH</t>
  </si>
  <si>
    <t>Hall_1</t>
  </si>
  <si>
    <t>Hall_2</t>
  </si>
  <si>
    <t>Portail</t>
  </si>
  <si>
    <t>sect01</t>
  </si>
  <si>
    <t>sect02</t>
  </si>
  <si>
    <t>Accès</t>
  </si>
  <si>
    <t>Exterieur01</t>
  </si>
  <si>
    <t>INSPE MEINAU NOUVEAU BAT</t>
  </si>
  <si>
    <t>Centre</t>
  </si>
  <si>
    <t>Zone2</t>
  </si>
  <si>
    <t>Zone3</t>
  </si>
  <si>
    <t>1 ascenseur Otis de 630kg</t>
  </si>
  <si>
    <t>1 ascenseur Oleodyne de 630kg</t>
  </si>
  <si>
    <t xml:space="preserve">1 ascenseur de 1200kg </t>
  </si>
  <si>
    <t>1 ascenseur de 1200kg</t>
  </si>
  <si>
    <t xml:space="preserve">*Zone escalier1:
1 exutoire 1V (1000mm x 1000mm) 
1 CO²OS 1APS 20g TreuilP
*Zone escalier 2:
1 exutoire 1V (1000mm x 1000mm) 
1 CO²OS 1APS 20g TreuilP
*Zone escalier 3:
1 exutoire 1V (1000mm x 1000mm) 
1 CO²OS 1APS 30g TreuilP
*Zone escalier 4:
1 exutoire 1V (1000mm x 1000mm) 
1 CO²OS 1APS 30g TreuilP
*Zone escalier 5:
1 exutoire 1V (1000mm x 1000mm) 
1 CO²OS 1APS 30g TreuilP
</t>
  </si>
  <si>
    <t xml:space="preserve">1 - Centrale ATSE SDi : ACTIVA 1000
1 - Centrale ATSE CMSI : ACTIVA COM
1 - Alimentation AES 12V 38Ah
31 - DAI Optique de fumée
69 - Diffuseur Sonore
1 - Diffuseur Lumineux
64 - Déclencheur manuel
60 - Ventouse de PCF 24V
1 - Report d’alarme
6 - CDE ISSUES DE SECOURS
2 - Batteries 12V-17Ah
2 - Batteries 12V-24Ah
2 - Batteries 12V-38Ah
2 - Variation 24V – 450W
</t>
  </si>
  <si>
    <t>1 exutoire 1V (1000mm x 1000mm)
1 CO²OS 1APS 20g Treuil P</t>
  </si>
  <si>
    <t>*Zone escalier 1:
1 Exutoire 1V (1000mm x 1000mm) 
1 CO²OS 1APS 20g TreuilP
*Zone escalier 2:
1 exutoire 1V (1000mm x 1000mm)
1 CO²OS 1APS 20g Treuil P</t>
  </si>
  <si>
    <t xml:space="preserve">*Zone escalier 1:
1 Exutoire 1V (1000mm x 1000mm)
1 CO²OS 1APS 20g Treuil P
*Zone escalier 2:
1 Exutoire 1V (1000mm x 1000mm)
1 CO²OS 1APS 20g Treuil P
*Zone hall chimie:
2 exutoires 1V (1000mm x 1000mm)
2 treuils
</t>
  </si>
  <si>
    <t>*Zone escalier 1:
1 exutoire 1V (1000mm x 1000mm)
1 CO²OS 1APS 20g Treuil P
*Zone escalier 2:
1 Exutoire 1V (1000mm x 1000mm)
1 CO²OS 1APS 20g Treuil P</t>
  </si>
  <si>
    <t>*Zone escalier:
1 Exutoire 1V (1000mm x 1000mm)
1 CO²OS 2APS 20g Treuil P
*Zone Hall entrée:
1 ouvrant 1V (1660 mm x 920mm)
1 Treuil</t>
  </si>
  <si>
    <t xml:space="preserve">2 cages d'excalier (elec)
2 cages d'escalier (coffret CO2)
17 volets désenfumages
21 Amenées d'air
*Zone cage escalier 075:
1 Exutoire (1000mm x 1000mm)
CO²OF APS Nb 2*100g
*Zone cage escalier 054:
1 Exutoire (1000mm x 1000mm)
CO²OF APS Nb 2*100g
*Zone ensemble du site (plénum technique)
14 OTF vantelles (1900mm x 850mm)
*Zone ensemble du site R+1:
14 OTF vantelles (1705mm x 1445mm)
3 coffrets DAC dans plénum technique, 2 DM 
*Zone ensemble du site RDC Hall:
7 OTF vantelles(1705mm x 1445mm)
*Zone ensemble site (plenum technique/toiture):
2 OTF vantelles (1640mm x 1800mm)
3 coffrets DAC dans plénum technique, 2 DM 
*Zone salle blanche:
2 OTF vantelles (950mm x 140mm)
</t>
  </si>
  <si>
    <t>Disconnecteur</t>
  </si>
  <si>
    <t>3 ballons EC 200L
1 ballon EC 500L</t>
  </si>
  <si>
    <t>5 disconnecteurs</t>
  </si>
  <si>
    <t>DISC</t>
  </si>
  <si>
    <t>IUT ILLKIRCH</t>
  </si>
  <si>
    <t>208001</t>
  </si>
  <si>
    <t>Eclairage de Sécurité</t>
  </si>
  <si>
    <t>2 Transfo de 500KVA Sec, cellules à coupure dans l'air et 1 TGBT de 2000A de type Prisma</t>
  </si>
  <si>
    <t>Production d'air comprimé + assecheur d'air</t>
  </si>
  <si>
    <t>Adoucisseur animalerie et 2 ballons ECS (100L chacun)</t>
  </si>
  <si>
    <t>1 Cta "Simple Flux" de 18 000m3/h 
10 batteries terminales</t>
  </si>
  <si>
    <t>1 Cta "Simple Flux" de 7 000m3/h 
1 extracteur de décontamination
 5 batteries terminales</t>
  </si>
  <si>
    <t>1 Cta "Simple Flux" de 6 000m3/h 
2 extracteurs
2 batteries terminales</t>
  </si>
  <si>
    <t>1 Cta "Simple Flux" de 12 000m3/h
1 caisson d'extraction 11 000m3/h
2 pompes de gavage
2 pompes circulation
3 Humidificateurs
5 batteries terminales</t>
  </si>
  <si>
    <t>1 Cta "Simple Flux" de 12 000m3/h
1 caisson d'extraction 11 000m3/h
2 pompes de gavage
2 pompes circulation
3 Humidificateurs
4 batteries terminales</t>
  </si>
  <si>
    <t>1 Cta "Simple Flux"  de 15 000m3/h
2 extracteurs
1 Humidificateurs
12 batteries terminales</t>
  </si>
  <si>
    <t>1 Cta "Simple Flux" de 15 000m3/h
3 extracteurs
8 batteries terminales</t>
  </si>
  <si>
    <t>1 Cta  "Simple Flux" de 16 000m3/h
4 extracteurs
9 batteries terminales</t>
  </si>
  <si>
    <t>1 Cta "Simple Flux" de 10 000m3/h
4 extracteurs
9 batteries terminales</t>
  </si>
  <si>
    <t>1 Cta "Simple Flux" de 8 000m3/h
1 extracteur
1 Humidificateurs</t>
  </si>
  <si>
    <t>1 Cta "Double Flux" de 18 000m3/h
4 extracteurs
2 Batteries terminales</t>
  </si>
  <si>
    <t>1 Cta "Simple Flux" de XXXm3/h
1 extracteur</t>
  </si>
  <si>
    <t>2 extracteurs TGBT</t>
  </si>
  <si>
    <t>1 chaudière gaz
3 échangeurs à plaques
2 pompes doubles avec 1 V3V
8 pompes sur socle
1 vase d'expansion
13 compteurs d'énergie</t>
  </si>
  <si>
    <t>Détecteur de gaz sur chaufferie</t>
  </si>
  <si>
    <t>Combustion (3x ans)</t>
  </si>
  <si>
    <t>Ramonage (2x ans)</t>
  </si>
  <si>
    <t>2 groupes froids
8 pompes simples</t>
  </si>
  <si>
    <t>1 chambre froide</t>
  </si>
  <si>
    <t>Casette à eau glacée</t>
  </si>
  <si>
    <t>1 chaudière vapeur
2 pompes simples</t>
  </si>
  <si>
    <t>2 compresseurs d’air comprimé (sans hulie)
2 Sécheurs d'air
1 ballon 100L
2 batteries filtres
1 Analyseur d'air Dagil</t>
  </si>
  <si>
    <t>1 Chaufferie avec :
2 chaudières 1750 KW avec pompe de gavage (SCX)
2 grande pompe sur socle (NRG) de 200m3/h chacune
1 vase d'expansion</t>
  </si>
  <si>
    <t>Sous-station secondaire:
2 départs pompe double (UPSD) avec V3V
1 ensemble de capteur</t>
  </si>
  <si>
    <t xml:space="preserve">1 CTA hall </t>
  </si>
  <si>
    <t>1 extracteur Hall (toiture)</t>
  </si>
  <si>
    <t xml:space="preserve">1 CTA double flux Amphi 1 </t>
  </si>
  <si>
    <t>Sous-station secondaire:
1 pompe double  UPSD avec 1 V3V 
1 ensemble de capteur</t>
  </si>
  <si>
    <t>1 Cta simple flux de 35000m3/h en toiture
1 pompe de gavage avec 1 V3V
1 ensemble de capteur</t>
  </si>
  <si>
    <t>10 extracteursde 1500m3/h</t>
  </si>
  <si>
    <t>1 Cta R0</t>
  </si>
  <si>
    <t>6 aerothermes</t>
  </si>
  <si>
    <t>Sous-station secondaire:
4 pompes double  Magna 3 avec 4 V3V 
1 echangeur à plaque avec 1 V3V
1 ensemble de capteur</t>
  </si>
  <si>
    <t>1 cta de 15800m3/h avec roue de recup
1 ensemble de capteurs + 1 V3V</t>
  </si>
  <si>
    <t>1 cta de 8000m3/h avec roue de recup
1 ensemble de capteurs + 1 V3V</t>
  </si>
  <si>
    <t>1 cta de 2700m3/h avec roue de recup
1 ensemble de capteurs + 1 V3V</t>
  </si>
  <si>
    <t>Sous-station secondaire:
1 pompe double  Magna 3 avec 1 V3V 
1 ensemble de capteur</t>
  </si>
  <si>
    <t xml:space="preserve">Split Système / RR125B8W1B </t>
  </si>
  <si>
    <t>Chaufferie avec:
2 chaudières
2 départs simple avec 2 V3V</t>
  </si>
  <si>
    <t>CTA et vmc</t>
  </si>
  <si>
    <t>AC</t>
  </si>
  <si>
    <t>Disconnecteur
Douche de sécurité</t>
  </si>
  <si>
    <t>Climatisation GC</t>
  </si>
  <si>
    <t>Bat_C</t>
  </si>
  <si>
    <t>Animalerie</t>
  </si>
  <si>
    <t>Bat_D</t>
  </si>
  <si>
    <t>Chaufferie</t>
  </si>
  <si>
    <t>Comb</t>
  </si>
  <si>
    <t>Ramo</t>
  </si>
  <si>
    <t>Dgaz</t>
  </si>
  <si>
    <t>Secon</t>
  </si>
  <si>
    <t>Labos</t>
  </si>
  <si>
    <t>Aerothermes</t>
  </si>
  <si>
    <t>DGAZ</t>
  </si>
  <si>
    <t>Air_Comp</t>
  </si>
  <si>
    <t>CTA_Hall</t>
  </si>
  <si>
    <t>CTA_Amphis</t>
  </si>
  <si>
    <t>secon</t>
  </si>
  <si>
    <t>Hall</t>
  </si>
  <si>
    <t>Enseignement</t>
  </si>
  <si>
    <t>TP</t>
  </si>
  <si>
    <t>Zones_Communes</t>
  </si>
  <si>
    <t>ZonesRessourcesAmont</t>
  </si>
  <si>
    <t>ZonesRessourcesAval</t>
  </si>
  <si>
    <t>BioproductionPRO</t>
  </si>
  <si>
    <t>BioproductionEUC</t>
  </si>
  <si>
    <t>FabricationFormeSeche</t>
  </si>
  <si>
    <t>FabricationFormeLiquide</t>
  </si>
  <si>
    <t>Laboratoires</t>
  </si>
  <si>
    <t>Aerial</t>
  </si>
  <si>
    <t>Showroom</t>
  </si>
  <si>
    <t>ZonesTertiaire</t>
  </si>
  <si>
    <t>Diosna</t>
  </si>
  <si>
    <t>TGBT</t>
  </si>
  <si>
    <t>Vapeur</t>
  </si>
  <si>
    <t>4P525</t>
  </si>
  <si>
    <t>8P525</t>
  </si>
  <si>
    <t>IUT Genie Civil</t>
  </si>
  <si>
    <t>IUT Blocs Central</t>
  </si>
  <si>
    <t>IUT Leonardo</t>
  </si>
  <si>
    <t>IUT Chimie</t>
  </si>
  <si>
    <t>Cta</t>
  </si>
  <si>
    <t>Salle_TP</t>
  </si>
  <si>
    <t>P350</t>
  </si>
  <si>
    <t>Cta_Couloir</t>
  </si>
  <si>
    <t>SPI 3.6.0</t>
  </si>
  <si>
    <t>SPI 6.6.0</t>
  </si>
  <si>
    <t>SPI 9.6.0</t>
  </si>
  <si>
    <t>SPI 12.6.0</t>
  </si>
  <si>
    <t>METAL</t>
  </si>
  <si>
    <t>PVC</t>
  </si>
  <si>
    <t>Fibre de Verre</t>
  </si>
  <si>
    <t>NANO FIBRE</t>
  </si>
  <si>
    <t>Etage</t>
  </si>
  <si>
    <t>Salle</t>
  </si>
  <si>
    <t xml:space="preserve">Noms du rapports </t>
  </si>
  <si>
    <t>Production de froid Toiture (animalerie):
1 groupe froid de 78,10KW avec 22Kg de R407C</t>
  </si>
  <si>
    <t>Humidificateur Animalerie</t>
  </si>
  <si>
    <t>Production de froid (animalerie)</t>
  </si>
  <si>
    <t>Humidificateur Animalerie D-06</t>
  </si>
  <si>
    <t>Production de froid (bâtiment)</t>
  </si>
  <si>
    <t>6x Splits Système 
Split Système (PASCI) - 3 installations</t>
  </si>
  <si>
    <t>Bat_F</t>
  </si>
  <si>
    <t>Pasci</t>
  </si>
  <si>
    <t>Climatisation inf à 2kg de fluides</t>
  </si>
  <si>
    <t>Climatisation sup à 2kg de fluides</t>
  </si>
  <si>
    <t>Groupe froid</t>
  </si>
  <si>
    <t>Secteur 3</t>
  </si>
  <si>
    <t>T1_Composante</t>
  </si>
  <si>
    <t>T2_Composante</t>
  </si>
  <si>
    <t>T3_Composante</t>
  </si>
  <si>
    <t>Air comprimé de 0 à 7,5KW (Jusqu’à 4000h de marche en charge)</t>
  </si>
  <si>
    <t>Air comprimé de sup à 7,5KW (Jusqu’à 10000h de marche en charge)</t>
  </si>
  <si>
    <t>Traitement d'eau 1 bouteille</t>
  </si>
  <si>
    <t>Traitement d'eau 2 bouteilles</t>
  </si>
  <si>
    <t>Adoucisseur (Jusqu'à 4 passages)</t>
  </si>
  <si>
    <t>Cassettes, Ventilo-convecteur (avec filtres max 2x)</t>
  </si>
  <si>
    <t>Elec ITEL</t>
  </si>
  <si>
    <t>Total IUT</t>
  </si>
  <si>
    <t>Total EASE</t>
  </si>
  <si>
    <t>2</t>
  </si>
  <si>
    <t>Zones_RessourcesAmont</t>
  </si>
  <si>
    <t>Zones_RessourcesAval</t>
  </si>
  <si>
    <t>Cta01</t>
  </si>
  <si>
    <t>Cta02</t>
  </si>
  <si>
    <t>Cta03</t>
  </si>
  <si>
    <t>Cta04</t>
  </si>
  <si>
    <t>MEXT04</t>
  </si>
  <si>
    <t>Cta04,5,7,8,10</t>
  </si>
  <si>
    <t>Cta05</t>
  </si>
  <si>
    <t>MEXT05</t>
  </si>
  <si>
    <t>Cta06</t>
  </si>
  <si>
    <t>Cta07</t>
  </si>
  <si>
    <t>Cta08</t>
  </si>
  <si>
    <t>Cta10</t>
  </si>
  <si>
    <t>Cta11</t>
  </si>
  <si>
    <t>Cta12</t>
  </si>
  <si>
    <t>Zones_Tertiaire</t>
  </si>
  <si>
    <t>CAMPUS ILLKIRCH</t>
  </si>
  <si>
    <t>CAMPUS MEINAU</t>
  </si>
  <si>
    <t>CAMPUS ILLKIRCH/ MEINAU</t>
  </si>
  <si>
    <t>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</si>
</sst>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m\ yyyy"/>
    <numFmt numFmtId="165" formatCode="0.0000"/>
    <numFmt numFmtId="166" formatCode="_-* #,##0.00\ [$€-40C]_-;\-* #,##0.00\ [$€-40C]_-;_-* &quot;-&quot;??\ [$€-40C]_-;_-@_-"/>
    <numFmt numFmtId="167" formatCode="#,##0.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6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6"/>
      <name val="Calibri"/>
      <family val="2"/>
      <scheme val="minor"/>
    </font>
    <font>
      <sz val="10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Unistra A"/>
    </font>
    <font>
      <sz val="11"/>
      <color theme="1"/>
      <name val="Unistra A"/>
    </font>
    <font>
      <b/>
      <u/>
      <sz val="8"/>
      <color theme="1"/>
      <name val="Unistra A"/>
    </font>
    <font>
      <sz val="8"/>
      <color theme="1"/>
      <name val="Unistra A"/>
    </font>
    <font>
      <b/>
      <sz val="8"/>
      <color theme="1"/>
      <name val="Unistra A"/>
    </font>
    <font>
      <b/>
      <sz val="8"/>
      <color rgb="FFFF0000"/>
      <name val="Unistra A"/>
    </font>
    <font>
      <b/>
      <sz val="8"/>
      <name val="Unistra A"/>
    </font>
    <font>
      <b/>
      <sz val="11"/>
      <color rgb="FFFF0000"/>
      <name val="Unistra A"/>
    </font>
    <font>
      <b/>
      <sz val="6"/>
      <name val="Unistra A"/>
    </font>
    <font>
      <sz val="6"/>
      <name val="Unistra A"/>
    </font>
    <font>
      <sz val="6"/>
      <color theme="1"/>
      <name val="Unistra A"/>
    </font>
    <font>
      <sz val="8"/>
      <name val="Unistra A"/>
    </font>
    <font>
      <sz val="8"/>
      <color rgb="FFFF0000"/>
      <name val="Unistra A"/>
    </font>
    <font>
      <sz val="11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7" fillId="0" borderId="0"/>
  </cellStyleXfs>
  <cellXfs count="636">
    <xf numFmtId="0" fontId="0" fillId="0" borderId="0" xfId="0"/>
    <xf numFmtId="0" fontId="0" fillId="0" borderId="0" xfId="0" applyFill="1"/>
    <xf numFmtId="0" fontId="7" fillId="0" borderId="7" xfId="0" applyFont="1" applyFill="1" applyBorder="1"/>
    <xf numFmtId="0" fontId="8" fillId="0" borderId="10" xfId="0" applyFont="1" applyFill="1" applyBorder="1"/>
    <xf numFmtId="164" fontId="7" fillId="0" borderId="8" xfId="0" quotePrefix="1" applyNumberFormat="1" applyFont="1" applyFill="1" applyBorder="1" applyAlignment="1">
      <alignment horizontal="left"/>
    </xf>
    <xf numFmtId="0" fontId="7" fillId="0" borderId="11" xfId="0" applyFont="1" applyFill="1" applyBorder="1" applyAlignment="1">
      <alignment horizontal="right"/>
    </xf>
    <xf numFmtId="0" fontId="8" fillId="0" borderId="15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right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10" fillId="7" borderId="28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6" fontId="10" fillId="9" borderId="26" xfId="0" applyNumberFormat="1" applyFont="1" applyFill="1" applyBorder="1" applyAlignment="1">
      <alignment horizontal="center" vertical="center" wrapText="1"/>
    </xf>
    <xf numFmtId="10" fontId="3" fillId="9" borderId="27" xfId="1" applyNumberFormat="1" applyFont="1" applyFill="1" applyBorder="1" applyAlignment="1">
      <alignment horizontal="center" vertical="center" wrapText="1"/>
    </xf>
    <xf numFmtId="166" fontId="10" fillId="4" borderId="37" xfId="0" applyNumberFormat="1" applyFont="1" applyFill="1" applyBorder="1" applyAlignment="1">
      <alignment horizontal="center" vertical="center" wrapText="1"/>
    </xf>
    <xf numFmtId="166" fontId="10" fillId="4" borderId="38" xfId="0" applyNumberFormat="1" applyFont="1" applyFill="1" applyBorder="1" applyAlignment="1">
      <alignment horizontal="center" vertical="center" wrapText="1"/>
    </xf>
    <xf numFmtId="166" fontId="10" fillId="4" borderId="39" xfId="0" applyNumberFormat="1" applyFont="1" applyFill="1" applyBorder="1" applyAlignment="1">
      <alignment horizontal="center" vertical="center" wrapText="1"/>
    </xf>
    <xf numFmtId="166" fontId="10" fillId="2" borderId="37" xfId="0" applyNumberFormat="1" applyFont="1" applyFill="1" applyBorder="1" applyAlignment="1">
      <alignment horizontal="center" vertical="center" wrapText="1"/>
    </xf>
    <xf numFmtId="166" fontId="10" fillId="2" borderId="38" xfId="0" applyNumberFormat="1" applyFont="1" applyFill="1" applyBorder="1" applyAlignment="1">
      <alignment horizontal="center" vertical="center" wrapText="1"/>
    </xf>
    <xf numFmtId="166" fontId="10" fillId="2" borderId="40" xfId="0" applyNumberFormat="1" applyFont="1" applyFill="1" applyBorder="1" applyAlignment="1">
      <alignment horizontal="center" vertical="center" wrapText="1"/>
    </xf>
    <xf numFmtId="166" fontId="10" fillId="5" borderId="37" xfId="0" applyNumberFormat="1" applyFont="1" applyFill="1" applyBorder="1" applyAlignment="1">
      <alignment horizontal="center" vertical="center" wrapText="1"/>
    </xf>
    <xf numFmtId="166" fontId="10" fillId="5" borderId="38" xfId="0" applyNumberFormat="1" applyFont="1" applyFill="1" applyBorder="1" applyAlignment="1">
      <alignment horizontal="center" vertical="center" wrapText="1"/>
    </xf>
    <xf numFmtId="166" fontId="10" fillId="5" borderId="40" xfId="0" applyNumberFormat="1" applyFont="1" applyFill="1" applyBorder="1" applyAlignment="1">
      <alignment horizontal="center" vertical="center" wrapText="1"/>
    </xf>
    <xf numFmtId="166" fontId="10" fillId="6" borderId="37" xfId="0" applyNumberFormat="1" applyFont="1" applyFill="1" applyBorder="1" applyAlignment="1">
      <alignment horizontal="center" vertical="center" wrapText="1"/>
    </xf>
    <xf numFmtId="166" fontId="10" fillId="6" borderId="38" xfId="0" applyNumberFormat="1" applyFont="1" applyFill="1" applyBorder="1" applyAlignment="1">
      <alignment horizontal="center" vertical="center" wrapText="1"/>
    </xf>
    <xf numFmtId="166" fontId="10" fillId="6" borderId="40" xfId="0" applyNumberFormat="1" applyFont="1" applyFill="1" applyBorder="1" applyAlignment="1">
      <alignment horizontal="center" vertical="center" wrapText="1"/>
    </xf>
    <xf numFmtId="166" fontId="10" fillId="8" borderId="37" xfId="0" applyNumberFormat="1" applyFont="1" applyFill="1" applyBorder="1" applyAlignment="1">
      <alignment horizontal="center" vertical="center" wrapText="1"/>
    </xf>
    <xf numFmtId="166" fontId="10" fillId="8" borderId="38" xfId="0" applyNumberFormat="1" applyFont="1" applyFill="1" applyBorder="1" applyAlignment="1">
      <alignment horizontal="center" vertical="center" wrapText="1"/>
    </xf>
    <xf numFmtId="166" fontId="10" fillId="8" borderId="40" xfId="0" applyNumberFormat="1" applyFont="1" applyFill="1" applyBorder="1" applyAlignment="1">
      <alignment horizontal="center" vertical="center" wrapText="1"/>
    </xf>
    <xf numFmtId="166" fontId="10" fillId="7" borderId="41" xfId="0" applyNumberFormat="1" applyFont="1" applyFill="1" applyBorder="1" applyAlignment="1">
      <alignment horizontal="center" vertical="center" wrapText="1"/>
    </xf>
    <xf numFmtId="166" fontId="10" fillId="7" borderId="40" xfId="0" applyNumberFormat="1" applyFont="1" applyFill="1" applyBorder="1" applyAlignment="1">
      <alignment horizontal="center" vertical="center" wrapText="1"/>
    </xf>
    <xf numFmtId="166" fontId="10" fillId="7" borderId="38" xfId="0" applyNumberFormat="1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4" fillId="0" borderId="45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14" fillId="0" borderId="51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4" fillId="0" borderId="61" xfId="0" applyFont="1" applyBorder="1" applyAlignment="1">
      <alignment horizontal="center"/>
    </xf>
    <xf numFmtId="0" fontId="14" fillId="0" borderId="67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3" fillId="0" borderId="63" xfId="0" applyFont="1" applyFill="1" applyBorder="1" applyAlignment="1" applyProtection="1">
      <alignment horizontal="center" vertical="center" wrapText="1"/>
      <protection locked="0"/>
    </xf>
    <xf numFmtId="0" fontId="14" fillId="0" borderId="59" xfId="0" applyFont="1" applyBorder="1"/>
    <xf numFmtId="0" fontId="14" fillId="0" borderId="60" xfId="0" applyFont="1" applyBorder="1"/>
    <xf numFmtId="0" fontId="14" fillId="0" borderId="61" xfId="0" applyFont="1" applyBorder="1"/>
    <xf numFmtId="0" fontId="15" fillId="0" borderId="60" xfId="0" applyFont="1" applyBorder="1" applyAlignment="1">
      <alignment horizontal="center" vertical="center"/>
    </xf>
    <xf numFmtId="166" fontId="16" fillId="0" borderId="46" xfId="0" applyNumberFormat="1" applyFont="1" applyBorder="1" applyAlignment="1">
      <alignment horizontal="center" vertical="center"/>
    </xf>
    <xf numFmtId="166" fontId="16" fillId="0" borderId="45" xfId="0" applyNumberFormat="1" applyFont="1" applyBorder="1" applyAlignment="1">
      <alignment horizontal="center" vertical="center"/>
    </xf>
    <xf numFmtId="166" fontId="16" fillId="9" borderId="55" xfId="0" applyNumberFormat="1" applyFont="1" applyFill="1" applyBorder="1" applyAlignment="1">
      <alignment horizontal="center" vertical="center"/>
    </xf>
    <xf numFmtId="166" fontId="16" fillId="9" borderId="48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2" fontId="7" fillId="2" borderId="29" xfId="0" applyNumberFormat="1" applyFont="1" applyFill="1" applyBorder="1" applyAlignment="1">
      <alignment vertical="center"/>
    </xf>
    <xf numFmtId="165" fontId="8" fillId="2" borderId="30" xfId="1" applyNumberFormat="1" applyFont="1" applyFill="1" applyBorder="1" applyAlignment="1">
      <alignment horizontal="center" vertical="center"/>
    </xf>
    <xf numFmtId="2" fontId="7" fillId="5" borderId="29" xfId="0" applyNumberFormat="1" applyFont="1" applyFill="1" applyBorder="1" applyAlignment="1">
      <alignment vertical="center"/>
    </xf>
    <xf numFmtId="165" fontId="8" fillId="5" borderId="30" xfId="1" applyNumberFormat="1" applyFont="1" applyFill="1" applyBorder="1" applyAlignment="1">
      <alignment horizontal="center" vertical="center"/>
    </xf>
    <xf numFmtId="2" fontId="7" fillId="6" borderId="29" xfId="0" applyNumberFormat="1" applyFont="1" applyFill="1" applyBorder="1" applyAlignment="1">
      <alignment vertical="center"/>
    </xf>
    <xf numFmtId="165" fontId="12" fillId="6" borderId="30" xfId="1" applyNumberFormat="1" applyFont="1" applyFill="1" applyBorder="1" applyAlignment="1">
      <alignment horizontal="center" vertical="center"/>
    </xf>
    <xf numFmtId="2" fontId="7" fillId="8" borderId="29" xfId="0" applyNumberFormat="1" applyFont="1" applyFill="1" applyBorder="1" applyAlignment="1">
      <alignment vertical="center"/>
    </xf>
    <xf numFmtId="165" fontId="8" fillId="8" borderId="30" xfId="1" applyNumberFormat="1" applyFont="1" applyFill="1" applyBorder="1" applyAlignment="1">
      <alignment horizontal="center" vertical="center"/>
    </xf>
    <xf numFmtId="2" fontId="7" fillId="7" borderId="31" xfId="0" applyNumberFormat="1" applyFont="1" applyFill="1" applyBorder="1" applyAlignment="1">
      <alignment vertical="center"/>
    </xf>
    <xf numFmtId="165" fontId="8" fillId="7" borderId="33" xfId="1" applyNumberFormat="1" applyFont="1" applyFill="1" applyBorder="1" applyAlignment="1">
      <alignment horizontal="center" vertical="center"/>
    </xf>
    <xf numFmtId="0" fontId="7" fillId="4" borderId="35" xfId="0" applyFont="1" applyFill="1" applyBorder="1"/>
    <xf numFmtId="0" fontId="7" fillId="2" borderId="37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 wrapText="1"/>
    </xf>
    <xf numFmtId="166" fontId="10" fillId="2" borderId="56" xfId="0" applyNumberFormat="1" applyFont="1" applyFill="1" applyBorder="1" applyAlignment="1">
      <alignment horizontal="center" vertical="center" wrapText="1"/>
    </xf>
    <xf numFmtId="166" fontId="10" fillId="5" borderId="56" xfId="0" applyNumberFormat="1" applyFont="1" applyFill="1" applyBorder="1" applyAlignment="1">
      <alignment horizontal="center" vertical="center" wrapText="1"/>
    </xf>
    <xf numFmtId="166" fontId="10" fillId="6" borderId="56" xfId="0" applyNumberFormat="1" applyFont="1" applyFill="1" applyBorder="1" applyAlignment="1">
      <alignment horizontal="center" vertical="center" wrapText="1"/>
    </xf>
    <xf numFmtId="166" fontId="10" fillId="8" borderId="56" xfId="0" applyNumberFormat="1" applyFont="1" applyFill="1" applyBorder="1" applyAlignment="1">
      <alignment horizontal="center" vertical="center" wrapText="1"/>
    </xf>
    <xf numFmtId="166" fontId="10" fillId="4" borderId="26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/>
    </xf>
    <xf numFmtId="0" fontId="4" fillId="0" borderId="4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16" fillId="0" borderId="0" xfId="0" applyFont="1"/>
    <xf numFmtId="0" fontId="4" fillId="0" borderId="32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166" fontId="16" fillId="9" borderId="72" xfId="0" applyNumberFormat="1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166" fontId="16" fillId="9" borderId="41" xfId="0" applyNumberFormat="1" applyFont="1" applyFill="1" applyBorder="1" applyAlignment="1">
      <alignment horizontal="center" vertical="center"/>
    </xf>
    <xf numFmtId="166" fontId="16" fillId="0" borderId="31" xfId="0" applyNumberFormat="1" applyFont="1" applyBorder="1" applyAlignment="1">
      <alignment horizontal="center" vertical="center"/>
    </xf>
    <xf numFmtId="166" fontId="16" fillId="0" borderId="32" xfId="0" applyNumberFormat="1" applyFont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 wrapText="1"/>
    </xf>
    <xf numFmtId="166" fontId="16" fillId="0" borderId="73" xfId="0" applyNumberFormat="1" applyFont="1" applyBorder="1" applyAlignment="1">
      <alignment horizontal="center" vertical="center"/>
    </xf>
    <xf numFmtId="166" fontId="16" fillId="0" borderId="43" xfId="0" applyNumberFormat="1" applyFont="1" applyBorder="1" applyAlignment="1">
      <alignment horizontal="center" vertical="center"/>
    </xf>
    <xf numFmtId="166" fontId="16" fillId="0" borderId="76" xfId="0" applyNumberFormat="1" applyFont="1" applyBorder="1" applyAlignment="1">
      <alignment horizontal="center" vertical="center"/>
    </xf>
    <xf numFmtId="166" fontId="16" fillId="0" borderId="73" xfId="0" applyNumberFormat="1" applyFont="1" applyBorder="1" applyAlignment="1">
      <alignment vertical="center"/>
    </xf>
    <xf numFmtId="166" fontId="16" fillId="0" borderId="44" xfId="0" applyNumberFormat="1" applyFont="1" applyBorder="1" applyAlignment="1">
      <alignment vertical="center"/>
    </xf>
    <xf numFmtId="166" fontId="16" fillId="0" borderId="37" xfId="0" applyNumberFormat="1" applyFont="1" applyBorder="1" applyAlignment="1">
      <alignment horizontal="center" vertical="center"/>
    </xf>
    <xf numFmtId="166" fontId="16" fillId="0" borderId="38" xfId="0" applyNumberFormat="1" applyFont="1" applyBorder="1" applyAlignment="1">
      <alignment horizontal="center" vertical="center"/>
    </xf>
    <xf numFmtId="166" fontId="16" fillId="0" borderId="38" xfId="0" applyNumberFormat="1" applyFont="1" applyBorder="1" applyAlignment="1">
      <alignment vertical="center"/>
    </xf>
    <xf numFmtId="166" fontId="16" fillId="0" borderId="40" xfId="0" applyNumberFormat="1" applyFont="1" applyBorder="1" applyAlignment="1">
      <alignment vertical="center"/>
    </xf>
    <xf numFmtId="166" fontId="16" fillId="0" borderId="41" xfId="0" applyNumberFormat="1" applyFont="1" applyBorder="1" applyAlignment="1">
      <alignment vertical="center"/>
    </xf>
    <xf numFmtId="166" fontId="16" fillId="0" borderId="55" xfId="0" applyNumberFormat="1" applyFont="1" applyBorder="1" applyAlignment="1">
      <alignment vertical="center"/>
    </xf>
    <xf numFmtId="10" fontId="16" fillId="9" borderId="20" xfId="0" applyNumberFormat="1" applyFont="1" applyFill="1" applyBorder="1" applyAlignment="1">
      <alignment horizontal="center" vertical="center"/>
    </xf>
    <xf numFmtId="10" fontId="16" fillId="9" borderId="50" xfId="0" applyNumberFormat="1" applyFont="1" applyFill="1" applyBorder="1" applyAlignment="1">
      <alignment horizontal="center" vertical="center"/>
    </xf>
    <xf numFmtId="10" fontId="16" fillId="9" borderId="39" xfId="0" applyNumberFormat="1" applyFont="1" applyFill="1" applyBorder="1" applyAlignment="1">
      <alignment horizontal="center" vertical="center"/>
    </xf>
    <xf numFmtId="10" fontId="16" fillId="9" borderId="47" xfId="0" applyNumberFormat="1" applyFont="1" applyFill="1" applyBorder="1" applyAlignment="1">
      <alignment horizontal="center" vertical="center"/>
    </xf>
    <xf numFmtId="0" fontId="18" fillId="0" borderId="76" xfId="0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10" fontId="21" fillId="0" borderId="0" xfId="0" applyNumberFormat="1" applyFont="1" applyAlignment="1">
      <alignment horizontal="center" vertical="center"/>
    </xf>
    <xf numFmtId="0" fontId="23" fillId="0" borderId="7" xfId="0" applyFont="1" applyFill="1" applyBorder="1"/>
    <xf numFmtId="0" fontId="21" fillId="0" borderId="0" xfId="0" applyFont="1" applyAlignment="1">
      <alignment horizontal="center"/>
    </xf>
    <xf numFmtId="0" fontId="23" fillId="2" borderId="37" xfId="0" applyFont="1" applyFill="1" applyBorder="1" applyAlignment="1">
      <alignment horizontal="center" vertical="center"/>
    </xf>
    <xf numFmtId="0" fontId="23" fillId="3" borderId="4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4" fontId="23" fillId="0" borderId="8" xfId="0" quotePrefix="1" applyNumberFormat="1" applyFont="1" applyFill="1" applyBorder="1" applyAlignment="1">
      <alignment horizontal="left"/>
    </xf>
    <xf numFmtId="0" fontId="23" fillId="0" borderId="11" xfId="0" applyFont="1" applyFill="1" applyBorder="1" applyAlignment="1">
      <alignment horizontal="right"/>
    </xf>
    <xf numFmtId="0" fontId="23" fillId="4" borderId="35" xfId="0" applyFont="1" applyFill="1" applyBorder="1"/>
    <xf numFmtId="0" fontId="23" fillId="4" borderId="36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 wrapText="1"/>
    </xf>
    <xf numFmtId="0" fontId="23" fillId="0" borderId="16" xfId="0" applyFont="1" applyFill="1" applyBorder="1" applyAlignment="1">
      <alignment horizontal="right" vertical="center"/>
    </xf>
    <xf numFmtId="2" fontId="23" fillId="2" borderId="29" xfId="0" applyNumberFormat="1" applyFont="1" applyFill="1" applyBorder="1" applyAlignment="1">
      <alignment vertical="center"/>
    </xf>
    <xf numFmtId="165" fontId="24" fillId="2" borderId="30" xfId="1" applyNumberFormat="1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vertical="center"/>
    </xf>
    <xf numFmtId="2" fontId="23" fillId="5" borderId="29" xfId="0" applyNumberFormat="1" applyFont="1" applyFill="1" applyBorder="1" applyAlignment="1">
      <alignment vertical="center"/>
    </xf>
    <xf numFmtId="165" fontId="24" fillId="5" borderId="30" xfId="1" applyNumberFormat="1" applyFont="1" applyFill="1" applyBorder="1" applyAlignment="1">
      <alignment horizontal="center" vertical="center"/>
    </xf>
    <xf numFmtId="2" fontId="23" fillId="6" borderId="29" xfId="0" applyNumberFormat="1" applyFont="1" applyFill="1" applyBorder="1" applyAlignment="1">
      <alignment vertical="center"/>
    </xf>
    <xf numFmtId="165" fontId="26" fillId="6" borderId="30" xfId="1" applyNumberFormat="1" applyFont="1" applyFill="1" applyBorder="1" applyAlignment="1">
      <alignment horizontal="center" vertical="center"/>
    </xf>
    <xf numFmtId="2" fontId="23" fillId="8" borderId="29" xfId="0" applyNumberFormat="1" applyFont="1" applyFill="1" applyBorder="1" applyAlignment="1">
      <alignment vertical="center"/>
    </xf>
    <xf numFmtId="165" fontId="24" fillId="8" borderId="30" xfId="1" applyNumberFormat="1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vertical="center"/>
    </xf>
    <xf numFmtId="0" fontId="23" fillId="0" borderId="22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horizontal="right" vertical="center"/>
    </xf>
    <xf numFmtId="2" fontId="23" fillId="7" borderId="31" xfId="0" applyNumberFormat="1" applyFont="1" applyFill="1" applyBorder="1" applyAlignment="1">
      <alignment vertical="center"/>
    </xf>
    <xf numFmtId="165" fontId="24" fillId="7" borderId="33" xfId="1" applyNumberFormat="1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38" xfId="0" applyFont="1" applyFill="1" applyBorder="1" applyAlignment="1">
      <alignment horizontal="center" vertical="center" wrapText="1"/>
    </xf>
    <xf numFmtId="0" fontId="26" fillId="0" borderId="38" xfId="0" applyFont="1" applyFill="1" applyBorder="1" applyAlignment="1">
      <alignment horizontal="center" vertical="center" wrapText="1"/>
    </xf>
    <xf numFmtId="0" fontId="24" fillId="0" borderId="39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10" fontId="26" fillId="9" borderId="26" xfId="1" applyNumberFormat="1" applyFont="1" applyFill="1" applyBorder="1" applyAlignment="1">
      <alignment horizontal="center" vertical="center" wrapText="1"/>
    </xf>
    <xf numFmtId="166" fontId="28" fillId="4" borderId="37" xfId="0" applyNumberFormat="1" applyFont="1" applyFill="1" applyBorder="1" applyAlignment="1">
      <alignment horizontal="center" vertical="center" wrapText="1"/>
    </xf>
    <xf numFmtId="166" fontId="28" fillId="4" borderId="38" xfId="0" applyNumberFormat="1" applyFont="1" applyFill="1" applyBorder="1" applyAlignment="1">
      <alignment horizontal="center" vertical="center" wrapText="1"/>
    </xf>
    <xf numFmtId="166" fontId="28" fillId="4" borderId="39" xfId="0" applyNumberFormat="1" applyFont="1" applyFill="1" applyBorder="1" applyAlignment="1">
      <alignment horizontal="center" vertical="center" wrapText="1"/>
    </xf>
    <xf numFmtId="166" fontId="28" fillId="4" borderId="26" xfId="0" applyNumberFormat="1" applyFont="1" applyFill="1" applyBorder="1" applyAlignment="1">
      <alignment horizontal="center" vertical="center" wrapText="1"/>
    </xf>
    <xf numFmtId="166" fontId="28" fillId="2" borderId="37" xfId="0" applyNumberFormat="1" applyFont="1" applyFill="1" applyBorder="1" applyAlignment="1">
      <alignment horizontal="center" vertical="center" wrapText="1"/>
    </xf>
    <xf numFmtId="166" fontId="28" fillId="2" borderId="38" xfId="0" applyNumberFormat="1" applyFont="1" applyFill="1" applyBorder="1" applyAlignment="1">
      <alignment horizontal="center" vertical="center" wrapText="1"/>
    </xf>
    <xf numFmtId="166" fontId="28" fillId="2" borderId="40" xfId="0" applyNumberFormat="1" applyFont="1" applyFill="1" applyBorder="1" applyAlignment="1">
      <alignment horizontal="center" vertical="center" wrapText="1"/>
    </xf>
    <xf numFmtId="166" fontId="28" fillId="2" borderId="56" xfId="0" applyNumberFormat="1" applyFont="1" applyFill="1" applyBorder="1" applyAlignment="1">
      <alignment horizontal="center" vertical="center" wrapText="1"/>
    </xf>
    <xf numFmtId="166" fontId="28" fillId="5" borderId="37" xfId="0" applyNumberFormat="1" applyFont="1" applyFill="1" applyBorder="1" applyAlignment="1">
      <alignment horizontal="center" vertical="center" wrapText="1"/>
    </xf>
    <xf numFmtId="166" fontId="28" fillId="5" borderId="38" xfId="0" applyNumberFormat="1" applyFont="1" applyFill="1" applyBorder="1" applyAlignment="1">
      <alignment horizontal="center" vertical="center" wrapText="1"/>
    </xf>
    <xf numFmtId="166" fontId="28" fillId="5" borderId="40" xfId="0" applyNumberFormat="1" applyFont="1" applyFill="1" applyBorder="1" applyAlignment="1">
      <alignment horizontal="center" vertical="center" wrapText="1"/>
    </xf>
    <xf numFmtId="166" fontId="28" fillId="5" borderId="56" xfId="0" applyNumberFormat="1" applyFont="1" applyFill="1" applyBorder="1" applyAlignment="1">
      <alignment horizontal="center" vertical="center" wrapText="1"/>
    </xf>
    <xf numFmtId="166" fontId="28" fillId="6" borderId="37" xfId="0" applyNumberFormat="1" applyFont="1" applyFill="1" applyBorder="1" applyAlignment="1">
      <alignment horizontal="center" vertical="center" wrapText="1"/>
    </xf>
    <xf numFmtId="166" fontId="28" fillId="6" borderId="38" xfId="0" applyNumberFormat="1" applyFont="1" applyFill="1" applyBorder="1" applyAlignment="1">
      <alignment horizontal="center" vertical="center" wrapText="1"/>
    </xf>
    <xf numFmtId="166" fontId="28" fillId="6" borderId="40" xfId="0" applyNumberFormat="1" applyFont="1" applyFill="1" applyBorder="1" applyAlignment="1">
      <alignment horizontal="center" vertical="center" wrapText="1"/>
    </xf>
    <xf numFmtId="166" fontId="28" fillId="6" borderId="56" xfId="0" applyNumberFormat="1" applyFont="1" applyFill="1" applyBorder="1" applyAlignment="1">
      <alignment horizontal="center" vertical="center" wrapText="1"/>
    </xf>
    <xf numFmtId="166" fontId="28" fillId="8" borderId="37" xfId="0" applyNumberFormat="1" applyFont="1" applyFill="1" applyBorder="1" applyAlignment="1">
      <alignment horizontal="center" vertical="center" wrapText="1"/>
    </xf>
    <xf numFmtId="166" fontId="28" fillId="8" borderId="38" xfId="0" applyNumberFormat="1" applyFont="1" applyFill="1" applyBorder="1" applyAlignment="1">
      <alignment horizontal="center" vertical="center" wrapText="1"/>
    </xf>
    <xf numFmtId="166" fontId="28" fillId="8" borderId="40" xfId="0" applyNumberFormat="1" applyFont="1" applyFill="1" applyBorder="1" applyAlignment="1">
      <alignment horizontal="center" vertical="center" wrapText="1"/>
    </xf>
    <xf numFmtId="166" fontId="28" fillId="8" borderId="56" xfId="0" applyNumberFormat="1" applyFont="1" applyFill="1" applyBorder="1" applyAlignment="1">
      <alignment horizontal="center" vertical="center" wrapText="1"/>
    </xf>
    <xf numFmtId="166" fontId="28" fillId="7" borderId="41" xfId="0" applyNumberFormat="1" applyFont="1" applyFill="1" applyBorder="1" applyAlignment="1">
      <alignment horizontal="center" vertical="center" wrapText="1"/>
    </xf>
    <xf numFmtId="166" fontId="28" fillId="7" borderId="40" xfId="0" applyNumberFormat="1" applyFont="1" applyFill="1" applyBorder="1" applyAlignment="1">
      <alignment horizontal="center" vertical="center" wrapText="1"/>
    </xf>
    <xf numFmtId="166" fontId="28" fillId="7" borderId="38" xfId="0" applyNumberFormat="1" applyFont="1" applyFill="1" applyBorder="1" applyAlignment="1">
      <alignment horizontal="center" vertical="center" wrapText="1"/>
    </xf>
    <xf numFmtId="166" fontId="28" fillId="7" borderId="28" xfId="0" applyNumberFormat="1" applyFont="1" applyFill="1" applyBorder="1" applyAlignment="1">
      <alignment horizontal="center" vertical="center" wrapText="1"/>
    </xf>
    <xf numFmtId="0" fontId="29" fillId="0" borderId="45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9" fillId="0" borderId="45" xfId="0" applyFont="1" applyFill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0" borderId="49" xfId="0" applyFont="1" applyFill="1" applyBorder="1" applyAlignment="1">
      <alignment horizontal="center" vertical="center"/>
    </xf>
    <xf numFmtId="10" fontId="29" fillId="9" borderId="49" xfId="0" applyNumberFormat="1" applyFont="1" applyFill="1" applyBorder="1" applyAlignment="1">
      <alignment horizontal="center" vertical="center"/>
    </xf>
    <xf numFmtId="166" fontId="29" fillId="0" borderId="46" xfId="0" applyNumberFormat="1" applyFont="1" applyBorder="1" applyAlignment="1">
      <alignment horizontal="center" vertical="center"/>
    </xf>
    <xf numFmtId="166" fontId="29" fillId="0" borderId="45" xfId="0" applyNumberFormat="1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center" vertical="center"/>
    </xf>
    <xf numFmtId="10" fontId="29" fillId="9" borderId="30" xfId="0" applyNumberFormat="1" applyFont="1" applyFill="1" applyBorder="1" applyAlignment="1">
      <alignment horizontal="center" vertical="center"/>
    </xf>
    <xf numFmtId="166" fontId="29" fillId="0" borderId="29" xfId="0" applyNumberFormat="1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166" fontId="29" fillId="0" borderId="2" xfId="0" applyNumberFormat="1" applyFont="1" applyBorder="1" applyAlignment="1">
      <alignment horizontal="center" vertical="center"/>
    </xf>
    <xf numFmtId="166" fontId="29" fillId="0" borderId="35" xfId="0" applyNumberFormat="1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 vertical="center"/>
    </xf>
    <xf numFmtId="10" fontId="29" fillId="9" borderId="33" xfId="0" applyNumberFormat="1" applyFont="1" applyFill="1" applyBorder="1" applyAlignment="1">
      <alignment horizontal="center" vertical="center"/>
    </xf>
    <xf numFmtId="166" fontId="29" fillId="0" borderId="31" xfId="0" applyNumberFormat="1" applyFont="1" applyBorder="1" applyAlignment="1">
      <alignment horizontal="center" vertical="center"/>
    </xf>
    <xf numFmtId="166" fontId="29" fillId="0" borderId="32" xfId="0" applyNumberFormat="1" applyFont="1" applyBorder="1" applyAlignment="1">
      <alignment horizontal="center" vertical="center"/>
    </xf>
    <xf numFmtId="166" fontId="29" fillId="0" borderId="43" xfId="0" applyNumberFormat="1" applyFont="1" applyBorder="1" applyAlignment="1">
      <alignment horizontal="center" vertical="center"/>
    </xf>
    <xf numFmtId="166" fontId="29" fillId="0" borderId="77" xfId="0" applyNumberFormat="1" applyFont="1" applyBorder="1" applyAlignment="1">
      <alignment horizontal="center" vertical="center"/>
    </xf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10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166" fontId="26" fillId="9" borderId="28" xfId="0" applyNumberFormat="1" applyFont="1" applyFill="1" applyBorder="1" applyAlignment="1">
      <alignment horizontal="center" vertical="center" wrapText="1"/>
    </xf>
    <xf numFmtId="166" fontId="26" fillId="4" borderId="37" xfId="0" applyNumberFormat="1" applyFont="1" applyFill="1" applyBorder="1" applyAlignment="1">
      <alignment horizontal="center" vertical="center" wrapText="1"/>
    </xf>
    <xf numFmtId="166" fontId="26" fillId="4" borderId="38" xfId="0" applyNumberFormat="1" applyFont="1" applyFill="1" applyBorder="1" applyAlignment="1">
      <alignment horizontal="center" vertical="center" wrapText="1"/>
    </xf>
    <xf numFmtId="166" fontId="26" fillId="4" borderId="39" xfId="0" applyNumberFormat="1" applyFont="1" applyFill="1" applyBorder="1" applyAlignment="1">
      <alignment horizontal="center" vertical="center" wrapText="1"/>
    </xf>
    <xf numFmtId="166" fontId="26" fillId="4" borderId="26" xfId="0" applyNumberFormat="1" applyFont="1" applyFill="1" applyBorder="1" applyAlignment="1">
      <alignment horizontal="center" vertical="center" wrapText="1"/>
    </xf>
    <xf numFmtId="166" fontId="26" fillId="2" borderId="37" xfId="0" applyNumberFormat="1" applyFont="1" applyFill="1" applyBorder="1" applyAlignment="1">
      <alignment horizontal="center" vertical="center" wrapText="1"/>
    </xf>
    <xf numFmtId="166" fontId="26" fillId="2" borderId="38" xfId="0" applyNumberFormat="1" applyFont="1" applyFill="1" applyBorder="1" applyAlignment="1">
      <alignment horizontal="center" vertical="center" wrapText="1"/>
    </xf>
    <xf numFmtId="166" fontId="26" fillId="2" borderId="40" xfId="0" applyNumberFormat="1" applyFont="1" applyFill="1" applyBorder="1" applyAlignment="1">
      <alignment horizontal="center" vertical="center" wrapText="1"/>
    </xf>
    <xf numFmtId="166" fontId="26" fillId="2" borderId="56" xfId="0" applyNumberFormat="1" applyFont="1" applyFill="1" applyBorder="1" applyAlignment="1">
      <alignment horizontal="center" vertical="center" wrapText="1"/>
    </xf>
    <xf numFmtId="166" fontId="26" fillId="5" borderId="37" xfId="0" applyNumberFormat="1" applyFont="1" applyFill="1" applyBorder="1" applyAlignment="1">
      <alignment horizontal="center" vertical="center" wrapText="1"/>
    </xf>
    <xf numFmtId="166" fontId="26" fillId="5" borderId="38" xfId="0" applyNumberFormat="1" applyFont="1" applyFill="1" applyBorder="1" applyAlignment="1">
      <alignment horizontal="center" vertical="center" wrapText="1"/>
    </xf>
    <xf numFmtId="166" fontId="26" fillId="5" borderId="40" xfId="0" applyNumberFormat="1" applyFont="1" applyFill="1" applyBorder="1" applyAlignment="1">
      <alignment horizontal="center" vertical="center" wrapText="1"/>
    </xf>
    <xf numFmtId="166" fontId="26" fillId="5" borderId="56" xfId="0" applyNumberFormat="1" applyFont="1" applyFill="1" applyBorder="1" applyAlignment="1">
      <alignment horizontal="center" vertical="center" wrapText="1"/>
    </xf>
    <xf numFmtId="166" fontId="26" fillId="6" borderId="37" xfId="0" applyNumberFormat="1" applyFont="1" applyFill="1" applyBorder="1" applyAlignment="1">
      <alignment horizontal="center" vertical="center" wrapText="1"/>
    </xf>
    <xf numFmtId="166" fontId="26" fillId="6" borderId="38" xfId="0" applyNumberFormat="1" applyFont="1" applyFill="1" applyBorder="1" applyAlignment="1">
      <alignment horizontal="center" vertical="center" wrapText="1"/>
    </xf>
    <xf numFmtId="166" fontId="26" fillId="6" borderId="40" xfId="0" applyNumberFormat="1" applyFont="1" applyFill="1" applyBorder="1" applyAlignment="1">
      <alignment horizontal="center" vertical="center" wrapText="1"/>
    </xf>
    <xf numFmtId="166" fontId="26" fillId="6" borderId="56" xfId="0" applyNumberFormat="1" applyFont="1" applyFill="1" applyBorder="1" applyAlignment="1">
      <alignment horizontal="center" vertical="center" wrapText="1"/>
    </xf>
    <xf numFmtId="166" fontId="26" fillId="8" borderId="37" xfId="0" applyNumberFormat="1" applyFont="1" applyFill="1" applyBorder="1" applyAlignment="1">
      <alignment horizontal="center" vertical="center" wrapText="1"/>
    </xf>
    <xf numFmtId="166" fontId="26" fillId="8" borderId="38" xfId="0" applyNumberFormat="1" applyFont="1" applyFill="1" applyBorder="1" applyAlignment="1">
      <alignment horizontal="center" vertical="center" wrapText="1"/>
    </xf>
    <xf numFmtId="166" fontId="26" fillId="8" borderId="40" xfId="0" applyNumberFormat="1" applyFont="1" applyFill="1" applyBorder="1" applyAlignment="1">
      <alignment horizontal="center" vertical="center" wrapText="1"/>
    </xf>
    <xf numFmtId="166" fontId="26" fillId="8" borderId="56" xfId="0" applyNumberFormat="1" applyFont="1" applyFill="1" applyBorder="1" applyAlignment="1">
      <alignment horizontal="center" vertical="center" wrapText="1"/>
    </xf>
    <xf numFmtId="166" fontId="26" fillId="7" borderId="41" xfId="0" applyNumberFormat="1" applyFont="1" applyFill="1" applyBorder="1" applyAlignment="1">
      <alignment horizontal="center" vertical="center" wrapText="1"/>
    </xf>
    <xf numFmtId="166" fontId="26" fillId="7" borderId="40" xfId="0" applyNumberFormat="1" applyFont="1" applyFill="1" applyBorder="1" applyAlignment="1">
      <alignment horizontal="center" vertical="center" wrapText="1"/>
    </xf>
    <xf numFmtId="166" fontId="26" fillId="7" borderId="38" xfId="0" applyNumberFormat="1" applyFont="1" applyFill="1" applyBorder="1" applyAlignment="1">
      <alignment horizontal="center" vertical="center" wrapText="1"/>
    </xf>
    <xf numFmtId="166" fontId="26" fillId="7" borderId="28" xfId="0" applyNumberFormat="1" applyFont="1" applyFill="1" applyBorder="1" applyAlignment="1">
      <alignment horizontal="center" vertical="center" wrapText="1"/>
    </xf>
    <xf numFmtId="0" fontId="31" fillId="0" borderId="46" xfId="0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66" fontId="31" fillId="9" borderId="46" xfId="0" applyNumberFormat="1" applyFont="1" applyFill="1" applyBorder="1" applyAlignment="1">
      <alignment horizontal="center" vertical="center"/>
    </xf>
    <xf numFmtId="10" fontId="31" fillId="9" borderId="49" xfId="0" applyNumberFormat="1" applyFont="1" applyFill="1" applyBorder="1" applyAlignment="1">
      <alignment horizontal="center" vertical="center"/>
    </xf>
    <xf numFmtId="166" fontId="31" fillId="0" borderId="46" xfId="0" applyNumberFormat="1" applyFont="1" applyBorder="1" applyAlignment="1">
      <alignment horizontal="center" vertical="center"/>
    </xf>
    <xf numFmtId="166" fontId="31" fillId="0" borderId="45" xfId="0" applyNumberFormat="1" applyFont="1" applyBorder="1" applyAlignment="1">
      <alignment horizontal="center" vertical="center"/>
    </xf>
    <xf numFmtId="166" fontId="31" fillId="0" borderId="42" xfId="0" applyNumberFormat="1" applyFont="1" applyBorder="1" applyAlignment="1">
      <alignment horizontal="center" vertical="center"/>
    </xf>
    <xf numFmtId="166" fontId="31" fillId="0" borderId="80" xfId="0" applyNumberFormat="1" applyFont="1" applyBorder="1" applyAlignment="1">
      <alignment horizontal="center" vertical="center"/>
    </xf>
    <xf numFmtId="0" fontId="31" fillId="0" borderId="0" xfId="0" applyFont="1"/>
    <xf numFmtId="0" fontId="31" fillId="0" borderId="29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66" fontId="31" fillId="9" borderId="29" xfId="0" applyNumberFormat="1" applyFont="1" applyFill="1" applyBorder="1" applyAlignment="1">
      <alignment horizontal="center" vertical="center"/>
    </xf>
    <xf numFmtId="10" fontId="31" fillId="9" borderId="30" xfId="0" applyNumberFormat="1" applyFont="1" applyFill="1" applyBorder="1" applyAlignment="1">
      <alignment horizontal="center" vertical="center"/>
    </xf>
    <xf numFmtId="166" fontId="31" fillId="0" borderId="29" xfId="0" applyNumberFormat="1" applyFont="1" applyBorder="1" applyAlignment="1">
      <alignment horizontal="center" vertical="center"/>
    </xf>
    <xf numFmtId="166" fontId="31" fillId="0" borderId="1" xfId="0" applyNumberFormat="1" applyFont="1" applyBorder="1" applyAlignment="1">
      <alignment horizontal="center" vertical="center"/>
    </xf>
    <xf numFmtId="166" fontId="31" fillId="0" borderId="2" xfId="0" applyNumberFormat="1" applyFont="1" applyBorder="1" applyAlignment="1">
      <alignment horizontal="center" vertical="center"/>
    </xf>
    <xf numFmtId="166" fontId="31" fillId="0" borderId="35" xfId="0" applyNumberFormat="1" applyFont="1" applyBorder="1" applyAlignment="1">
      <alignment horizontal="center" vertical="center"/>
    </xf>
    <xf numFmtId="166" fontId="31" fillId="0" borderId="1" xfId="0" applyNumberFormat="1" applyFont="1" applyBorder="1" applyAlignment="1">
      <alignment vertical="center"/>
    </xf>
    <xf numFmtId="166" fontId="31" fillId="0" borderId="30" xfId="0" applyNumberFormat="1" applyFont="1" applyBorder="1" applyAlignment="1">
      <alignment vertical="center"/>
    </xf>
    <xf numFmtId="0" fontId="31" fillId="0" borderId="31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166" fontId="31" fillId="9" borderId="31" xfId="0" applyNumberFormat="1" applyFont="1" applyFill="1" applyBorder="1" applyAlignment="1">
      <alignment horizontal="center" vertical="center"/>
    </xf>
    <xf numFmtId="10" fontId="31" fillId="9" borderId="33" xfId="0" applyNumberFormat="1" applyFont="1" applyFill="1" applyBorder="1" applyAlignment="1">
      <alignment horizontal="center" vertical="center"/>
    </xf>
    <xf numFmtId="166" fontId="31" fillId="0" borderId="31" xfId="0" applyNumberFormat="1" applyFont="1" applyBorder="1" applyAlignment="1">
      <alignment horizontal="center" vertical="center"/>
    </xf>
    <xf numFmtId="166" fontId="31" fillId="0" borderId="32" xfId="0" applyNumberFormat="1" applyFont="1" applyBorder="1" applyAlignment="1">
      <alignment horizontal="center" vertical="center"/>
    </xf>
    <xf numFmtId="166" fontId="31" fillId="0" borderId="32" xfId="0" applyNumberFormat="1" applyFont="1" applyBorder="1" applyAlignment="1">
      <alignment vertical="center"/>
    </xf>
    <xf numFmtId="166" fontId="31" fillId="0" borderId="33" xfId="0" applyNumberFormat="1" applyFont="1" applyBorder="1" applyAlignment="1">
      <alignment vertical="center"/>
    </xf>
    <xf numFmtId="166" fontId="31" fillId="0" borderId="43" xfId="0" applyNumberFormat="1" applyFont="1" applyBorder="1" applyAlignment="1">
      <alignment horizontal="center" vertical="center"/>
    </xf>
    <xf numFmtId="166" fontId="31" fillId="0" borderId="77" xfId="0" applyNumberFormat="1" applyFont="1" applyBorder="1" applyAlignment="1">
      <alignment horizontal="center" vertical="center"/>
    </xf>
    <xf numFmtId="166" fontId="28" fillId="9" borderId="26" xfId="0" applyNumberFormat="1" applyFont="1" applyFill="1" applyBorder="1" applyAlignment="1">
      <alignment horizontal="center" vertical="center" wrapText="1"/>
    </xf>
    <xf numFmtId="10" fontId="26" fillId="9" borderId="27" xfId="1" applyNumberFormat="1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65" xfId="0" applyFont="1" applyFill="1" applyBorder="1" applyAlignment="1">
      <alignment horizontal="center" vertical="center"/>
    </xf>
    <xf numFmtId="166" fontId="29" fillId="9" borderId="34" xfId="0" applyNumberFormat="1" applyFont="1" applyFill="1" applyBorder="1" applyAlignment="1">
      <alignment horizontal="center" vertical="center"/>
    </xf>
    <xf numFmtId="10" fontId="29" fillId="9" borderId="36" xfId="0" applyNumberFormat="1" applyFont="1" applyFill="1" applyBorder="1" applyAlignment="1">
      <alignment horizontal="center" vertical="center"/>
    </xf>
    <xf numFmtId="166" fontId="29" fillId="0" borderId="49" xfId="0" applyNumberFormat="1" applyFont="1" applyBorder="1" applyAlignment="1">
      <alignment horizontal="center" vertical="center"/>
    </xf>
    <xf numFmtId="0" fontId="33" fillId="0" borderId="0" xfId="0" applyFont="1"/>
    <xf numFmtId="0" fontId="30" fillId="0" borderId="29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60" xfId="0" applyFont="1" applyFill="1" applyBorder="1" applyAlignment="1">
      <alignment horizontal="center" vertical="center"/>
    </xf>
    <xf numFmtId="166" fontId="29" fillId="9" borderId="6" xfId="0" applyNumberFormat="1" applyFont="1" applyFill="1" applyBorder="1" applyAlignment="1">
      <alignment horizontal="center" vertical="center"/>
    </xf>
    <xf numFmtId="166" fontId="29" fillId="0" borderId="36" xfId="0" applyNumberFormat="1" applyFont="1" applyBorder="1" applyAlignment="1">
      <alignment horizontal="center" vertical="center"/>
    </xf>
    <xf numFmtId="166" fontId="29" fillId="0" borderId="30" xfId="0" applyNumberFormat="1" applyFont="1" applyBorder="1" applyAlignment="1">
      <alignment horizontal="center" vertical="center"/>
    </xf>
    <xf numFmtId="0" fontId="30" fillId="0" borderId="5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73" xfId="0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66" xfId="0" applyFont="1" applyFill="1" applyBorder="1" applyAlignment="1">
      <alignment horizontal="center" vertical="center"/>
    </xf>
    <xf numFmtId="166" fontId="29" fillId="9" borderId="9" xfId="0" applyNumberFormat="1" applyFont="1" applyFill="1" applyBorder="1" applyAlignment="1">
      <alignment horizontal="center" vertical="center"/>
    </xf>
    <xf numFmtId="10" fontId="29" fillId="9" borderId="75" xfId="0" applyNumberFormat="1" applyFont="1" applyFill="1" applyBorder="1" applyAlignment="1">
      <alignment horizontal="center" vertical="center"/>
    </xf>
    <xf numFmtId="166" fontId="29" fillId="0" borderId="54" xfId="0" applyNumberFormat="1" applyFont="1" applyBorder="1" applyAlignment="1">
      <alignment horizontal="center" vertical="center"/>
    </xf>
    <xf numFmtId="166" fontId="29" fillId="0" borderId="4" xfId="0" applyNumberFormat="1" applyFont="1" applyBorder="1" applyAlignment="1">
      <alignment horizontal="center" vertical="center"/>
    </xf>
    <xf numFmtId="166" fontId="29" fillId="0" borderId="74" xfId="0" applyNumberFormat="1" applyFont="1" applyBorder="1" applyAlignment="1">
      <alignment horizontal="center" vertical="center"/>
    </xf>
    <xf numFmtId="0" fontId="30" fillId="0" borderId="46" xfId="0" applyFont="1" applyFill="1" applyBorder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/>
    </xf>
    <xf numFmtId="0" fontId="29" fillId="0" borderId="59" xfId="0" applyFont="1" applyFill="1" applyBorder="1" applyAlignment="1">
      <alignment horizontal="center" vertical="center"/>
    </xf>
    <xf numFmtId="166" fontId="29" fillId="9" borderId="48" xfId="0" applyNumberFormat="1" applyFont="1" applyFill="1" applyBorder="1" applyAlignment="1">
      <alignment horizontal="center" vertical="center"/>
    </xf>
    <xf numFmtId="0" fontId="30" fillId="0" borderId="31" xfId="0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1" xfId="0" applyFont="1" applyFill="1" applyBorder="1" applyAlignment="1">
      <alignment horizontal="center" vertical="center"/>
    </xf>
    <xf numFmtId="166" fontId="29" fillId="9" borderId="71" xfId="0" applyNumberFormat="1" applyFont="1" applyFill="1" applyBorder="1" applyAlignment="1">
      <alignment horizontal="center" vertical="center"/>
    </xf>
    <xf numFmtId="166" fontId="29" fillId="0" borderId="44" xfId="0" applyNumberFormat="1" applyFont="1" applyBorder="1" applyAlignment="1">
      <alignment horizontal="center" vertical="center"/>
    </xf>
    <xf numFmtId="0" fontId="30" fillId="0" borderId="51" xfId="0" applyFont="1" applyFill="1" applyBorder="1" applyAlignment="1">
      <alignment horizontal="center" vertical="center" wrapText="1"/>
    </xf>
    <xf numFmtId="0" fontId="30" fillId="0" borderId="53" xfId="0" applyFont="1" applyFill="1" applyBorder="1" applyAlignment="1">
      <alignment horizontal="center" vertical="center" wrapText="1"/>
    </xf>
    <xf numFmtId="166" fontId="29" fillId="0" borderId="73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166" fontId="29" fillId="0" borderId="0" xfId="0" applyNumberFormat="1" applyFont="1" applyFill="1" applyBorder="1" applyAlignment="1">
      <alignment horizontal="center" vertical="center"/>
    </xf>
    <xf numFmtId="10" fontId="29" fillId="0" borderId="0" xfId="0" applyNumberFormat="1" applyFont="1" applyFill="1" applyBorder="1" applyAlignment="1">
      <alignment horizontal="center" vertical="center"/>
    </xf>
    <xf numFmtId="166" fontId="29" fillId="0" borderId="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166" fontId="26" fillId="9" borderId="26" xfId="0" applyNumberFormat="1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 wrapText="1"/>
    </xf>
    <xf numFmtId="0" fontId="31" fillId="0" borderId="38" xfId="0" applyFont="1" applyFill="1" applyBorder="1" applyAlignment="1">
      <alignment horizontal="center" vertical="center" wrapText="1"/>
    </xf>
    <xf numFmtId="0" fontId="31" fillId="0" borderId="38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horizontal="center" vertical="center"/>
    </xf>
    <xf numFmtId="166" fontId="31" fillId="9" borderId="41" xfId="0" applyNumberFormat="1" applyFont="1" applyFill="1" applyBorder="1" applyAlignment="1">
      <alignment horizontal="center" vertical="center"/>
    </xf>
    <xf numFmtId="10" fontId="31" fillId="9" borderId="40" xfId="0" applyNumberFormat="1" applyFont="1" applyFill="1" applyBorder="1" applyAlignment="1">
      <alignment horizontal="center" vertical="center"/>
    </xf>
    <xf numFmtId="166" fontId="31" fillId="0" borderId="37" xfId="0" applyNumberFormat="1" applyFont="1" applyBorder="1" applyAlignment="1">
      <alignment horizontal="center" vertical="center"/>
    </xf>
    <xf numFmtId="166" fontId="31" fillId="0" borderId="38" xfId="0" applyNumberFormat="1" applyFont="1" applyBorder="1" applyAlignment="1">
      <alignment horizontal="center" vertical="center"/>
    </xf>
    <xf numFmtId="166" fontId="31" fillId="0" borderId="38" xfId="0" applyNumberFormat="1" applyFont="1" applyBorder="1" applyAlignment="1">
      <alignment vertical="center"/>
    </xf>
    <xf numFmtId="166" fontId="31" fillId="0" borderId="40" xfId="0" applyNumberFormat="1" applyFont="1" applyBorder="1" applyAlignment="1">
      <alignment vertical="center"/>
    </xf>
    <xf numFmtId="166" fontId="31" fillId="0" borderId="76" xfId="0" applyNumberFormat="1" applyFont="1" applyBorder="1" applyAlignment="1">
      <alignment horizontal="center" vertical="center"/>
    </xf>
    <xf numFmtId="166" fontId="31" fillId="0" borderId="44" xfId="0" applyNumberFormat="1" applyFont="1" applyBorder="1" applyAlignment="1">
      <alignment horizontal="center" vertical="center"/>
    </xf>
    <xf numFmtId="166" fontId="31" fillId="0" borderId="41" xfId="0" applyNumberFormat="1" applyFont="1" applyBorder="1" applyAlignment="1">
      <alignment vertical="center"/>
    </xf>
    <xf numFmtId="166" fontId="31" fillId="0" borderId="40" xfId="0" applyNumberFormat="1" applyFont="1" applyBorder="1" applyAlignment="1">
      <alignment horizontal="center" vertical="center"/>
    </xf>
    <xf numFmtId="0" fontId="23" fillId="0" borderId="51" xfId="0" applyFont="1" applyFill="1" applyBorder="1" applyAlignment="1">
      <alignment horizontal="center" vertical="center" wrapText="1"/>
    </xf>
    <xf numFmtId="0" fontId="31" fillId="0" borderId="47" xfId="0" applyFont="1" applyFill="1" applyBorder="1" applyAlignment="1">
      <alignment horizontal="center" vertical="center" wrapText="1"/>
    </xf>
    <xf numFmtId="0" fontId="23" fillId="0" borderId="4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166" fontId="31" fillId="9" borderId="34" xfId="0" applyNumberFormat="1" applyFont="1" applyFill="1" applyBorder="1" applyAlignment="1">
      <alignment horizontal="center" vertical="center"/>
    </xf>
    <xf numFmtId="10" fontId="31" fillId="9" borderId="36" xfId="0" applyNumberFormat="1" applyFont="1" applyFill="1" applyBorder="1" applyAlignment="1">
      <alignment horizontal="center" vertical="center"/>
    </xf>
    <xf numFmtId="166" fontId="31" fillId="0" borderId="49" xfId="0" applyNumberFormat="1" applyFont="1" applyBorder="1" applyAlignment="1">
      <alignment horizontal="center" vertical="center"/>
    </xf>
    <xf numFmtId="0" fontId="23" fillId="0" borderId="5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166" fontId="31" fillId="0" borderId="36" xfId="0" applyNumberFormat="1" applyFont="1" applyBorder="1" applyAlignment="1">
      <alignment horizontal="center" vertical="center"/>
    </xf>
    <xf numFmtId="0" fontId="23" fillId="0" borderId="5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166" fontId="31" fillId="9" borderId="55" xfId="0" applyNumberFormat="1" applyFont="1" applyFill="1" applyBorder="1" applyAlignment="1">
      <alignment horizontal="center" vertical="center"/>
    </xf>
    <xf numFmtId="10" fontId="31" fillId="9" borderId="44" xfId="0" applyNumberFormat="1" applyFont="1" applyFill="1" applyBorder="1" applyAlignment="1">
      <alignment horizontal="center" vertical="center"/>
    </xf>
    <xf numFmtId="166" fontId="31" fillId="0" borderId="54" xfId="0" applyNumberFormat="1" applyFont="1" applyBorder="1" applyAlignment="1">
      <alignment horizontal="center" vertical="center"/>
    </xf>
    <xf numFmtId="166" fontId="31" fillId="0" borderId="4" xfId="0" applyNumberFormat="1" applyFont="1" applyBorder="1" applyAlignment="1">
      <alignment horizontal="center" vertical="center"/>
    </xf>
    <xf numFmtId="166" fontId="31" fillId="0" borderId="74" xfId="0" applyNumberFormat="1" applyFont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 wrapText="1"/>
    </xf>
    <xf numFmtId="0" fontId="31" fillId="0" borderId="46" xfId="0" applyFont="1" applyFill="1" applyBorder="1" applyAlignment="1">
      <alignment horizontal="center" vertical="center"/>
    </xf>
    <xf numFmtId="166" fontId="31" fillId="9" borderId="48" xfId="0" applyNumberFormat="1" applyFont="1" applyFill="1" applyBorder="1" applyAlignment="1">
      <alignment horizontal="center" vertical="center"/>
    </xf>
    <xf numFmtId="166" fontId="31" fillId="0" borderId="81" xfId="0" applyNumberFormat="1" applyFont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/>
    </xf>
    <xf numFmtId="166" fontId="31" fillId="9" borderId="72" xfId="0" applyNumberFormat="1" applyFont="1" applyFill="1" applyBorder="1" applyAlignment="1">
      <alignment horizontal="center" vertical="center"/>
    </xf>
    <xf numFmtId="10" fontId="31" fillId="9" borderId="74" xfId="0" applyNumberFormat="1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 vertical="center"/>
    </xf>
    <xf numFmtId="0" fontId="24" fillId="0" borderId="56" xfId="0" applyFont="1" applyFill="1" applyBorder="1" applyAlignment="1">
      <alignment horizontal="center" vertical="center" wrapText="1"/>
    </xf>
    <xf numFmtId="0" fontId="23" fillId="0" borderId="45" xfId="0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0" fontId="31" fillId="0" borderId="3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77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/>
    </xf>
    <xf numFmtId="0" fontId="31" fillId="0" borderId="32" xfId="2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166" fontId="26" fillId="4" borderId="4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66" fontId="31" fillId="9" borderId="35" xfId="0" applyNumberFormat="1" applyFont="1" applyFill="1" applyBorder="1" applyAlignment="1">
      <alignment horizontal="center" vertical="center"/>
    </xf>
    <xf numFmtId="166" fontId="31" fillId="0" borderId="3" xfId="0" applyNumberFormat="1" applyFont="1" applyBorder="1" applyAlignment="1">
      <alignment horizontal="center" vertical="center"/>
    </xf>
    <xf numFmtId="166" fontId="31" fillId="0" borderId="29" xfId="0" applyNumberFormat="1" applyFont="1" applyBorder="1" applyAlignment="1">
      <alignment horizontal="center" vertical="center"/>
    </xf>
    <xf numFmtId="166" fontId="31" fillId="0" borderId="29" xfId="0" applyNumberFormat="1" applyFont="1" applyBorder="1" applyAlignment="1">
      <alignment vertical="center"/>
    </xf>
    <xf numFmtId="166" fontId="31" fillId="9" borderId="77" xfId="0" applyNumberFormat="1" applyFont="1" applyFill="1" applyBorder="1" applyAlignment="1">
      <alignment horizontal="center" vertical="center"/>
    </xf>
    <xf numFmtId="166" fontId="31" fillId="0" borderId="5" xfId="0" applyNumberFormat="1" applyFont="1" applyBorder="1" applyAlignment="1">
      <alignment horizontal="center" vertical="center"/>
    </xf>
    <xf numFmtId="166" fontId="31" fillId="0" borderId="31" xfId="0" applyNumberFormat="1" applyFont="1" applyBorder="1" applyAlignment="1">
      <alignment vertical="center"/>
    </xf>
    <xf numFmtId="166" fontId="31" fillId="0" borderId="30" xfId="0" applyNumberFormat="1" applyFont="1" applyBorder="1" applyAlignment="1">
      <alignment horizontal="center" vertical="center"/>
    </xf>
    <xf numFmtId="166" fontId="31" fillId="0" borderId="33" xfId="0" applyNumberFormat="1" applyFont="1" applyBorder="1" applyAlignment="1">
      <alignment horizontal="center" vertical="center"/>
    </xf>
    <xf numFmtId="0" fontId="23" fillId="0" borderId="45" xfId="0" applyFont="1" applyFill="1" applyBorder="1" applyAlignment="1">
      <alignment horizontal="left" vertical="center" wrapText="1"/>
    </xf>
    <xf numFmtId="0" fontId="23" fillId="0" borderId="45" xfId="0" applyFont="1" applyFill="1" applyBorder="1" applyAlignment="1">
      <alignment horizontal="left" vertical="top" wrapText="1"/>
    </xf>
    <xf numFmtId="166" fontId="31" fillId="0" borderId="78" xfId="0" applyNumberFormat="1" applyFont="1" applyBorder="1" applyAlignment="1">
      <alignment horizontal="center" vertical="center"/>
    </xf>
    <xf numFmtId="0" fontId="23" fillId="0" borderId="32" xfId="0" applyFont="1" applyFill="1" applyBorder="1" applyAlignment="1">
      <alignment horizontal="left" vertical="center" wrapText="1"/>
    </xf>
    <xf numFmtId="0" fontId="23" fillId="0" borderId="32" xfId="0" applyFont="1" applyFill="1" applyBorder="1" applyAlignment="1">
      <alignment horizontal="left" vertical="top" wrapText="1"/>
    </xf>
    <xf numFmtId="0" fontId="31" fillId="0" borderId="37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left" vertical="center" wrapText="1"/>
    </xf>
    <xf numFmtId="0" fontId="23" fillId="0" borderId="38" xfId="0" applyFont="1" applyFill="1" applyBorder="1" applyAlignment="1">
      <alignment horizontal="left" vertical="top" wrapText="1"/>
    </xf>
    <xf numFmtId="166" fontId="31" fillId="0" borderId="37" xfId="0" applyNumberFormat="1" applyFont="1" applyBorder="1" applyAlignment="1">
      <alignment vertical="center"/>
    </xf>
    <xf numFmtId="0" fontId="31" fillId="0" borderId="73" xfId="0" applyFont="1" applyFill="1" applyBorder="1" applyAlignment="1">
      <alignment horizontal="center" vertical="center" wrapText="1"/>
    </xf>
    <xf numFmtId="0" fontId="23" fillId="0" borderId="73" xfId="0" applyFont="1" applyFill="1" applyBorder="1" applyAlignment="1">
      <alignment horizontal="left" vertical="center" wrapText="1"/>
    </xf>
    <xf numFmtId="0" fontId="23" fillId="0" borderId="73" xfId="0" applyFont="1" applyFill="1" applyBorder="1" applyAlignment="1">
      <alignment horizontal="left" vertical="top" wrapText="1"/>
    </xf>
    <xf numFmtId="0" fontId="31" fillId="0" borderId="73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0" fontId="31" fillId="9" borderId="20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166" fontId="31" fillId="9" borderId="71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4" borderId="12" xfId="0" applyFont="1" applyFill="1" applyBorder="1"/>
    <xf numFmtId="0" fontId="23" fillId="4" borderId="13" xfId="0" applyFont="1" applyFill="1" applyBorder="1"/>
    <xf numFmtId="0" fontId="23" fillId="0" borderId="13" xfId="0" applyFont="1" applyFill="1" applyBorder="1"/>
    <xf numFmtId="0" fontId="24" fillId="0" borderId="14" xfId="0" applyFont="1" applyFill="1" applyBorder="1" applyAlignment="1">
      <alignment horizontal="center" vertical="center"/>
    </xf>
    <xf numFmtId="2" fontId="23" fillId="2" borderId="17" xfId="0" applyNumberFormat="1" applyFont="1" applyFill="1" applyBorder="1" applyAlignment="1">
      <alignment vertical="center"/>
    </xf>
    <xf numFmtId="2" fontId="23" fillId="2" borderId="62" xfId="0" applyNumberFormat="1" applyFont="1" applyFill="1" applyBorder="1" applyAlignment="1">
      <alignment vertical="center"/>
    </xf>
    <xf numFmtId="2" fontId="23" fillId="0" borderId="18" xfId="0" applyNumberFormat="1" applyFont="1" applyFill="1" applyBorder="1" applyAlignment="1">
      <alignment vertical="center"/>
    </xf>
    <xf numFmtId="165" fontId="24" fillId="2" borderId="19" xfId="1" applyNumberFormat="1" applyFont="1" applyFill="1" applyBorder="1" applyAlignment="1">
      <alignment horizontal="center" vertical="center"/>
    </xf>
    <xf numFmtId="2" fontId="23" fillId="5" borderId="17" xfId="0" applyNumberFormat="1" applyFont="1" applyFill="1" applyBorder="1" applyAlignment="1">
      <alignment vertical="center"/>
    </xf>
    <xf numFmtId="2" fontId="23" fillId="5" borderId="0" xfId="0" applyNumberFormat="1" applyFont="1" applyFill="1" applyBorder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5" fontId="24" fillId="5" borderId="19" xfId="1" applyNumberFormat="1" applyFont="1" applyFill="1" applyBorder="1" applyAlignment="1">
      <alignment horizontal="center" vertical="center"/>
    </xf>
    <xf numFmtId="2" fontId="23" fillId="6" borderId="17" xfId="0" applyNumberFormat="1" applyFont="1" applyFill="1" applyBorder="1" applyAlignment="1">
      <alignment vertical="center"/>
    </xf>
    <xf numFmtId="2" fontId="23" fillId="6" borderId="0" xfId="0" applyNumberFormat="1" applyFont="1" applyFill="1" applyBorder="1" applyAlignment="1">
      <alignment vertical="center"/>
    </xf>
    <xf numFmtId="165" fontId="26" fillId="6" borderId="19" xfId="1" applyNumberFormat="1" applyFont="1" applyFill="1" applyBorder="1" applyAlignment="1">
      <alignment horizontal="center" vertical="center"/>
    </xf>
    <xf numFmtId="2" fontId="23" fillId="8" borderId="17" xfId="0" applyNumberFormat="1" applyFont="1" applyFill="1" applyBorder="1" applyAlignment="1">
      <alignment vertical="center"/>
    </xf>
    <xf numFmtId="2" fontId="23" fillId="8" borderId="0" xfId="0" applyNumberFormat="1" applyFont="1" applyFill="1" applyBorder="1" applyAlignment="1">
      <alignment vertical="center"/>
    </xf>
    <xf numFmtId="165" fontId="24" fillId="8" borderId="19" xfId="1" applyNumberFormat="1" applyFont="1" applyFill="1" applyBorder="1" applyAlignment="1">
      <alignment horizontal="center" vertical="center"/>
    </xf>
    <xf numFmtId="2" fontId="23" fillId="7" borderId="23" xfId="0" applyNumberFormat="1" applyFont="1" applyFill="1" applyBorder="1" applyAlignment="1">
      <alignment vertical="center"/>
    </xf>
    <xf numFmtId="2" fontId="23" fillId="7" borderId="24" xfId="0" applyNumberFormat="1" applyFont="1" applyFill="1" applyBorder="1" applyAlignment="1">
      <alignment vertical="center"/>
    </xf>
    <xf numFmtId="2" fontId="23" fillId="0" borderId="24" xfId="0" applyNumberFormat="1" applyFont="1" applyFill="1" applyBorder="1" applyAlignment="1">
      <alignment vertical="center"/>
    </xf>
    <xf numFmtId="165" fontId="24" fillId="7" borderId="25" xfId="1" applyNumberFormat="1" applyFont="1" applyFill="1" applyBorder="1" applyAlignment="1">
      <alignment horizontal="center" vertical="center"/>
    </xf>
    <xf numFmtId="0" fontId="23" fillId="0" borderId="70" xfId="0" applyFont="1" applyBorder="1" applyAlignment="1"/>
    <xf numFmtId="0" fontId="23" fillId="0" borderId="24" xfId="0" applyFont="1" applyBorder="1" applyAlignment="1"/>
    <xf numFmtId="166" fontId="25" fillId="0" borderId="0" xfId="0" applyNumberFormat="1" applyFont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 applyProtection="1">
      <alignment horizontal="center" vertical="center" wrapText="1"/>
      <protection locked="0"/>
    </xf>
    <xf numFmtId="0" fontId="26" fillId="0" borderId="38" xfId="0" applyFont="1" applyFill="1" applyBorder="1" applyAlignment="1" applyProtection="1">
      <alignment horizontal="center" vertical="center" wrapText="1"/>
      <protection locked="0"/>
    </xf>
    <xf numFmtId="0" fontId="26" fillId="0" borderId="41" xfId="0" applyFont="1" applyFill="1" applyBorder="1" applyAlignment="1" applyProtection="1">
      <alignment horizontal="center" vertical="center" wrapText="1"/>
      <protection locked="0"/>
    </xf>
    <xf numFmtId="0" fontId="26" fillId="0" borderId="39" xfId="0" applyFont="1" applyFill="1" applyBorder="1" applyAlignment="1" applyProtection="1">
      <alignment horizontal="center" vertical="center" wrapText="1"/>
      <protection locked="0"/>
    </xf>
    <xf numFmtId="0" fontId="24" fillId="9" borderId="40" xfId="0" applyFont="1" applyFill="1" applyBorder="1" applyAlignment="1">
      <alignment horizontal="center" vertical="center" wrapText="1"/>
    </xf>
    <xf numFmtId="10" fontId="26" fillId="0" borderId="26" xfId="1" applyNumberFormat="1" applyFont="1" applyFill="1" applyBorder="1" applyAlignment="1">
      <alignment horizontal="center" vertical="center" wrapText="1"/>
    </xf>
    <xf numFmtId="10" fontId="26" fillId="0" borderId="27" xfId="1" applyNumberFormat="1" applyFont="1" applyFill="1" applyBorder="1" applyAlignment="1">
      <alignment horizontal="center" vertical="center" wrapText="1"/>
    </xf>
    <xf numFmtId="10" fontId="26" fillId="4" borderId="26" xfId="1" applyNumberFormat="1" applyFont="1" applyFill="1" applyBorder="1" applyAlignment="1">
      <alignment horizontal="center" vertical="center" wrapText="1"/>
    </xf>
    <xf numFmtId="166" fontId="26" fillId="4" borderId="56" xfId="0" applyNumberFormat="1" applyFont="1" applyFill="1" applyBorder="1" applyAlignment="1">
      <alignment horizontal="center" vertical="center" wrapText="1"/>
    </xf>
    <xf numFmtId="0" fontId="31" fillId="0" borderId="83" xfId="0" applyFont="1" applyFill="1" applyBorder="1" applyAlignment="1">
      <alignment horizontal="center" vertical="center" wrapText="1"/>
    </xf>
    <xf numFmtId="0" fontId="23" fillId="0" borderId="83" xfId="0" applyFont="1" applyFill="1" applyBorder="1" applyAlignment="1">
      <alignment horizontal="center" vertical="center"/>
    </xf>
    <xf numFmtId="0" fontId="23" fillId="0" borderId="83" xfId="0" applyFont="1" applyBorder="1" applyAlignment="1">
      <alignment horizontal="center" vertical="center"/>
    </xf>
    <xf numFmtId="0" fontId="23" fillId="9" borderId="83" xfId="0" applyFont="1" applyFill="1" applyBorder="1" applyAlignment="1">
      <alignment horizontal="center" vertical="center"/>
    </xf>
    <xf numFmtId="166" fontId="23" fillId="9" borderId="48" xfId="0" applyNumberFormat="1" applyFont="1" applyFill="1" applyBorder="1" applyAlignment="1">
      <alignment horizontal="center" vertical="center"/>
    </xf>
    <xf numFmtId="10" fontId="23" fillId="9" borderId="47" xfId="0" applyNumberFormat="1" applyFont="1" applyFill="1" applyBorder="1" applyAlignment="1">
      <alignment horizontal="center" vertical="center"/>
    </xf>
    <xf numFmtId="167" fontId="23" fillId="0" borderId="45" xfId="0" applyNumberFormat="1" applyFont="1" applyFill="1" applyBorder="1" applyAlignment="1">
      <alignment horizontal="center" vertical="center"/>
    </xf>
    <xf numFmtId="9" fontId="23" fillId="9" borderId="45" xfId="1" applyFont="1" applyFill="1" applyBorder="1" applyAlignment="1">
      <alignment horizontal="center" vertical="center"/>
    </xf>
    <xf numFmtId="166" fontId="23" fillId="0" borderId="45" xfId="0" applyNumberFormat="1" applyFont="1" applyBorder="1" applyAlignment="1">
      <alignment horizontal="center" vertical="center"/>
    </xf>
    <xf numFmtId="166" fontId="23" fillId="0" borderId="67" xfId="0" applyNumberFormat="1" applyFont="1" applyBorder="1" applyAlignment="1">
      <alignment horizontal="center" vertical="center"/>
    </xf>
    <xf numFmtId="166" fontId="23" fillId="0" borderId="46" xfId="0" applyNumberFormat="1" applyFont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 wrapText="1"/>
    </xf>
    <xf numFmtId="0" fontId="23" fillId="0" borderId="58" xfId="0" applyFont="1" applyFill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23" fillId="9" borderId="58" xfId="0" applyFont="1" applyFill="1" applyBorder="1" applyAlignment="1">
      <alignment horizontal="center" vertical="center"/>
    </xf>
    <xf numFmtId="166" fontId="23" fillId="9" borderId="34" xfId="0" applyNumberFormat="1" applyFont="1" applyFill="1" applyBorder="1" applyAlignment="1">
      <alignment horizontal="center" vertical="center"/>
    </xf>
    <xf numFmtId="10" fontId="23" fillId="9" borderId="21" xfId="0" applyNumberFormat="1" applyFont="1" applyFill="1" applyBorder="1" applyAlignment="1">
      <alignment horizontal="center" vertical="center"/>
    </xf>
    <xf numFmtId="167" fontId="23" fillId="0" borderId="1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9" fontId="23" fillId="9" borderId="2" xfId="1" applyFont="1" applyFill="1" applyBorder="1" applyAlignment="1">
      <alignment horizontal="center" vertical="center"/>
    </xf>
    <xf numFmtId="166" fontId="23" fillId="0" borderId="1" xfId="0" applyNumberFormat="1" applyFont="1" applyBorder="1" applyAlignment="1">
      <alignment horizontal="center" vertical="center"/>
    </xf>
    <xf numFmtId="166" fontId="23" fillId="0" borderId="68" xfId="0" applyNumberFormat="1" applyFont="1" applyBorder="1" applyAlignment="1">
      <alignment horizontal="center" vertical="center"/>
    </xf>
    <xf numFmtId="166" fontId="23" fillId="0" borderId="29" xfId="0" applyNumberFormat="1" applyFont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/>
    </xf>
    <xf numFmtId="166" fontId="23" fillId="0" borderId="43" xfId="0" applyNumberFormat="1" applyFont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31" fillId="0" borderId="84" xfId="0" applyFont="1" applyFill="1" applyBorder="1" applyAlignment="1">
      <alignment horizontal="center" vertical="center" wrapText="1"/>
    </xf>
    <xf numFmtId="0" fontId="23" fillId="0" borderId="84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0" fontId="23" fillId="9" borderId="84" xfId="0" applyFont="1" applyFill="1" applyBorder="1" applyAlignment="1">
      <alignment horizontal="center" vertical="center"/>
    </xf>
    <xf numFmtId="166" fontId="23" fillId="9" borderId="72" xfId="0" applyNumberFormat="1" applyFont="1" applyFill="1" applyBorder="1" applyAlignment="1">
      <alignment horizontal="center" vertical="center"/>
    </xf>
    <xf numFmtId="10" fontId="23" fillId="9" borderId="50" xfId="0" applyNumberFormat="1" applyFont="1" applyFill="1" applyBorder="1" applyAlignment="1">
      <alignment horizontal="center" vertical="center"/>
    </xf>
    <xf numFmtId="167" fontId="23" fillId="0" borderId="32" xfId="0" applyNumberFormat="1" applyFont="1" applyFill="1" applyBorder="1" applyAlignment="1">
      <alignment horizontal="center" vertical="center"/>
    </xf>
    <xf numFmtId="167" fontId="23" fillId="0" borderId="43" xfId="0" applyNumberFormat="1" applyFont="1" applyFill="1" applyBorder="1" applyAlignment="1">
      <alignment horizontal="center" vertical="center"/>
    </xf>
    <xf numFmtId="9" fontId="23" fillId="9" borderId="43" xfId="1" applyFont="1" applyFill="1" applyBorder="1" applyAlignment="1">
      <alignment horizontal="center" vertical="center"/>
    </xf>
    <xf numFmtId="166" fontId="23" fillId="0" borderId="32" xfId="0" applyNumberFormat="1" applyFont="1" applyBorder="1" applyAlignment="1">
      <alignment horizontal="center" vertical="center"/>
    </xf>
    <xf numFmtId="166" fontId="23" fillId="0" borderId="69" xfId="0" applyNumberFormat="1" applyFont="1" applyBorder="1" applyAlignment="1">
      <alignment horizontal="center" vertical="center"/>
    </xf>
    <xf numFmtId="166" fontId="23" fillId="0" borderId="31" xfId="0" applyNumberFormat="1" applyFont="1" applyBorder="1" applyAlignment="1">
      <alignment horizontal="center" vertical="center"/>
    </xf>
    <xf numFmtId="0" fontId="31" fillId="0" borderId="39" xfId="0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41" xfId="0" applyFont="1" applyFill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9" borderId="28" xfId="0" applyFont="1" applyFill="1" applyBorder="1" applyAlignment="1">
      <alignment horizontal="center" vertical="center"/>
    </xf>
    <xf numFmtId="166" fontId="23" fillId="9" borderId="41" xfId="0" applyNumberFormat="1" applyFont="1" applyFill="1" applyBorder="1" applyAlignment="1">
      <alignment horizontal="center" vertical="center"/>
    </xf>
    <xf numFmtId="10" fontId="23" fillId="9" borderId="39" xfId="0" applyNumberFormat="1" applyFont="1" applyFill="1" applyBorder="1" applyAlignment="1">
      <alignment horizontal="center" vertical="center"/>
    </xf>
    <xf numFmtId="167" fontId="23" fillId="0" borderId="38" xfId="0" applyNumberFormat="1" applyFont="1" applyFill="1" applyBorder="1" applyAlignment="1">
      <alignment horizontal="center" vertical="center"/>
    </xf>
    <xf numFmtId="9" fontId="23" fillId="9" borderId="38" xfId="1" applyFont="1" applyFill="1" applyBorder="1" applyAlignment="1">
      <alignment horizontal="center" vertical="center"/>
    </xf>
    <xf numFmtId="166" fontId="23" fillId="0" borderId="38" xfId="0" applyNumberFormat="1" applyFont="1" applyBorder="1" applyAlignment="1">
      <alignment horizontal="center" vertical="center"/>
    </xf>
    <xf numFmtId="166" fontId="23" fillId="0" borderId="56" xfId="0" applyNumberFormat="1" applyFont="1" applyBorder="1" applyAlignment="1">
      <alignment horizontal="center" vertical="center"/>
    </xf>
    <xf numFmtId="166" fontId="23" fillId="0" borderId="37" xfId="0" applyNumberFormat="1" applyFont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7" xfId="0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/>
    </xf>
    <xf numFmtId="0" fontId="23" fillId="0" borderId="57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9" borderId="57" xfId="0" applyFont="1" applyFill="1" applyBorder="1" applyAlignment="1">
      <alignment horizontal="center" vertical="center"/>
    </xf>
    <xf numFmtId="166" fontId="23" fillId="0" borderId="2" xfId="0" applyNumberFormat="1" applyFont="1" applyBorder="1" applyAlignment="1">
      <alignment horizontal="center" vertical="center"/>
    </xf>
    <xf numFmtId="166" fontId="23" fillId="0" borderId="82" xfId="0" applyNumberFormat="1" applyFont="1" applyBorder="1" applyAlignment="1">
      <alignment horizontal="center" vertical="center"/>
    </xf>
    <xf numFmtId="166" fontId="23" fillId="0" borderId="35" xfId="0" applyNumberFormat="1" applyFont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32" xfId="0" applyNumberFormat="1" applyFont="1" applyFill="1" applyBorder="1" applyAlignment="1">
      <alignment horizontal="center" vertical="center"/>
    </xf>
    <xf numFmtId="49" fontId="23" fillId="0" borderId="35" xfId="0" applyNumberFormat="1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49" fontId="23" fillId="0" borderId="29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49" fontId="23" fillId="0" borderId="31" xfId="0" applyNumberFormat="1" applyFont="1" applyFill="1" applyBorder="1" applyAlignment="1">
      <alignment horizontal="center" vertical="center"/>
    </xf>
    <xf numFmtId="0" fontId="23" fillId="0" borderId="71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166" fontId="31" fillId="0" borderId="73" xfId="0" applyNumberFormat="1" applyFont="1" applyBorder="1" applyAlignment="1">
      <alignment horizontal="center" vertical="center"/>
    </xf>
    <xf numFmtId="49" fontId="23" fillId="0" borderId="46" xfId="0" applyNumberFormat="1" applyFont="1" applyFill="1" applyBorder="1" applyAlignment="1">
      <alignment horizontal="center" vertical="center"/>
    </xf>
    <xf numFmtId="49" fontId="23" fillId="0" borderId="37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0" borderId="7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25" fillId="0" borderId="7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6" fontId="25" fillId="0" borderId="24" xfId="0" applyNumberFormat="1" applyFont="1" applyBorder="1" applyAlignment="1">
      <alignment horizontal="center" vertical="center"/>
    </xf>
    <xf numFmtId="166" fontId="31" fillId="0" borderId="79" xfId="0" applyNumberFormat="1" applyFont="1" applyBorder="1" applyAlignment="1">
      <alignment horizontal="center" vertical="center"/>
    </xf>
    <xf numFmtId="166" fontId="31" fillId="0" borderId="80" xfId="0" applyNumberFormat="1" applyFont="1" applyBorder="1" applyAlignment="1">
      <alignment horizontal="center" vertical="center"/>
    </xf>
    <xf numFmtId="166" fontId="31" fillId="0" borderId="44" xfId="0" applyNumberFormat="1" applyFont="1" applyBorder="1" applyAlignment="1">
      <alignment horizontal="center" vertical="center"/>
    </xf>
    <xf numFmtId="166" fontId="31" fillId="0" borderId="74" xfId="0" applyNumberFormat="1" applyFont="1" applyBorder="1" applyAlignment="1">
      <alignment horizontal="center" vertical="center"/>
    </xf>
    <xf numFmtId="166" fontId="31" fillId="0" borderId="42" xfId="0" applyNumberFormat="1" applyFont="1" applyBorder="1" applyAlignment="1">
      <alignment horizontal="center" vertical="center"/>
    </xf>
    <xf numFmtId="166" fontId="31" fillId="0" borderId="73" xfId="0" applyNumberFormat="1" applyFont="1" applyBorder="1" applyAlignment="1">
      <alignment horizontal="center" vertical="center"/>
    </xf>
    <xf numFmtId="166" fontId="31" fillId="0" borderId="43" xfId="0" applyNumberFormat="1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center" vertical="center"/>
    </xf>
    <xf numFmtId="166" fontId="31" fillId="0" borderId="55" xfId="0" applyNumberFormat="1" applyFont="1" applyBorder="1" applyAlignment="1">
      <alignment horizontal="center" vertical="center"/>
    </xf>
    <xf numFmtId="166" fontId="31" fillId="0" borderId="72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 wrapText="1"/>
    </xf>
    <xf numFmtId="0" fontId="31" fillId="0" borderId="73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0" borderId="27" xfId="0" applyFont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166" fontId="23" fillId="0" borderId="42" xfId="0" applyNumberFormat="1" applyFont="1" applyBorder="1" applyAlignment="1">
      <alignment horizontal="center" vertical="center"/>
    </xf>
    <xf numFmtId="166" fontId="23" fillId="0" borderId="73" xfId="0" applyNumberFormat="1" applyFont="1" applyBorder="1" applyAlignment="1">
      <alignment horizontal="center" vertical="center"/>
    </xf>
    <xf numFmtId="166" fontId="23" fillId="0" borderId="43" xfId="0" applyNumberFormat="1" applyFont="1" applyBorder="1" applyAlignment="1">
      <alignment horizontal="center" vertical="center"/>
    </xf>
    <xf numFmtId="166" fontId="23" fillId="0" borderId="2" xfId="0" applyNumberFormat="1" applyFont="1" applyBorder="1" applyAlignment="1">
      <alignment horizontal="center" vertical="center"/>
    </xf>
    <xf numFmtId="166" fontId="16" fillId="0" borderId="64" xfId="0" applyNumberFormat="1" applyFont="1" applyBorder="1" applyAlignment="1">
      <alignment horizontal="center" vertical="center"/>
    </xf>
    <xf numFmtId="166" fontId="16" fillId="0" borderId="42" xfId="0" applyNumberFormat="1" applyFont="1" applyBorder="1" applyAlignment="1">
      <alignment horizontal="center" vertical="center"/>
    </xf>
    <xf numFmtId="166" fontId="16" fillId="0" borderId="4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166" fontId="11" fillId="0" borderId="24" xfId="0" applyNumberFormat="1" applyFont="1" applyBorder="1" applyAlignment="1">
      <alignment horizontal="center" vertical="center"/>
    </xf>
    <xf numFmtId="166" fontId="16" fillId="0" borderId="81" xfId="0" applyNumberFormat="1" applyFont="1" applyBorder="1" applyAlignment="1">
      <alignment horizontal="center" vertical="center"/>
    </xf>
    <xf numFmtId="166" fontId="16" fillId="0" borderId="72" xfId="0" applyNumberFormat="1" applyFont="1" applyBorder="1" applyAlignment="1">
      <alignment horizontal="center" vertical="center"/>
    </xf>
    <xf numFmtId="166" fontId="16" fillId="0" borderId="80" xfId="0" applyNumberFormat="1" applyFont="1" applyBorder="1" applyAlignment="1">
      <alignment horizontal="center" vertical="center"/>
    </xf>
    <xf numFmtId="166" fontId="16" fillId="0" borderId="74" xfId="0" applyNumberFormat="1" applyFont="1" applyBorder="1" applyAlignment="1">
      <alignment horizontal="center" vertical="center"/>
    </xf>
    <xf numFmtId="166" fontId="31" fillId="0" borderId="64" xfId="0" applyNumberFormat="1" applyFont="1" applyBorder="1" applyAlignment="1">
      <alignment horizontal="center" vertical="center"/>
    </xf>
    <xf numFmtId="166" fontId="31" fillId="0" borderId="81" xfId="0" applyNumberFormat="1" applyFont="1" applyBorder="1" applyAlignment="1">
      <alignment horizontal="center" vertical="center"/>
    </xf>
    <xf numFmtId="166" fontId="31" fillId="0" borderId="78" xfId="0" applyNumberFormat="1" applyFont="1" applyBorder="1" applyAlignment="1">
      <alignment horizontal="center" vertical="center"/>
    </xf>
    <xf numFmtId="166" fontId="31" fillId="0" borderId="77" xfId="0" applyNumberFormat="1" applyFont="1" applyBorder="1" applyAlignment="1">
      <alignment horizontal="center" vertical="center"/>
    </xf>
    <xf numFmtId="0" fontId="29" fillId="0" borderId="42" xfId="0" applyFont="1" applyFill="1" applyBorder="1" applyAlignment="1">
      <alignment horizontal="center" vertical="center" wrapText="1"/>
    </xf>
    <xf numFmtId="0" fontId="29" fillId="0" borderId="73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166" fontId="29" fillId="0" borderId="81" xfId="0" applyNumberFormat="1" applyFont="1" applyBorder="1" applyAlignment="1">
      <alignment horizontal="center" vertical="center"/>
    </xf>
    <xf numFmtId="166" fontId="29" fillId="0" borderId="55" xfId="0" applyNumberFormat="1" applyFont="1" applyBorder="1" applyAlignment="1">
      <alignment horizontal="center" vertical="center"/>
    </xf>
    <xf numFmtId="166" fontId="29" fillId="0" borderId="72" xfId="0" applyNumberFormat="1" applyFont="1" applyBorder="1" applyAlignment="1">
      <alignment horizontal="center" vertical="center"/>
    </xf>
    <xf numFmtId="166" fontId="29" fillId="0" borderId="42" xfId="0" applyNumberFormat="1" applyFont="1" applyBorder="1" applyAlignment="1">
      <alignment horizontal="center" vertical="center"/>
    </xf>
    <xf numFmtId="166" fontId="29" fillId="0" borderId="73" xfId="0" applyNumberFormat="1" applyFont="1" applyBorder="1" applyAlignment="1">
      <alignment horizontal="center" vertical="center"/>
    </xf>
    <xf numFmtId="166" fontId="29" fillId="0" borderId="43" xfId="0" applyNumberFormat="1" applyFont="1" applyBorder="1" applyAlignment="1">
      <alignment horizontal="center" vertical="center"/>
    </xf>
    <xf numFmtId="166" fontId="29" fillId="0" borderId="80" xfId="0" applyNumberFormat="1" applyFont="1" applyBorder="1" applyAlignment="1">
      <alignment horizontal="center" vertical="center"/>
    </xf>
    <xf numFmtId="166" fontId="29" fillId="0" borderId="44" xfId="0" applyNumberFormat="1" applyFont="1" applyBorder="1" applyAlignment="1">
      <alignment horizontal="center" vertical="center"/>
    </xf>
    <xf numFmtId="166" fontId="29" fillId="0" borderId="74" xfId="0" applyNumberFormat="1" applyFont="1" applyBorder="1" applyAlignment="1">
      <alignment horizontal="center" vertical="center"/>
    </xf>
    <xf numFmtId="166" fontId="29" fillId="0" borderId="64" xfId="0" applyNumberFormat="1" applyFont="1" applyBorder="1" applyAlignment="1">
      <alignment horizontal="center" vertical="center"/>
    </xf>
    <xf numFmtId="166" fontId="29" fillId="0" borderId="78" xfId="0" applyNumberFormat="1" applyFont="1" applyBorder="1" applyAlignment="1">
      <alignment horizontal="center" vertical="center"/>
    </xf>
    <xf numFmtId="166" fontId="29" fillId="0" borderId="76" xfId="0" applyNumberFormat="1" applyFont="1" applyBorder="1" applyAlignment="1">
      <alignment horizontal="center" vertical="center"/>
    </xf>
    <xf numFmtId="166" fontId="29" fillId="0" borderId="77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166" fontId="27" fillId="0" borderId="24" xfId="0" applyNumberFormat="1" applyFont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66" fontId="31" fillId="0" borderId="14" xfId="0" applyNumberFormat="1" applyFont="1" applyBorder="1" applyAlignment="1">
      <alignment horizontal="center" vertical="center"/>
    </xf>
    <xf numFmtId="166" fontId="31" fillId="0" borderId="42" xfId="0" applyNumberFormat="1" applyFont="1" applyBorder="1" applyAlignment="1">
      <alignment horizontal="center" vertical="center" wrapText="1"/>
    </xf>
    <xf numFmtId="166" fontId="31" fillId="0" borderId="73" xfId="0" applyNumberFormat="1" applyFont="1" applyBorder="1" applyAlignment="1">
      <alignment horizontal="center" vertical="center" wrapText="1"/>
    </xf>
    <xf numFmtId="166" fontId="31" fillId="0" borderId="13" xfId="0" applyNumberFormat="1" applyFont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/>
    </xf>
    <xf numFmtId="0" fontId="23" fillId="0" borderId="48" xfId="0" applyFont="1" applyFill="1" applyBorder="1" applyAlignment="1">
      <alignment horizontal="center" vertical="center"/>
    </xf>
    <xf numFmtId="0" fontId="23" fillId="0" borderId="49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horizontal="center" vertical="center"/>
    </xf>
    <xf numFmtId="0" fontId="23" fillId="0" borderId="85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31" fillId="0" borderId="3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4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3"/>
  <sheetViews>
    <sheetView topLeftCell="A59" zoomScaleNormal="100" workbookViewId="0">
      <selection activeCell="B60" sqref="B60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6.85546875" style="234" bestFit="1" customWidth="1"/>
    <col min="6" max="6" width="22.28515625" style="234" bestFit="1" customWidth="1" outlineLevel="1"/>
    <col min="7" max="7" width="21.42578125" style="234" bestFit="1" customWidth="1" outlineLevel="1"/>
    <col min="8" max="8" width="45.28515625" style="230" customWidth="1" outlineLevel="1"/>
    <col min="9" max="10" width="10.85546875" style="230" customWidth="1" outlineLevel="1"/>
    <col min="11" max="11" width="16.42578125" style="230" bestFit="1" customWidth="1" outlineLevel="1"/>
    <col min="12" max="13" width="10.85546875" style="230" customWidth="1" outlineLevel="1"/>
    <col min="14" max="14" width="12.85546875" style="231" customWidth="1" outlineLevel="1"/>
    <col min="15" max="15" width="11" style="232" bestFit="1" customWidth="1"/>
    <col min="16" max="16" width="11" style="233" bestFit="1" customWidth="1"/>
    <col min="17" max="17" width="11" style="232" customWidth="1" outlineLevel="1"/>
    <col min="18" max="18" width="11.140625" style="232" customWidth="1" outlineLevel="1"/>
    <col min="19" max="19" width="12.5703125" style="232" customWidth="1"/>
    <col min="20" max="20" width="12.7109375" style="232" customWidth="1"/>
    <col min="21" max="21" width="10.85546875" style="232"/>
    <col min="22" max="22" width="2.7109375" style="232" customWidth="1"/>
    <col min="23" max="23" width="11" style="232" customWidth="1" outlineLevel="1"/>
    <col min="24" max="27" width="13.140625" style="232" customWidth="1" outlineLevel="1"/>
    <col min="28" max="28" width="2.42578125" style="232" customWidth="1"/>
    <col min="29" max="29" width="11" style="232" customWidth="1" outlineLevel="1"/>
    <col min="30" max="30" width="12.140625" style="232" customWidth="1" outlineLevel="1"/>
    <col min="31" max="33" width="10.85546875" style="232" customWidth="1" outlineLevel="1"/>
    <col min="34" max="34" width="2.5703125" style="232" customWidth="1"/>
    <col min="35" max="35" width="11" style="232" customWidth="1" outlineLevel="1"/>
    <col min="36" max="36" width="12.140625" style="232" customWidth="1" outlineLevel="1"/>
    <col min="37" max="38" width="12.85546875" style="232" customWidth="1" outlineLevel="1"/>
    <col min="39" max="39" width="10.85546875" style="232" customWidth="1" outlineLevel="1"/>
    <col min="40" max="40" width="3.140625" style="232" customWidth="1"/>
    <col min="41" max="41" width="11" style="232" customWidth="1" outlineLevel="1"/>
    <col min="42" max="42" width="12.140625" style="232" customWidth="1" outlineLevel="1"/>
    <col min="43" max="45" width="10.85546875" style="232" customWidth="1" outlineLevel="1"/>
    <col min="46" max="46" width="3.42578125" style="232" customWidth="1"/>
    <col min="47" max="47" width="11" style="232" customWidth="1" outlineLevel="1" collapsed="1"/>
    <col min="48" max="48" width="12.140625" style="232" customWidth="1" outlineLevel="1"/>
    <col min="49" max="50" width="10.85546875" style="230" customWidth="1" outlineLevel="1"/>
    <col min="51" max="51" width="7.140625" style="230" customWidth="1" outlineLevel="1"/>
    <col min="52" max="16384" width="10.85546875" style="230"/>
  </cols>
  <sheetData>
    <row r="1" spans="1:7" outlineLevel="1" x14ac:dyDescent="0.25">
      <c r="A1" s="553" t="s">
        <v>21</v>
      </c>
      <c r="B1" s="553"/>
      <c r="C1" s="553"/>
      <c r="D1" s="227"/>
      <c r="E1" s="228"/>
      <c r="F1" s="228"/>
      <c r="G1" s="229"/>
    </row>
    <row r="2" spans="1:7" outlineLevel="1" x14ac:dyDescent="0.25">
      <c r="A2" s="227"/>
      <c r="B2" s="227"/>
      <c r="C2" s="227"/>
      <c r="D2" s="227"/>
      <c r="E2" s="228"/>
      <c r="F2" s="228"/>
      <c r="G2" s="229"/>
    </row>
    <row r="3" spans="1:7" outlineLevel="1" x14ac:dyDescent="0.25">
      <c r="A3" s="554" t="s">
        <v>22</v>
      </c>
      <c r="B3" s="555"/>
      <c r="C3" s="555"/>
      <c r="D3" s="227"/>
      <c r="E3" s="228"/>
      <c r="F3" s="228"/>
      <c r="G3" s="229"/>
    </row>
    <row r="4" spans="1:7" outlineLevel="1" x14ac:dyDescent="0.25">
      <c r="A4" s="143"/>
      <c r="B4" s="227"/>
      <c r="C4" s="227"/>
      <c r="D4" s="227"/>
      <c r="E4" s="228"/>
      <c r="F4" s="228"/>
      <c r="G4" s="229"/>
    </row>
    <row r="5" spans="1:7" outlineLevel="1" x14ac:dyDescent="0.25">
      <c r="A5" s="556" t="s">
        <v>23</v>
      </c>
      <c r="B5" s="557"/>
      <c r="C5" s="227"/>
      <c r="D5" s="227"/>
      <c r="E5" s="228"/>
      <c r="F5" s="228"/>
      <c r="G5" s="229"/>
    </row>
    <row r="6" spans="1:7" outlineLevel="1" x14ac:dyDescent="0.25">
      <c r="A6" s="558" t="s">
        <v>24</v>
      </c>
      <c r="B6" s="559"/>
      <c r="C6" s="559"/>
      <c r="D6" s="227"/>
      <c r="E6" s="228"/>
    </row>
    <row r="7" spans="1:7" ht="12.75" outlineLevel="1" thickBot="1" x14ac:dyDescent="0.3">
      <c r="A7" s="227"/>
      <c r="B7" s="227"/>
      <c r="C7" s="227"/>
      <c r="D7" s="227"/>
      <c r="E7" s="228"/>
      <c r="F7" s="228"/>
      <c r="G7" s="229"/>
    </row>
    <row r="8" spans="1:7" ht="12.75" outlineLevel="1" thickBot="1" x14ac:dyDescent="0.3">
      <c r="A8" s="227"/>
      <c r="B8" s="227"/>
      <c r="C8" s="227"/>
      <c r="D8" s="145" t="s">
        <v>25</v>
      </c>
      <c r="E8" s="146" t="s">
        <v>26</v>
      </c>
      <c r="F8" s="228"/>
      <c r="G8" s="235"/>
    </row>
    <row r="9" spans="1:7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151"/>
      <c r="F9" s="228"/>
      <c r="G9" s="152"/>
    </row>
    <row r="10" spans="1:7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  <c r="F10" s="228"/>
    </row>
    <row r="11" spans="1:7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7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7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7" ht="12.75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7" outlineLevel="1" x14ac:dyDescent="0.25"/>
    <row r="16" spans="1:7" outlineLevel="1" x14ac:dyDescent="0.25"/>
    <row r="17" spans="1:51" ht="12.75" thickBot="1" x14ac:dyDescent="0.3">
      <c r="O17" s="560" t="s">
        <v>50</v>
      </c>
      <c r="P17" s="560"/>
    </row>
    <row r="18" spans="1:51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1" t="s">
        <v>119</v>
      </c>
      <c r="G18" s="171" t="s">
        <v>3</v>
      </c>
      <c r="H18" s="172" t="s">
        <v>4</v>
      </c>
      <c r="I18" s="171" t="s">
        <v>5</v>
      </c>
      <c r="J18" s="171" t="s">
        <v>6</v>
      </c>
      <c r="K18" s="171" t="s">
        <v>8</v>
      </c>
      <c r="L18" s="171" t="s">
        <v>9</v>
      </c>
      <c r="M18" s="173" t="s">
        <v>10</v>
      </c>
      <c r="N18" s="174" t="s">
        <v>7</v>
      </c>
      <c r="O18" s="236" t="s">
        <v>218</v>
      </c>
      <c r="P18" s="175" t="s">
        <v>37</v>
      </c>
      <c r="Q18" s="237" t="s">
        <v>39</v>
      </c>
      <c r="R18" s="238" t="s">
        <v>38</v>
      </c>
      <c r="S18" s="238" t="s">
        <v>52</v>
      </c>
      <c r="T18" s="238" t="s">
        <v>51</v>
      </c>
      <c r="U18" s="239" t="s">
        <v>53</v>
      </c>
      <c r="V18" s="240"/>
      <c r="W18" s="241" t="s">
        <v>41</v>
      </c>
      <c r="X18" s="242" t="s">
        <v>40</v>
      </c>
      <c r="Y18" s="242" t="s">
        <v>222</v>
      </c>
      <c r="Z18" s="242" t="s">
        <v>55</v>
      </c>
      <c r="AA18" s="243" t="s">
        <v>54</v>
      </c>
      <c r="AB18" s="244"/>
      <c r="AC18" s="245" t="s">
        <v>43</v>
      </c>
      <c r="AD18" s="246" t="s">
        <v>42</v>
      </c>
      <c r="AE18" s="246" t="s">
        <v>224</v>
      </c>
      <c r="AF18" s="246" t="s">
        <v>223</v>
      </c>
      <c r="AG18" s="247" t="s">
        <v>56</v>
      </c>
      <c r="AH18" s="248"/>
      <c r="AI18" s="249" t="s">
        <v>45</v>
      </c>
      <c r="AJ18" s="250" t="s">
        <v>44</v>
      </c>
      <c r="AK18" s="250" t="s">
        <v>61</v>
      </c>
      <c r="AL18" s="250" t="s">
        <v>60</v>
      </c>
      <c r="AM18" s="251" t="s">
        <v>57</v>
      </c>
      <c r="AN18" s="252"/>
      <c r="AO18" s="253" t="s">
        <v>47</v>
      </c>
      <c r="AP18" s="254" t="s">
        <v>46</v>
      </c>
      <c r="AQ18" s="254" t="s">
        <v>63</v>
      </c>
      <c r="AR18" s="254" t="s">
        <v>62</v>
      </c>
      <c r="AS18" s="255" t="s">
        <v>58</v>
      </c>
      <c r="AT18" s="256"/>
      <c r="AU18" s="257" t="s">
        <v>49</v>
      </c>
      <c r="AV18" s="258" t="s">
        <v>48</v>
      </c>
      <c r="AW18" s="259" t="s">
        <v>65</v>
      </c>
      <c r="AX18" s="259" t="s">
        <v>64</v>
      </c>
      <c r="AY18" s="260" t="s">
        <v>59</v>
      </c>
    </row>
    <row r="19" spans="1:51" s="270" customFormat="1" ht="48" x14ac:dyDescent="0.25">
      <c r="A19" s="261">
        <v>3</v>
      </c>
      <c r="B19" s="262" t="s">
        <v>254</v>
      </c>
      <c r="C19" s="262" t="s">
        <v>255</v>
      </c>
      <c r="D19" s="262" t="s">
        <v>473</v>
      </c>
      <c r="E19" s="571" t="str">
        <f>F19</f>
        <v>201001PROC_Chaufferie</v>
      </c>
      <c r="F19" s="262" t="str">
        <f>CONCATENATE(C19,J19,M19,K19)</f>
        <v>201001PROC_Chaufferie</v>
      </c>
      <c r="G19" s="262" t="str">
        <f t="shared" ref="G19:G46" si="0">CONCATENATE(C19,J19,M19,K19,M19,L19)</f>
        <v>201001PROC_Chaufferie_</v>
      </c>
      <c r="H19" s="262" t="s">
        <v>357</v>
      </c>
      <c r="I19" s="204" t="s">
        <v>19</v>
      </c>
      <c r="J19" s="262" t="s">
        <v>16</v>
      </c>
      <c r="K19" s="204" t="s">
        <v>381</v>
      </c>
      <c r="L19" s="204"/>
      <c r="M19" s="204" t="s">
        <v>10</v>
      </c>
      <c r="N19" s="205">
        <v>1</v>
      </c>
      <c r="O19" s="264">
        <v>1000</v>
      </c>
      <c r="P19" s="265">
        <v>0.05</v>
      </c>
      <c r="Q19" s="266">
        <f t="shared" ref="Q19:Q22" si="1">O19*(P19+1)*N19</f>
        <v>1050</v>
      </c>
      <c r="R19" s="267">
        <f t="shared" ref="R19:R22" si="2">Q19/12</f>
        <v>87.5</v>
      </c>
      <c r="S19" s="565">
        <f>SUM(Q19:Q26)</f>
        <v>8400</v>
      </c>
      <c r="T19" s="565">
        <f>SUM(R19:R26)</f>
        <v>700</v>
      </c>
      <c r="U19" s="562"/>
      <c r="V19" s="568"/>
      <c r="W19" s="266">
        <f t="shared" ref="W19:W46" si="3">Q19*$E$10</f>
        <v>1114.4892952720786</v>
      </c>
      <c r="X19" s="267">
        <f t="shared" ref="X19:X46" si="4">W19/12</f>
        <v>92.874107939339879</v>
      </c>
      <c r="Y19" s="565">
        <f>SUM(W19:W26)</f>
        <v>8915.9143621766289</v>
      </c>
      <c r="Z19" s="565">
        <f>SUM(X19:X26)</f>
        <v>742.99286351471903</v>
      </c>
      <c r="AA19" s="562"/>
      <c r="AB19" s="561"/>
      <c r="AC19" s="266">
        <f t="shared" ref="AC19:AC46" si="5">Q19*$E$11</f>
        <v>1114.4892952720786</v>
      </c>
      <c r="AD19" s="267">
        <f t="shared" ref="AD19:AD46" si="6">AC19/12</f>
        <v>92.874107939339879</v>
      </c>
      <c r="AE19" s="565">
        <f>SUM(AC19:AC26)</f>
        <v>8915.9143621766289</v>
      </c>
      <c r="AF19" s="565">
        <f>SUM(AD19:AD26)</f>
        <v>742.99286351471903</v>
      </c>
      <c r="AG19" s="562"/>
      <c r="AH19" s="561"/>
      <c r="AI19" s="266">
        <f t="shared" ref="AI19:AI46" si="7">Q19*$E$12</f>
        <v>1114.4892952720786</v>
      </c>
      <c r="AJ19" s="267">
        <f t="shared" ref="AJ19:AJ46" si="8">AI19/12</f>
        <v>92.874107939339879</v>
      </c>
      <c r="AK19" s="565">
        <f>SUM(AI19:AI26)</f>
        <v>8915.9143621766289</v>
      </c>
      <c r="AL19" s="565">
        <f>SUM(AJ19:AJ26)</f>
        <v>742.99286351471903</v>
      </c>
      <c r="AM19" s="562"/>
      <c r="AN19" s="561"/>
      <c r="AO19" s="266">
        <f t="shared" ref="AO19:AO46" si="9">Q19*$E$13</f>
        <v>1114.4892952720786</v>
      </c>
      <c r="AP19" s="267">
        <f t="shared" ref="AP19:AP46" si="10">AO19/12</f>
        <v>92.874107939339879</v>
      </c>
      <c r="AQ19" s="565">
        <f>SUM(AO19:AO26)</f>
        <v>8915.9143621766289</v>
      </c>
      <c r="AR19" s="565">
        <f>SUM(AP19:AP26)</f>
        <v>742.99286351471903</v>
      </c>
      <c r="AS19" s="562"/>
      <c r="AT19" s="561"/>
      <c r="AU19" s="266">
        <f t="shared" ref="AU19:AU46" si="11">Q19*$E$14</f>
        <v>1114.4892952720786</v>
      </c>
      <c r="AV19" s="267">
        <f t="shared" ref="AV19:AV46" si="12">AU19/12</f>
        <v>92.874107939339879</v>
      </c>
      <c r="AW19" s="565">
        <f>SUM(AU19:AU26)</f>
        <v>8915.9143621766289</v>
      </c>
      <c r="AX19" s="565">
        <f>SUM(AV19:AV26)</f>
        <v>742.99286351471903</v>
      </c>
      <c r="AY19" s="562"/>
    </row>
    <row r="20" spans="1:51" s="270" customFormat="1" ht="24" x14ac:dyDescent="0.25">
      <c r="A20" s="271">
        <v>3</v>
      </c>
      <c r="B20" s="272" t="s">
        <v>254</v>
      </c>
      <c r="C20" s="272" t="s">
        <v>255</v>
      </c>
      <c r="D20" s="272" t="s">
        <v>473</v>
      </c>
      <c r="E20" s="572"/>
      <c r="F20" s="273" t="str">
        <f t="shared" ref="F20:F68" si="13">CONCATENATE(C20,J20,M20,K20)</f>
        <v>201001PROC_Chaufferie</v>
      </c>
      <c r="G20" s="273" t="str">
        <f t="shared" si="0"/>
        <v>201001PROC_Chaufferie_DGAZ</v>
      </c>
      <c r="H20" s="272" t="s">
        <v>349</v>
      </c>
      <c r="I20" s="211" t="s">
        <v>19</v>
      </c>
      <c r="J20" s="272" t="s">
        <v>16</v>
      </c>
      <c r="K20" s="211" t="s">
        <v>381</v>
      </c>
      <c r="L20" s="211" t="s">
        <v>388</v>
      </c>
      <c r="M20" s="211" t="s">
        <v>10</v>
      </c>
      <c r="N20" s="212">
        <v>1</v>
      </c>
      <c r="O20" s="274">
        <v>1000</v>
      </c>
      <c r="P20" s="275">
        <v>0.05</v>
      </c>
      <c r="Q20" s="276">
        <f t="shared" si="1"/>
        <v>1050</v>
      </c>
      <c r="R20" s="277">
        <f t="shared" si="2"/>
        <v>87.5</v>
      </c>
      <c r="S20" s="566"/>
      <c r="T20" s="566"/>
      <c r="U20" s="563"/>
      <c r="V20" s="568"/>
      <c r="W20" s="276">
        <f t="shared" si="3"/>
        <v>1114.4892952720786</v>
      </c>
      <c r="X20" s="278">
        <f t="shared" si="4"/>
        <v>92.874107939339879</v>
      </c>
      <c r="Y20" s="566"/>
      <c r="Z20" s="566"/>
      <c r="AA20" s="563"/>
      <c r="AB20" s="561"/>
      <c r="AC20" s="276">
        <f t="shared" si="5"/>
        <v>1114.4892952720786</v>
      </c>
      <c r="AD20" s="278">
        <f t="shared" si="6"/>
        <v>92.874107939339879</v>
      </c>
      <c r="AE20" s="566"/>
      <c r="AF20" s="566"/>
      <c r="AG20" s="563"/>
      <c r="AH20" s="561"/>
      <c r="AI20" s="276">
        <f t="shared" si="7"/>
        <v>1114.4892952720786</v>
      </c>
      <c r="AJ20" s="278">
        <f t="shared" si="8"/>
        <v>92.874107939339879</v>
      </c>
      <c r="AK20" s="566"/>
      <c r="AL20" s="566"/>
      <c r="AM20" s="563"/>
      <c r="AN20" s="561"/>
      <c r="AO20" s="276">
        <f t="shared" si="9"/>
        <v>1114.4892952720786</v>
      </c>
      <c r="AP20" s="278">
        <f t="shared" si="10"/>
        <v>92.874107939339879</v>
      </c>
      <c r="AQ20" s="566"/>
      <c r="AR20" s="566"/>
      <c r="AS20" s="563"/>
      <c r="AT20" s="561"/>
      <c r="AU20" s="279">
        <f t="shared" si="11"/>
        <v>1114.4892952720786</v>
      </c>
      <c r="AV20" s="278">
        <f t="shared" si="12"/>
        <v>92.874107939339879</v>
      </c>
      <c r="AW20" s="566"/>
      <c r="AX20" s="566"/>
      <c r="AY20" s="563"/>
    </row>
    <row r="21" spans="1:51" s="270" customFormat="1" ht="36" x14ac:dyDescent="0.25">
      <c r="A21" s="271">
        <v>3</v>
      </c>
      <c r="B21" s="272" t="s">
        <v>254</v>
      </c>
      <c r="C21" s="272" t="s">
        <v>255</v>
      </c>
      <c r="D21" s="272" t="s">
        <v>473</v>
      </c>
      <c r="E21" s="572"/>
      <c r="F21" s="273" t="str">
        <f t="shared" si="13"/>
        <v>201001SSTA_Chaufferie</v>
      </c>
      <c r="G21" s="273" t="str">
        <f t="shared" si="0"/>
        <v>201001SSTA_Chaufferie_</v>
      </c>
      <c r="H21" s="272" t="s">
        <v>358</v>
      </c>
      <c r="I21" s="211" t="s">
        <v>19</v>
      </c>
      <c r="J21" s="272" t="s">
        <v>13</v>
      </c>
      <c r="K21" s="211" t="s">
        <v>381</v>
      </c>
      <c r="L21" s="211"/>
      <c r="M21" s="211" t="s">
        <v>10</v>
      </c>
      <c r="N21" s="212">
        <v>1</v>
      </c>
      <c r="O21" s="274">
        <v>1000</v>
      </c>
      <c r="P21" s="275">
        <v>0.05</v>
      </c>
      <c r="Q21" s="276">
        <f t="shared" si="1"/>
        <v>1050</v>
      </c>
      <c r="R21" s="277">
        <f t="shared" si="2"/>
        <v>87.5</v>
      </c>
      <c r="S21" s="566"/>
      <c r="T21" s="566"/>
      <c r="U21" s="563"/>
      <c r="V21" s="568"/>
      <c r="W21" s="276">
        <f t="shared" si="3"/>
        <v>1114.4892952720786</v>
      </c>
      <c r="X21" s="278">
        <f t="shared" si="4"/>
        <v>92.874107939339879</v>
      </c>
      <c r="Y21" s="566"/>
      <c r="Z21" s="566"/>
      <c r="AA21" s="563"/>
      <c r="AB21" s="561"/>
      <c r="AC21" s="276">
        <f t="shared" si="5"/>
        <v>1114.4892952720786</v>
      </c>
      <c r="AD21" s="278">
        <f t="shared" si="6"/>
        <v>92.874107939339879</v>
      </c>
      <c r="AE21" s="566"/>
      <c r="AF21" s="566"/>
      <c r="AG21" s="563"/>
      <c r="AH21" s="561"/>
      <c r="AI21" s="276">
        <f t="shared" si="7"/>
        <v>1114.4892952720786</v>
      </c>
      <c r="AJ21" s="278">
        <f t="shared" si="8"/>
        <v>92.874107939339879</v>
      </c>
      <c r="AK21" s="566"/>
      <c r="AL21" s="566"/>
      <c r="AM21" s="563"/>
      <c r="AN21" s="561"/>
      <c r="AO21" s="276">
        <f t="shared" si="9"/>
        <v>1114.4892952720786</v>
      </c>
      <c r="AP21" s="278">
        <f t="shared" si="10"/>
        <v>92.874107939339879</v>
      </c>
      <c r="AQ21" s="566"/>
      <c r="AR21" s="566"/>
      <c r="AS21" s="563"/>
      <c r="AT21" s="561"/>
      <c r="AU21" s="279">
        <f t="shared" si="11"/>
        <v>1114.4892952720786</v>
      </c>
      <c r="AV21" s="278">
        <f t="shared" si="12"/>
        <v>92.874107939339879</v>
      </c>
      <c r="AW21" s="566"/>
      <c r="AX21" s="566"/>
      <c r="AY21" s="563"/>
    </row>
    <row r="22" spans="1:51" s="270" customFormat="1" ht="24" x14ac:dyDescent="0.25">
      <c r="A22" s="271">
        <v>3</v>
      </c>
      <c r="B22" s="272" t="s">
        <v>254</v>
      </c>
      <c r="C22" s="272" t="s">
        <v>255</v>
      </c>
      <c r="D22" s="272" t="s">
        <v>473</v>
      </c>
      <c r="E22" s="572"/>
      <c r="F22" s="273" t="str">
        <f t="shared" si="13"/>
        <v>201001PROC_Chaufferie</v>
      </c>
      <c r="G22" s="273" t="str">
        <f t="shared" si="0"/>
        <v>201001PROC_Chaufferie_Comb</v>
      </c>
      <c r="H22" s="272" t="s">
        <v>350</v>
      </c>
      <c r="I22" s="211" t="s">
        <v>19</v>
      </c>
      <c r="J22" s="272" t="s">
        <v>16</v>
      </c>
      <c r="K22" s="211" t="s">
        <v>381</v>
      </c>
      <c r="L22" s="211" t="s">
        <v>382</v>
      </c>
      <c r="M22" s="211" t="s">
        <v>10</v>
      </c>
      <c r="N22" s="212">
        <v>1</v>
      </c>
      <c r="O22" s="274">
        <v>1000</v>
      </c>
      <c r="P22" s="275">
        <v>0.05</v>
      </c>
      <c r="Q22" s="276">
        <f t="shared" si="1"/>
        <v>1050</v>
      </c>
      <c r="R22" s="277">
        <f t="shared" si="2"/>
        <v>87.5</v>
      </c>
      <c r="S22" s="566"/>
      <c r="T22" s="566"/>
      <c r="U22" s="563"/>
      <c r="V22" s="568"/>
      <c r="W22" s="276">
        <f t="shared" si="3"/>
        <v>1114.4892952720786</v>
      </c>
      <c r="X22" s="278">
        <f t="shared" si="4"/>
        <v>92.874107939339879</v>
      </c>
      <c r="Y22" s="566"/>
      <c r="Z22" s="566"/>
      <c r="AA22" s="563"/>
      <c r="AB22" s="561"/>
      <c r="AC22" s="276">
        <f t="shared" si="5"/>
        <v>1114.4892952720786</v>
      </c>
      <c r="AD22" s="278">
        <f t="shared" si="6"/>
        <v>92.874107939339879</v>
      </c>
      <c r="AE22" s="566"/>
      <c r="AF22" s="566"/>
      <c r="AG22" s="563"/>
      <c r="AH22" s="561"/>
      <c r="AI22" s="276">
        <f t="shared" si="7"/>
        <v>1114.4892952720786</v>
      </c>
      <c r="AJ22" s="278">
        <f t="shared" si="8"/>
        <v>92.874107939339879</v>
      </c>
      <c r="AK22" s="566"/>
      <c r="AL22" s="566"/>
      <c r="AM22" s="563"/>
      <c r="AN22" s="561"/>
      <c r="AO22" s="276">
        <f t="shared" si="9"/>
        <v>1114.4892952720786</v>
      </c>
      <c r="AP22" s="278">
        <f t="shared" si="10"/>
        <v>92.874107939339879</v>
      </c>
      <c r="AQ22" s="566"/>
      <c r="AR22" s="566"/>
      <c r="AS22" s="563"/>
      <c r="AT22" s="561"/>
      <c r="AU22" s="279">
        <f t="shared" si="11"/>
        <v>1114.4892952720786</v>
      </c>
      <c r="AV22" s="278">
        <f t="shared" si="12"/>
        <v>92.874107939339879</v>
      </c>
      <c r="AW22" s="566"/>
      <c r="AX22" s="566"/>
      <c r="AY22" s="563"/>
    </row>
    <row r="23" spans="1:51" s="270" customFormat="1" ht="24" x14ac:dyDescent="0.25">
      <c r="A23" s="271">
        <v>3</v>
      </c>
      <c r="B23" s="272" t="s">
        <v>254</v>
      </c>
      <c r="C23" s="272" t="s">
        <v>255</v>
      </c>
      <c r="D23" s="272" t="s">
        <v>473</v>
      </c>
      <c r="E23" s="573"/>
      <c r="F23" s="273" t="str">
        <f t="shared" si="13"/>
        <v>201001PROC_Chaufferie</v>
      </c>
      <c r="G23" s="273" t="str">
        <f t="shared" si="0"/>
        <v>201001PROC_Chaufferie_Ramo</v>
      </c>
      <c r="H23" s="272" t="s">
        <v>351</v>
      </c>
      <c r="I23" s="211" t="s">
        <v>19</v>
      </c>
      <c r="J23" s="272" t="s">
        <v>16</v>
      </c>
      <c r="K23" s="211" t="s">
        <v>381</v>
      </c>
      <c r="L23" s="211" t="s">
        <v>383</v>
      </c>
      <c r="M23" s="211" t="s">
        <v>10</v>
      </c>
      <c r="N23" s="212">
        <v>1</v>
      </c>
      <c r="O23" s="274">
        <v>1000</v>
      </c>
      <c r="P23" s="275">
        <v>0.05</v>
      </c>
      <c r="Q23" s="276">
        <f t="shared" ref="Q23:Q46" si="14">O23*(P23+1)*N23</f>
        <v>1050</v>
      </c>
      <c r="R23" s="277">
        <f t="shared" ref="R23:R46" si="15">Q23/12</f>
        <v>87.5</v>
      </c>
      <c r="S23" s="566"/>
      <c r="T23" s="566"/>
      <c r="U23" s="563"/>
      <c r="V23" s="568"/>
      <c r="W23" s="276">
        <f t="shared" si="3"/>
        <v>1114.4892952720786</v>
      </c>
      <c r="X23" s="278">
        <f t="shared" si="4"/>
        <v>92.874107939339879</v>
      </c>
      <c r="Y23" s="566"/>
      <c r="Z23" s="566"/>
      <c r="AA23" s="563"/>
      <c r="AB23" s="561"/>
      <c r="AC23" s="276">
        <f t="shared" si="5"/>
        <v>1114.4892952720786</v>
      </c>
      <c r="AD23" s="278">
        <f t="shared" si="6"/>
        <v>92.874107939339879</v>
      </c>
      <c r="AE23" s="566"/>
      <c r="AF23" s="566"/>
      <c r="AG23" s="563"/>
      <c r="AH23" s="561"/>
      <c r="AI23" s="276">
        <f t="shared" si="7"/>
        <v>1114.4892952720786</v>
      </c>
      <c r="AJ23" s="278">
        <f t="shared" si="8"/>
        <v>92.874107939339879</v>
      </c>
      <c r="AK23" s="566"/>
      <c r="AL23" s="566"/>
      <c r="AM23" s="563"/>
      <c r="AN23" s="561"/>
      <c r="AO23" s="276">
        <f t="shared" si="9"/>
        <v>1114.4892952720786</v>
      </c>
      <c r="AP23" s="278">
        <f t="shared" si="10"/>
        <v>92.874107939339879</v>
      </c>
      <c r="AQ23" s="566"/>
      <c r="AR23" s="566"/>
      <c r="AS23" s="563"/>
      <c r="AT23" s="561"/>
      <c r="AU23" s="279">
        <f t="shared" si="11"/>
        <v>1114.4892952720786</v>
      </c>
      <c r="AV23" s="278">
        <f t="shared" si="12"/>
        <v>92.874107939339879</v>
      </c>
      <c r="AW23" s="566"/>
      <c r="AX23" s="566"/>
      <c r="AY23" s="563"/>
    </row>
    <row r="24" spans="1:51" s="270" customFormat="1" ht="24" x14ac:dyDescent="0.25">
      <c r="A24" s="271">
        <v>3</v>
      </c>
      <c r="B24" s="272" t="s">
        <v>254</v>
      </c>
      <c r="C24" s="272" t="s">
        <v>255</v>
      </c>
      <c r="D24" s="272" t="s">
        <v>473</v>
      </c>
      <c r="E24" s="574" t="str">
        <f>F24</f>
        <v>201001VENT_CTA_Hall</v>
      </c>
      <c r="F24" s="273" t="str">
        <f t="shared" si="13"/>
        <v>201001VENT_CTA_Hall</v>
      </c>
      <c r="G24" s="273" t="str">
        <f t="shared" si="0"/>
        <v>201001VENT_CTA_Hall_</v>
      </c>
      <c r="H24" s="272" t="s">
        <v>359</v>
      </c>
      <c r="I24" s="211" t="s">
        <v>12</v>
      </c>
      <c r="J24" s="272" t="s">
        <v>11</v>
      </c>
      <c r="K24" s="211" t="s">
        <v>390</v>
      </c>
      <c r="L24" s="211"/>
      <c r="M24" s="211" t="s">
        <v>10</v>
      </c>
      <c r="N24" s="212">
        <v>1</v>
      </c>
      <c r="O24" s="274">
        <v>1000</v>
      </c>
      <c r="P24" s="275">
        <v>0.05</v>
      </c>
      <c r="Q24" s="276">
        <f t="shared" si="14"/>
        <v>1050</v>
      </c>
      <c r="R24" s="277">
        <f t="shared" si="15"/>
        <v>87.5</v>
      </c>
      <c r="S24" s="566"/>
      <c r="T24" s="566"/>
      <c r="U24" s="563"/>
      <c r="V24" s="568"/>
      <c r="W24" s="276">
        <f t="shared" si="3"/>
        <v>1114.4892952720786</v>
      </c>
      <c r="X24" s="278">
        <f t="shared" si="4"/>
        <v>92.874107939339879</v>
      </c>
      <c r="Y24" s="566"/>
      <c r="Z24" s="566"/>
      <c r="AA24" s="563"/>
      <c r="AB24" s="561"/>
      <c r="AC24" s="276">
        <f t="shared" si="5"/>
        <v>1114.4892952720786</v>
      </c>
      <c r="AD24" s="278">
        <f t="shared" si="6"/>
        <v>92.874107939339879</v>
      </c>
      <c r="AE24" s="566"/>
      <c r="AF24" s="566"/>
      <c r="AG24" s="563"/>
      <c r="AH24" s="561"/>
      <c r="AI24" s="276">
        <f t="shared" si="7"/>
        <v>1114.4892952720786</v>
      </c>
      <c r="AJ24" s="278">
        <f t="shared" si="8"/>
        <v>92.874107939339879</v>
      </c>
      <c r="AK24" s="566"/>
      <c r="AL24" s="566"/>
      <c r="AM24" s="563"/>
      <c r="AN24" s="561"/>
      <c r="AO24" s="276">
        <f t="shared" si="9"/>
        <v>1114.4892952720786</v>
      </c>
      <c r="AP24" s="278">
        <f t="shared" si="10"/>
        <v>92.874107939339879</v>
      </c>
      <c r="AQ24" s="566"/>
      <c r="AR24" s="566"/>
      <c r="AS24" s="563"/>
      <c r="AT24" s="561"/>
      <c r="AU24" s="279">
        <f t="shared" si="11"/>
        <v>1114.4892952720786</v>
      </c>
      <c r="AV24" s="278">
        <f t="shared" si="12"/>
        <v>92.874107939339879</v>
      </c>
      <c r="AW24" s="566"/>
      <c r="AX24" s="566"/>
      <c r="AY24" s="563"/>
    </row>
    <row r="25" spans="1:51" s="270" customFormat="1" ht="24" x14ac:dyDescent="0.25">
      <c r="A25" s="271">
        <v>3</v>
      </c>
      <c r="B25" s="272" t="s">
        <v>254</v>
      </c>
      <c r="C25" s="272" t="s">
        <v>255</v>
      </c>
      <c r="D25" s="272" t="s">
        <v>473</v>
      </c>
      <c r="E25" s="573"/>
      <c r="F25" s="273" t="str">
        <f t="shared" si="13"/>
        <v>201001VENT_CTA_Hall</v>
      </c>
      <c r="G25" s="273" t="str">
        <f t="shared" si="0"/>
        <v>201001VENT_CTA_Hall_</v>
      </c>
      <c r="H25" s="272" t="s">
        <v>360</v>
      </c>
      <c r="I25" s="211" t="s">
        <v>12</v>
      </c>
      <c r="J25" s="272" t="s">
        <v>11</v>
      </c>
      <c r="K25" s="211" t="s">
        <v>390</v>
      </c>
      <c r="L25" s="211"/>
      <c r="M25" s="211" t="s">
        <v>10</v>
      </c>
      <c r="N25" s="212">
        <v>1</v>
      </c>
      <c r="O25" s="274">
        <v>1000</v>
      </c>
      <c r="P25" s="275">
        <v>0.05</v>
      </c>
      <c r="Q25" s="276">
        <f t="shared" si="14"/>
        <v>1050</v>
      </c>
      <c r="R25" s="277">
        <f t="shared" si="15"/>
        <v>87.5</v>
      </c>
      <c r="S25" s="566"/>
      <c r="T25" s="566"/>
      <c r="U25" s="563"/>
      <c r="V25" s="568"/>
      <c r="W25" s="276">
        <f t="shared" si="3"/>
        <v>1114.4892952720786</v>
      </c>
      <c r="X25" s="278">
        <f t="shared" si="4"/>
        <v>92.874107939339879</v>
      </c>
      <c r="Y25" s="566"/>
      <c r="Z25" s="566"/>
      <c r="AA25" s="563"/>
      <c r="AB25" s="561"/>
      <c r="AC25" s="276">
        <f t="shared" si="5"/>
        <v>1114.4892952720786</v>
      </c>
      <c r="AD25" s="278">
        <f t="shared" si="6"/>
        <v>92.874107939339879</v>
      </c>
      <c r="AE25" s="566"/>
      <c r="AF25" s="566"/>
      <c r="AG25" s="563"/>
      <c r="AH25" s="561"/>
      <c r="AI25" s="276">
        <f t="shared" si="7"/>
        <v>1114.4892952720786</v>
      </c>
      <c r="AJ25" s="278">
        <f t="shared" si="8"/>
        <v>92.874107939339879</v>
      </c>
      <c r="AK25" s="566"/>
      <c r="AL25" s="566"/>
      <c r="AM25" s="563"/>
      <c r="AN25" s="561"/>
      <c r="AO25" s="276">
        <f t="shared" si="9"/>
        <v>1114.4892952720786</v>
      </c>
      <c r="AP25" s="278">
        <f t="shared" si="10"/>
        <v>92.874107939339879</v>
      </c>
      <c r="AQ25" s="566"/>
      <c r="AR25" s="566"/>
      <c r="AS25" s="563"/>
      <c r="AT25" s="561"/>
      <c r="AU25" s="279">
        <f t="shared" si="11"/>
        <v>1114.4892952720786</v>
      </c>
      <c r="AV25" s="278">
        <f t="shared" si="12"/>
        <v>92.874107939339879</v>
      </c>
      <c r="AW25" s="566"/>
      <c r="AX25" s="566"/>
      <c r="AY25" s="563"/>
    </row>
    <row r="26" spans="1:51" s="270" customFormat="1" ht="24" x14ac:dyDescent="0.25">
      <c r="A26" s="271">
        <v>3</v>
      </c>
      <c r="B26" s="272" t="s">
        <v>254</v>
      </c>
      <c r="C26" s="272" t="s">
        <v>255</v>
      </c>
      <c r="D26" s="272" t="s">
        <v>473</v>
      </c>
      <c r="E26" s="499" t="str">
        <f>F26</f>
        <v>201001VENT_CTA_Amphis</v>
      </c>
      <c r="F26" s="273" t="str">
        <f t="shared" si="13"/>
        <v>201001VENT_CTA_Amphis</v>
      </c>
      <c r="G26" s="273" t="str">
        <f t="shared" si="0"/>
        <v>201001VENT_CTA_Amphis_</v>
      </c>
      <c r="H26" s="272" t="s">
        <v>361</v>
      </c>
      <c r="I26" s="211" t="s">
        <v>12</v>
      </c>
      <c r="J26" s="272" t="s">
        <v>11</v>
      </c>
      <c r="K26" s="211" t="s">
        <v>391</v>
      </c>
      <c r="L26" s="211"/>
      <c r="M26" s="211" t="s">
        <v>10</v>
      </c>
      <c r="N26" s="212">
        <v>1</v>
      </c>
      <c r="O26" s="274">
        <v>1000</v>
      </c>
      <c r="P26" s="275">
        <v>0.05</v>
      </c>
      <c r="Q26" s="276">
        <f t="shared" si="14"/>
        <v>1050</v>
      </c>
      <c r="R26" s="277">
        <f t="shared" si="15"/>
        <v>87.5</v>
      </c>
      <c r="S26" s="566"/>
      <c r="T26" s="566"/>
      <c r="U26" s="563"/>
      <c r="V26" s="568"/>
      <c r="W26" s="276">
        <f t="shared" si="3"/>
        <v>1114.4892952720786</v>
      </c>
      <c r="X26" s="278">
        <f t="shared" si="4"/>
        <v>92.874107939339879</v>
      </c>
      <c r="Y26" s="566"/>
      <c r="Z26" s="566"/>
      <c r="AA26" s="563"/>
      <c r="AB26" s="561"/>
      <c r="AC26" s="276">
        <f t="shared" si="5"/>
        <v>1114.4892952720786</v>
      </c>
      <c r="AD26" s="278">
        <f t="shared" si="6"/>
        <v>92.874107939339879</v>
      </c>
      <c r="AE26" s="566"/>
      <c r="AF26" s="566"/>
      <c r="AG26" s="563"/>
      <c r="AH26" s="561"/>
      <c r="AI26" s="276">
        <f t="shared" si="7"/>
        <v>1114.4892952720786</v>
      </c>
      <c r="AJ26" s="278">
        <f t="shared" si="8"/>
        <v>92.874107939339879</v>
      </c>
      <c r="AK26" s="566"/>
      <c r="AL26" s="566"/>
      <c r="AM26" s="563"/>
      <c r="AN26" s="561"/>
      <c r="AO26" s="276">
        <f t="shared" si="9"/>
        <v>1114.4892952720786</v>
      </c>
      <c r="AP26" s="278">
        <f t="shared" si="10"/>
        <v>92.874107939339879</v>
      </c>
      <c r="AQ26" s="566"/>
      <c r="AR26" s="566"/>
      <c r="AS26" s="563"/>
      <c r="AT26" s="561"/>
      <c r="AU26" s="279">
        <f t="shared" si="11"/>
        <v>1114.4892952720786</v>
      </c>
      <c r="AV26" s="278">
        <f t="shared" si="12"/>
        <v>92.874107939339879</v>
      </c>
      <c r="AW26" s="566"/>
      <c r="AX26" s="566"/>
      <c r="AY26" s="563"/>
    </row>
    <row r="27" spans="1:51" s="270" customFormat="1" ht="24" x14ac:dyDescent="0.25">
      <c r="A27" s="271">
        <v>3</v>
      </c>
      <c r="B27" s="272" t="s">
        <v>265</v>
      </c>
      <c r="C27" s="272" t="s">
        <v>266</v>
      </c>
      <c r="D27" s="272" t="s">
        <v>473</v>
      </c>
      <c r="E27" s="574" t="str">
        <f>F27</f>
        <v>202001SSTA_Secon</v>
      </c>
      <c r="F27" s="273" t="str">
        <f t="shared" si="13"/>
        <v>202001SSTA_Secon</v>
      </c>
      <c r="G27" s="273" t="str">
        <f t="shared" si="0"/>
        <v>202001SSTA_Secon_DGAZ</v>
      </c>
      <c r="H27" s="272" t="s">
        <v>349</v>
      </c>
      <c r="I27" s="211" t="s">
        <v>19</v>
      </c>
      <c r="J27" s="272" t="s">
        <v>13</v>
      </c>
      <c r="K27" s="211" t="s">
        <v>385</v>
      </c>
      <c r="L27" s="211" t="s">
        <v>388</v>
      </c>
      <c r="M27" s="211" t="s">
        <v>10</v>
      </c>
      <c r="N27" s="212">
        <v>1</v>
      </c>
      <c r="O27" s="274">
        <v>1000</v>
      </c>
      <c r="P27" s="275">
        <v>0.05</v>
      </c>
      <c r="Q27" s="276">
        <f t="shared" ref="Q27" si="16">O27*(P27+1)*N27</f>
        <v>1050</v>
      </c>
      <c r="R27" s="277">
        <f t="shared" ref="R27" si="17">Q27/12</f>
        <v>87.5</v>
      </c>
      <c r="S27" s="566"/>
      <c r="T27" s="566"/>
      <c r="U27" s="563"/>
      <c r="V27" s="568"/>
      <c r="W27" s="276">
        <f t="shared" ref="W27" si="18">Q27*$E$10</f>
        <v>1114.4892952720786</v>
      </c>
      <c r="X27" s="278">
        <f t="shared" ref="X27" si="19">W27/12</f>
        <v>92.874107939339879</v>
      </c>
      <c r="Y27" s="566"/>
      <c r="Z27" s="566"/>
      <c r="AA27" s="563"/>
      <c r="AB27" s="561"/>
      <c r="AC27" s="276">
        <f t="shared" ref="AC27" si="20">Q27*$E$11</f>
        <v>1114.4892952720786</v>
      </c>
      <c r="AD27" s="278">
        <f t="shared" ref="AD27" si="21">AC27/12</f>
        <v>92.874107939339879</v>
      </c>
      <c r="AE27" s="566"/>
      <c r="AF27" s="566"/>
      <c r="AG27" s="563"/>
      <c r="AH27" s="561"/>
      <c r="AI27" s="276">
        <f t="shared" ref="AI27" si="22">Q27*$E$12</f>
        <v>1114.4892952720786</v>
      </c>
      <c r="AJ27" s="278">
        <f t="shared" ref="AJ27" si="23">AI27/12</f>
        <v>92.874107939339879</v>
      </c>
      <c r="AK27" s="566"/>
      <c r="AL27" s="566"/>
      <c r="AM27" s="563"/>
      <c r="AN27" s="561"/>
      <c r="AO27" s="276">
        <f t="shared" ref="AO27" si="24">Q27*$E$13</f>
        <v>1114.4892952720786</v>
      </c>
      <c r="AP27" s="278">
        <f t="shared" ref="AP27" si="25">AO27/12</f>
        <v>92.874107939339879</v>
      </c>
      <c r="AQ27" s="566"/>
      <c r="AR27" s="566"/>
      <c r="AS27" s="563"/>
      <c r="AT27" s="561"/>
      <c r="AU27" s="279">
        <f t="shared" ref="AU27" si="26">Q27*$E$14</f>
        <v>1114.4892952720786</v>
      </c>
      <c r="AV27" s="278">
        <f t="shared" ref="AV27" si="27">AU27/12</f>
        <v>92.874107939339879</v>
      </c>
      <c r="AW27" s="566"/>
      <c r="AX27" s="566"/>
      <c r="AY27" s="563"/>
    </row>
    <row r="28" spans="1:51" s="270" customFormat="1" ht="14.45" customHeight="1" x14ac:dyDescent="0.25">
      <c r="A28" s="271">
        <v>3</v>
      </c>
      <c r="B28" s="272" t="s">
        <v>265</v>
      </c>
      <c r="C28" s="272" t="s">
        <v>266</v>
      </c>
      <c r="D28" s="272" t="s">
        <v>473</v>
      </c>
      <c r="E28" s="572"/>
      <c r="F28" s="273" t="str">
        <f t="shared" si="13"/>
        <v>202001SSTA_secon</v>
      </c>
      <c r="G28" s="273" t="str">
        <f t="shared" si="0"/>
        <v>202001SSTA_secon_Comb</v>
      </c>
      <c r="H28" s="272" t="s">
        <v>350</v>
      </c>
      <c r="I28" s="211" t="s">
        <v>19</v>
      </c>
      <c r="J28" s="272" t="s">
        <v>13</v>
      </c>
      <c r="K28" s="211" t="s">
        <v>392</v>
      </c>
      <c r="L28" s="211" t="s">
        <v>382</v>
      </c>
      <c r="M28" s="211" t="s">
        <v>10</v>
      </c>
      <c r="N28" s="212">
        <v>1</v>
      </c>
      <c r="O28" s="274">
        <v>1000</v>
      </c>
      <c r="P28" s="275">
        <v>0.05</v>
      </c>
      <c r="Q28" s="276">
        <f t="shared" si="14"/>
        <v>1050</v>
      </c>
      <c r="R28" s="277">
        <f t="shared" si="15"/>
        <v>87.5</v>
      </c>
      <c r="S28" s="566"/>
      <c r="T28" s="566"/>
      <c r="U28" s="563"/>
      <c r="V28" s="568"/>
      <c r="W28" s="276">
        <f t="shared" si="3"/>
        <v>1114.4892952720786</v>
      </c>
      <c r="X28" s="278">
        <f t="shared" si="4"/>
        <v>92.874107939339879</v>
      </c>
      <c r="Y28" s="566"/>
      <c r="Z28" s="566"/>
      <c r="AA28" s="563"/>
      <c r="AB28" s="561"/>
      <c r="AC28" s="276">
        <f t="shared" si="5"/>
        <v>1114.4892952720786</v>
      </c>
      <c r="AD28" s="278">
        <f t="shared" si="6"/>
        <v>92.874107939339879</v>
      </c>
      <c r="AE28" s="566"/>
      <c r="AF28" s="566"/>
      <c r="AG28" s="563"/>
      <c r="AH28" s="561"/>
      <c r="AI28" s="276">
        <f t="shared" si="7"/>
        <v>1114.4892952720786</v>
      </c>
      <c r="AJ28" s="278">
        <f t="shared" si="8"/>
        <v>92.874107939339879</v>
      </c>
      <c r="AK28" s="566"/>
      <c r="AL28" s="566"/>
      <c r="AM28" s="563"/>
      <c r="AN28" s="561"/>
      <c r="AO28" s="276">
        <f t="shared" si="9"/>
        <v>1114.4892952720786</v>
      </c>
      <c r="AP28" s="278">
        <f t="shared" si="10"/>
        <v>92.874107939339879</v>
      </c>
      <c r="AQ28" s="566"/>
      <c r="AR28" s="566"/>
      <c r="AS28" s="563"/>
      <c r="AT28" s="561"/>
      <c r="AU28" s="279">
        <f t="shared" si="11"/>
        <v>1114.4892952720786</v>
      </c>
      <c r="AV28" s="278">
        <f t="shared" si="12"/>
        <v>92.874107939339879</v>
      </c>
      <c r="AW28" s="566"/>
      <c r="AX28" s="566"/>
      <c r="AY28" s="563"/>
    </row>
    <row r="29" spans="1:51" s="270" customFormat="1" ht="15" customHeight="1" thickBot="1" x14ac:dyDescent="0.3">
      <c r="A29" s="282">
        <v>3</v>
      </c>
      <c r="B29" s="283" t="s">
        <v>265</v>
      </c>
      <c r="C29" s="283" t="s">
        <v>266</v>
      </c>
      <c r="D29" s="283" t="s">
        <v>473</v>
      </c>
      <c r="E29" s="575"/>
      <c r="F29" s="284" t="str">
        <f t="shared" si="13"/>
        <v>202001SSTA_secon</v>
      </c>
      <c r="G29" s="284" t="str">
        <f t="shared" si="0"/>
        <v>202001SSTA_secon_Ramo</v>
      </c>
      <c r="H29" s="283" t="s">
        <v>351</v>
      </c>
      <c r="I29" s="220" t="s">
        <v>19</v>
      </c>
      <c r="J29" s="283" t="s">
        <v>13</v>
      </c>
      <c r="K29" s="220" t="s">
        <v>392</v>
      </c>
      <c r="L29" s="220" t="s">
        <v>383</v>
      </c>
      <c r="M29" s="220" t="s">
        <v>10</v>
      </c>
      <c r="N29" s="221">
        <v>1</v>
      </c>
      <c r="O29" s="285">
        <v>1000</v>
      </c>
      <c r="P29" s="286">
        <v>0.05</v>
      </c>
      <c r="Q29" s="287">
        <f t="shared" si="14"/>
        <v>1050</v>
      </c>
      <c r="R29" s="288">
        <f t="shared" si="15"/>
        <v>87.5</v>
      </c>
      <c r="S29" s="567"/>
      <c r="T29" s="567"/>
      <c r="U29" s="564"/>
      <c r="V29" s="568"/>
      <c r="W29" s="287">
        <f t="shared" si="3"/>
        <v>1114.4892952720786</v>
      </c>
      <c r="X29" s="291">
        <f t="shared" si="4"/>
        <v>92.874107939339879</v>
      </c>
      <c r="Y29" s="567"/>
      <c r="Z29" s="567"/>
      <c r="AA29" s="564"/>
      <c r="AB29" s="561"/>
      <c r="AC29" s="287">
        <f t="shared" si="5"/>
        <v>1114.4892952720786</v>
      </c>
      <c r="AD29" s="291">
        <f t="shared" si="6"/>
        <v>92.874107939339879</v>
      </c>
      <c r="AE29" s="567"/>
      <c r="AF29" s="567"/>
      <c r="AG29" s="564"/>
      <c r="AH29" s="561"/>
      <c r="AI29" s="287">
        <f t="shared" si="7"/>
        <v>1114.4892952720786</v>
      </c>
      <c r="AJ29" s="291">
        <f t="shared" si="8"/>
        <v>92.874107939339879</v>
      </c>
      <c r="AK29" s="567"/>
      <c r="AL29" s="567"/>
      <c r="AM29" s="564"/>
      <c r="AN29" s="561"/>
      <c r="AO29" s="287">
        <f t="shared" si="9"/>
        <v>1114.4892952720786</v>
      </c>
      <c r="AP29" s="291">
        <f t="shared" si="10"/>
        <v>92.874107939339879</v>
      </c>
      <c r="AQ29" s="567"/>
      <c r="AR29" s="567"/>
      <c r="AS29" s="564"/>
      <c r="AT29" s="561"/>
      <c r="AU29" s="292">
        <f t="shared" si="11"/>
        <v>1114.4892952720786</v>
      </c>
      <c r="AV29" s="291">
        <f t="shared" si="12"/>
        <v>92.874107939339879</v>
      </c>
      <c r="AW29" s="567"/>
      <c r="AX29" s="567"/>
      <c r="AY29" s="564"/>
    </row>
    <row r="30" spans="1:51" s="270" customFormat="1" ht="48" x14ac:dyDescent="0.25">
      <c r="A30" s="261">
        <v>3</v>
      </c>
      <c r="B30" s="262" t="s">
        <v>267</v>
      </c>
      <c r="C30" s="262" t="s">
        <v>268</v>
      </c>
      <c r="D30" s="262" t="s">
        <v>473</v>
      </c>
      <c r="E30" s="262" t="str">
        <f t="shared" ref="E30:E42" si="28">F30</f>
        <v>203001SSTA_Secon</v>
      </c>
      <c r="F30" s="262" t="str">
        <f t="shared" si="13"/>
        <v>203001SSTA_Secon</v>
      </c>
      <c r="G30" s="262" t="str">
        <f t="shared" si="0"/>
        <v>203001SSTA_Secon_</v>
      </c>
      <c r="H30" s="262" t="s">
        <v>367</v>
      </c>
      <c r="I30" s="204" t="s">
        <v>19</v>
      </c>
      <c r="J30" s="262" t="s">
        <v>13</v>
      </c>
      <c r="K30" s="204" t="s">
        <v>385</v>
      </c>
      <c r="L30" s="204"/>
      <c r="M30" s="204" t="s">
        <v>10</v>
      </c>
      <c r="N30" s="205">
        <v>1</v>
      </c>
      <c r="O30" s="264">
        <v>1000</v>
      </c>
      <c r="P30" s="265">
        <v>0.05</v>
      </c>
      <c r="Q30" s="266">
        <f t="shared" si="14"/>
        <v>1050</v>
      </c>
      <c r="R30" s="267">
        <f t="shared" si="15"/>
        <v>87.5</v>
      </c>
      <c r="S30" s="565">
        <f>SUM(Q30:Q34)</f>
        <v>5250</v>
      </c>
      <c r="T30" s="565">
        <f>SUM(R30:R34)</f>
        <v>437.5</v>
      </c>
      <c r="U30" s="562"/>
      <c r="V30" s="568"/>
      <c r="W30" s="266">
        <f t="shared" si="3"/>
        <v>1114.4892952720786</v>
      </c>
      <c r="X30" s="267">
        <f t="shared" si="4"/>
        <v>92.874107939339879</v>
      </c>
      <c r="Y30" s="565">
        <f>SUM(W30:W34)</f>
        <v>5572.4464763603928</v>
      </c>
      <c r="Z30" s="565">
        <f>SUM(X30:X34)</f>
        <v>464.37053969669938</v>
      </c>
      <c r="AA30" s="562"/>
      <c r="AB30" s="561"/>
      <c r="AC30" s="266">
        <f t="shared" si="5"/>
        <v>1114.4892952720786</v>
      </c>
      <c r="AD30" s="267">
        <f t="shared" si="6"/>
        <v>92.874107939339879</v>
      </c>
      <c r="AE30" s="565">
        <f>SUM(AC30:AC34)</f>
        <v>5572.4464763603928</v>
      </c>
      <c r="AF30" s="565">
        <f>SUM(AD30:AD34)</f>
        <v>464.37053969669938</v>
      </c>
      <c r="AG30" s="562"/>
      <c r="AH30" s="561"/>
      <c r="AI30" s="279">
        <f t="shared" si="7"/>
        <v>1114.4892952720786</v>
      </c>
      <c r="AJ30" s="278">
        <f t="shared" si="8"/>
        <v>92.874107939339879</v>
      </c>
      <c r="AK30" s="566">
        <f>SUM(AI30:AI34)</f>
        <v>5572.4464763603928</v>
      </c>
      <c r="AL30" s="566">
        <f>SUM(AJ30:AJ34)</f>
        <v>464.37053969669938</v>
      </c>
      <c r="AM30" s="563"/>
      <c r="AN30" s="561"/>
      <c r="AO30" s="279">
        <f t="shared" si="9"/>
        <v>1114.4892952720786</v>
      </c>
      <c r="AP30" s="278">
        <f t="shared" si="10"/>
        <v>92.874107939339879</v>
      </c>
      <c r="AQ30" s="566">
        <f>SUM(AO30:AO34)</f>
        <v>5572.4464763603928</v>
      </c>
      <c r="AR30" s="566">
        <f>SUM(AP30:AP34)</f>
        <v>464.37053969669938</v>
      </c>
      <c r="AS30" s="563"/>
      <c r="AT30" s="561"/>
      <c r="AU30" s="279">
        <f t="shared" si="11"/>
        <v>1114.4892952720786</v>
      </c>
      <c r="AV30" s="278">
        <f t="shared" si="12"/>
        <v>92.874107939339879</v>
      </c>
      <c r="AW30" s="566">
        <f>SUM(AU30:AU34)</f>
        <v>5572.4464763603928</v>
      </c>
      <c r="AX30" s="566">
        <f>SUM(AV30:AV34)</f>
        <v>464.37053969669938</v>
      </c>
      <c r="AY30" s="563"/>
    </row>
    <row r="31" spans="1:51" s="270" customFormat="1" ht="24" x14ac:dyDescent="0.25">
      <c r="A31" s="271">
        <v>5</v>
      </c>
      <c r="B31" s="272" t="s">
        <v>267</v>
      </c>
      <c r="C31" s="272">
        <v>203001</v>
      </c>
      <c r="D31" s="272" t="s">
        <v>473</v>
      </c>
      <c r="E31" s="272" t="str">
        <f t="shared" si="28"/>
        <v>203001PROF_Hall</v>
      </c>
      <c r="F31" s="273" t="str">
        <f t="shared" si="13"/>
        <v>203001PROF_Hall</v>
      </c>
      <c r="G31" s="273" t="str">
        <f t="shared" si="0"/>
        <v>203001PROF_Hall_</v>
      </c>
      <c r="H31" s="272" t="s">
        <v>377</v>
      </c>
      <c r="I31" s="211" t="s">
        <v>12</v>
      </c>
      <c r="J31" s="272" t="s">
        <v>15</v>
      </c>
      <c r="K31" s="211" t="s">
        <v>393</v>
      </c>
      <c r="L31" s="211"/>
      <c r="M31" s="211" t="s">
        <v>10</v>
      </c>
      <c r="N31" s="212">
        <v>1</v>
      </c>
      <c r="O31" s="274">
        <v>1000</v>
      </c>
      <c r="P31" s="275">
        <v>0.05</v>
      </c>
      <c r="Q31" s="276">
        <f t="shared" si="14"/>
        <v>1050</v>
      </c>
      <c r="R31" s="277">
        <f t="shared" si="15"/>
        <v>87.5</v>
      </c>
      <c r="S31" s="566"/>
      <c r="T31" s="566"/>
      <c r="U31" s="563"/>
      <c r="V31" s="568"/>
      <c r="W31" s="276">
        <f t="shared" si="3"/>
        <v>1114.4892952720786</v>
      </c>
      <c r="X31" s="278">
        <f t="shared" si="4"/>
        <v>92.874107939339879</v>
      </c>
      <c r="Y31" s="566"/>
      <c r="Z31" s="566"/>
      <c r="AA31" s="563"/>
      <c r="AB31" s="561"/>
      <c r="AC31" s="276">
        <f t="shared" si="5"/>
        <v>1114.4892952720786</v>
      </c>
      <c r="AD31" s="278">
        <f t="shared" si="6"/>
        <v>92.874107939339879</v>
      </c>
      <c r="AE31" s="566"/>
      <c r="AF31" s="566"/>
      <c r="AG31" s="563"/>
      <c r="AH31" s="561"/>
      <c r="AI31" s="276">
        <f t="shared" si="7"/>
        <v>1114.4892952720786</v>
      </c>
      <c r="AJ31" s="278">
        <f t="shared" si="8"/>
        <v>92.874107939339879</v>
      </c>
      <c r="AK31" s="566"/>
      <c r="AL31" s="566"/>
      <c r="AM31" s="563"/>
      <c r="AN31" s="561"/>
      <c r="AO31" s="276">
        <f t="shared" si="9"/>
        <v>1114.4892952720786</v>
      </c>
      <c r="AP31" s="278">
        <f t="shared" si="10"/>
        <v>92.874107939339879</v>
      </c>
      <c r="AQ31" s="566"/>
      <c r="AR31" s="566"/>
      <c r="AS31" s="563"/>
      <c r="AT31" s="561"/>
      <c r="AU31" s="279">
        <f t="shared" si="11"/>
        <v>1114.4892952720786</v>
      </c>
      <c r="AV31" s="278">
        <f t="shared" si="12"/>
        <v>92.874107939339879</v>
      </c>
      <c r="AW31" s="566"/>
      <c r="AX31" s="566"/>
      <c r="AY31" s="563"/>
    </row>
    <row r="32" spans="1:51" s="270" customFormat="1" ht="24" x14ac:dyDescent="0.25">
      <c r="A32" s="271">
        <v>3</v>
      </c>
      <c r="B32" s="272" t="s">
        <v>267</v>
      </c>
      <c r="C32" s="272" t="s">
        <v>268</v>
      </c>
      <c r="D32" s="272" t="s">
        <v>473</v>
      </c>
      <c r="E32" s="272" t="str">
        <f t="shared" si="28"/>
        <v>203001VENT_Enseignement</v>
      </c>
      <c r="F32" s="273" t="str">
        <f t="shared" si="13"/>
        <v>203001VENT_Enseignement</v>
      </c>
      <c r="G32" s="273" t="str">
        <f t="shared" si="0"/>
        <v>203001VENT_Enseignement_</v>
      </c>
      <c r="H32" s="272" t="s">
        <v>368</v>
      </c>
      <c r="I32" s="211" t="s">
        <v>12</v>
      </c>
      <c r="J32" s="272" t="s">
        <v>11</v>
      </c>
      <c r="K32" s="211" t="s">
        <v>394</v>
      </c>
      <c r="L32" s="211"/>
      <c r="M32" s="211" t="s">
        <v>10</v>
      </c>
      <c r="N32" s="212">
        <v>1</v>
      </c>
      <c r="O32" s="274">
        <v>1000</v>
      </c>
      <c r="P32" s="275">
        <v>0.05</v>
      </c>
      <c r="Q32" s="276">
        <f t="shared" si="14"/>
        <v>1050</v>
      </c>
      <c r="R32" s="277">
        <f t="shared" si="15"/>
        <v>87.5</v>
      </c>
      <c r="S32" s="566"/>
      <c r="T32" s="566"/>
      <c r="U32" s="563"/>
      <c r="V32" s="568"/>
      <c r="W32" s="276">
        <f>Q32*$E$10</f>
        <v>1114.4892952720786</v>
      </c>
      <c r="X32" s="278">
        <f t="shared" si="4"/>
        <v>92.874107939339879</v>
      </c>
      <c r="Y32" s="566"/>
      <c r="Z32" s="566"/>
      <c r="AA32" s="563"/>
      <c r="AB32" s="561"/>
      <c r="AC32" s="276">
        <f>Q32*$E$11</f>
        <v>1114.4892952720786</v>
      </c>
      <c r="AD32" s="278">
        <f t="shared" si="6"/>
        <v>92.874107939339879</v>
      </c>
      <c r="AE32" s="566"/>
      <c r="AF32" s="566"/>
      <c r="AG32" s="563"/>
      <c r="AH32" s="561"/>
      <c r="AI32" s="276">
        <f>Q32*$E$12</f>
        <v>1114.4892952720786</v>
      </c>
      <c r="AJ32" s="278">
        <f t="shared" si="8"/>
        <v>92.874107939339879</v>
      </c>
      <c r="AK32" s="566"/>
      <c r="AL32" s="566"/>
      <c r="AM32" s="563"/>
      <c r="AN32" s="561"/>
      <c r="AO32" s="276">
        <f>Q32*$E$13</f>
        <v>1114.4892952720786</v>
      </c>
      <c r="AP32" s="278">
        <f t="shared" si="10"/>
        <v>92.874107939339879</v>
      </c>
      <c r="AQ32" s="566"/>
      <c r="AR32" s="566"/>
      <c r="AS32" s="563"/>
      <c r="AT32" s="561"/>
      <c r="AU32" s="279">
        <f t="shared" si="11"/>
        <v>1114.4892952720786</v>
      </c>
      <c r="AV32" s="278">
        <f t="shared" si="12"/>
        <v>92.874107939339879</v>
      </c>
      <c r="AW32" s="566"/>
      <c r="AX32" s="566"/>
      <c r="AY32" s="563"/>
    </row>
    <row r="33" spans="1:51" s="270" customFormat="1" ht="24" x14ac:dyDescent="0.25">
      <c r="A33" s="271">
        <v>3</v>
      </c>
      <c r="B33" s="272" t="s">
        <v>267</v>
      </c>
      <c r="C33" s="272" t="s">
        <v>268</v>
      </c>
      <c r="D33" s="272" t="s">
        <v>473</v>
      </c>
      <c r="E33" s="272" t="str">
        <f t="shared" si="28"/>
        <v>203001VENT_Hall</v>
      </c>
      <c r="F33" s="273" t="str">
        <f t="shared" si="13"/>
        <v>203001VENT_Hall</v>
      </c>
      <c r="G33" s="273" t="str">
        <f t="shared" si="0"/>
        <v>203001VENT_Hall_</v>
      </c>
      <c r="H33" s="272" t="s">
        <v>369</v>
      </c>
      <c r="I33" s="211" t="s">
        <v>12</v>
      </c>
      <c r="J33" s="272" t="s">
        <v>11</v>
      </c>
      <c r="K33" s="211" t="s">
        <v>393</v>
      </c>
      <c r="L33" s="211"/>
      <c r="M33" s="211" t="s">
        <v>10</v>
      </c>
      <c r="N33" s="212">
        <v>1</v>
      </c>
      <c r="O33" s="274">
        <v>1000</v>
      </c>
      <c r="P33" s="275">
        <v>0.05</v>
      </c>
      <c r="Q33" s="276">
        <f t="shared" si="14"/>
        <v>1050</v>
      </c>
      <c r="R33" s="277">
        <f t="shared" si="15"/>
        <v>87.5</v>
      </c>
      <c r="S33" s="566"/>
      <c r="T33" s="566"/>
      <c r="U33" s="563"/>
      <c r="V33" s="568"/>
      <c r="W33" s="276">
        <f t="shared" ref="W33:W36" si="29">Q33*$E$10</f>
        <v>1114.4892952720786</v>
      </c>
      <c r="X33" s="278">
        <f t="shared" si="4"/>
        <v>92.874107939339879</v>
      </c>
      <c r="Y33" s="566"/>
      <c r="Z33" s="566"/>
      <c r="AA33" s="563"/>
      <c r="AB33" s="561"/>
      <c r="AC33" s="276">
        <f t="shared" ref="AC33:AC36" si="30">Q33*$E$11</f>
        <v>1114.4892952720786</v>
      </c>
      <c r="AD33" s="278">
        <f t="shared" si="6"/>
        <v>92.874107939339879</v>
      </c>
      <c r="AE33" s="566"/>
      <c r="AF33" s="566"/>
      <c r="AG33" s="563"/>
      <c r="AH33" s="561"/>
      <c r="AI33" s="276">
        <f t="shared" ref="AI33:AI36" si="31">Q33*$E$12</f>
        <v>1114.4892952720786</v>
      </c>
      <c r="AJ33" s="278">
        <f t="shared" si="8"/>
        <v>92.874107939339879</v>
      </c>
      <c r="AK33" s="566"/>
      <c r="AL33" s="566"/>
      <c r="AM33" s="563"/>
      <c r="AN33" s="561"/>
      <c r="AO33" s="276">
        <f t="shared" ref="AO33:AO36" si="32">Q33*$E$13</f>
        <v>1114.4892952720786</v>
      </c>
      <c r="AP33" s="278">
        <f t="shared" si="10"/>
        <v>92.874107939339879</v>
      </c>
      <c r="AQ33" s="566"/>
      <c r="AR33" s="566"/>
      <c r="AS33" s="563"/>
      <c r="AT33" s="561"/>
      <c r="AU33" s="279">
        <f t="shared" si="11"/>
        <v>1114.4892952720786</v>
      </c>
      <c r="AV33" s="278">
        <f t="shared" si="12"/>
        <v>92.874107939339879</v>
      </c>
      <c r="AW33" s="566"/>
      <c r="AX33" s="566"/>
      <c r="AY33" s="563"/>
    </row>
    <row r="34" spans="1:51" s="270" customFormat="1" ht="24.75" thickBot="1" x14ac:dyDescent="0.3">
      <c r="A34" s="282">
        <v>3</v>
      </c>
      <c r="B34" s="283" t="s">
        <v>267</v>
      </c>
      <c r="C34" s="283" t="s">
        <v>268</v>
      </c>
      <c r="D34" s="283" t="s">
        <v>473</v>
      </c>
      <c r="E34" s="283" t="str">
        <f t="shared" si="28"/>
        <v>203001VENT_TP</v>
      </c>
      <c r="F34" s="284" t="str">
        <f t="shared" si="13"/>
        <v>203001VENT_TP</v>
      </c>
      <c r="G34" s="284" t="str">
        <f t="shared" si="0"/>
        <v>203001VENT_TP_</v>
      </c>
      <c r="H34" s="283" t="s">
        <v>370</v>
      </c>
      <c r="I34" s="220" t="s">
        <v>12</v>
      </c>
      <c r="J34" s="283" t="s">
        <v>11</v>
      </c>
      <c r="K34" s="220" t="s">
        <v>395</v>
      </c>
      <c r="L34" s="220"/>
      <c r="M34" s="220" t="s">
        <v>10</v>
      </c>
      <c r="N34" s="221">
        <v>1</v>
      </c>
      <c r="O34" s="285">
        <v>1000</v>
      </c>
      <c r="P34" s="286">
        <v>0.05</v>
      </c>
      <c r="Q34" s="287">
        <f t="shared" si="14"/>
        <v>1050</v>
      </c>
      <c r="R34" s="288">
        <f t="shared" si="15"/>
        <v>87.5</v>
      </c>
      <c r="S34" s="567"/>
      <c r="T34" s="567"/>
      <c r="U34" s="564"/>
      <c r="V34" s="568"/>
      <c r="W34" s="287">
        <f t="shared" si="29"/>
        <v>1114.4892952720786</v>
      </c>
      <c r="X34" s="291">
        <f t="shared" si="4"/>
        <v>92.874107939339879</v>
      </c>
      <c r="Y34" s="567"/>
      <c r="Z34" s="567"/>
      <c r="AA34" s="564"/>
      <c r="AB34" s="561"/>
      <c r="AC34" s="287">
        <f t="shared" si="30"/>
        <v>1114.4892952720786</v>
      </c>
      <c r="AD34" s="291">
        <f t="shared" si="6"/>
        <v>92.874107939339879</v>
      </c>
      <c r="AE34" s="567"/>
      <c r="AF34" s="567"/>
      <c r="AG34" s="564"/>
      <c r="AH34" s="561"/>
      <c r="AI34" s="381">
        <f t="shared" si="31"/>
        <v>1114.4892952720786</v>
      </c>
      <c r="AJ34" s="548">
        <f t="shared" si="8"/>
        <v>92.874107939339879</v>
      </c>
      <c r="AK34" s="566"/>
      <c r="AL34" s="566"/>
      <c r="AM34" s="563"/>
      <c r="AN34" s="561"/>
      <c r="AO34" s="381">
        <f t="shared" si="32"/>
        <v>1114.4892952720786</v>
      </c>
      <c r="AP34" s="548">
        <f t="shared" si="10"/>
        <v>92.874107939339879</v>
      </c>
      <c r="AQ34" s="566"/>
      <c r="AR34" s="566"/>
      <c r="AS34" s="563"/>
      <c r="AT34" s="561"/>
      <c r="AU34" s="360">
        <f t="shared" si="11"/>
        <v>1114.4892952720786</v>
      </c>
      <c r="AV34" s="548">
        <f t="shared" si="12"/>
        <v>92.874107939339879</v>
      </c>
      <c r="AW34" s="566"/>
      <c r="AX34" s="566"/>
      <c r="AY34" s="563"/>
    </row>
    <row r="35" spans="1:51" s="270" customFormat="1" ht="36" x14ac:dyDescent="0.25">
      <c r="A35" s="261">
        <v>3</v>
      </c>
      <c r="B35" s="262" t="s">
        <v>269</v>
      </c>
      <c r="C35" s="262" t="s">
        <v>270</v>
      </c>
      <c r="D35" s="262" t="s">
        <v>473</v>
      </c>
      <c r="E35" s="262" t="str">
        <f t="shared" si="28"/>
        <v>204001SSTA_Secon</v>
      </c>
      <c r="F35" s="262" t="str">
        <f t="shared" si="13"/>
        <v>204001SSTA_Secon</v>
      </c>
      <c r="G35" s="262" t="str">
        <f t="shared" si="0"/>
        <v>204001SSTA_Secon_</v>
      </c>
      <c r="H35" s="262" t="s">
        <v>362</v>
      </c>
      <c r="I35" s="204" t="s">
        <v>12</v>
      </c>
      <c r="J35" s="262" t="s">
        <v>13</v>
      </c>
      <c r="K35" s="204" t="s">
        <v>385</v>
      </c>
      <c r="L35" s="204"/>
      <c r="M35" s="204" t="s">
        <v>10</v>
      </c>
      <c r="N35" s="205">
        <v>1</v>
      </c>
      <c r="O35" s="264">
        <v>1000</v>
      </c>
      <c r="P35" s="265">
        <v>0.05</v>
      </c>
      <c r="Q35" s="266">
        <f t="shared" si="14"/>
        <v>1050</v>
      </c>
      <c r="R35" s="267">
        <f t="shared" si="15"/>
        <v>87.5</v>
      </c>
      <c r="S35" s="565">
        <f>SUM(Q35:Q39)</f>
        <v>5250</v>
      </c>
      <c r="T35" s="565">
        <f>SUM(R35:R39)</f>
        <v>437.5</v>
      </c>
      <c r="U35" s="562"/>
      <c r="V35" s="568"/>
      <c r="W35" s="266">
        <f t="shared" si="29"/>
        <v>1114.4892952720786</v>
      </c>
      <c r="X35" s="267">
        <f t="shared" si="4"/>
        <v>92.874107939339879</v>
      </c>
      <c r="Y35" s="565">
        <f>SUM(W35:W39)</f>
        <v>5572.4464763603928</v>
      </c>
      <c r="Z35" s="565">
        <f>SUM(X35:X39)</f>
        <v>464.37053969669938</v>
      </c>
      <c r="AA35" s="562"/>
      <c r="AB35" s="561"/>
      <c r="AC35" s="266">
        <f t="shared" si="30"/>
        <v>1114.4892952720786</v>
      </c>
      <c r="AD35" s="267">
        <f t="shared" si="6"/>
        <v>92.874107939339879</v>
      </c>
      <c r="AE35" s="565">
        <f>SUM(AC35:AC39)</f>
        <v>5572.4464763603928</v>
      </c>
      <c r="AF35" s="565">
        <f>SUM(AD35:AD39)</f>
        <v>464.37053969669938</v>
      </c>
      <c r="AG35" s="562"/>
      <c r="AH35" s="561"/>
      <c r="AI35" s="266">
        <f t="shared" si="31"/>
        <v>1114.4892952720786</v>
      </c>
      <c r="AJ35" s="267">
        <f t="shared" si="8"/>
        <v>92.874107939339879</v>
      </c>
      <c r="AK35" s="565">
        <f>SUM(AI35:AI39)</f>
        <v>5572.4464763603928</v>
      </c>
      <c r="AL35" s="565">
        <f>SUM(AJ35:AJ39)</f>
        <v>464.37053969669938</v>
      </c>
      <c r="AM35" s="562"/>
      <c r="AN35" s="561"/>
      <c r="AO35" s="266">
        <f t="shared" si="32"/>
        <v>1114.4892952720786</v>
      </c>
      <c r="AP35" s="267">
        <f t="shared" si="10"/>
        <v>92.874107939339879</v>
      </c>
      <c r="AQ35" s="565">
        <f>SUM(AO35:AO39)</f>
        <v>5572.4464763603928</v>
      </c>
      <c r="AR35" s="565">
        <f>SUM(AP35:AP39)</f>
        <v>464.37053969669938</v>
      </c>
      <c r="AS35" s="562"/>
      <c r="AT35" s="561"/>
      <c r="AU35" s="266">
        <f t="shared" si="11"/>
        <v>1114.4892952720786</v>
      </c>
      <c r="AV35" s="267">
        <f t="shared" si="12"/>
        <v>92.874107939339879</v>
      </c>
      <c r="AW35" s="565">
        <f>SUM(AU35:AU39)</f>
        <v>5572.4464763603928</v>
      </c>
      <c r="AX35" s="565">
        <f>SUM(AV35:AV39)</f>
        <v>464.37053969669938</v>
      </c>
      <c r="AY35" s="562"/>
    </row>
    <row r="36" spans="1:51" s="270" customFormat="1" ht="36" x14ac:dyDescent="0.25">
      <c r="A36" s="271">
        <v>3</v>
      </c>
      <c r="B36" s="272" t="s">
        <v>269</v>
      </c>
      <c r="C36" s="272" t="s">
        <v>270</v>
      </c>
      <c r="D36" s="272" t="s">
        <v>473</v>
      </c>
      <c r="E36" s="272" t="str">
        <f t="shared" si="28"/>
        <v>204001VENP_Labos</v>
      </c>
      <c r="F36" s="273" t="str">
        <f t="shared" si="13"/>
        <v>204001VENP_Labos</v>
      </c>
      <c r="G36" s="273" t="str">
        <f t="shared" si="0"/>
        <v>204001VENP_Labos_</v>
      </c>
      <c r="H36" s="272" t="s">
        <v>363</v>
      </c>
      <c r="I36" s="211" t="s">
        <v>12</v>
      </c>
      <c r="J36" s="272" t="s">
        <v>14</v>
      </c>
      <c r="K36" s="211" t="s">
        <v>386</v>
      </c>
      <c r="L36" s="211"/>
      <c r="M36" s="211" t="s">
        <v>10</v>
      </c>
      <c r="N36" s="212">
        <v>1</v>
      </c>
      <c r="O36" s="274">
        <v>1000</v>
      </c>
      <c r="P36" s="275">
        <v>0.05</v>
      </c>
      <c r="Q36" s="276">
        <f t="shared" si="14"/>
        <v>1050</v>
      </c>
      <c r="R36" s="277">
        <f t="shared" si="15"/>
        <v>87.5</v>
      </c>
      <c r="S36" s="566"/>
      <c r="T36" s="566"/>
      <c r="U36" s="563"/>
      <c r="V36" s="568"/>
      <c r="W36" s="276">
        <f t="shared" si="29"/>
        <v>1114.4892952720786</v>
      </c>
      <c r="X36" s="278">
        <f t="shared" si="4"/>
        <v>92.874107939339879</v>
      </c>
      <c r="Y36" s="566"/>
      <c r="Z36" s="566"/>
      <c r="AA36" s="563"/>
      <c r="AB36" s="561"/>
      <c r="AC36" s="276">
        <f t="shared" si="30"/>
        <v>1114.4892952720786</v>
      </c>
      <c r="AD36" s="278">
        <f t="shared" si="6"/>
        <v>92.874107939339879</v>
      </c>
      <c r="AE36" s="566"/>
      <c r="AF36" s="566"/>
      <c r="AG36" s="563"/>
      <c r="AH36" s="561"/>
      <c r="AI36" s="276">
        <f t="shared" si="31"/>
        <v>1114.4892952720786</v>
      </c>
      <c r="AJ36" s="278">
        <f t="shared" si="8"/>
        <v>92.874107939339879</v>
      </c>
      <c r="AK36" s="566"/>
      <c r="AL36" s="566"/>
      <c r="AM36" s="563"/>
      <c r="AN36" s="561"/>
      <c r="AO36" s="276">
        <f t="shared" si="32"/>
        <v>1114.4892952720786</v>
      </c>
      <c r="AP36" s="278">
        <f t="shared" si="10"/>
        <v>92.874107939339879</v>
      </c>
      <c r="AQ36" s="566"/>
      <c r="AR36" s="566"/>
      <c r="AS36" s="563"/>
      <c r="AT36" s="561"/>
      <c r="AU36" s="279">
        <f t="shared" si="11"/>
        <v>1114.4892952720786</v>
      </c>
      <c r="AV36" s="278">
        <f t="shared" si="12"/>
        <v>92.874107939339879</v>
      </c>
      <c r="AW36" s="566"/>
      <c r="AX36" s="566"/>
      <c r="AY36" s="563"/>
    </row>
    <row r="37" spans="1:51" s="270" customFormat="1" ht="24" x14ac:dyDescent="0.25">
      <c r="A37" s="271">
        <v>3</v>
      </c>
      <c r="B37" s="272" t="s">
        <v>269</v>
      </c>
      <c r="C37" s="272" t="s">
        <v>270</v>
      </c>
      <c r="D37" s="272" t="s">
        <v>473</v>
      </c>
      <c r="E37" s="272" t="str">
        <f t="shared" si="28"/>
        <v>204001VENP_Labos</v>
      </c>
      <c r="F37" s="273" t="str">
        <f t="shared" si="13"/>
        <v>204001VENP_Labos</v>
      </c>
      <c r="G37" s="273" t="str">
        <f t="shared" si="0"/>
        <v>204001VENP_Labos_</v>
      </c>
      <c r="H37" s="272" t="s">
        <v>364</v>
      </c>
      <c r="I37" s="211" t="s">
        <v>12</v>
      </c>
      <c r="J37" s="272" t="s">
        <v>14</v>
      </c>
      <c r="K37" s="211" t="s">
        <v>386</v>
      </c>
      <c r="L37" s="211"/>
      <c r="M37" s="211" t="s">
        <v>10</v>
      </c>
      <c r="N37" s="212">
        <v>1</v>
      </c>
      <c r="O37" s="274">
        <v>1000</v>
      </c>
      <c r="P37" s="275">
        <v>0.05</v>
      </c>
      <c r="Q37" s="276">
        <f t="shared" si="14"/>
        <v>1050</v>
      </c>
      <c r="R37" s="277">
        <f t="shared" si="15"/>
        <v>87.5</v>
      </c>
      <c r="S37" s="566"/>
      <c r="T37" s="566"/>
      <c r="U37" s="563"/>
      <c r="V37" s="568"/>
      <c r="W37" s="276">
        <f t="shared" si="3"/>
        <v>1114.4892952720786</v>
      </c>
      <c r="X37" s="278">
        <f t="shared" si="4"/>
        <v>92.874107939339879</v>
      </c>
      <c r="Y37" s="566"/>
      <c r="Z37" s="566"/>
      <c r="AA37" s="563"/>
      <c r="AB37" s="561"/>
      <c r="AC37" s="276">
        <f t="shared" si="5"/>
        <v>1114.4892952720786</v>
      </c>
      <c r="AD37" s="278">
        <f t="shared" si="6"/>
        <v>92.874107939339879</v>
      </c>
      <c r="AE37" s="566"/>
      <c r="AF37" s="566"/>
      <c r="AG37" s="563"/>
      <c r="AH37" s="561"/>
      <c r="AI37" s="276">
        <f t="shared" si="7"/>
        <v>1114.4892952720786</v>
      </c>
      <c r="AJ37" s="278">
        <f t="shared" si="8"/>
        <v>92.874107939339879</v>
      </c>
      <c r="AK37" s="566"/>
      <c r="AL37" s="566"/>
      <c r="AM37" s="563"/>
      <c r="AN37" s="561"/>
      <c r="AO37" s="276">
        <f t="shared" si="9"/>
        <v>1114.4892952720786</v>
      </c>
      <c r="AP37" s="278">
        <f t="shared" si="10"/>
        <v>92.874107939339879</v>
      </c>
      <c r="AQ37" s="566"/>
      <c r="AR37" s="566"/>
      <c r="AS37" s="563"/>
      <c r="AT37" s="561"/>
      <c r="AU37" s="279">
        <f t="shared" si="11"/>
        <v>1114.4892952720786</v>
      </c>
      <c r="AV37" s="278">
        <f t="shared" si="12"/>
        <v>92.874107939339879</v>
      </c>
      <c r="AW37" s="566"/>
      <c r="AX37" s="566"/>
      <c r="AY37" s="563"/>
    </row>
    <row r="38" spans="1:51" s="270" customFormat="1" ht="24" x14ac:dyDescent="0.25">
      <c r="A38" s="271">
        <v>3</v>
      </c>
      <c r="B38" s="272" t="s">
        <v>269</v>
      </c>
      <c r="C38" s="272" t="s">
        <v>270</v>
      </c>
      <c r="D38" s="272" t="s">
        <v>473</v>
      </c>
      <c r="E38" s="272" t="str">
        <f t="shared" si="28"/>
        <v>204001VENT_Batiment</v>
      </c>
      <c r="F38" s="273" t="str">
        <f t="shared" si="13"/>
        <v>204001VENT_Batiment</v>
      </c>
      <c r="G38" s="273" t="str">
        <f t="shared" si="0"/>
        <v>204001VENT_Batiment_</v>
      </c>
      <c r="H38" s="272" t="s">
        <v>365</v>
      </c>
      <c r="I38" s="211" t="s">
        <v>19</v>
      </c>
      <c r="J38" s="272" t="s">
        <v>11</v>
      </c>
      <c r="K38" s="211" t="s">
        <v>251</v>
      </c>
      <c r="L38" s="211"/>
      <c r="M38" s="211" t="s">
        <v>10</v>
      </c>
      <c r="N38" s="212">
        <v>1</v>
      </c>
      <c r="O38" s="274">
        <v>1000</v>
      </c>
      <c r="P38" s="275">
        <v>0.05</v>
      </c>
      <c r="Q38" s="276">
        <f t="shared" si="14"/>
        <v>1050</v>
      </c>
      <c r="R38" s="277">
        <f t="shared" si="15"/>
        <v>87.5</v>
      </c>
      <c r="S38" s="566"/>
      <c r="T38" s="566"/>
      <c r="U38" s="563"/>
      <c r="V38" s="568"/>
      <c r="W38" s="276">
        <f t="shared" si="3"/>
        <v>1114.4892952720786</v>
      </c>
      <c r="X38" s="278">
        <f t="shared" si="4"/>
        <v>92.874107939339879</v>
      </c>
      <c r="Y38" s="566"/>
      <c r="Z38" s="566"/>
      <c r="AA38" s="563"/>
      <c r="AB38" s="561"/>
      <c r="AC38" s="276">
        <f t="shared" si="5"/>
        <v>1114.4892952720786</v>
      </c>
      <c r="AD38" s="278">
        <f t="shared" si="6"/>
        <v>92.874107939339879</v>
      </c>
      <c r="AE38" s="566"/>
      <c r="AF38" s="566"/>
      <c r="AG38" s="563"/>
      <c r="AH38" s="561"/>
      <c r="AI38" s="276">
        <f t="shared" si="7"/>
        <v>1114.4892952720786</v>
      </c>
      <c r="AJ38" s="278">
        <f t="shared" si="8"/>
        <v>92.874107939339879</v>
      </c>
      <c r="AK38" s="566"/>
      <c r="AL38" s="566"/>
      <c r="AM38" s="563"/>
      <c r="AN38" s="561"/>
      <c r="AO38" s="276">
        <f t="shared" si="9"/>
        <v>1114.4892952720786</v>
      </c>
      <c r="AP38" s="278">
        <f t="shared" si="10"/>
        <v>92.874107939339879</v>
      </c>
      <c r="AQ38" s="566"/>
      <c r="AR38" s="566"/>
      <c r="AS38" s="563"/>
      <c r="AT38" s="561"/>
      <c r="AU38" s="279">
        <f t="shared" si="11"/>
        <v>1114.4892952720786</v>
      </c>
      <c r="AV38" s="278">
        <f t="shared" si="12"/>
        <v>92.874107939339879</v>
      </c>
      <c r="AW38" s="566"/>
      <c r="AX38" s="566"/>
      <c r="AY38" s="563"/>
    </row>
    <row r="39" spans="1:51" s="270" customFormat="1" ht="24.75" thickBot="1" x14ac:dyDescent="0.3">
      <c r="A39" s="282">
        <v>3</v>
      </c>
      <c r="B39" s="283" t="s">
        <v>269</v>
      </c>
      <c r="C39" s="283" t="s">
        <v>270</v>
      </c>
      <c r="D39" s="283" t="s">
        <v>473</v>
      </c>
      <c r="E39" s="283" t="str">
        <f t="shared" si="28"/>
        <v>204001DICH_Aerothermes</v>
      </c>
      <c r="F39" s="284" t="str">
        <f t="shared" si="13"/>
        <v>204001DICH_Aerothermes</v>
      </c>
      <c r="G39" s="284" t="str">
        <f t="shared" si="0"/>
        <v>204001DICH_Aerothermes_</v>
      </c>
      <c r="H39" s="283" t="s">
        <v>366</v>
      </c>
      <c r="I39" s="220" t="s">
        <v>19</v>
      </c>
      <c r="J39" s="283" t="s">
        <v>68</v>
      </c>
      <c r="K39" s="220" t="s">
        <v>387</v>
      </c>
      <c r="L39" s="220"/>
      <c r="M39" s="220" t="s">
        <v>10</v>
      </c>
      <c r="N39" s="221">
        <v>1</v>
      </c>
      <c r="O39" s="285">
        <v>1000</v>
      </c>
      <c r="P39" s="286">
        <v>0.05</v>
      </c>
      <c r="Q39" s="287">
        <f t="shared" si="14"/>
        <v>1050</v>
      </c>
      <c r="R39" s="288">
        <f t="shared" si="15"/>
        <v>87.5</v>
      </c>
      <c r="S39" s="567"/>
      <c r="T39" s="567"/>
      <c r="U39" s="564"/>
      <c r="V39" s="568"/>
      <c r="W39" s="287">
        <f t="shared" si="3"/>
        <v>1114.4892952720786</v>
      </c>
      <c r="X39" s="291">
        <f t="shared" si="4"/>
        <v>92.874107939339879</v>
      </c>
      <c r="Y39" s="567"/>
      <c r="Z39" s="567"/>
      <c r="AA39" s="564"/>
      <c r="AB39" s="561"/>
      <c r="AC39" s="287">
        <f t="shared" si="5"/>
        <v>1114.4892952720786</v>
      </c>
      <c r="AD39" s="291">
        <f t="shared" si="6"/>
        <v>92.874107939339879</v>
      </c>
      <c r="AE39" s="567"/>
      <c r="AF39" s="567"/>
      <c r="AG39" s="564"/>
      <c r="AH39" s="561"/>
      <c r="AI39" s="287">
        <f t="shared" si="7"/>
        <v>1114.4892952720786</v>
      </c>
      <c r="AJ39" s="291">
        <f t="shared" si="8"/>
        <v>92.874107939339879</v>
      </c>
      <c r="AK39" s="567"/>
      <c r="AL39" s="567"/>
      <c r="AM39" s="564"/>
      <c r="AN39" s="561"/>
      <c r="AO39" s="287">
        <f t="shared" si="9"/>
        <v>1114.4892952720786</v>
      </c>
      <c r="AP39" s="291">
        <f t="shared" si="10"/>
        <v>92.874107939339879</v>
      </c>
      <c r="AQ39" s="567"/>
      <c r="AR39" s="567"/>
      <c r="AS39" s="564"/>
      <c r="AT39" s="561"/>
      <c r="AU39" s="292">
        <f t="shared" si="11"/>
        <v>1114.4892952720786</v>
      </c>
      <c r="AV39" s="291">
        <f t="shared" si="12"/>
        <v>92.874107939339879</v>
      </c>
      <c r="AW39" s="567"/>
      <c r="AX39" s="567"/>
      <c r="AY39" s="564"/>
    </row>
    <row r="40" spans="1:51" s="270" customFormat="1" ht="36" x14ac:dyDescent="0.25">
      <c r="A40" s="261">
        <v>3</v>
      </c>
      <c r="B40" s="262" t="s">
        <v>271</v>
      </c>
      <c r="C40" s="262" t="s">
        <v>272</v>
      </c>
      <c r="D40" s="262" t="s">
        <v>473</v>
      </c>
      <c r="E40" s="262" t="str">
        <f t="shared" si="28"/>
        <v>205001SSTA_Secon</v>
      </c>
      <c r="F40" s="262" t="str">
        <f t="shared" si="13"/>
        <v>205001SSTA_Secon</v>
      </c>
      <c r="G40" s="262" t="str">
        <f t="shared" si="0"/>
        <v>205001SSTA_Secon_</v>
      </c>
      <c r="H40" s="262" t="s">
        <v>371</v>
      </c>
      <c r="I40" s="204" t="s">
        <v>19</v>
      </c>
      <c r="J40" s="262" t="s">
        <v>13</v>
      </c>
      <c r="K40" s="204" t="s">
        <v>385</v>
      </c>
      <c r="L40" s="204"/>
      <c r="M40" s="204" t="s">
        <v>10</v>
      </c>
      <c r="N40" s="205">
        <v>1</v>
      </c>
      <c r="O40" s="264">
        <v>1000</v>
      </c>
      <c r="P40" s="265">
        <v>0.05</v>
      </c>
      <c r="Q40" s="266">
        <f t="shared" si="14"/>
        <v>1050</v>
      </c>
      <c r="R40" s="267">
        <f t="shared" si="15"/>
        <v>87.5</v>
      </c>
      <c r="S40" s="565">
        <f>SUM(Q40:Q41)</f>
        <v>2100</v>
      </c>
      <c r="T40" s="565">
        <f>SUM(R40:R41)</f>
        <v>175</v>
      </c>
      <c r="U40" s="562"/>
      <c r="V40" s="568"/>
      <c r="W40" s="266">
        <f t="shared" si="3"/>
        <v>1114.4892952720786</v>
      </c>
      <c r="X40" s="267">
        <f t="shared" si="4"/>
        <v>92.874107939339879</v>
      </c>
      <c r="Y40" s="565">
        <f>SUM(W40:W41)</f>
        <v>2228.9785905441572</v>
      </c>
      <c r="Z40" s="565">
        <f>SUM(X40:X41)</f>
        <v>185.74821587867976</v>
      </c>
      <c r="AA40" s="562"/>
      <c r="AB40" s="561"/>
      <c r="AC40" s="266">
        <f t="shared" si="5"/>
        <v>1114.4892952720786</v>
      </c>
      <c r="AD40" s="267">
        <f t="shared" si="6"/>
        <v>92.874107939339879</v>
      </c>
      <c r="AE40" s="565">
        <f>SUM(AC40:AC41)</f>
        <v>2228.9785905441572</v>
      </c>
      <c r="AF40" s="565">
        <f>SUM(AD40:AD41)</f>
        <v>185.74821587867976</v>
      </c>
      <c r="AG40" s="562"/>
      <c r="AH40" s="561"/>
      <c r="AI40" s="279">
        <f t="shared" si="7"/>
        <v>1114.4892952720786</v>
      </c>
      <c r="AJ40" s="278">
        <f t="shared" si="8"/>
        <v>92.874107939339879</v>
      </c>
      <c r="AK40" s="566">
        <f>SUM(AI40:AI41)</f>
        <v>2228.9785905441572</v>
      </c>
      <c r="AL40" s="566">
        <f>SUM(AJ40:AJ41)</f>
        <v>185.74821587867976</v>
      </c>
      <c r="AM40" s="563"/>
      <c r="AN40" s="561"/>
      <c r="AO40" s="279">
        <f t="shared" si="9"/>
        <v>1114.4892952720786</v>
      </c>
      <c r="AP40" s="278">
        <f t="shared" si="10"/>
        <v>92.874107939339879</v>
      </c>
      <c r="AQ40" s="566">
        <f>SUM(AO40:AO41)</f>
        <v>2228.9785905441572</v>
      </c>
      <c r="AR40" s="566">
        <f>SUM(AP40:AP41)</f>
        <v>185.74821587867976</v>
      </c>
      <c r="AS40" s="563"/>
      <c r="AT40" s="561"/>
      <c r="AU40" s="279">
        <f t="shared" si="11"/>
        <v>1114.4892952720786</v>
      </c>
      <c r="AV40" s="278">
        <f t="shared" si="12"/>
        <v>92.874107939339879</v>
      </c>
      <c r="AW40" s="566">
        <f>SUM(AU40:AU41)</f>
        <v>2228.9785905441572</v>
      </c>
      <c r="AX40" s="566">
        <f>SUM(AV40:AV41)</f>
        <v>185.74821587867976</v>
      </c>
      <c r="AY40" s="563"/>
    </row>
    <row r="41" spans="1:51" s="270" customFormat="1" ht="24.75" thickBot="1" x14ac:dyDescent="0.3">
      <c r="A41" s="282">
        <v>3</v>
      </c>
      <c r="B41" s="283" t="s">
        <v>271</v>
      </c>
      <c r="C41" s="283" t="s">
        <v>272</v>
      </c>
      <c r="D41" s="283" t="s">
        <v>473</v>
      </c>
      <c r="E41" s="283" t="str">
        <f t="shared" si="28"/>
        <v>205001PROF_Batiment</v>
      </c>
      <c r="F41" s="284" t="str">
        <f t="shared" si="13"/>
        <v>205001PROF_Batiment</v>
      </c>
      <c r="G41" s="284" t="str">
        <f t="shared" si="0"/>
        <v>205001PROF_Batiment_</v>
      </c>
      <c r="H41" s="283" t="s">
        <v>372</v>
      </c>
      <c r="I41" s="220" t="s">
        <v>19</v>
      </c>
      <c r="J41" s="283" t="s">
        <v>15</v>
      </c>
      <c r="K41" s="220" t="s">
        <v>251</v>
      </c>
      <c r="L41" s="220"/>
      <c r="M41" s="220" t="s">
        <v>10</v>
      </c>
      <c r="N41" s="221">
        <v>1</v>
      </c>
      <c r="O41" s="285">
        <v>1000</v>
      </c>
      <c r="P41" s="286">
        <v>0.05</v>
      </c>
      <c r="Q41" s="287">
        <f t="shared" si="14"/>
        <v>1050</v>
      </c>
      <c r="R41" s="288">
        <f t="shared" si="15"/>
        <v>87.5</v>
      </c>
      <c r="S41" s="567"/>
      <c r="T41" s="567"/>
      <c r="U41" s="564"/>
      <c r="V41" s="568"/>
      <c r="W41" s="287">
        <f t="shared" si="3"/>
        <v>1114.4892952720786</v>
      </c>
      <c r="X41" s="291">
        <f t="shared" si="4"/>
        <v>92.874107939339879</v>
      </c>
      <c r="Y41" s="567"/>
      <c r="Z41" s="567"/>
      <c r="AA41" s="564"/>
      <c r="AB41" s="561"/>
      <c r="AC41" s="287">
        <f t="shared" si="5"/>
        <v>1114.4892952720786</v>
      </c>
      <c r="AD41" s="291">
        <f t="shared" si="6"/>
        <v>92.874107939339879</v>
      </c>
      <c r="AE41" s="567"/>
      <c r="AF41" s="567"/>
      <c r="AG41" s="564"/>
      <c r="AH41" s="561"/>
      <c r="AI41" s="381">
        <f t="shared" si="7"/>
        <v>1114.4892952720786</v>
      </c>
      <c r="AJ41" s="548">
        <f t="shared" si="8"/>
        <v>92.874107939339879</v>
      </c>
      <c r="AK41" s="566"/>
      <c r="AL41" s="566"/>
      <c r="AM41" s="563"/>
      <c r="AN41" s="561"/>
      <c r="AO41" s="381">
        <f t="shared" si="9"/>
        <v>1114.4892952720786</v>
      </c>
      <c r="AP41" s="548">
        <f t="shared" si="10"/>
        <v>92.874107939339879</v>
      </c>
      <c r="AQ41" s="566"/>
      <c r="AR41" s="566"/>
      <c r="AS41" s="563"/>
      <c r="AT41" s="561"/>
      <c r="AU41" s="360">
        <f t="shared" si="11"/>
        <v>1114.4892952720786</v>
      </c>
      <c r="AV41" s="548">
        <f t="shared" si="12"/>
        <v>92.874107939339879</v>
      </c>
      <c r="AW41" s="566"/>
      <c r="AX41" s="566"/>
      <c r="AY41" s="563"/>
    </row>
    <row r="42" spans="1:51" s="270" customFormat="1" ht="36" x14ac:dyDescent="0.25">
      <c r="A42" s="261">
        <v>3</v>
      </c>
      <c r="B42" s="262" t="s">
        <v>273</v>
      </c>
      <c r="C42" s="262" t="s">
        <v>274</v>
      </c>
      <c r="D42" s="262" t="s">
        <v>473</v>
      </c>
      <c r="E42" s="571" t="str">
        <f t="shared" si="28"/>
        <v>206001PROC_Chaufferie</v>
      </c>
      <c r="F42" s="262" t="str">
        <f t="shared" si="13"/>
        <v>206001PROC_Chaufferie</v>
      </c>
      <c r="G42" s="262" t="str">
        <f t="shared" si="0"/>
        <v>206001PROC_Chaufferie_</v>
      </c>
      <c r="H42" s="262" t="s">
        <v>373</v>
      </c>
      <c r="I42" s="204" t="s">
        <v>19</v>
      </c>
      <c r="J42" s="262" t="s">
        <v>16</v>
      </c>
      <c r="K42" s="204" t="s">
        <v>381</v>
      </c>
      <c r="L42" s="204"/>
      <c r="M42" s="204" t="s">
        <v>10</v>
      </c>
      <c r="N42" s="205">
        <v>1</v>
      </c>
      <c r="O42" s="264">
        <v>1000</v>
      </c>
      <c r="P42" s="265">
        <v>0.05</v>
      </c>
      <c r="Q42" s="266">
        <f t="shared" si="14"/>
        <v>1050</v>
      </c>
      <c r="R42" s="267">
        <f t="shared" si="15"/>
        <v>87.5</v>
      </c>
      <c r="S42" s="565">
        <f>SUM(Q42:Q46)</f>
        <v>5250</v>
      </c>
      <c r="T42" s="565">
        <f>SUM(R42:R46)</f>
        <v>437.5</v>
      </c>
      <c r="U42" s="562"/>
      <c r="V42" s="568"/>
      <c r="W42" s="266">
        <f t="shared" si="3"/>
        <v>1114.4892952720786</v>
      </c>
      <c r="X42" s="267">
        <f t="shared" si="4"/>
        <v>92.874107939339879</v>
      </c>
      <c r="Y42" s="565">
        <f>SUM(W42:W46)</f>
        <v>5572.4464763603928</v>
      </c>
      <c r="Z42" s="565">
        <f>SUM(X42:X46)</f>
        <v>464.37053969669938</v>
      </c>
      <c r="AA42" s="562"/>
      <c r="AB42" s="561"/>
      <c r="AC42" s="266">
        <f t="shared" si="5"/>
        <v>1114.4892952720786</v>
      </c>
      <c r="AD42" s="267">
        <f t="shared" si="6"/>
        <v>92.874107939339879</v>
      </c>
      <c r="AE42" s="565">
        <f>SUM(AC42:AC46)</f>
        <v>5572.4464763603928</v>
      </c>
      <c r="AF42" s="565">
        <f>SUM(AD42:AD46)</f>
        <v>464.37053969669938</v>
      </c>
      <c r="AG42" s="562"/>
      <c r="AH42" s="561"/>
      <c r="AI42" s="266">
        <f t="shared" si="7"/>
        <v>1114.4892952720786</v>
      </c>
      <c r="AJ42" s="267">
        <f t="shared" si="8"/>
        <v>92.874107939339879</v>
      </c>
      <c r="AK42" s="565">
        <f>SUM(AI42:AI46)</f>
        <v>5572.4464763603928</v>
      </c>
      <c r="AL42" s="565">
        <f>SUM(AJ42:AJ46)</f>
        <v>464.37053969669938</v>
      </c>
      <c r="AM42" s="562"/>
      <c r="AN42" s="561"/>
      <c r="AO42" s="266">
        <f t="shared" si="9"/>
        <v>1114.4892952720786</v>
      </c>
      <c r="AP42" s="267">
        <f t="shared" si="10"/>
        <v>92.874107939339879</v>
      </c>
      <c r="AQ42" s="565">
        <f>SUM(AO42:AO46)</f>
        <v>5572.4464763603928</v>
      </c>
      <c r="AR42" s="565">
        <f>SUM(AP42:AP46)</f>
        <v>464.37053969669938</v>
      </c>
      <c r="AS42" s="562"/>
      <c r="AT42" s="561"/>
      <c r="AU42" s="266">
        <f t="shared" si="11"/>
        <v>1114.4892952720786</v>
      </c>
      <c r="AV42" s="267">
        <f t="shared" si="12"/>
        <v>92.874107939339879</v>
      </c>
      <c r="AW42" s="565">
        <f>SUM(AU42:AU46)</f>
        <v>5572.4464763603928</v>
      </c>
      <c r="AX42" s="565">
        <f>SUM(AV42:AV46)</f>
        <v>464.37053969669938</v>
      </c>
      <c r="AY42" s="562"/>
    </row>
    <row r="43" spans="1:51" s="270" customFormat="1" ht="24" x14ac:dyDescent="0.25">
      <c r="A43" s="271">
        <v>3</v>
      </c>
      <c r="B43" s="272" t="s">
        <v>273</v>
      </c>
      <c r="C43" s="272" t="s">
        <v>274</v>
      </c>
      <c r="D43" s="272" t="s">
        <v>473</v>
      </c>
      <c r="E43" s="572"/>
      <c r="F43" s="273" t="str">
        <f t="shared" si="13"/>
        <v>206001PROC_Chaufferie</v>
      </c>
      <c r="G43" s="273" t="str">
        <f t="shared" si="0"/>
        <v>206001PROC_Chaufferie_DGAZ</v>
      </c>
      <c r="H43" s="272" t="s">
        <v>349</v>
      </c>
      <c r="I43" s="211" t="s">
        <v>19</v>
      </c>
      <c r="J43" s="272" t="s">
        <v>16</v>
      </c>
      <c r="K43" s="211" t="s">
        <v>381</v>
      </c>
      <c r="L43" s="211" t="s">
        <v>388</v>
      </c>
      <c r="M43" s="211" t="s">
        <v>10</v>
      </c>
      <c r="N43" s="212">
        <v>1</v>
      </c>
      <c r="O43" s="274">
        <v>1000</v>
      </c>
      <c r="P43" s="275">
        <v>0.05</v>
      </c>
      <c r="Q43" s="276">
        <f t="shared" si="14"/>
        <v>1050</v>
      </c>
      <c r="R43" s="277">
        <f t="shared" si="15"/>
        <v>87.5</v>
      </c>
      <c r="S43" s="566"/>
      <c r="T43" s="566"/>
      <c r="U43" s="563"/>
      <c r="V43" s="568"/>
      <c r="W43" s="276">
        <f t="shared" si="3"/>
        <v>1114.4892952720786</v>
      </c>
      <c r="X43" s="278">
        <f t="shared" si="4"/>
        <v>92.874107939339879</v>
      </c>
      <c r="Y43" s="566"/>
      <c r="Z43" s="566"/>
      <c r="AA43" s="563"/>
      <c r="AB43" s="561"/>
      <c r="AC43" s="276">
        <f t="shared" si="5"/>
        <v>1114.4892952720786</v>
      </c>
      <c r="AD43" s="278">
        <f t="shared" si="6"/>
        <v>92.874107939339879</v>
      </c>
      <c r="AE43" s="566"/>
      <c r="AF43" s="566"/>
      <c r="AG43" s="563"/>
      <c r="AH43" s="561"/>
      <c r="AI43" s="276">
        <f t="shared" si="7"/>
        <v>1114.4892952720786</v>
      </c>
      <c r="AJ43" s="278">
        <f t="shared" si="8"/>
        <v>92.874107939339879</v>
      </c>
      <c r="AK43" s="566"/>
      <c r="AL43" s="566"/>
      <c r="AM43" s="563"/>
      <c r="AN43" s="561"/>
      <c r="AO43" s="276">
        <f t="shared" si="9"/>
        <v>1114.4892952720786</v>
      </c>
      <c r="AP43" s="278">
        <f t="shared" si="10"/>
        <v>92.874107939339879</v>
      </c>
      <c r="AQ43" s="566"/>
      <c r="AR43" s="566"/>
      <c r="AS43" s="563"/>
      <c r="AT43" s="561"/>
      <c r="AU43" s="279">
        <f t="shared" si="11"/>
        <v>1114.4892952720786</v>
      </c>
      <c r="AV43" s="278">
        <f t="shared" si="12"/>
        <v>92.874107939339879</v>
      </c>
      <c r="AW43" s="566"/>
      <c r="AX43" s="566"/>
      <c r="AY43" s="563"/>
    </row>
    <row r="44" spans="1:51" s="270" customFormat="1" ht="24" x14ac:dyDescent="0.25">
      <c r="A44" s="271">
        <v>3</v>
      </c>
      <c r="B44" s="272" t="s">
        <v>273</v>
      </c>
      <c r="C44" s="272" t="s">
        <v>274</v>
      </c>
      <c r="D44" s="272" t="s">
        <v>473</v>
      </c>
      <c r="E44" s="572"/>
      <c r="F44" s="273" t="str">
        <f t="shared" si="13"/>
        <v>206001PROC_Chaufferie</v>
      </c>
      <c r="G44" s="273" t="str">
        <f t="shared" si="0"/>
        <v>206001PROC_Chaufferie_Comb</v>
      </c>
      <c r="H44" s="272" t="s">
        <v>350</v>
      </c>
      <c r="I44" s="211" t="s">
        <v>19</v>
      </c>
      <c r="J44" s="272" t="s">
        <v>16</v>
      </c>
      <c r="K44" s="211" t="s">
        <v>381</v>
      </c>
      <c r="L44" s="211" t="s">
        <v>382</v>
      </c>
      <c r="M44" s="211" t="s">
        <v>10</v>
      </c>
      <c r="N44" s="212">
        <v>1</v>
      </c>
      <c r="O44" s="274">
        <v>1000</v>
      </c>
      <c r="P44" s="275">
        <v>0.05</v>
      </c>
      <c r="Q44" s="276">
        <f t="shared" si="14"/>
        <v>1050</v>
      </c>
      <c r="R44" s="277">
        <f t="shared" si="15"/>
        <v>87.5</v>
      </c>
      <c r="S44" s="566"/>
      <c r="T44" s="566"/>
      <c r="U44" s="563"/>
      <c r="V44" s="568"/>
      <c r="W44" s="276">
        <f t="shared" si="3"/>
        <v>1114.4892952720786</v>
      </c>
      <c r="X44" s="278">
        <f t="shared" si="4"/>
        <v>92.874107939339879</v>
      </c>
      <c r="Y44" s="566"/>
      <c r="Z44" s="566"/>
      <c r="AA44" s="563"/>
      <c r="AB44" s="561"/>
      <c r="AC44" s="276">
        <f t="shared" si="5"/>
        <v>1114.4892952720786</v>
      </c>
      <c r="AD44" s="278">
        <f t="shared" si="6"/>
        <v>92.874107939339879</v>
      </c>
      <c r="AE44" s="566"/>
      <c r="AF44" s="566"/>
      <c r="AG44" s="563"/>
      <c r="AH44" s="561"/>
      <c r="AI44" s="276">
        <f t="shared" si="7"/>
        <v>1114.4892952720786</v>
      </c>
      <c r="AJ44" s="278">
        <f t="shared" si="8"/>
        <v>92.874107939339879</v>
      </c>
      <c r="AK44" s="566"/>
      <c r="AL44" s="566"/>
      <c r="AM44" s="563"/>
      <c r="AN44" s="561"/>
      <c r="AO44" s="276">
        <f t="shared" si="9"/>
        <v>1114.4892952720786</v>
      </c>
      <c r="AP44" s="278">
        <f t="shared" si="10"/>
        <v>92.874107939339879</v>
      </c>
      <c r="AQ44" s="566"/>
      <c r="AR44" s="566"/>
      <c r="AS44" s="563"/>
      <c r="AT44" s="561"/>
      <c r="AU44" s="279">
        <f t="shared" si="11"/>
        <v>1114.4892952720786</v>
      </c>
      <c r="AV44" s="278">
        <f t="shared" si="12"/>
        <v>92.874107939339879</v>
      </c>
      <c r="AW44" s="566"/>
      <c r="AX44" s="566"/>
      <c r="AY44" s="563"/>
    </row>
    <row r="45" spans="1:51" s="270" customFormat="1" ht="24" x14ac:dyDescent="0.25">
      <c r="A45" s="271">
        <v>3</v>
      </c>
      <c r="B45" s="272" t="s">
        <v>273</v>
      </c>
      <c r="C45" s="272" t="s">
        <v>274</v>
      </c>
      <c r="D45" s="272" t="s">
        <v>473</v>
      </c>
      <c r="E45" s="573"/>
      <c r="F45" s="273" t="str">
        <f t="shared" si="13"/>
        <v>206001PROC_Chaufferie</v>
      </c>
      <c r="G45" s="273" t="str">
        <f t="shared" si="0"/>
        <v>206001PROC_Chaufferie_Ramo</v>
      </c>
      <c r="H45" s="272" t="s">
        <v>351</v>
      </c>
      <c r="I45" s="211" t="s">
        <v>12</v>
      </c>
      <c r="J45" s="272" t="s">
        <v>16</v>
      </c>
      <c r="K45" s="211" t="s">
        <v>381</v>
      </c>
      <c r="L45" s="211" t="s">
        <v>383</v>
      </c>
      <c r="M45" s="211" t="s">
        <v>10</v>
      </c>
      <c r="N45" s="212">
        <v>1</v>
      </c>
      <c r="O45" s="274">
        <v>1000</v>
      </c>
      <c r="P45" s="275">
        <v>0.05</v>
      </c>
      <c r="Q45" s="276">
        <f t="shared" si="14"/>
        <v>1050</v>
      </c>
      <c r="R45" s="277">
        <f t="shared" si="15"/>
        <v>87.5</v>
      </c>
      <c r="S45" s="566"/>
      <c r="T45" s="566"/>
      <c r="U45" s="563"/>
      <c r="V45" s="568"/>
      <c r="W45" s="276">
        <f t="shared" si="3"/>
        <v>1114.4892952720786</v>
      </c>
      <c r="X45" s="278">
        <f t="shared" si="4"/>
        <v>92.874107939339879</v>
      </c>
      <c r="Y45" s="566"/>
      <c r="Z45" s="566"/>
      <c r="AA45" s="563"/>
      <c r="AB45" s="561"/>
      <c r="AC45" s="276">
        <f t="shared" si="5"/>
        <v>1114.4892952720786</v>
      </c>
      <c r="AD45" s="278">
        <f t="shared" si="6"/>
        <v>92.874107939339879</v>
      </c>
      <c r="AE45" s="566"/>
      <c r="AF45" s="566"/>
      <c r="AG45" s="563"/>
      <c r="AH45" s="561"/>
      <c r="AI45" s="276">
        <f t="shared" si="7"/>
        <v>1114.4892952720786</v>
      </c>
      <c r="AJ45" s="278">
        <f t="shared" si="8"/>
        <v>92.874107939339879</v>
      </c>
      <c r="AK45" s="566"/>
      <c r="AL45" s="566"/>
      <c r="AM45" s="563"/>
      <c r="AN45" s="561"/>
      <c r="AO45" s="276">
        <f t="shared" si="9"/>
        <v>1114.4892952720786</v>
      </c>
      <c r="AP45" s="278">
        <f t="shared" si="10"/>
        <v>92.874107939339879</v>
      </c>
      <c r="AQ45" s="566"/>
      <c r="AR45" s="566"/>
      <c r="AS45" s="563"/>
      <c r="AT45" s="561"/>
      <c r="AU45" s="279">
        <f t="shared" si="11"/>
        <v>1114.4892952720786</v>
      </c>
      <c r="AV45" s="278">
        <f t="shared" si="12"/>
        <v>92.874107939339879</v>
      </c>
      <c r="AW45" s="566"/>
      <c r="AX45" s="566"/>
      <c r="AY45" s="563"/>
    </row>
    <row r="46" spans="1:51" s="270" customFormat="1" ht="24.75" thickBot="1" x14ac:dyDescent="0.3">
      <c r="A46" s="282">
        <v>3</v>
      </c>
      <c r="B46" s="283" t="s">
        <v>273</v>
      </c>
      <c r="C46" s="283" t="s">
        <v>274</v>
      </c>
      <c r="D46" s="283" t="s">
        <v>473</v>
      </c>
      <c r="E46" s="283" t="str">
        <f t="shared" ref="E46:E61" si="33">F46</f>
        <v>206001VENT_Batiment</v>
      </c>
      <c r="F46" s="284" t="str">
        <f t="shared" si="13"/>
        <v>206001VENT_Batiment</v>
      </c>
      <c r="G46" s="284" t="str">
        <f t="shared" si="0"/>
        <v>206001VENT_Batiment_</v>
      </c>
      <c r="H46" s="283" t="s">
        <v>374</v>
      </c>
      <c r="I46" s="220" t="s">
        <v>19</v>
      </c>
      <c r="J46" s="283" t="s">
        <v>11</v>
      </c>
      <c r="K46" s="220" t="s">
        <v>251</v>
      </c>
      <c r="L46" s="220"/>
      <c r="M46" s="220" t="s">
        <v>10</v>
      </c>
      <c r="N46" s="221">
        <v>1</v>
      </c>
      <c r="O46" s="285">
        <v>1000</v>
      </c>
      <c r="P46" s="286">
        <v>0.05</v>
      </c>
      <c r="Q46" s="287">
        <f t="shared" si="14"/>
        <v>1050</v>
      </c>
      <c r="R46" s="288">
        <f t="shared" si="15"/>
        <v>87.5</v>
      </c>
      <c r="S46" s="567"/>
      <c r="T46" s="567"/>
      <c r="U46" s="564"/>
      <c r="V46" s="568"/>
      <c r="W46" s="287">
        <f t="shared" si="3"/>
        <v>1114.4892952720786</v>
      </c>
      <c r="X46" s="291">
        <f t="shared" si="4"/>
        <v>92.874107939339879</v>
      </c>
      <c r="Y46" s="567"/>
      <c r="Z46" s="567"/>
      <c r="AA46" s="564"/>
      <c r="AB46" s="561"/>
      <c r="AC46" s="287">
        <f t="shared" si="5"/>
        <v>1114.4892952720786</v>
      </c>
      <c r="AD46" s="291">
        <f t="shared" si="6"/>
        <v>92.874107939339879</v>
      </c>
      <c r="AE46" s="567"/>
      <c r="AF46" s="567"/>
      <c r="AG46" s="564"/>
      <c r="AH46" s="561"/>
      <c r="AI46" s="287">
        <f t="shared" si="7"/>
        <v>1114.4892952720786</v>
      </c>
      <c r="AJ46" s="291">
        <f t="shared" si="8"/>
        <v>92.874107939339879</v>
      </c>
      <c r="AK46" s="567"/>
      <c r="AL46" s="567"/>
      <c r="AM46" s="564"/>
      <c r="AN46" s="561"/>
      <c r="AO46" s="287">
        <f t="shared" si="9"/>
        <v>1114.4892952720786</v>
      </c>
      <c r="AP46" s="291">
        <f t="shared" si="10"/>
        <v>92.874107939339879</v>
      </c>
      <c r="AQ46" s="567"/>
      <c r="AR46" s="567"/>
      <c r="AS46" s="564"/>
      <c r="AT46" s="561"/>
      <c r="AU46" s="292">
        <f t="shared" si="11"/>
        <v>1114.4892952720786</v>
      </c>
      <c r="AV46" s="291">
        <f t="shared" si="12"/>
        <v>92.874107939339879</v>
      </c>
      <c r="AW46" s="567"/>
      <c r="AX46" s="567"/>
      <c r="AY46" s="564"/>
    </row>
    <row r="47" spans="1:51" s="270" customFormat="1" ht="24" x14ac:dyDescent="0.25">
      <c r="A47" s="261">
        <v>3</v>
      </c>
      <c r="B47" s="262" t="s">
        <v>275</v>
      </c>
      <c r="C47" s="262" t="s">
        <v>276</v>
      </c>
      <c r="D47" s="262" t="s">
        <v>473</v>
      </c>
      <c r="E47" s="262" t="str">
        <f t="shared" si="33"/>
        <v>079001VENP_Zones_Communes</v>
      </c>
      <c r="F47" s="262" t="str">
        <f t="shared" si="13"/>
        <v>079001VENP_Zones_Communes</v>
      </c>
      <c r="G47" s="262" t="str">
        <f t="shared" ref="G47:G68" si="34">CONCATENATE(C47,J47,M47,K47,M47,L47)</f>
        <v>079001VENP_Zones_Communes_</v>
      </c>
      <c r="H47" s="262" t="s">
        <v>335</v>
      </c>
      <c r="I47" s="204" t="s">
        <v>12</v>
      </c>
      <c r="J47" s="262" t="s">
        <v>14</v>
      </c>
      <c r="K47" s="204" t="s">
        <v>396</v>
      </c>
      <c r="L47" s="204"/>
      <c r="M47" s="204" t="s">
        <v>10</v>
      </c>
      <c r="N47" s="205">
        <v>1</v>
      </c>
      <c r="O47" s="264">
        <v>1000</v>
      </c>
      <c r="P47" s="265">
        <v>0.05</v>
      </c>
      <c r="Q47" s="266">
        <f t="shared" ref="Q47:Q68" si="35">O47*(P47+1)*N47</f>
        <v>1050</v>
      </c>
      <c r="R47" s="267">
        <f t="shared" ref="R47:R68" si="36">Q47/12</f>
        <v>87.5</v>
      </c>
      <c r="S47" s="565">
        <f>SUM(Q47:Q68)</f>
        <v>23100</v>
      </c>
      <c r="T47" s="565">
        <f>SUM(R47:R68)</f>
        <v>1925</v>
      </c>
      <c r="U47" s="562"/>
      <c r="V47" s="568"/>
      <c r="W47" s="266">
        <f t="shared" ref="W47:W68" si="37">Q47*$E$10</f>
        <v>1114.4892952720786</v>
      </c>
      <c r="X47" s="267">
        <f t="shared" ref="X47:X68" si="38">W47/12</f>
        <v>92.874107939339879</v>
      </c>
      <c r="Y47" s="569">
        <f>SUM(W47:W68)</f>
        <v>24518.764495985739</v>
      </c>
      <c r="Z47" s="566">
        <f>SUM(X47:X68)</f>
        <v>2043.2303746654773</v>
      </c>
      <c r="AA47" s="563"/>
      <c r="AB47" s="561"/>
      <c r="AC47" s="266">
        <f t="shared" ref="AC47:AC68" si="39">Q47*$E$11</f>
        <v>1114.4892952720786</v>
      </c>
      <c r="AD47" s="267">
        <f t="shared" ref="AD47:AD68" si="40">AC47/12</f>
        <v>92.874107939339879</v>
      </c>
      <c r="AE47" s="565">
        <f>SUM(AC47:AC68)</f>
        <v>24518.764495985739</v>
      </c>
      <c r="AF47" s="565">
        <f>SUM(AD47:AD68)</f>
        <v>2043.2303746654773</v>
      </c>
      <c r="AG47" s="562"/>
      <c r="AH47" s="561"/>
      <c r="AI47" s="266">
        <f t="shared" ref="AI47:AI60" si="41">Q47*$E$12</f>
        <v>1114.4892952720786</v>
      </c>
      <c r="AJ47" s="267">
        <f t="shared" ref="AJ47:AJ61" si="42">AI47/12</f>
        <v>92.874107939339879</v>
      </c>
      <c r="AK47" s="565">
        <f>SUM(AI47:AI68)</f>
        <v>24518.764495985739</v>
      </c>
      <c r="AL47" s="565">
        <f>SUM(AJ47:AJ68)</f>
        <v>2043.2303746654773</v>
      </c>
      <c r="AM47" s="562"/>
      <c r="AN47" s="561"/>
      <c r="AO47" s="266">
        <f t="shared" ref="AO47:AO60" si="43">Q47*$E$13</f>
        <v>1114.4892952720786</v>
      </c>
      <c r="AP47" s="267">
        <f t="shared" ref="AP47:AP61" si="44">AO47/12</f>
        <v>92.874107939339879</v>
      </c>
      <c r="AQ47" s="565">
        <f>SUM(AO47:AO68)</f>
        <v>24518.764495985739</v>
      </c>
      <c r="AR47" s="565">
        <f>SUM(AP47:AP68)</f>
        <v>2043.2303746654773</v>
      </c>
      <c r="AS47" s="562"/>
      <c r="AT47" s="561"/>
      <c r="AU47" s="266">
        <f t="shared" ref="AU47:AU68" si="45">Q47*$E$14</f>
        <v>1114.4892952720786</v>
      </c>
      <c r="AV47" s="267">
        <f t="shared" ref="AV47:AV68" si="46">AU47/12</f>
        <v>92.874107939339879</v>
      </c>
      <c r="AW47" s="565">
        <f>SUM(AU47:AU68)</f>
        <v>24518.764495985739</v>
      </c>
      <c r="AX47" s="565">
        <f>SUM(AV47:AV68)</f>
        <v>2043.2303746654773</v>
      </c>
      <c r="AY47" s="562"/>
    </row>
    <row r="48" spans="1:51" s="270" customFormat="1" ht="36" x14ac:dyDescent="0.25">
      <c r="A48" s="271">
        <v>3</v>
      </c>
      <c r="B48" s="272" t="s">
        <v>275</v>
      </c>
      <c r="C48" s="272" t="s">
        <v>276</v>
      </c>
      <c r="D48" s="272" t="s">
        <v>473</v>
      </c>
      <c r="E48" s="272" t="str">
        <f t="shared" si="33"/>
        <v>079001VENP_ZonesRessourcesAmont</v>
      </c>
      <c r="F48" s="273" t="str">
        <f t="shared" si="13"/>
        <v>079001VENP_ZonesRessourcesAmont</v>
      </c>
      <c r="G48" s="273" t="str">
        <f t="shared" si="34"/>
        <v>079001VENP_ZonesRessourcesAmont_</v>
      </c>
      <c r="H48" s="272" t="s">
        <v>336</v>
      </c>
      <c r="I48" s="211" t="s">
        <v>12</v>
      </c>
      <c r="J48" s="272" t="s">
        <v>14</v>
      </c>
      <c r="K48" s="211" t="s">
        <v>397</v>
      </c>
      <c r="L48" s="211"/>
      <c r="M48" s="211" t="s">
        <v>10</v>
      </c>
      <c r="N48" s="212">
        <v>1</v>
      </c>
      <c r="O48" s="274">
        <v>1000</v>
      </c>
      <c r="P48" s="275">
        <v>0.05</v>
      </c>
      <c r="Q48" s="276">
        <f t="shared" si="35"/>
        <v>1050</v>
      </c>
      <c r="R48" s="277">
        <f t="shared" si="36"/>
        <v>87.5</v>
      </c>
      <c r="S48" s="566"/>
      <c r="T48" s="566"/>
      <c r="U48" s="563"/>
      <c r="V48" s="568"/>
      <c r="W48" s="276">
        <f t="shared" si="37"/>
        <v>1114.4892952720786</v>
      </c>
      <c r="X48" s="278">
        <f t="shared" si="38"/>
        <v>92.874107939339879</v>
      </c>
      <c r="Y48" s="569"/>
      <c r="Z48" s="566"/>
      <c r="AA48" s="563"/>
      <c r="AB48" s="561"/>
      <c r="AC48" s="276">
        <f t="shared" si="39"/>
        <v>1114.4892952720786</v>
      </c>
      <c r="AD48" s="278">
        <f t="shared" si="40"/>
        <v>92.874107939339879</v>
      </c>
      <c r="AE48" s="566"/>
      <c r="AF48" s="566"/>
      <c r="AG48" s="563"/>
      <c r="AH48" s="561"/>
      <c r="AI48" s="276">
        <f t="shared" si="41"/>
        <v>1114.4892952720786</v>
      </c>
      <c r="AJ48" s="278">
        <f t="shared" si="42"/>
        <v>92.874107939339879</v>
      </c>
      <c r="AK48" s="566"/>
      <c r="AL48" s="566"/>
      <c r="AM48" s="563"/>
      <c r="AN48" s="561"/>
      <c r="AO48" s="276">
        <f t="shared" si="43"/>
        <v>1114.4892952720786</v>
      </c>
      <c r="AP48" s="278">
        <f t="shared" si="44"/>
        <v>92.874107939339879</v>
      </c>
      <c r="AQ48" s="566"/>
      <c r="AR48" s="566"/>
      <c r="AS48" s="563"/>
      <c r="AT48" s="561"/>
      <c r="AU48" s="279">
        <f t="shared" si="45"/>
        <v>1114.4892952720786</v>
      </c>
      <c r="AV48" s="278">
        <f t="shared" si="46"/>
        <v>92.874107939339879</v>
      </c>
      <c r="AW48" s="566"/>
      <c r="AX48" s="566"/>
      <c r="AY48" s="563"/>
    </row>
    <row r="49" spans="1:51" s="270" customFormat="1" ht="36" x14ac:dyDescent="0.25">
      <c r="A49" s="271">
        <v>3</v>
      </c>
      <c r="B49" s="272" t="s">
        <v>275</v>
      </c>
      <c r="C49" s="272" t="s">
        <v>276</v>
      </c>
      <c r="D49" s="272" t="s">
        <v>473</v>
      </c>
      <c r="E49" s="272" t="str">
        <f t="shared" si="33"/>
        <v>079001VENP_ZonesRessourcesAval</v>
      </c>
      <c r="F49" s="273" t="str">
        <f t="shared" si="13"/>
        <v>079001VENP_ZonesRessourcesAval</v>
      </c>
      <c r="G49" s="273" t="str">
        <f t="shared" si="34"/>
        <v>079001VENP_ZonesRessourcesAval_</v>
      </c>
      <c r="H49" s="272" t="s">
        <v>337</v>
      </c>
      <c r="I49" s="211" t="s">
        <v>12</v>
      </c>
      <c r="J49" s="272" t="s">
        <v>14</v>
      </c>
      <c r="K49" s="211" t="s">
        <v>398</v>
      </c>
      <c r="L49" s="211"/>
      <c r="M49" s="211" t="s">
        <v>10</v>
      </c>
      <c r="N49" s="212">
        <v>1</v>
      </c>
      <c r="O49" s="274">
        <v>1000</v>
      </c>
      <c r="P49" s="275">
        <v>0.05</v>
      </c>
      <c r="Q49" s="276">
        <f t="shared" si="35"/>
        <v>1050</v>
      </c>
      <c r="R49" s="277">
        <f t="shared" si="36"/>
        <v>87.5</v>
      </c>
      <c r="S49" s="566"/>
      <c r="T49" s="566"/>
      <c r="U49" s="563"/>
      <c r="V49" s="568"/>
      <c r="W49" s="276">
        <f t="shared" si="37"/>
        <v>1114.4892952720786</v>
      </c>
      <c r="X49" s="278">
        <f t="shared" si="38"/>
        <v>92.874107939339879</v>
      </c>
      <c r="Y49" s="569"/>
      <c r="Z49" s="566"/>
      <c r="AA49" s="563"/>
      <c r="AB49" s="561"/>
      <c r="AC49" s="276">
        <f t="shared" si="39"/>
        <v>1114.4892952720786</v>
      </c>
      <c r="AD49" s="278">
        <f t="shared" si="40"/>
        <v>92.874107939339879</v>
      </c>
      <c r="AE49" s="566"/>
      <c r="AF49" s="566"/>
      <c r="AG49" s="563"/>
      <c r="AH49" s="561"/>
      <c r="AI49" s="276">
        <f t="shared" si="41"/>
        <v>1114.4892952720786</v>
      </c>
      <c r="AJ49" s="278">
        <f t="shared" si="42"/>
        <v>92.874107939339879</v>
      </c>
      <c r="AK49" s="566"/>
      <c r="AL49" s="566"/>
      <c r="AM49" s="563"/>
      <c r="AN49" s="561"/>
      <c r="AO49" s="276">
        <f t="shared" si="43"/>
        <v>1114.4892952720786</v>
      </c>
      <c r="AP49" s="278">
        <f t="shared" si="44"/>
        <v>92.874107939339879</v>
      </c>
      <c r="AQ49" s="566"/>
      <c r="AR49" s="566"/>
      <c r="AS49" s="563"/>
      <c r="AT49" s="561"/>
      <c r="AU49" s="279">
        <f t="shared" si="45"/>
        <v>1114.4892952720786</v>
      </c>
      <c r="AV49" s="278">
        <f t="shared" si="46"/>
        <v>92.874107939339879</v>
      </c>
      <c r="AW49" s="566"/>
      <c r="AX49" s="566"/>
      <c r="AY49" s="563"/>
    </row>
    <row r="50" spans="1:51" s="270" customFormat="1" ht="72" x14ac:dyDescent="0.25">
      <c r="A50" s="271">
        <v>3</v>
      </c>
      <c r="B50" s="272" t="s">
        <v>275</v>
      </c>
      <c r="C50" s="272" t="s">
        <v>276</v>
      </c>
      <c r="D50" s="272" t="s">
        <v>473</v>
      </c>
      <c r="E50" s="272" t="str">
        <f t="shared" si="33"/>
        <v>079001VENP_BioproductionPRO</v>
      </c>
      <c r="F50" s="273" t="str">
        <f t="shared" si="13"/>
        <v>079001VENP_BioproductionPRO</v>
      </c>
      <c r="G50" s="273" t="str">
        <f t="shared" si="34"/>
        <v>079001VENP_BioproductionPRO_</v>
      </c>
      <c r="H50" s="272" t="s">
        <v>338</v>
      </c>
      <c r="I50" s="211" t="s">
        <v>12</v>
      </c>
      <c r="J50" s="272" t="s">
        <v>14</v>
      </c>
      <c r="K50" s="211" t="s">
        <v>399</v>
      </c>
      <c r="L50" s="211"/>
      <c r="M50" s="211" t="s">
        <v>10</v>
      </c>
      <c r="N50" s="212">
        <v>1</v>
      </c>
      <c r="O50" s="274">
        <v>1000</v>
      </c>
      <c r="P50" s="275">
        <v>0.05</v>
      </c>
      <c r="Q50" s="276">
        <f t="shared" si="35"/>
        <v>1050</v>
      </c>
      <c r="R50" s="277">
        <f t="shared" si="36"/>
        <v>87.5</v>
      </c>
      <c r="S50" s="566"/>
      <c r="T50" s="566"/>
      <c r="U50" s="563"/>
      <c r="V50" s="568"/>
      <c r="W50" s="276">
        <f t="shared" si="37"/>
        <v>1114.4892952720786</v>
      </c>
      <c r="X50" s="278">
        <f t="shared" si="38"/>
        <v>92.874107939339879</v>
      </c>
      <c r="Y50" s="569"/>
      <c r="Z50" s="566"/>
      <c r="AA50" s="563"/>
      <c r="AB50" s="561"/>
      <c r="AC50" s="276">
        <f t="shared" si="39"/>
        <v>1114.4892952720786</v>
      </c>
      <c r="AD50" s="278">
        <f t="shared" si="40"/>
        <v>92.874107939339879</v>
      </c>
      <c r="AE50" s="566"/>
      <c r="AF50" s="566"/>
      <c r="AG50" s="563"/>
      <c r="AH50" s="561"/>
      <c r="AI50" s="276">
        <f t="shared" si="41"/>
        <v>1114.4892952720786</v>
      </c>
      <c r="AJ50" s="278">
        <f t="shared" si="42"/>
        <v>92.874107939339879</v>
      </c>
      <c r="AK50" s="566"/>
      <c r="AL50" s="566"/>
      <c r="AM50" s="563"/>
      <c r="AN50" s="561"/>
      <c r="AO50" s="276">
        <f t="shared" si="43"/>
        <v>1114.4892952720786</v>
      </c>
      <c r="AP50" s="278">
        <f t="shared" si="44"/>
        <v>92.874107939339879</v>
      </c>
      <c r="AQ50" s="566"/>
      <c r="AR50" s="566"/>
      <c r="AS50" s="563"/>
      <c r="AT50" s="561"/>
      <c r="AU50" s="279">
        <f t="shared" si="45"/>
        <v>1114.4892952720786</v>
      </c>
      <c r="AV50" s="278">
        <f t="shared" si="46"/>
        <v>92.874107939339879</v>
      </c>
      <c r="AW50" s="566"/>
      <c r="AX50" s="566"/>
      <c r="AY50" s="563"/>
    </row>
    <row r="51" spans="1:51" s="270" customFormat="1" ht="72" x14ac:dyDescent="0.25">
      <c r="A51" s="271">
        <v>3</v>
      </c>
      <c r="B51" s="272" t="s">
        <v>275</v>
      </c>
      <c r="C51" s="272" t="s">
        <v>276</v>
      </c>
      <c r="D51" s="272" t="s">
        <v>473</v>
      </c>
      <c r="E51" s="272" t="str">
        <f t="shared" si="33"/>
        <v>079001VENP_BioproductionEUC</v>
      </c>
      <c r="F51" s="273" t="str">
        <f t="shared" si="13"/>
        <v>079001VENP_BioproductionEUC</v>
      </c>
      <c r="G51" s="273" t="str">
        <f t="shared" si="34"/>
        <v>079001VENP_BioproductionEUC_</v>
      </c>
      <c r="H51" s="272" t="s">
        <v>339</v>
      </c>
      <c r="I51" s="211" t="s">
        <v>12</v>
      </c>
      <c r="J51" s="272" t="s">
        <v>14</v>
      </c>
      <c r="K51" s="211" t="s">
        <v>400</v>
      </c>
      <c r="L51" s="211"/>
      <c r="M51" s="211" t="s">
        <v>10</v>
      </c>
      <c r="N51" s="212">
        <v>1</v>
      </c>
      <c r="O51" s="274">
        <v>1000</v>
      </c>
      <c r="P51" s="275">
        <v>0.05</v>
      </c>
      <c r="Q51" s="276">
        <f t="shared" si="35"/>
        <v>1050</v>
      </c>
      <c r="R51" s="277">
        <f t="shared" si="36"/>
        <v>87.5</v>
      </c>
      <c r="S51" s="566"/>
      <c r="T51" s="566"/>
      <c r="U51" s="563"/>
      <c r="V51" s="568"/>
      <c r="W51" s="276">
        <f t="shared" si="37"/>
        <v>1114.4892952720786</v>
      </c>
      <c r="X51" s="278">
        <f t="shared" si="38"/>
        <v>92.874107939339879</v>
      </c>
      <c r="Y51" s="569"/>
      <c r="Z51" s="566"/>
      <c r="AA51" s="563"/>
      <c r="AB51" s="561"/>
      <c r="AC51" s="276">
        <f t="shared" si="39"/>
        <v>1114.4892952720786</v>
      </c>
      <c r="AD51" s="278">
        <f t="shared" si="40"/>
        <v>92.874107939339879</v>
      </c>
      <c r="AE51" s="566"/>
      <c r="AF51" s="566"/>
      <c r="AG51" s="563"/>
      <c r="AH51" s="561"/>
      <c r="AI51" s="276">
        <f t="shared" si="41"/>
        <v>1114.4892952720786</v>
      </c>
      <c r="AJ51" s="278">
        <f t="shared" si="42"/>
        <v>92.874107939339879</v>
      </c>
      <c r="AK51" s="566"/>
      <c r="AL51" s="566"/>
      <c r="AM51" s="563"/>
      <c r="AN51" s="561"/>
      <c r="AO51" s="276">
        <f t="shared" si="43"/>
        <v>1114.4892952720786</v>
      </c>
      <c r="AP51" s="278">
        <f t="shared" si="44"/>
        <v>92.874107939339879</v>
      </c>
      <c r="AQ51" s="566"/>
      <c r="AR51" s="566"/>
      <c r="AS51" s="563"/>
      <c r="AT51" s="561"/>
      <c r="AU51" s="279">
        <f t="shared" si="45"/>
        <v>1114.4892952720786</v>
      </c>
      <c r="AV51" s="278">
        <f t="shared" si="46"/>
        <v>92.874107939339879</v>
      </c>
      <c r="AW51" s="566"/>
      <c r="AX51" s="566"/>
      <c r="AY51" s="563"/>
    </row>
    <row r="52" spans="1:51" s="270" customFormat="1" ht="48" x14ac:dyDescent="0.25">
      <c r="A52" s="271">
        <v>3</v>
      </c>
      <c r="B52" s="272" t="s">
        <v>275</v>
      </c>
      <c r="C52" s="272" t="s">
        <v>276</v>
      </c>
      <c r="D52" s="272" t="s">
        <v>473</v>
      </c>
      <c r="E52" s="272" t="str">
        <f t="shared" si="33"/>
        <v>079001VENP_FabricationFormeSeche</v>
      </c>
      <c r="F52" s="273" t="str">
        <f t="shared" si="13"/>
        <v>079001VENP_FabricationFormeSeche</v>
      </c>
      <c r="G52" s="273" t="str">
        <f t="shared" si="34"/>
        <v>079001VENP_FabricationFormeSeche_</v>
      </c>
      <c r="H52" s="272" t="s">
        <v>340</v>
      </c>
      <c r="I52" s="211" t="s">
        <v>12</v>
      </c>
      <c r="J52" s="272" t="s">
        <v>14</v>
      </c>
      <c r="K52" s="211" t="s">
        <v>401</v>
      </c>
      <c r="L52" s="211"/>
      <c r="M52" s="211" t="s">
        <v>10</v>
      </c>
      <c r="N52" s="212">
        <v>1</v>
      </c>
      <c r="O52" s="274">
        <v>1000</v>
      </c>
      <c r="P52" s="275">
        <v>0.05</v>
      </c>
      <c r="Q52" s="276">
        <f t="shared" si="35"/>
        <v>1050</v>
      </c>
      <c r="R52" s="277">
        <f t="shared" si="36"/>
        <v>87.5</v>
      </c>
      <c r="S52" s="566"/>
      <c r="T52" s="566"/>
      <c r="U52" s="563"/>
      <c r="V52" s="568"/>
      <c r="W52" s="276">
        <f t="shared" si="37"/>
        <v>1114.4892952720786</v>
      </c>
      <c r="X52" s="278">
        <f t="shared" si="38"/>
        <v>92.874107939339879</v>
      </c>
      <c r="Y52" s="569"/>
      <c r="Z52" s="566"/>
      <c r="AA52" s="563"/>
      <c r="AB52" s="561"/>
      <c r="AC52" s="276">
        <f t="shared" si="39"/>
        <v>1114.4892952720786</v>
      </c>
      <c r="AD52" s="278">
        <f t="shared" si="40"/>
        <v>92.874107939339879</v>
      </c>
      <c r="AE52" s="566"/>
      <c r="AF52" s="566"/>
      <c r="AG52" s="563"/>
      <c r="AH52" s="561"/>
      <c r="AI52" s="276">
        <f t="shared" si="41"/>
        <v>1114.4892952720786</v>
      </c>
      <c r="AJ52" s="278">
        <f t="shared" si="42"/>
        <v>92.874107939339879</v>
      </c>
      <c r="AK52" s="566"/>
      <c r="AL52" s="566"/>
      <c r="AM52" s="563"/>
      <c r="AN52" s="561"/>
      <c r="AO52" s="276">
        <f t="shared" si="43"/>
        <v>1114.4892952720786</v>
      </c>
      <c r="AP52" s="278">
        <f t="shared" si="44"/>
        <v>92.874107939339879</v>
      </c>
      <c r="AQ52" s="566"/>
      <c r="AR52" s="566"/>
      <c r="AS52" s="563"/>
      <c r="AT52" s="561"/>
      <c r="AU52" s="279">
        <f t="shared" si="45"/>
        <v>1114.4892952720786</v>
      </c>
      <c r="AV52" s="278">
        <f t="shared" si="46"/>
        <v>92.874107939339879</v>
      </c>
      <c r="AW52" s="566"/>
      <c r="AX52" s="566"/>
      <c r="AY52" s="563"/>
    </row>
    <row r="53" spans="1:51" s="270" customFormat="1" ht="36" x14ac:dyDescent="0.25">
      <c r="A53" s="271">
        <v>3</v>
      </c>
      <c r="B53" s="272" t="s">
        <v>275</v>
      </c>
      <c r="C53" s="272" t="s">
        <v>276</v>
      </c>
      <c r="D53" s="272" t="s">
        <v>473</v>
      </c>
      <c r="E53" s="272" t="str">
        <f t="shared" si="33"/>
        <v>079001VENP_FabricationFormeLiquide</v>
      </c>
      <c r="F53" s="273" t="str">
        <f t="shared" si="13"/>
        <v>079001VENP_FabricationFormeLiquide</v>
      </c>
      <c r="G53" s="273" t="str">
        <f t="shared" si="34"/>
        <v>079001VENP_FabricationFormeLiquide_</v>
      </c>
      <c r="H53" s="272" t="s">
        <v>341</v>
      </c>
      <c r="I53" s="211" t="s">
        <v>12</v>
      </c>
      <c r="J53" s="272" t="s">
        <v>14</v>
      </c>
      <c r="K53" s="211" t="s">
        <v>402</v>
      </c>
      <c r="L53" s="211"/>
      <c r="M53" s="211" t="s">
        <v>10</v>
      </c>
      <c r="N53" s="212">
        <v>1</v>
      </c>
      <c r="O53" s="274">
        <v>1000</v>
      </c>
      <c r="P53" s="275">
        <v>0.05</v>
      </c>
      <c r="Q53" s="276">
        <f t="shared" si="35"/>
        <v>1050</v>
      </c>
      <c r="R53" s="277">
        <f t="shared" si="36"/>
        <v>87.5</v>
      </c>
      <c r="S53" s="566"/>
      <c r="T53" s="566"/>
      <c r="U53" s="563"/>
      <c r="V53" s="568"/>
      <c r="W53" s="276">
        <f t="shared" si="37"/>
        <v>1114.4892952720786</v>
      </c>
      <c r="X53" s="278">
        <f t="shared" si="38"/>
        <v>92.874107939339879</v>
      </c>
      <c r="Y53" s="569"/>
      <c r="Z53" s="566"/>
      <c r="AA53" s="563"/>
      <c r="AB53" s="561"/>
      <c r="AC53" s="276">
        <f t="shared" si="39"/>
        <v>1114.4892952720786</v>
      </c>
      <c r="AD53" s="278">
        <f t="shared" si="40"/>
        <v>92.874107939339879</v>
      </c>
      <c r="AE53" s="566"/>
      <c r="AF53" s="566"/>
      <c r="AG53" s="563"/>
      <c r="AH53" s="561"/>
      <c r="AI53" s="276">
        <f t="shared" si="41"/>
        <v>1114.4892952720786</v>
      </c>
      <c r="AJ53" s="278">
        <f t="shared" si="42"/>
        <v>92.874107939339879</v>
      </c>
      <c r="AK53" s="566"/>
      <c r="AL53" s="566"/>
      <c r="AM53" s="563"/>
      <c r="AN53" s="561"/>
      <c r="AO53" s="276">
        <f t="shared" si="43"/>
        <v>1114.4892952720786</v>
      </c>
      <c r="AP53" s="278">
        <f t="shared" si="44"/>
        <v>92.874107939339879</v>
      </c>
      <c r="AQ53" s="566"/>
      <c r="AR53" s="566"/>
      <c r="AS53" s="563"/>
      <c r="AT53" s="561"/>
      <c r="AU53" s="279">
        <f t="shared" si="45"/>
        <v>1114.4892952720786</v>
      </c>
      <c r="AV53" s="278">
        <f t="shared" si="46"/>
        <v>92.874107939339879</v>
      </c>
      <c r="AW53" s="566"/>
      <c r="AX53" s="566"/>
      <c r="AY53" s="563"/>
    </row>
    <row r="54" spans="1:51" s="270" customFormat="1" ht="36" x14ac:dyDescent="0.25">
      <c r="A54" s="271">
        <v>3</v>
      </c>
      <c r="B54" s="272" t="s">
        <v>275</v>
      </c>
      <c r="C54" s="272" t="s">
        <v>276</v>
      </c>
      <c r="D54" s="272" t="s">
        <v>473</v>
      </c>
      <c r="E54" s="272" t="str">
        <f t="shared" si="33"/>
        <v>079001VENP_Laboratoires</v>
      </c>
      <c r="F54" s="273" t="str">
        <f t="shared" si="13"/>
        <v>079001VENP_Laboratoires</v>
      </c>
      <c r="G54" s="273" t="str">
        <f t="shared" si="34"/>
        <v>079001VENP_Laboratoires_</v>
      </c>
      <c r="H54" s="272" t="s">
        <v>342</v>
      </c>
      <c r="I54" s="211" t="s">
        <v>12</v>
      </c>
      <c r="J54" s="272" t="s">
        <v>14</v>
      </c>
      <c r="K54" s="211" t="s">
        <v>403</v>
      </c>
      <c r="L54" s="211"/>
      <c r="M54" s="211" t="s">
        <v>10</v>
      </c>
      <c r="N54" s="212">
        <v>1</v>
      </c>
      <c r="O54" s="274">
        <v>1000</v>
      </c>
      <c r="P54" s="275">
        <v>0.05</v>
      </c>
      <c r="Q54" s="276">
        <f t="shared" si="35"/>
        <v>1050</v>
      </c>
      <c r="R54" s="277">
        <f t="shared" si="36"/>
        <v>87.5</v>
      </c>
      <c r="S54" s="566"/>
      <c r="T54" s="566"/>
      <c r="U54" s="563"/>
      <c r="V54" s="568"/>
      <c r="W54" s="276">
        <f t="shared" si="37"/>
        <v>1114.4892952720786</v>
      </c>
      <c r="X54" s="278">
        <f t="shared" si="38"/>
        <v>92.874107939339879</v>
      </c>
      <c r="Y54" s="569"/>
      <c r="Z54" s="566"/>
      <c r="AA54" s="563"/>
      <c r="AB54" s="561"/>
      <c r="AC54" s="276">
        <f t="shared" si="39"/>
        <v>1114.4892952720786</v>
      </c>
      <c r="AD54" s="278">
        <f t="shared" si="40"/>
        <v>92.874107939339879</v>
      </c>
      <c r="AE54" s="566"/>
      <c r="AF54" s="566"/>
      <c r="AG54" s="563"/>
      <c r="AH54" s="561"/>
      <c r="AI54" s="276">
        <f t="shared" si="41"/>
        <v>1114.4892952720786</v>
      </c>
      <c r="AJ54" s="278">
        <f t="shared" si="42"/>
        <v>92.874107939339879</v>
      </c>
      <c r="AK54" s="566"/>
      <c r="AL54" s="566"/>
      <c r="AM54" s="563"/>
      <c r="AN54" s="561"/>
      <c r="AO54" s="276">
        <f t="shared" si="43"/>
        <v>1114.4892952720786</v>
      </c>
      <c r="AP54" s="278">
        <f t="shared" si="44"/>
        <v>92.874107939339879</v>
      </c>
      <c r="AQ54" s="566"/>
      <c r="AR54" s="566"/>
      <c r="AS54" s="563"/>
      <c r="AT54" s="561"/>
      <c r="AU54" s="279">
        <f t="shared" si="45"/>
        <v>1114.4892952720786</v>
      </c>
      <c r="AV54" s="278">
        <f t="shared" si="46"/>
        <v>92.874107939339879</v>
      </c>
      <c r="AW54" s="566"/>
      <c r="AX54" s="566"/>
      <c r="AY54" s="563"/>
    </row>
    <row r="55" spans="1:51" s="270" customFormat="1" ht="36" x14ac:dyDescent="0.25">
      <c r="A55" s="271">
        <v>3</v>
      </c>
      <c r="B55" s="272" t="s">
        <v>275</v>
      </c>
      <c r="C55" s="272" t="s">
        <v>276</v>
      </c>
      <c r="D55" s="272" t="s">
        <v>473</v>
      </c>
      <c r="E55" s="272" t="str">
        <f t="shared" si="33"/>
        <v>079001VENP_Aerial</v>
      </c>
      <c r="F55" s="273" t="str">
        <f t="shared" si="13"/>
        <v>079001VENP_Aerial</v>
      </c>
      <c r="G55" s="273" t="str">
        <f t="shared" si="34"/>
        <v>079001VENP_Aerial_</v>
      </c>
      <c r="H55" s="272" t="s">
        <v>343</v>
      </c>
      <c r="I55" s="211" t="s">
        <v>12</v>
      </c>
      <c r="J55" s="272" t="s">
        <v>14</v>
      </c>
      <c r="K55" s="211" t="s">
        <v>404</v>
      </c>
      <c r="L55" s="211"/>
      <c r="M55" s="211" t="s">
        <v>10</v>
      </c>
      <c r="N55" s="212">
        <v>1</v>
      </c>
      <c r="O55" s="274">
        <v>1000</v>
      </c>
      <c r="P55" s="275">
        <v>0.05</v>
      </c>
      <c r="Q55" s="276">
        <f t="shared" si="35"/>
        <v>1050</v>
      </c>
      <c r="R55" s="277">
        <f t="shared" si="36"/>
        <v>87.5</v>
      </c>
      <c r="S55" s="566"/>
      <c r="T55" s="566"/>
      <c r="U55" s="563"/>
      <c r="V55" s="568"/>
      <c r="W55" s="276">
        <f t="shared" si="37"/>
        <v>1114.4892952720786</v>
      </c>
      <c r="X55" s="278">
        <f t="shared" si="38"/>
        <v>92.874107939339879</v>
      </c>
      <c r="Y55" s="569"/>
      <c r="Z55" s="566"/>
      <c r="AA55" s="563"/>
      <c r="AB55" s="561"/>
      <c r="AC55" s="276">
        <f t="shared" si="39"/>
        <v>1114.4892952720786</v>
      </c>
      <c r="AD55" s="278">
        <f t="shared" si="40"/>
        <v>92.874107939339879</v>
      </c>
      <c r="AE55" s="566"/>
      <c r="AF55" s="566"/>
      <c r="AG55" s="563"/>
      <c r="AH55" s="561"/>
      <c r="AI55" s="276">
        <f t="shared" si="41"/>
        <v>1114.4892952720786</v>
      </c>
      <c r="AJ55" s="278">
        <f t="shared" si="42"/>
        <v>92.874107939339879</v>
      </c>
      <c r="AK55" s="566"/>
      <c r="AL55" s="566"/>
      <c r="AM55" s="563"/>
      <c r="AN55" s="561"/>
      <c r="AO55" s="276">
        <f t="shared" si="43"/>
        <v>1114.4892952720786</v>
      </c>
      <c r="AP55" s="278">
        <f t="shared" si="44"/>
        <v>92.874107939339879</v>
      </c>
      <c r="AQ55" s="566"/>
      <c r="AR55" s="566"/>
      <c r="AS55" s="563"/>
      <c r="AT55" s="561"/>
      <c r="AU55" s="279">
        <f t="shared" si="45"/>
        <v>1114.4892952720786</v>
      </c>
      <c r="AV55" s="278">
        <f t="shared" si="46"/>
        <v>92.874107939339879</v>
      </c>
      <c r="AW55" s="566"/>
      <c r="AX55" s="566"/>
      <c r="AY55" s="563"/>
    </row>
    <row r="56" spans="1:51" s="270" customFormat="1" ht="36" x14ac:dyDescent="0.25">
      <c r="A56" s="271">
        <v>3</v>
      </c>
      <c r="B56" s="272" t="s">
        <v>275</v>
      </c>
      <c r="C56" s="272" t="s">
        <v>276</v>
      </c>
      <c r="D56" s="272" t="s">
        <v>473</v>
      </c>
      <c r="E56" s="272" t="str">
        <f t="shared" si="33"/>
        <v>079001VENP_Showroom</v>
      </c>
      <c r="F56" s="273" t="str">
        <f t="shared" si="13"/>
        <v>079001VENP_Showroom</v>
      </c>
      <c r="G56" s="273" t="str">
        <f t="shared" si="34"/>
        <v>079001VENP_Showroom_</v>
      </c>
      <c r="H56" s="272" t="s">
        <v>344</v>
      </c>
      <c r="I56" s="211" t="s">
        <v>12</v>
      </c>
      <c r="J56" s="272" t="s">
        <v>14</v>
      </c>
      <c r="K56" s="211" t="s">
        <v>405</v>
      </c>
      <c r="L56" s="211"/>
      <c r="M56" s="211" t="s">
        <v>10</v>
      </c>
      <c r="N56" s="212">
        <v>1</v>
      </c>
      <c r="O56" s="274">
        <v>1000</v>
      </c>
      <c r="P56" s="275">
        <v>0.05</v>
      </c>
      <c r="Q56" s="276">
        <f t="shared" si="35"/>
        <v>1050</v>
      </c>
      <c r="R56" s="277">
        <f t="shared" si="36"/>
        <v>87.5</v>
      </c>
      <c r="S56" s="566"/>
      <c r="T56" s="566"/>
      <c r="U56" s="563"/>
      <c r="V56" s="568"/>
      <c r="W56" s="276">
        <f t="shared" si="37"/>
        <v>1114.4892952720786</v>
      </c>
      <c r="X56" s="278">
        <f t="shared" si="38"/>
        <v>92.874107939339879</v>
      </c>
      <c r="Y56" s="569"/>
      <c r="Z56" s="566"/>
      <c r="AA56" s="563"/>
      <c r="AB56" s="561"/>
      <c r="AC56" s="276">
        <f t="shared" si="39"/>
        <v>1114.4892952720786</v>
      </c>
      <c r="AD56" s="278">
        <f t="shared" si="40"/>
        <v>92.874107939339879</v>
      </c>
      <c r="AE56" s="566"/>
      <c r="AF56" s="566"/>
      <c r="AG56" s="563"/>
      <c r="AH56" s="561"/>
      <c r="AI56" s="276">
        <f t="shared" si="41"/>
        <v>1114.4892952720786</v>
      </c>
      <c r="AJ56" s="278">
        <f t="shared" si="42"/>
        <v>92.874107939339879</v>
      </c>
      <c r="AK56" s="566"/>
      <c r="AL56" s="566"/>
      <c r="AM56" s="563"/>
      <c r="AN56" s="561"/>
      <c r="AO56" s="276">
        <f t="shared" si="43"/>
        <v>1114.4892952720786</v>
      </c>
      <c r="AP56" s="278">
        <f t="shared" si="44"/>
        <v>92.874107939339879</v>
      </c>
      <c r="AQ56" s="566"/>
      <c r="AR56" s="566"/>
      <c r="AS56" s="563"/>
      <c r="AT56" s="561"/>
      <c r="AU56" s="279">
        <f t="shared" si="45"/>
        <v>1114.4892952720786</v>
      </c>
      <c r="AV56" s="278">
        <f t="shared" si="46"/>
        <v>92.874107939339879</v>
      </c>
      <c r="AW56" s="566"/>
      <c r="AX56" s="566"/>
      <c r="AY56" s="563"/>
    </row>
    <row r="57" spans="1:51" s="270" customFormat="1" ht="36" x14ac:dyDescent="0.25">
      <c r="A57" s="271">
        <v>3</v>
      </c>
      <c r="B57" s="272" t="s">
        <v>275</v>
      </c>
      <c r="C57" s="272" t="s">
        <v>276</v>
      </c>
      <c r="D57" s="272" t="s">
        <v>473</v>
      </c>
      <c r="E57" s="272" t="str">
        <f t="shared" si="33"/>
        <v>079001VENT_ZonesTertiaire</v>
      </c>
      <c r="F57" s="273" t="str">
        <f t="shared" si="13"/>
        <v>079001VENT_ZonesTertiaire</v>
      </c>
      <c r="G57" s="273" t="str">
        <f t="shared" si="34"/>
        <v>079001VENT_ZonesTertiaire_</v>
      </c>
      <c r="H57" s="272" t="s">
        <v>345</v>
      </c>
      <c r="I57" s="211" t="s">
        <v>12</v>
      </c>
      <c r="J57" s="272" t="s">
        <v>11</v>
      </c>
      <c r="K57" s="211" t="s">
        <v>406</v>
      </c>
      <c r="L57" s="211"/>
      <c r="M57" s="211" t="s">
        <v>10</v>
      </c>
      <c r="N57" s="212">
        <v>1</v>
      </c>
      <c r="O57" s="274">
        <v>1000</v>
      </c>
      <c r="P57" s="275">
        <v>0.05</v>
      </c>
      <c r="Q57" s="276">
        <f t="shared" si="35"/>
        <v>1050</v>
      </c>
      <c r="R57" s="277">
        <f t="shared" si="36"/>
        <v>87.5</v>
      </c>
      <c r="S57" s="566"/>
      <c r="T57" s="566"/>
      <c r="U57" s="563"/>
      <c r="V57" s="568"/>
      <c r="W57" s="276">
        <f t="shared" si="37"/>
        <v>1114.4892952720786</v>
      </c>
      <c r="X57" s="278">
        <f t="shared" si="38"/>
        <v>92.874107939339879</v>
      </c>
      <c r="Y57" s="569"/>
      <c r="Z57" s="566"/>
      <c r="AA57" s="563"/>
      <c r="AB57" s="561"/>
      <c r="AC57" s="276">
        <f t="shared" si="39"/>
        <v>1114.4892952720786</v>
      </c>
      <c r="AD57" s="278">
        <f t="shared" si="40"/>
        <v>92.874107939339879</v>
      </c>
      <c r="AE57" s="566"/>
      <c r="AF57" s="566"/>
      <c r="AG57" s="563"/>
      <c r="AH57" s="561"/>
      <c r="AI57" s="276">
        <f t="shared" si="41"/>
        <v>1114.4892952720786</v>
      </c>
      <c r="AJ57" s="278">
        <f t="shared" si="42"/>
        <v>92.874107939339879</v>
      </c>
      <c r="AK57" s="566"/>
      <c r="AL57" s="566"/>
      <c r="AM57" s="563"/>
      <c r="AN57" s="561"/>
      <c r="AO57" s="276">
        <f t="shared" si="43"/>
        <v>1114.4892952720786</v>
      </c>
      <c r="AP57" s="278">
        <f t="shared" si="44"/>
        <v>92.874107939339879</v>
      </c>
      <c r="AQ57" s="566"/>
      <c r="AR57" s="566"/>
      <c r="AS57" s="563"/>
      <c r="AT57" s="561"/>
      <c r="AU57" s="279">
        <f t="shared" si="45"/>
        <v>1114.4892952720786</v>
      </c>
      <c r="AV57" s="278">
        <f t="shared" si="46"/>
        <v>92.874107939339879</v>
      </c>
      <c r="AW57" s="566"/>
      <c r="AX57" s="566"/>
      <c r="AY57" s="563"/>
    </row>
    <row r="58" spans="1:51" s="270" customFormat="1" ht="24" x14ac:dyDescent="0.25">
      <c r="A58" s="271">
        <v>3</v>
      </c>
      <c r="B58" s="272" t="s">
        <v>275</v>
      </c>
      <c r="C58" s="272" t="s">
        <v>276</v>
      </c>
      <c r="D58" s="272" t="s">
        <v>473</v>
      </c>
      <c r="E58" s="272" t="str">
        <f t="shared" si="33"/>
        <v>079001VENP_Diosna</v>
      </c>
      <c r="F58" s="273" t="str">
        <f t="shared" si="13"/>
        <v>079001VENP_Diosna</v>
      </c>
      <c r="G58" s="273" t="str">
        <f t="shared" si="34"/>
        <v>079001VENP_Diosna_</v>
      </c>
      <c r="H58" s="272" t="s">
        <v>346</v>
      </c>
      <c r="I58" s="211" t="s">
        <v>12</v>
      </c>
      <c r="J58" s="272" t="s">
        <v>14</v>
      </c>
      <c r="K58" s="211" t="s">
        <v>407</v>
      </c>
      <c r="L58" s="211"/>
      <c r="M58" s="211" t="s">
        <v>10</v>
      </c>
      <c r="N58" s="212">
        <v>1</v>
      </c>
      <c r="O58" s="274">
        <v>1000</v>
      </c>
      <c r="P58" s="275">
        <v>0.05</v>
      </c>
      <c r="Q58" s="276">
        <f t="shared" si="35"/>
        <v>1050</v>
      </c>
      <c r="R58" s="277">
        <f t="shared" si="36"/>
        <v>87.5</v>
      </c>
      <c r="S58" s="566"/>
      <c r="T58" s="566"/>
      <c r="U58" s="563"/>
      <c r="V58" s="568"/>
      <c r="W58" s="276">
        <f t="shared" si="37"/>
        <v>1114.4892952720786</v>
      </c>
      <c r="X58" s="278">
        <f t="shared" si="38"/>
        <v>92.874107939339879</v>
      </c>
      <c r="Y58" s="569"/>
      <c r="Z58" s="566"/>
      <c r="AA58" s="563"/>
      <c r="AB58" s="561"/>
      <c r="AC58" s="276">
        <f t="shared" si="39"/>
        <v>1114.4892952720786</v>
      </c>
      <c r="AD58" s="278">
        <f t="shared" si="40"/>
        <v>92.874107939339879</v>
      </c>
      <c r="AE58" s="566"/>
      <c r="AF58" s="566"/>
      <c r="AG58" s="563"/>
      <c r="AH58" s="561"/>
      <c r="AI58" s="276">
        <f t="shared" si="41"/>
        <v>1114.4892952720786</v>
      </c>
      <c r="AJ58" s="278">
        <f t="shared" si="42"/>
        <v>92.874107939339879</v>
      </c>
      <c r="AK58" s="566"/>
      <c r="AL58" s="566"/>
      <c r="AM58" s="563"/>
      <c r="AN58" s="561"/>
      <c r="AO58" s="276">
        <f t="shared" si="43"/>
        <v>1114.4892952720786</v>
      </c>
      <c r="AP58" s="278">
        <f t="shared" si="44"/>
        <v>92.874107939339879</v>
      </c>
      <c r="AQ58" s="566"/>
      <c r="AR58" s="566"/>
      <c r="AS58" s="563"/>
      <c r="AT58" s="561"/>
      <c r="AU58" s="279">
        <f t="shared" si="45"/>
        <v>1114.4892952720786</v>
      </c>
      <c r="AV58" s="278">
        <f t="shared" si="46"/>
        <v>92.874107939339879</v>
      </c>
      <c r="AW58" s="566"/>
      <c r="AX58" s="566"/>
      <c r="AY58" s="563"/>
    </row>
    <row r="59" spans="1:51" s="270" customFormat="1" ht="24" x14ac:dyDescent="0.25">
      <c r="A59" s="271">
        <v>3</v>
      </c>
      <c r="B59" s="272" t="s">
        <v>275</v>
      </c>
      <c r="C59" s="272" t="s">
        <v>276</v>
      </c>
      <c r="D59" s="272" t="s">
        <v>473</v>
      </c>
      <c r="E59" s="272" t="str">
        <f t="shared" si="33"/>
        <v>079001VENP_TGBT</v>
      </c>
      <c r="F59" s="273" t="str">
        <f t="shared" si="13"/>
        <v>079001VENP_TGBT</v>
      </c>
      <c r="G59" s="273" t="str">
        <f t="shared" si="34"/>
        <v>079001VENP_TGBT_</v>
      </c>
      <c r="H59" s="272" t="s">
        <v>347</v>
      </c>
      <c r="I59" s="211" t="s">
        <v>12</v>
      </c>
      <c r="J59" s="272" t="s">
        <v>14</v>
      </c>
      <c r="K59" s="211" t="s">
        <v>408</v>
      </c>
      <c r="L59" s="211"/>
      <c r="M59" s="211" t="s">
        <v>10</v>
      </c>
      <c r="N59" s="212">
        <v>1</v>
      </c>
      <c r="O59" s="274">
        <v>1000</v>
      </c>
      <c r="P59" s="275">
        <v>0.05</v>
      </c>
      <c r="Q59" s="276">
        <f t="shared" si="35"/>
        <v>1050</v>
      </c>
      <c r="R59" s="277">
        <f t="shared" si="36"/>
        <v>87.5</v>
      </c>
      <c r="S59" s="566"/>
      <c r="T59" s="566"/>
      <c r="U59" s="563"/>
      <c r="V59" s="568"/>
      <c r="W59" s="276">
        <f t="shared" si="37"/>
        <v>1114.4892952720786</v>
      </c>
      <c r="X59" s="278">
        <f t="shared" si="38"/>
        <v>92.874107939339879</v>
      </c>
      <c r="Y59" s="569"/>
      <c r="Z59" s="566"/>
      <c r="AA59" s="563"/>
      <c r="AB59" s="561"/>
      <c r="AC59" s="276">
        <f t="shared" si="39"/>
        <v>1114.4892952720786</v>
      </c>
      <c r="AD59" s="278">
        <f t="shared" si="40"/>
        <v>92.874107939339879</v>
      </c>
      <c r="AE59" s="566"/>
      <c r="AF59" s="566"/>
      <c r="AG59" s="563"/>
      <c r="AH59" s="561"/>
      <c r="AI59" s="276">
        <f t="shared" si="41"/>
        <v>1114.4892952720786</v>
      </c>
      <c r="AJ59" s="278">
        <f t="shared" si="42"/>
        <v>92.874107939339879</v>
      </c>
      <c r="AK59" s="566"/>
      <c r="AL59" s="566"/>
      <c r="AM59" s="563"/>
      <c r="AN59" s="561"/>
      <c r="AO59" s="276">
        <f t="shared" si="43"/>
        <v>1114.4892952720786</v>
      </c>
      <c r="AP59" s="278">
        <f t="shared" si="44"/>
        <v>92.874107939339879</v>
      </c>
      <c r="AQ59" s="566"/>
      <c r="AR59" s="566"/>
      <c r="AS59" s="563"/>
      <c r="AT59" s="561"/>
      <c r="AU59" s="279">
        <f t="shared" si="45"/>
        <v>1114.4892952720786</v>
      </c>
      <c r="AV59" s="278">
        <f t="shared" si="46"/>
        <v>92.874107939339879</v>
      </c>
      <c r="AW59" s="566"/>
      <c r="AX59" s="566"/>
      <c r="AY59" s="563"/>
    </row>
    <row r="60" spans="1:51" s="270" customFormat="1" ht="72" x14ac:dyDescent="0.25">
      <c r="A60" s="271">
        <v>3</v>
      </c>
      <c r="B60" s="272" t="s">
        <v>275</v>
      </c>
      <c r="C60" s="272" t="s">
        <v>276</v>
      </c>
      <c r="D60" s="272" t="s">
        <v>473</v>
      </c>
      <c r="E60" s="272" t="str">
        <f t="shared" si="33"/>
        <v>079001PROC_Batiment</v>
      </c>
      <c r="F60" s="273" t="str">
        <f t="shared" si="13"/>
        <v>079001PROC_Batiment</v>
      </c>
      <c r="G60" s="273" t="str">
        <f t="shared" si="34"/>
        <v>079001PROC_Batiment_</v>
      </c>
      <c r="H60" s="272" t="s">
        <v>348</v>
      </c>
      <c r="I60" s="211" t="s">
        <v>19</v>
      </c>
      <c r="J60" s="272" t="s">
        <v>16</v>
      </c>
      <c r="K60" s="211" t="s">
        <v>251</v>
      </c>
      <c r="L60" s="211"/>
      <c r="M60" s="211" t="s">
        <v>10</v>
      </c>
      <c r="N60" s="212">
        <v>1</v>
      </c>
      <c r="O60" s="274">
        <v>1000</v>
      </c>
      <c r="P60" s="275">
        <v>0.05</v>
      </c>
      <c r="Q60" s="276">
        <f t="shared" si="35"/>
        <v>1050</v>
      </c>
      <c r="R60" s="277">
        <f t="shared" si="36"/>
        <v>87.5</v>
      </c>
      <c r="S60" s="566"/>
      <c r="T60" s="566"/>
      <c r="U60" s="563"/>
      <c r="V60" s="568"/>
      <c r="W60" s="276">
        <f t="shared" si="37"/>
        <v>1114.4892952720786</v>
      </c>
      <c r="X60" s="278">
        <f t="shared" si="38"/>
        <v>92.874107939339879</v>
      </c>
      <c r="Y60" s="569"/>
      <c r="Z60" s="566"/>
      <c r="AA60" s="563"/>
      <c r="AB60" s="561"/>
      <c r="AC60" s="276">
        <f t="shared" si="39"/>
        <v>1114.4892952720786</v>
      </c>
      <c r="AD60" s="278">
        <f t="shared" si="40"/>
        <v>92.874107939339879</v>
      </c>
      <c r="AE60" s="566"/>
      <c r="AF60" s="566"/>
      <c r="AG60" s="563"/>
      <c r="AH60" s="561"/>
      <c r="AI60" s="276">
        <f t="shared" si="41"/>
        <v>1114.4892952720786</v>
      </c>
      <c r="AJ60" s="278">
        <f t="shared" si="42"/>
        <v>92.874107939339879</v>
      </c>
      <c r="AK60" s="566"/>
      <c r="AL60" s="566"/>
      <c r="AM60" s="563"/>
      <c r="AN60" s="561"/>
      <c r="AO60" s="276">
        <f t="shared" si="43"/>
        <v>1114.4892952720786</v>
      </c>
      <c r="AP60" s="278">
        <f t="shared" si="44"/>
        <v>92.874107939339879</v>
      </c>
      <c r="AQ60" s="566"/>
      <c r="AR60" s="566"/>
      <c r="AS60" s="563"/>
      <c r="AT60" s="561"/>
      <c r="AU60" s="279">
        <f t="shared" si="45"/>
        <v>1114.4892952720786</v>
      </c>
      <c r="AV60" s="278">
        <f t="shared" si="46"/>
        <v>92.874107939339879</v>
      </c>
      <c r="AW60" s="566"/>
      <c r="AX60" s="566"/>
      <c r="AY60" s="563"/>
    </row>
    <row r="61" spans="1:51" s="270" customFormat="1" ht="24" x14ac:dyDescent="0.25">
      <c r="A61" s="271">
        <v>3</v>
      </c>
      <c r="B61" s="272" t="s">
        <v>275</v>
      </c>
      <c r="C61" s="272" t="s">
        <v>276</v>
      </c>
      <c r="D61" s="272" t="s">
        <v>473</v>
      </c>
      <c r="E61" s="574" t="str">
        <f t="shared" si="33"/>
        <v>079001PROC_Batiment</v>
      </c>
      <c r="F61" s="273" t="str">
        <f t="shared" si="13"/>
        <v>079001PROC_Batiment</v>
      </c>
      <c r="G61" s="273" t="str">
        <f t="shared" si="34"/>
        <v>079001PROC_Batiment_Dgaz</v>
      </c>
      <c r="H61" s="272" t="s">
        <v>349</v>
      </c>
      <c r="I61" s="211" t="s">
        <v>19</v>
      </c>
      <c r="J61" s="272" t="s">
        <v>16</v>
      </c>
      <c r="K61" s="211" t="s">
        <v>251</v>
      </c>
      <c r="L61" s="211" t="s">
        <v>384</v>
      </c>
      <c r="M61" s="211" t="s">
        <v>10</v>
      </c>
      <c r="N61" s="212">
        <v>1</v>
      </c>
      <c r="O61" s="274">
        <v>1000</v>
      </c>
      <c r="P61" s="275">
        <v>0.05</v>
      </c>
      <c r="Q61" s="276">
        <f t="shared" si="35"/>
        <v>1050</v>
      </c>
      <c r="R61" s="277">
        <f t="shared" si="36"/>
        <v>87.5</v>
      </c>
      <c r="S61" s="566"/>
      <c r="T61" s="566"/>
      <c r="U61" s="563"/>
      <c r="V61" s="568"/>
      <c r="W61" s="276">
        <f t="shared" ref="W61:W67" si="47">Q61*$E$10</f>
        <v>1114.4892952720786</v>
      </c>
      <c r="X61" s="278">
        <f t="shared" ref="X61:X67" si="48">W61/12</f>
        <v>92.874107939339879</v>
      </c>
      <c r="Y61" s="569"/>
      <c r="Z61" s="566"/>
      <c r="AA61" s="563"/>
      <c r="AB61" s="561"/>
      <c r="AC61" s="276">
        <f>Q61*$E$11</f>
        <v>1114.4892952720786</v>
      </c>
      <c r="AD61" s="278">
        <f t="shared" si="40"/>
        <v>92.874107939339879</v>
      </c>
      <c r="AE61" s="566"/>
      <c r="AF61" s="566"/>
      <c r="AG61" s="563"/>
      <c r="AH61" s="561"/>
      <c r="AI61" s="276">
        <f>Q61*$E$12</f>
        <v>1114.4892952720786</v>
      </c>
      <c r="AJ61" s="278">
        <f t="shared" si="42"/>
        <v>92.874107939339879</v>
      </c>
      <c r="AK61" s="566"/>
      <c r="AL61" s="566"/>
      <c r="AM61" s="563"/>
      <c r="AN61" s="561"/>
      <c r="AO61" s="276">
        <f>Q61*$E$13</f>
        <v>1114.4892952720786</v>
      </c>
      <c r="AP61" s="278">
        <f t="shared" si="44"/>
        <v>92.874107939339879</v>
      </c>
      <c r="AQ61" s="566"/>
      <c r="AR61" s="566"/>
      <c r="AS61" s="563"/>
      <c r="AT61" s="561"/>
      <c r="AU61" s="279">
        <f t="shared" si="45"/>
        <v>1114.4892952720786</v>
      </c>
      <c r="AV61" s="278">
        <f t="shared" si="46"/>
        <v>92.874107939339879</v>
      </c>
      <c r="AW61" s="566"/>
      <c r="AX61" s="566"/>
      <c r="AY61" s="563"/>
    </row>
    <row r="62" spans="1:51" s="270" customFormat="1" ht="24" x14ac:dyDescent="0.25">
      <c r="A62" s="271">
        <v>3</v>
      </c>
      <c r="B62" s="272" t="s">
        <v>275</v>
      </c>
      <c r="C62" s="272" t="s">
        <v>276</v>
      </c>
      <c r="D62" s="272" t="s">
        <v>473</v>
      </c>
      <c r="E62" s="572"/>
      <c r="F62" s="273" t="str">
        <f t="shared" si="13"/>
        <v>079001PROC_Batiment</v>
      </c>
      <c r="G62" s="273" t="str">
        <f t="shared" si="34"/>
        <v>079001PROC_Batiment_Ramo</v>
      </c>
      <c r="H62" s="272" t="s">
        <v>350</v>
      </c>
      <c r="I62" s="211" t="s">
        <v>19</v>
      </c>
      <c r="J62" s="272" t="s">
        <v>16</v>
      </c>
      <c r="K62" s="211" t="s">
        <v>251</v>
      </c>
      <c r="L62" s="211" t="s">
        <v>383</v>
      </c>
      <c r="M62" s="211" t="s">
        <v>10</v>
      </c>
      <c r="N62" s="212">
        <v>1</v>
      </c>
      <c r="O62" s="274">
        <v>1000</v>
      </c>
      <c r="P62" s="275">
        <v>0.05</v>
      </c>
      <c r="Q62" s="276">
        <f t="shared" si="35"/>
        <v>1050</v>
      </c>
      <c r="R62" s="277">
        <f t="shared" si="36"/>
        <v>87.5</v>
      </c>
      <c r="S62" s="566"/>
      <c r="T62" s="566"/>
      <c r="U62" s="563"/>
      <c r="V62" s="568"/>
      <c r="W62" s="276">
        <f t="shared" si="47"/>
        <v>1114.4892952720786</v>
      </c>
      <c r="X62" s="278">
        <f t="shared" si="48"/>
        <v>92.874107939339879</v>
      </c>
      <c r="Y62" s="569"/>
      <c r="Z62" s="566"/>
      <c r="AA62" s="563"/>
      <c r="AB62" s="561"/>
      <c r="AC62" s="276">
        <f t="shared" ref="AC62:AC67" si="49">Q62*$E$11</f>
        <v>1114.4892952720786</v>
      </c>
      <c r="AD62" s="278">
        <f t="shared" ref="AD62:AD67" si="50">AC62/12</f>
        <v>92.874107939339879</v>
      </c>
      <c r="AE62" s="566"/>
      <c r="AF62" s="566"/>
      <c r="AG62" s="563"/>
      <c r="AH62" s="561"/>
      <c r="AI62" s="276">
        <f t="shared" ref="AI62:AI68" si="51">Q62*$E$12</f>
        <v>1114.4892952720786</v>
      </c>
      <c r="AJ62" s="278">
        <f t="shared" ref="AJ62:AJ68" si="52">AI62/12</f>
        <v>92.874107939339879</v>
      </c>
      <c r="AK62" s="566"/>
      <c r="AL62" s="566"/>
      <c r="AM62" s="563"/>
      <c r="AN62" s="561"/>
      <c r="AO62" s="276">
        <f t="shared" ref="AO62:AO68" si="53">Q62*$E$13</f>
        <v>1114.4892952720786</v>
      </c>
      <c r="AP62" s="278">
        <f t="shared" ref="AP62:AP68" si="54">AO62/12</f>
        <v>92.874107939339879</v>
      </c>
      <c r="AQ62" s="566"/>
      <c r="AR62" s="566"/>
      <c r="AS62" s="563"/>
      <c r="AT62" s="561"/>
      <c r="AU62" s="279">
        <f t="shared" si="45"/>
        <v>1114.4892952720786</v>
      </c>
      <c r="AV62" s="278">
        <f t="shared" si="46"/>
        <v>92.874107939339879</v>
      </c>
      <c r="AW62" s="566"/>
      <c r="AX62" s="566"/>
      <c r="AY62" s="563"/>
    </row>
    <row r="63" spans="1:51" s="270" customFormat="1" ht="24" x14ac:dyDescent="0.25">
      <c r="A63" s="271">
        <v>3</v>
      </c>
      <c r="B63" s="272" t="s">
        <v>275</v>
      </c>
      <c r="C63" s="272" t="s">
        <v>276</v>
      </c>
      <c r="D63" s="272" t="s">
        <v>473</v>
      </c>
      <c r="E63" s="573"/>
      <c r="F63" s="273" t="str">
        <f t="shared" si="13"/>
        <v>079001PROC_Batiment</v>
      </c>
      <c r="G63" s="273" t="str">
        <f t="shared" si="34"/>
        <v>079001PROC_Batiment_Comb</v>
      </c>
      <c r="H63" s="272" t="s">
        <v>351</v>
      </c>
      <c r="I63" s="211" t="s">
        <v>19</v>
      </c>
      <c r="J63" s="272" t="s">
        <v>16</v>
      </c>
      <c r="K63" s="211" t="s">
        <v>251</v>
      </c>
      <c r="L63" s="211" t="s">
        <v>382</v>
      </c>
      <c r="M63" s="211" t="s">
        <v>10</v>
      </c>
      <c r="N63" s="212">
        <v>1</v>
      </c>
      <c r="O63" s="274">
        <v>1000</v>
      </c>
      <c r="P63" s="275">
        <v>0.05</v>
      </c>
      <c r="Q63" s="276">
        <f t="shared" si="35"/>
        <v>1050</v>
      </c>
      <c r="R63" s="277">
        <f t="shared" si="36"/>
        <v>87.5</v>
      </c>
      <c r="S63" s="566"/>
      <c r="T63" s="566"/>
      <c r="U63" s="563"/>
      <c r="V63" s="568"/>
      <c r="W63" s="276">
        <f t="shared" si="47"/>
        <v>1114.4892952720786</v>
      </c>
      <c r="X63" s="278">
        <f t="shared" si="48"/>
        <v>92.874107939339879</v>
      </c>
      <c r="Y63" s="569"/>
      <c r="Z63" s="566"/>
      <c r="AA63" s="563"/>
      <c r="AB63" s="561"/>
      <c r="AC63" s="276">
        <f t="shared" si="49"/>
        <v>1114.4892952720786</v>
      </c>
      <c r="AD63" s="278">
        <f t="shared" si="50"/>
        <v>92.874107939339879</v>
      </c>
      <c r="AE63" s="566"/>
      <c r="AF63" s="566"/>
      <c r="AG63" s="563"/>
      <c r="AH63" s="561"/>
      <c r="AI63" s="276">
        <f t="shared" si="51"/>
        <v>1114.4892952720786</v>
      </c>
      <c r="AJ63" s="278">
        <f t="shared" si="52"/>
        <v>92.874107939339879</v>
      </c>
      <c r="AK63" s="566"/>
      <c r="AL63" s="566"/>
      <c r="AM63" s="563"/>
      <c r="AN63" s="561"/>
      <c r="AO63" s="276">
        <f t="shared" si="53"/>
        <v>1114.4892952720786</v>
      </c>
      <c r="AP63" s="278">
        <f t="shared" si="54"/>
        <v>92.874107939339879</v>
      </c>
      <c r="AQ63" s="566"/>
      <c r="AR63" s="566"/>
      <c r="AS63" s="563"/>
      <c r="AT63" s="561"/>
      <c r="AU63" s="279">
        <f t="shared" si="45"/>
        <v>1114.4892952720786</v>
      </c>
      <c r="AV63" s="278">
        <f t="shared" si="46"/>
        <v>92.874107939339879</v>
      </c>
      <c r="AW63" s="566"/>
      <c r="AX63" s="566"/>
      <c r="AY63" s="563"/>
    </row>
    <row r="64" spans="1:51" s="270" customFormat="1" ht="24" x14ac:dyDescent="0.25">
      <c r="A64" s="271">
        <v>3</v>
      </c>
      <c r="B64" s="272" t="s">
        <v>275</v>
      </c>
      <c r="C64" s="272" t="s">
        <v>276</v>
      </c>
      <c r="D64" s="272" t="s">
        <v>473</v>
      </c>
      <c r="E64" s="272" t="str">
        <f>F64</f>
        <v>079001PROM_Batiment</v>
      </c>
      <c r="F64" s="273" t="str">
        <f t="shared" si="13"/>
        <v>079001PROM_Batiment</v>
      </c>
      <c r="G64" s="273" t="str">
        <f t="shared" si="34"/>
        <v>079001PROM_Batiment_</v>
      </c>
      <c r="H64" s="272" t="s">
        <v>352</v>
      </c>
      <c r="I64" s="211" t="s">
        <v>19</v>
      </c>
      <c r="J64" s="272" t="s">
        <v>93</v>
      </c>
      <c r="K64" s="211" t="s">
        <v>251</v>
      </c>
      <c r="L64" s="211"/>
      <c r="M64" s="211" t="s">
        <v>10</v>
      </c>
      <c r="N64" s="212">
        <v>1</v>
      </c>
      <c r="O64" s="274">
        <v>1000</v>
      </c>
      <c r="P64" s="275">
        <v>0.05</v>
      </c>
      <c r="Q64" s="276">
        <f t="shared" si="35"/>
        <v>1050</v>
      </c>
      <c r="R64" s="277">
        <f t="shared" si="36"/>
        <v>87.5</v>
      </c>
      <c r="S64" s="566"/>
      <c r="T64" s="566"/>
      <c r="U64" s="563"/>
      <c r="V64" s="568"/>
      <c r="W64" s="276">
        <f t="shared" si="47"/>
        <v>1114.4892952720786</v>
      </c>
      <c r="X64" s="278">
        <f t="shared" si="48"/>
        <v>92.874107939339879</v>
      </c>
      <c r="Y64" s="569"/>
      <c r="Z64" s="566"/>
      <c r="AA64" s="563"/>
      <c r="AB64" s="561"/>
      <c r="AC64" s="276">
        <f t="shared" si="49"/>
        <v>1114.4892952720786</v>
      </c>
      <c r="AD64" s="278">
        <f t="shared" si="50"/>
        <v>92.874107939339879</v>
      </c>
      <c r="AE64" s="566"/>
      <c r="AF64" s="566"/>
      <c r="AG64" s="563"/>
      <c r="AH64" s="561"/>
      <c r="AI64" s="276">
        <f t="shared" si="51"/>
        <v>1114.4892952720786</v>
      </c>
      <c r="AJ64" s="278">
        <f t="shared" si="52"/>
        <v>92.874107939339879</v>
      </c>
      <c r="AK64" s="566"/>
      <c r="AL64" s="566"/>
      <c r="AM64" s="563"/>
      <c r="AN64" s="561"/>
      <c r="AO64" s="276">
        <f t="shared" si="53"/>
        <v>1114.4892952720786</v>
      </c>
      <c r="AP64" s="278">
        <f t="shared" si="54"/>
        <v>92.874107939339879</v>
      </c>
      <c r="AQ64" s="566"/>
      <c r="AR64" s="566"/>
      <c r="AS64" s="563"/>
      <c r="AT64" s="561"/>
      <c r="AU64" s="279">
        <f t="shared" si="45"/>
        <v>1114.4892952720786</v>
      </c>
      <c r="AV64" s="278">
        <f t="shared" si="46"/>
        <v>92.874107939339879</v>
      </c>
      <c r="AW64" s="566"/>
      <c r="AX64" s="566"/>
      <c r="AY64" s="563"/>
    </row>
    <row r="65" spans="1:51" s="270" customFormat="1" ht="21.95" customHeight="1" x14ac:dyDescent="0.25">
      <c r="A65" s="271">
        <v>3</v>
      </c>
      <c r="B65" s="272" t="s">
        <v>275</v>
      </c>
      <c r="C65" s="272" t="s">
        <v>276</v>
      </c>
      <c r="D65" s="272" t="s">
        <v>473</v>
      </c>
      <c r="E65" s="574" t="str">
        <f>F65</f>
        <v>079001PROF_Batiment</v>
      </c>
      <c r="F65" s="273" t="str">
        <f t="shared" si="13"/>
        <v>079001PROF_Batiment</v>
      </c>
      <c r="G65" s="273" t="str">
        <f t="shared" si="34"/>
        <v>079001PROF_Batiment_</v>
      </c>
      <c r="H65" s="272" t="s">
        <v>353</v>
      </c>
      <c r="I65" s="211" t="s">
        <v>19</v>
      </c>
      <c r="J65" s="272" t="s">
        <v>15</v>
      </c>
      <c r="K65" s="211" t="s">
        <v>251</v>
      </c>
      <c r="L65" s="218"/>
      <c r="M65" s="211" t="s">
        <v>10</v>
      </c>
      <c r="N65" s="212">
        <v>1</v>
      </c>
      <c r="O65" s="274">
        <v>1000</v>
      </c>
      <c r="P65" s="275">
        <v>0.05</v>
      </c>
      <c r="Q65" s="276">
        <f t="shared" si="35"/>
        <v>1050</v>
      </c>
      <c r="R65" s="277">
        <f t="shared" si="36"/>
        <v>87.5</v>
      </c>
      <c r="S65" s="566"/>
      <c r="T65" s="566"/>
      <c r="U65" s="563"/>
      <c r="V65" s="568"/>
      <c r="W65" s="276">
        <f t="shared" si="47"/>
        <v>1114.4892952720786</v>
      </c>
      <c r="X65" s="278">
        <f t="shared" si="48"/>
        <v>92.874107939339879</v>
      </c>
      <c r="Y65" s="569"/>
      <c r="Z65" s="566"/>
      <c r="AA65" s="563"/>
      <c r="AB65" s="561"/>
      <c r="AC65" s="276">
        <f t="shared" si="49"/>
        <v>1114.4892952720786</v>
      </c>
      <c r="AD65" s="278">
        <f t="shared" si="50"/>
        <v>92.874107939339879</v>
      </c>
      <c r="AE65" s="566"/>
      <c r="AF65" s="566"/>
      <c r="AG65" s="563"/>
      <c r="AH65" s="561"/>
      <c r="AI65" s="276">
        <f t="shared" si="51"/>
        <v>1114.4892952720786</v>
      </c>
      <c r="AJ65" s="278">
        <f t="shared" si="52"/>
        <v>92.874107939339879</v>
      </c>
      <c r="AK65" s="566"/>
      <c r="AL65" s="566"/>
      <c r="AM65" s="563"/>
      <c r="AN65" s="561"/>
      <c r="AO65" s="276">
        <f t="shared" si="53"/>
        <v>1114.4892952720786</v>
      </c>
      <c r="AP65" s="278">
        <f t="shared" si="54"/>
        <v>92.874107939339879</v>
      </c>
      <c r="AQ65" s="566"/>
      <c r="AR65" s="566"/>
      <c r="AS65" s="563"/>
      <c r="AT65" s="561"/>
      <c r="AU65" s="279">
        <f t="shared" si="45"/>
        <v>1114.4892952720786</v>
      </c>
      <c r="AV65" s="278">
        <f t="shared" si="46"/>
        <v>92.874107939339879</v>
      </c>
      <c r="AW65" s="566"/>
      <c r="AX65" s="566"/>
      <c r="AY65" s="563"/>
    </row>
    <row r="66" spans="1:51" s="270" customFormat="1" ht="24" x14ac:dyDescent="0.25">
      <c r="A66" s="271">
        <v>3</v>
      </c>
      <c r="B66" s="272" t="s">
        <v>275</v>
      </c>
      <c r="C66" s="272" t="s">
        <v>276</v>
      </c>
      <c r="D66" s="272" t="s">
        <v>473</v>
      </c>
      <c r="E66" s="573"/>
      <c r="F66" s="273" t="str">
        <f t="shared" si="13"/>
        <v>079001PROF_Batiment</v>
      </c>
      <c r="G66" s="273" t="str">
        <f t="shared" si="34"/>
        <v>079001PROF_Batiment_</v>
      </c>
      <c r="H66" s="272" t="s">
        <v>354</v>
      </c>
      <c r="I66" s="211" t="s">
        <v>19</v>
      </c>
      <c r="J66" s="272" t="s">
        <v>15</v>
      </c>
      <c r="K66" s="211" t="s">
        <v>251</v>
      </c>
      <c r="L66" s="211"/>
      <c r="M66" s="211" t="s">
        <v>10</v>
      </c>
      <c r="N66" s="212">
        <v>1</v>
      </c>
      <c r="O66" s="274">
        <v>1000</v>
      </c>
      <c r="P66" s="275">
        <v>0.05</v>
      </c>
      <c r="Q66" s="276">
        <f t="shared" si="35"/>
        <v>1050</v>
      </c>
      <c r="R66" s="277">
        <f t="shared" si="36"/>
        <v>87.5</v>
      </c>
      <c r="S66" s="566"/>
      <c r="T66" s="566"/>
      <c r="U66" s="563"/>
      <c r="V66" s="568"/>
      <c r="W66" s="276">
        <f t="shared" si="47"/>
        <v>1114.4892952720786</v>
      </c>
      <c r="X66" s="278">
        <f t="shared" si="48"/>
        <v>92.874107939339879</v>
      </c>
      <c r="Y66" s="569"/>
      <c r="Z66" s="566"/>
      <c r="AA66" s="563"/>
      <c r="AB66" s="561"/>
      <c r="AC66" s="276">
        <f t="shared" si="49"/>
        <v>1114.4892952720786</v>
      </c>
      <c r="AD66" s="278">
        <f t="shared" si="50"/>
        <v>92.874107939339879</v>
      </c>
      <c r="AE66" s="566"/>
      <c r="AF66" s="566"/>
      <c r="AG66" s="563"/>
      <c r="AH66" s="561"/>
      <c r="AI66" s="276">
        <f t="shared" si="51"/>
        <v>1114.4892952720786</v>
      </c>
      <c r="AJ66" s="278">
        <f t="shared" si="52"/>
        <v>92.874107939339879</v>
      </c>
      <c r="AK66" s="566"/>
      <c r="AL66" s="566"/>
      <c r="AM66" s="563"/>
      <c r="AN66" s="561"/>
      <c r="AO66" s="276">
        <f t="shared" si="53"/>
        <v>1114.4892952720786</v>
      </c>
      <c r="AP66" s="278">
        <f t="shared" si="54"/>
        <v>92.874107939339879</v>
      </c>
      <c r="AQ66" s="566"/>
      <c r="AR66" s="566"/>
      <c r="AS66" s="563"/>
      <c r="AT66" s="561"/>
      <c r="AU66" s="279">
        <f t="shared" si="45"/>
        <v>1114.4892952720786</v>
      </c>
      <c r="AV66" s="278">
        <f t="shared" si="46"/>
        <v>92.874107939339879</v>
      </c>
      <c r="AW66" s="566"/>
      <c r="AX66" s="566"/>
      <c r="AY66" s="563"/>
    </row>
    <row r="67" spans="1:51" s="270" customFormat="1" ht="24" x14ac:dyDescent="0.25">
      <c r="A67" s="271">
        <v>3</v>
      </c>
      <c r="B67" s="272" t="s">
        <v>275</v>
      </c>
      <c r="C67" s="272" t="s">
        <v>276</v>
      </c>
      <c r="D67" s="272" t="s">
        <v>473</v>
      </c>
      <c r="E67" s="272" t="str">
        <f>F67</f>
        <v>079001PROC_Vapeur</v>
      </c>
      <c r="F67" s="273" t="str">
        <f t="shared" si="13"/>
        <v>079001PROC_Vapeur</v>
      </c>
      <c r="G67" s="273" t="str">
        <f t="shared" si="34"/>
        <v>079001PROC_Vapeur_</v>
      </c>
      <c r="H67" s="272" t="s">
        <v>355</v>
      </c>
      <c r="I67" s="211" t="s">
        <v>19</v>
      </c>
      <c r="J67" s="272" t="s">
        <v>16</v>
      </c>
      <c r="K67" s="211" t="s">
        <v>409</v>
      </c>
      <c r="L67" s="211"/>
      <c r="M67" s="211" t="s">
        <v>10</v>
      </c>
      <c r="N67" s="212">
        <v>1</v>
      </c>
      <c r="O67" s="274">
        <v>1000</v>
      </c>
      <c r="P67" s="275">
        <v>0.05</v>
      </c>
      <c r="Q67" s="276">
        <f t="shared" si="35"/>
        <v>1050</v>
      </c>
      <c r="R67" s="277">
        <f t="shared" si="36"/>
        <v>87.5</v>
      </c>
      <c r="S67" s="566"/>
      <c r="T67" s="566"/>
      <c r="U67" s="563"/>
      <c r="V67" s="568"/>
      <c r="W67" s="276">
        <f t="shared" si="47"/>
        <v>1114.4892952720786</v>
      </c>
      <c r="X67" s="278">
        <f t="shared" si="48"/>
        <v>92.874107939339879</v>
      </c>
      <c r="Y67" s="569"/>
      <c r="Z67" s="566"/>
      <c r="AA67" s="563"/>
      <c r="AB67" s="561"/>
      <c r="AC67" s="276">
        <f t="shared" si="49"/>
        <v>1114.4892952720786</v>
      </c>
      <c r="AD67" s="278">
        <f t="shared" si="50"/>
        <v>92.874107939339879</v>
      </c>
      <c r="AE67" s="566"/>
      <c r="AF67" s="566"/>
      <c r="AG67" s="563"/>
      <c r="AH67" s="561"/>
      <c r="AI67" s="276">
        <f t="shared" si="51"/>
        <v>1114.4892952720786</v>
      </c>
      <c r="AJ67" s="278">
        <f t="shared" si="52"/>
        <v>92.874107939339879</v>
      </c>
      <c r="AK67" s="566"/>
      <c r="AL67" s="566"/>
      <c r="AM67" s="563"/>
      <c r="AN67" s="561"/>
      <c r="AO67" s="276">
        <f t="shared" si="53"/>
        <v>1114.4892952720786</v>
      </c>
      <c r="AP67" s="278">
        <f t="shared" si="54"/>
        <v>92.874107939339879</v>
      </c>
      <c r="AQ67" s="566"/>
      <c r="AR67" s="566"/>
      <c r="AS67" s="563"/>
      <c r="AT67" s="561"/>
      <c r="AU67" s="279">
        <f t="shared" si="45"/>
        <v>1114.4892952720786</v>
      </c>
      <c r="AV67" s="278">
        <f t="shared" si="46"/>
        <v>92.874107939339879</v>
      </c>
      <c r="AW67" s="566"/>
      <c r="AX67" s="566"/>
      <c r="AY67" s="563"/>
    </row>
    <row r="68" spans="1:51" s="270" customFormat="1" ht="60.75" thickBot="1" x14ac:dyDescent="0.3">
      <c r="A68" s="282">
        <v>3</v>
      </c>
      <c r="B68" s="283" t="s">
        <v>275</v>
      </c>
      <c r="C68" s="283" t="s">
        <v>276</v>
      </c>
      <c r="D68" s="283" t="s">
        <v>473</v>
      </c>
      <c r="E68" s="283" t="str">
        <f>F68</f>
        <v>079001PROA_Air_Comp</v>
      </c>
      <c r="F68" s="284" t="str">
        <f t="shared" si="13"/>
        <v>079001PROA_Air_Comp</v>
      </c>
      <c r="G68" s="284" t="str">
        <f t="shared" si="34"/>
        <v>079001PROA_Air_Comp_</v>
      </c>
      <c r="H68" s="283" t="s">
        <v>356</v>
      </c>
      <c r="I68" s="220" t="s">
        <v>375</v>
      </c>
      <c r="J68" s="283" t="s">
        <v>17</v>
      </c>
      <c r="K68" s="220" t="s">
        <v>389</v>
      </c>
      <c r="L68" s="220"/>
      <c r="M68" s="220" t="s">
        <v>10</v>
      </c>
      <c r="N68" s="221">
        <v>1</v>
      </c>
      <c r="O68" s="285">
        <v>1000</v>
      </c>
      <c r="P68" s="286">
        <v>0.05</v>
      </c>
      <c r="Q68" s="287">
        <f t="shared" si="35"/>
        <v>1050</v>
      </c>
      <c r="R68" s="288">
        <f t="shared" si="36"/>
        <v>87.5</v>
      </c>
      <c r="S68" s="567"/>
      <c r="T68" s="567"/>
      <c r="U68" s="564"/>
      <c r="V68" s="568"/>
      <c r="W68" s="287">
        <f t="shared" si="37"/>
        <v>1114.4892952720786</v>
      </c>
      <c r="X68" s="291">
        <f t="shared" si="38"/>
        <v>92.874107939339879</v>
      </c>
      <c r="Y68" s="570"/>
      <c r="Z68" s="567"/>
      <c r="AA68" s="564"/>
      <c r="AB68" s="561"/>
      <c r="AC68" s="287">
        <f t="shared" si="39"/>
        <v>1114.4892952720786</v>
      </c>
      <c r="AD68" s="291">
        <f t="shared" si="40"/>
        <v>92.874107939339879</v>
      </c>
      <c r="AE68" s="567"/>
      <c r="AF68" s="567"/>
      <c r="AG68" s="564"/>
      <c r="AH68" s="561"/>
      <c r="AI68" s="287">
        <f t="shared" si="51"/>
        <v>1114.4892952720786</v>
      </c>
      <c r="AJ68" s="291">
        <f t="shared" si="52"/>
        <v>92.874107939339879</v>
      </c>
      <c r="AK68" s="567"/>
      <c r="AL68" s="567"/>
      <c r="AM68" s="564"/>
      <c r="AN68" s="561"/>
      <c r="AO68" s="287">
        <f t="shared" si="53"/>
        <v>1114.4892952720786</v>
      </c>
      <c r="AP68" s="291">
        <f t="shared" si="54"/>
        <v>92.874107939339879</v>
      </c>
      <c r="AQ68" s="567"/>
      <c r="AR68" s="567"/>
      <c r="AS68" s="564"/>
      <c r="AT68" s="561"/>
      <c r="AU68" s="292">
        <f t="shared" si="45"/>
        <v>1114.4892952720786</v>
      </c>
      <c r="AV68" s="291">
        <f t="shared" si="46"/>
        <v>92.874107939339879</v>
      </c>
      <c r="AW68" s="567"/>
      <c r="AX68" s="567"/>
      <c r="AY68" s="564"/>
    </row>
    <row r="72" spans="1:51" x14ac:dyDescent="0.25">
      <c r="B72" s="345" t="s">
        <v>453</v>
      </c>
      <c r="S72" s="232">
        <f>SUM(S19:S46)</f>
        <v>26250</v>
      </c>
      <c r="T72" s="232">
        <f>SUM(T19:T46)</f>
        <v>2187.5</v>
      </c>
      <c r="Y72" s="232">
        <f>SUM(Y19:Y46)</f>
        <v>27862.232381801965</v>
      </c>
      <c r="Z72" s="232">
        <f>SUM(Z19:Z46)</f>
        <v>2321.8526984834971</v>
      </c>
      <c r="AE72" s="232">
        <f>SUM(AE19:AE46)</f>
        <v>27862.232381801965</v>
      </c>
      <c r="AF72" s="232">
        <f>SUM(AF19:AF46)</f>
        <v>2321.8526984834971</v>
      </c>
      <c r="AK72" s="232">
        <f>SUM(AK19:AK46)</f>
        <v>27862.232381801965</v>
      </c>
      <c r="AL72" s="232">
        <f>SUM(AL19:AL46)</f>
        <v>2321.8526984834971</v>
      </c>
      <c r="AQ72" s="232">
        <f>SUM(AQ19:AQ46)</f>
        <v>27862.232381801965</v>
      </c>
      <c r="AR72" s="232">
        <f>SUM(AR19:AR46)</f>
        <v>2321.8526984834971</v>
      </c>
      <c r="AW72" s="232">
        <f>SUM(AW19:AW46)</f>
        <v>27862.232381801965</v>
      </c>
      <c r="AX72" s="232">
        <f>SUM(AX19:AX46)</f>
        <v>2321.8526984834971</v>
      </c>
    </row>
    <row r="73" spans="1:51" x14ac:dyDescent="0.25">
      <c r="B73" s="345" t="s">
        <v>454</v>
      </c>
      <c r="S73" s="232">
        <f>SUM(S47)</f>
        <v>23100</v>
      </c>
      <c r="T73" s="232">
        <f t="shared" ref="T73:AR73" si="55">SUM(T47)</f>
        <v>1925</v>
      </c>
      <c r="Y73" s="232">
        <f t="shared" si="55"/>
        <v>24518.764495985739</v>
      </c>
      <c r="Z73" s="232">
        <f t="shared" si="55"/>
        <v>2043.2303746654773</v>
      </c>
      <c r="AE73" s="232">
        <f t="shared" si="55"/>
        <v>24518.764495985739</v>
      </c>
      <c r="AF73" s="232">
        <f t="shared" si="55"/>
        <v>2043.2303746654773</v>
      </c>
      <c r="AK73" s="232">
        <f t="shared" si="55"/>
        <v>24518.764495985739</v>
      </c>
      <c r="AL73" s="232">
        <f t="shared" si="55"/>
        <v>2043.2303746654773</v>
      </c>
      <c r="AQ73" s="232">
        <f t="shared" si="55"/>
        <v>24518.764495985739</v>
      </c>
      <c r="AR73" s="232">
        <f t="shared" si="55"/>
        <v>2043.2303746654773</v>
      </c>
      <c r="AW73" s="232">
        <f t="shared" ref="AW73:AX73" si="56">SUM(AW47)</f>
        <v>24518.764495985739</v>
      </c>
      <c r="AX73" s="232">
        <f t="shared" si="56"/>
        <v>2043.2303746654773</v>
      </c>
    </row>
  </sheetData>
  <autoFilter ref="A18:AY68"/>
  <dataConsolidate/>
  <mergeCells count="142">
    <mergeCell ref="E19:E23"/>
    <mergeCell ref="E24:E25"/>
    <mergeCell ref="E42:E45"/>
    <mergeCell ref="E61:E63"/>
    <mergeCell ref="E27:E29"/>
    <mergeCell ref="E65:E66"/>
    <mergeCell ref="AY47:AY68"/>
    <mergeCell ref="AY42:AY46"/>
    <mergeCell ref="AY30:AY34"/>
    <mergeCell ref="AW35:AW39"/>
    <mergeCell ref="AX35:AX39"/>
    <mergeCell ref="AY35:AY39"/>
    <mergeCell ref="AW40:AW41"/>
    <mergeCell ref="AX40:AX41"/>
    <mergeCell ref="AY40:AY41"/>
    <mergeCell ref="AW19:AW26"/>
    <mergeCell ref="AX19:AX26"/>
    <mergeCell ref="AY19:AY26"/>
    <mergeCell ref="AW27:AW29"/>
    <mergeCell ref="AX27:AX29"/>
    <mergeCell ref="AY27:AY29"/>
    <mergeCell ref="AQ47:AQ68"/>
    <mergeCell ref="AR47:AR68"/>
    <mergeCell ref="AS47:AS68"/>
    <mergeCell ref="AW30:AW34"/>
    <mergeCell ref="AX30:AX34"/>
    <mergeCell ref="AW42:AW46"/>
    <mergeCell ref="AX42:AX46"/>
    <mergeCell ref="AW47:AW68"/>
    <mergeCell ref="AX47:AX68"/>
    <mergeCell ref="AQ40:AQ41"/>
    <mergeCell ref="AR40:AR41"/>
    <mergeCell ref="AS40:AS41"/>
    <mergeCell ref="AQ42:AQ46"/>
    <mergeCell ref="AR42:AR46"/>
    <mergeCell ref="AS42:AS46"/>
    <mergeCell ref="AQ30:AQ34"/>
    <mergeCell ref="AR30:AR34"/>
    <mergeCell ref="AS30:AS34"/>
    <mergeCell ref="AQ35:AQ39"/>
    <mergeCell ref="AR35:AR39"/>
    <mergeCell ref="AS35:AS39"/>
    <mergeCell ref="AQ19:AQ26"/>
    <mergeCell ref="AR19:AR26"/>
    <mergeCell ref="AS19:AS26"/>
    <mergeCell ref="AQ27:AQ29"/>
    <mergeCell ref="AR27:AR29"/>
    <mergeCell ref="AS27:AS29"/>
    <mergeCell ref="AK30:AK34"/>
    <mergeCell ref="AL30:AL34"/>
    <mergeCell ref="AM30:AM34"/>
    <mergeCell ref="AG35:AG39"/>
    <mergeCell ref="AE40:AE41"/>
    <mergeCell ref="AF40:AF41"/>
    <mergeCell ref="AG40:AG41"/>
    <mergeCell ref="AK47:AK68"/>
    <mergeCell ref="AL47:AL68"/>
    <mergeCell ref="AM47:AM68"/>
    <mergeCell ref="AK42:AK46"/>
    <mergeCell ref="AL42:AL46"/>
    <mergeCell ref="AM42:AM46"/>
    <mergeCell ref="AM35:AM39"/>
    <mergeCell ref="AK40:AK41"/>
    <mergeCell ref="AL40:AL41"/>
    <mergeCell ref="AM40:AM41"/>
    <mergeCell ref="S47:S68"/>
    <mergeCell ref="T47:T68"/>
    <mergeCell ref="U47:U68"/>
    <mergeCell ref="AG47:AG68"/>
    <mergeCell ref="AK19:AK26"/>
    <mergeCell ref="AL19:AL26"/>
    <mergeCell ref="AM19:AM26"/>
    <mergeCell ref="AG42:AG46"/>
    <mergeCell ref="AK35:AK39"/>
    <mergeCell ref="AL35:AL39"/>
    <mergeCell ref="Z42:Z46"/>
    <mergeCell ref="AE19:AE26"/>
    <mergeCell ref="AF19:AF26"/>
    <mergeCell ref="AG19:AG26"/>
    <mergeCell ref="AE27:AE29"/>
    <mergeCell ref="AF27:AF29"/>
    <mergeCell ref="AG27:AG29"/>
    <mergeCell ref="AB19:AB68"/>
    <mergeCell ref="AG30:AG34"/>
    <mergeCell ref="AE35:AE39"/>
    <mergeCell ref="AF35:AF39"/>
    <mergeCell ref="AK27:AK29"/>
    <mergeCell ref="AL27:AL29"/>
    <mergeCell ref="AM27:AM29"/>
    <mergeCell ref="Y47:Y68"/>
    <mergeCell ref="Z47:Z68"/>
    <mergeCell ref="AA47:AA68"/>
    <mergeCell ref="AE30:AE34"/>
    <mergeCell ref="AF30:AF34"/>
    <mergeCell ref="AE42:AE46"/>
    <mergeCell ref="AF42:AF46"/>
    <mergeCell ref="AE47:AE68"/>
    <mergeCell ref="AF47:AF68"/>
    <mergeCell ref="Y40:Y41"/>
    <mergeCell ref="Z40:Z41"/>
    <mergeCell ref="AA40:AA41"/>
    <mergeCell ref="Y42:Y46"/>
    <mergeCell ref="AA42:AA46"/>
    <mergeCell ref="S27:S29"/>
    <mergeCell ref="T27:T29"/>
    <mergeCell ref="U27:U29"/>
    <mergeCell ref="T40:T41"/>
    <mergeCell ref="U40:U41"/>
    <mergeCell ref="S42:S46"/>
    <mergeCell ref="T42:T46"/>
    <mergeCell ref="U42:U46"/>
    <mergeCell ref="S30:S34"/>
    <mergeCell ref="T30:T34"/>
    <mergeCell ref="U30:U34"/>
    <mergeCell ref="S35:S39"/>
    <mergeCell ref="T35:T39"/>
    <mergeCell ref="S40:S41"/>
    <mergeCell ref="U35:U39"/>
    <mergeCell ref="A1:C1"/>
    <mergeCell ref="A3:C3"/>
    <mergeCell ref="A5:B5"/>
    <mergeCell ref="A6:C6"/>
    <mergeCell ref="O17:P17"/>
    <mergeCell ref="AN19:AN68"/>
    <mergeCell ref="AT19:AT68"/>
    <mergeCell ref="AA19:AA26"/>
    <mergeCell ref="AA27:AA29"/>
    <mergeCell ref="Z30:Z34"/>
    <mergeCell ref="AA30:AA34"/>
    <mergeCell ref="Z35:Z39"/>
    <mergeCell ref="AA35:AA39"/>
    <mergeCell ref="V19:V68"/>
    <mergeCell ref="Y19:Y26"/>
    <mergeCell ref="Z19:Z26"/>
    <mergeCell ref="Y27:Y29"/>
    <mergeCell ref="Z27:Z29"/>
    <mergeCell ref="Y30:Y34"/>
    <mergeCell ref="AH19:AH68"/>
    <mergeCell ref="Y35:Y39"/>
    <mergeCell ref="S19:S26"/>
    <mergeCell ref="T19:T26"/>
    <mergeCell ref="U19:U26"/>
  </mergeCells>
  <conditionalFormatting sqref="F19:F26 F28:F68">
    <cfRule type="expression" dxfId="39" priority="51">
      <formula>ISBLANK(#REF!)</formula>
    </cfRule>
  </conditionalFormatting>
  <conditionalFormatting sqref="F27">
    <cfRule type="expression" dxfId="38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Liste_D!$B$2:$B$61</xm:f>
          </x14:formula1>
          <xm:sqref>J19:J68</xm:sqref>
        </x14:dataValidation>
        <x14:dataValidation type="list" allowBlank="1" showInputMessage="1" showErrorMessage="1">
          <x14:formula1>
            <xm:f>Liste_D!$A$2:$A$16</xm:f>
          </x14:formula1>
          <xm:sqref>I19:I68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="85" zoomScaleNormal="85" workbookViewId="0">
      <selection activeCell="E10" sqref="E10"/>
    </sheetView>
  </sheetViews>
  <sheetFormatPr baseColWidth="10" defaultColWidth="10.85546875" defaultRowHeight="14.25" x14ac:dyDescent="0.2"/>
  <cols>
    <col min="1" max="1" width="22.28515625" style="43" customWidth="1"/>
    <col min="2" max="2" width="21.7109375" style="49" customWidth="1"/>
    <col min="3" max="3" width="21.85546875" style="50" customWidth="1"/>
    <col min="4" max="4" width="10.85546875" style="43"/>
    <col min="5" max="6" width="16.42578125" style="43" customWidth="1"/>
    <col min="7" max="7" width="20.28515625" style="43" bestFit="1" customWidth="1"/>
    <col min="8" max="8" width="16.42578125" style="43" customWidth="1"/>
    <col min="9" max="9" width="17.85546875" style="43" customWidth="1"/>
    <col min="10" max="10" width="22.140625" style="43" customWidth="1"/>
    <col min="11" max="16384" width="10.85546875" style="43"/>
  </cols>
  <sheetData>
    <row r="1" spans="1:12" ht="34.5" thickBot="1" x14ac:dyDescent="0.25">
      <c r="A1" s="41" t="s">
        <v>6</v>
      </c>
      <c r="B1" s="41" t="s">
        <v>5</v>
      </c>
      <c r="C1" s="42" t="s">
        <v>66</v>
      </c>
      <c r="E1" s="54" t="s">
        <v>128</v>
      </c>
      <c r="F1" s="55" t="s">
        <v>129</v>
      </c>
      <c r="G1" s="55" t="s">
        <v>147</v>
      </c>
      <c r="H1" s="55" t="s">
        <v>127</v>
      </c>
      <c r="I1" s="56" t="s">
        <v>130</v>
      </c>
      <c r="J1" s="69" t="s">
        <v>171</v>
      </c>
    </row>
    <row r="2" spans="1:12" x14ac:dyDescent="0.2">
      <c r="A2" s="44" t="s">
        <v>20</v>
      </c>
      <c r="B2" s="45" t="s">
        <v>67</v>
      </c>
      <c r="C2" s="44"/>
      <c r="E2" s="57" t="s">
        <v>132</v>
      </c>
      <c r="F2" s="58" t="s">
        <v>136</v>
      </c>
      <c r="G2" s="58" t="s">
        <v>148</v>
      </c>
      <c r="H2" s="58" t="s">
        <v>161</v>
      </c>
      <c r="I2" s="66" t="s">
        <v>155</v>
      </c>
      <c r="J2" s="70" t="s">
        <v>195</v>
      </c>
      <c r="L2" s="58" t="s">
        <v>172</v>
      </c>
    </row>
    <row r="3" spans="1:12" x14ac:dyDescent="0.2">
      <c r="A3" s="44" t="s">
        <v>19</v>
      </c>
      <c r="B3" s="45" t="s">
        <v>68</v>
      </c>
      <c r="C3" s="44"/>
      <c r="E3" s="59" t="s">
        <v>133</v>
      </c>
      <c r="F3" s="60" t="s">
        <v>137</v>
      </c>
      <c r="G3" s="60" t="s">
        <v>149</v>
      </c>
      <c r="H3" s="60" t="s">
        <v>138</v>
      </c>
      <c r="I3" s="67" t="s">
        <v>158</v>
      </c>
      <c r="J3" s="71" t="s">
        <v>196</v>
      </c>
      <c r="L3" s="60" t="s">
        <v>173</v>
      </c>
    </row>
    <row r="4" spans="1:12" x14ac:dyDescent="0.2">
      <c r="A4" s="44" t="s">
        <v>69</v>
      </c>
      <c r="B4" s="45" t="s">
        <v>70</v>
      </c>
      <c r="C4" s="44"/>
      <c r="E4" s="59" t="s">
        <v>134</v>
      </c>
      <c r="F4" s="60"/>
      <c r="G4" s="60" t="s">
        <v>150</v>
      </c>
      <c r="H4" s="60" t="s">
        <v>146</v>
      </c>
      <c r="I4" s="67" t="s">
        <v>159</v>
      </c>
      <c r="J4" s="71" t="s">
        <v>197</v>
      </c>
      <c r="L4" s="60" t="s">
        <v>174</v>
      </c>
    </row>
    <row r="5" spans="1:12" x14ac:dyDescent="0.2">
      <c r="A5" s="44" t="s">
        <v>19</v>
      </c>
      <c r="B5" s="45" t="s">
        <v>71</v>
      </c>
      <c r="C5" s="44"/>
      <c r="E5" s="59" t="s">
        <v>135</v>
      </c>
      <c r="F5" s="60"/>
      <c r="G5" s="60" t="s">
        <v>151</v>
      </c>
      <c r="H5" s="60" t="s">
        <v>139</v>
      </c>
      <c r="I5" s="67"/>
      <c r="J5" s="71" t="s">
        <v>198</v>
      </c>
      <c r="L5" s="60" t="s">
        <v>175</v>
      </c>
    </row>
    <row r="6" spans="1:12" x14ac:dyDescent="0.2">
      <c r="A6" s="44" t="s">
        <v>72</v>
      </c>
      <c r="B6" s="45" t="s">
        <v>73</v>
      </c>
      <c r="C6" s="44"/>
      <c r="E6" s="59"/>
      <c r="F6" s="60"/>
      <c r="G6" s="60" t="s">
        <v>152</v>
      </c>
      <c r="H6" s="60" t="s">
        <v>140</v>
      </c>
      <c r="I6" s="67" t="s">
        <v>156</v>
      </c>
      <c r="J6" s="71" t="s">
        <v>199</v>
      </c>
      <c r="L6" s="73" t="s">
        <v>176</v>
      </c>
    </row>
    <row r="7" spans="1:12" x14ac:dyDescent="0.2">
      <c r="A7" s="44" t="s">
        <v>74</v>
      </c>
      <c r="B7" s="46" t="s">
        <v>75</v>
      </c>
      <c r="C7" s="44"/>
      <c r="E7" s="59"/>
      <c r="F7" s="60"/>
      <c r="G7" s="60" t="s">
        <v>167</v>
      </c>
      <c r="H7" s="60" t="s">
        <v>141</v>
      </c>
      <c r="I7" s="67" t="s">
        <v>160</v>
      </c>
      <c r="J7" s="71" t="s">
        <v>200</v>
      </c>
      <c r="L7" s="60" t="s">
        <v>177</v>
      </c>
    </row>
    <row r="8" spans="1:12" x14ac:dyDescent="0.2">
      <c r="A8" s="44" t="s">
        <v>76</v>
      </c>
      <c r="B8" s="46" t="s">
        <v>77</v>
      </c>
      <c r="C8" s="44"/>
      <c r="E8" s="59"/>
      <c r="F8" s="60"/>
      <c r="G8" s="60" t="s">
        <v>153</v>
      </c>
      <c r="H8" s="60" t="s">
        <v>142</v>
      </c>
      <c r="I8" s="67" t="s">
        <v>169</v>
      </c>
      <c r="J8" s="71" t="s">
        <v>201</v>
      </c>
      <c r="L8" s="60" t="s">
        <v>178</v>
      </c>
    </row>
    <row r="9" spans="1:12" x14ac:dyDescent="0.2">
      <c r="A9" s="44" t="s">
        <v>78</v>
      </c>
      <c r="B9" s="45" t="s">
        <v>79</v>
      </c>
      <c r="C9" s="44"/>
      <c r="E9" s="59"/>
      <c r="F9" s="60"/>
      <c r="G9" s="60" t="s">
        <v>154</v>
      </c>
      <c r="H9" s="60" t="s">
        <v>143</v>
      </c>
      <c r="I9" s="67" t="s">
        <v>157</v>
      </c>
      <c r="J9" s="71" t="s">
        <v>202</v>
      </c>
      <c r="L9" s="60" t="s">
        <v>179</v>
      </c>
    </row>
    <row r="10" spans="1:12" x14ac:dyDescent="0.2">
      <c r="A10" s="44" t="s">
        <v>80</v>
      </c>
      <c r="B10" s="45" t="s">
        <v>81</v>
      </c>
      <c r="C10" s="44" t="s">
        <v>82</v>
      </c>
      <c r="E10" s="59"/>
      <c r="F10" s="60"/>
      <c r="G10" s="60" t="s">
        <v>166</v>
      </c>
      <c r="H10" s="60" t="s">
        <v>144</v>
      </c>
      <c r="I10" s="67"/>
      <c r="J10" s="71" t="s">
        <v>203</v>
      </c>
      <c r="L10" s="60" t="s">
        <v>180</v>
      </c>
    </row>
    <row r="11" spans="1:12" x14ac:dyDescent="0.2">
      <c r="A11" s="44" t="s">
        <v>12</v>
      </c>
      <c r="B11" s="45" t="s">
        <v>83</v>
      </c>
      <c r="E11" s="59"/>
      <c r="F11" s="60"/>
      <c r="G11" s="60" t="s">
        <v>163</v>
      </c>
      <c r="H11" s="60" t="s">
        <v>145</v>
      </c>
      <c r="I11" s="67" t="s">
        <v>168</v>
      </c>
      <c r="J11" s="71" t="s">
        <v>204</v>
      </c>
      <c r="L11" s="60" t="s">
        <v>181</v>
      </c>
    </row>
    <row r="12" spans="1:12" x14ac:dyDescent="0.2">
      <c r="B12" s="45" t="s">
        <v>84</v>
      </c>
      <c r="C12" s="44"/>
      <c r="E12" s="59"/>
      <c r="F12" s="60"/>
      <c r="G12" s="60" t="s">
        <v>164</v>
      </c>
      <c r="H12" s="60"/>
      <c r="I12" s="67"/>
      <c r="J12" s="71" t="s">
        <v>205</v>
      </c>
      <c r="L12" s="73" t="s">
        <v>183</v>
      </c>
    </row>
    <row r="13" spans="1:12" x14ac:dyDescent="0.2">
      <c r="A13" s="44"/>
      <c r="B13" s="45" t="s">
        <v>85</v>
      </c>
      <c r="C13" s="44"/>
      <c r="E13" s="59"/>
      <c r="F13" s="60"/>
      <c r="G13" s="60"/>
      <c r="H13" s="60"/>
      <c r="I13" s="67"/>
      <c r="J13" s="71" t="s">
        <v>206</v>
      </c>
      <c r="L13" s="60" t="s">
        <v>184</v>
      </c>
    </row>
    <row r="14" spans="1:12" x14ac:dyDescent="0.2">
      <c r="A14" s="44"/>
      <c r="B14" s="45" t="s">
        <v>86</v>
      </c>
      <c r="C14" s="44"/>
      <c r="E14" s="59"/>
      <c r="F14" s="60"/>
      <c r="G14" s="60"/>
      <c r="H14" s="60"/>
      <c r="I14" s="67" t="s">
        <v>165</v>
      </c>
      <c r="J14" s="71" t="s">
        <v>207</v>
      </c>
      <c r="L14" s="60" t="s">
        <v>185</v>
      </c>
    </row>
    <row r="15" spans="1:12" x14ac:dyDescent="0.2">
      <c r="A15" s="44"/>
      <c r="B15" s="45" t="s">
        <v>87</v>
      </c>
      <c r="C15" s="44"/>
      <c r="E15" s="59"/>
      <c r="F15" s="60"/>
      <c r="G15" s="60"/>
      <c r="H15" s="60"/>
      <c r="I15" s="67"/>
      <c r="J15" s="71"/>
      <c r="L15" s="60" t="s">
        <v>186</v>
      </c>
    </row>
    <row r="16" spans="1:12" x14ac:dyDescent="0.2">
      <c r="A16" s="44"/>
      <c r="B16" s="45" t="s">
        <v>88</v>
      </c>
      <c r="C16" s="44"/>
      <c r="E16" s="59"/>
      <c r="F16" s="60"/>
      <c r="G16" s="60"/>
      <c r="H16" s="60"/>
      <c r="I16" s="67"/>
      <c r="J16" s="71" t="s">
        <v>208</v>
      </c>
      <c r="L16" s="60" t="s">
        <v>187</v>
      </c>
    </row>
    <row r="17" spans="1:12" ht="15" thickBot="1" x14ac:dyDescent="0.25">
      <c r="A17" s="44"/>
      <c r="B17" s="45" t="s">
        <v>89</v>
      </c>
      <c r="C17" s="44"/>
      <c r="E17" s="61"/>
      <c r="F17" s="62"/>
      <c r="G17" s="62"/>
      <c r="H17" s="62"/>
      <c r="I17" s="68"/>
      <c r="J17" s="71" t="s">
        <v>209</v>
      </c>
      <c r="L17" s="60" t="s">
        <v>188</v>
      </c>
    </row>
    <row r="18" spans="1:12" x14ac:dyDescent="0.2">
      <c r="A18" s="44"/>
      <c r="B18" s="45" t="s">
        <v>90</v>
      </c>
      <c r="C18" s="44"/>
      <c r="J18" s="71"/>
      <c r="L18" s="60" t="s">
        <v>189</v>
      </c>
    </row>
    <row r="19" spans="1:12" x14ac:dyDescent="0.2">
      <c r="A19" s="44"/>
      <c r="B19" s="45" t="s">
        <v>91</v>
      </c>
      <c r="C19" s="44"/>
      <c r="J19" s="71" t="s">
        <v>210</v>
      </c>
      <c r="L19" s="60" t="s">
        <v>190</v>
      </c>
    </row>
    <row r="20" spans="1:12" x14ac:dyDescent="0.2">
      <c r="A20" s="44"/>
      <c r="B20" s="45" t="s">
        <v>17</v>
      </c>
      <c r="C20" s="44"/>
      <c r="J20" s="71"/>
      <c r="L20" s="60" t="s">
        <v>191</v>
      </c>
    </row>
    <row r="21" spans="1:12" x14ac:dyDescent="0.2">
      <c r="A21" s="44"/>
      <c r="B21" s="45" t="s">
        <v>16</v>
      </c>
      <c r="C21" s="44"/>
      <c r="J21" s="71" t="s">
        <v>192</v>
      </c>
      <c r="L21" s="60" t="s">
        <v>192</v>
      </c>
    </row>
    <row r="22" spans="1:12" x14ac:dyDescent="0.2">
      <c r="A22" s="44"/>
      <c r="B22" s="45" t="s">
        <v>92</v>
      </c>
      <c r="C22" s="44"/>
      <c r="J22" s="71" t="s">
        <v>211</v>
      </c>
      <c r="L22" s="60" t="s">
        <v>193</v>
      </c>
    </row>
    <row r="23" spans="1:12" ht="15" thickBot="1" x14ac:dyDescent="0.25">
      <c r="A23" s="44"/>
      <c r="B23" s="45" t="s">
        <v>15</v>
      </c>
      <c r="C23" s="44"/>
      <c r="J23" s="71" t="s">
        <v>212</v>
      </c>
      <c r="L23" s="65" t="s">
        <v>194</v>
      </c>
    </row>
    <row r="24" spans="1:12" x14ac:dyDescent="0.2">
      <c r="A24" s="44"/>
      <c r="B24" s="45" t="s">
        <v>93</v>
      </c>
      <c r="C24" s="44"/>
      <c r="J24" s="71"/>
    </row>
    <row r="25" spans="1:12" x14ac:dyDescent="0.2">
      <c r="A25" s="44"/>
      <c r="B25" s="45" t="s">
        <v>94</v>
      </c>
      <c r="C25" s="44"/>
      <c r="J25" s="71"/>
    </row>
    <row r="26" spans="1:12" x14ac:dyDescent="0.2">
      <c r="A26" s="44"/>
      <c r="B26" s="47" t="s">
        <v>95</v>
      </c>
      <c r="C26" s="44"/>
      <c r="J26" s="71"/>
    </row>
    <row r="27" spans="1:12" x14ac:dyDescent="0.2">
      <c r="A27" s="44"/>
      <c r="B27" s="45" t="s">
        <v>96</v>
      </c>
      <c r="C27" s="44" t="s">
        <v>97</v>
      </c>
      <c r="J27" s="71"/>
    </row>
    <row r="28" spans="1:12" x14ac:dyDescent="0.2">
      <c r="A28" s="44"/>
      <c r="B28" s="47" t="s">
        <v>98</v>
      </c>
      <c r="C28" s="44"/>
      <c r="J28" s="71"/>
    </row>
    <row r="29" spans="1:12" ht="15" thickBot="1" x14ac:dyDescent="0.25">
      <c r="A29" s="44"/>
      <c r="B29" s="45" t="s">
        <v>99</v>
      </c>
      <c r="C29" s="44"/>
      <c r="J29" s="72"/>
    </row>
    <row r="30" spans="1:12" x14ac:dyDescent="0.2">
      <c r="A30" s="44"/>
      <c r="B30" s="48" t="s">
        <v>100</v>
      </c>
      <c r="C30" s="44"/>
    </row>
    <row r="31" spans="1:12" x14ac:dyDescent="0.2">
      <c r="A31" s="44"/>
      <c r="B31" s="48" t="s">
        <v>101</v>
      </c>
      <c r="C31" s="44"/>
    </row>
    <row r="32" spans="1:12" x14ac:dyDescent="0.2">
      <c r="B32" s="48" t="s">
        <v>102</v>
      </c>
      <c r="C32" s="44"/>
    </row>
    <row r="33" spans="2:3" x14ac:dyDescent="0.2">
      <c r="B33" s="48" t="s">
        <v>103</v>
      </c>
      <c r="C33" s="44"/>
    </row>
    <row r="34" spans="2:3" x14ac:dyDescent="0.2">
      <c r="B34" s="48" t="s">
        <v>104</v>
      </c>
      <c r="C34" s="44"/>
    </row>
    <row r="35" spans="2:3" x14ac:dyDescent="0.2">
      <c r="B35" s="48" t="s">
        <v>105</v>
      </c>
      <c r="C35" s="44"/>
    </row>
    <row r="36" spans="2:3" x14ac:dyDescent="0.2">
      <c r="B36" s="48" t="s">
        <v>106</v>
      </c>
      <c r="C36" s="44"/>
    </row>
    <row r="37" spans="2:3" x14ac:dyDescent="0.2">
      <c r="B37" s="48" t="s">
        <v>107</v>
      </c>
      <c r="C37" s="44"/>
    </row>
    <row r="38" spans="2:3" x14ac:dyDescent="0.2">
      <c r="B38" s="48" t="s">
        <v>108</v>
      </c>
      <c r="C38" s="44"/>
    </row>
    <row r="39" spans="2:3" x14ac:dyDescent="0.2">
      <c r="B39" s="45" t="s">
        <v>109</v>
      </c>
      <c r="C39" s="44"/>
    </row>
    <row r="40" spans="2:3" x14ac:dyDescent="0.2">
      <c r="B40" s="45" t="s">
        <v>110</v>
      </c>
      <c r="C40" s="44"/>
    </row>
    <row r="41" spans="2:3" x14ac:dyDescent="0.2">
      <c r="B41" s="45" t="s">
        <v>111</v>
      </c>
      <c r="C41" s="44"/>
    </row>
    <row r="42" spans="2:3" x14ac:dyDescent="0.2">
      <c r="B42" s="45" t="s">
        <v>13</v>
      </c>
      <c r="C42" s="44"/>
    </row>
    <row r="43" spans="2:3" x14ac:dyDescent="0.2">
      <c r="B43" s="45" t="s">
        <v>112</v>
      </c>
      <c r="C43" s="44"/>
    </row>
    <row r="44" spans="2:3" x14ac:dyDescent="0.2">
      <c r="B44" s="45" t="s">
        <v>113</v>
      </c>
      <c r="C44" s="44"/>
    </row>
    <row r="45" spans="2:3" x14ac:dyDescent="0.2">
      <c r="B45" s="45" t="s">
        <v>18</v>
      </c>
      <c r="C45" s="44"/>
    </row>
    <row r="46" spans="2:3" x14ac:dyDescent="0.2">
      <c r="B46" s="45" t="s">
        <v>114</v>
      </c>
      <c r="C46" s="44"/>
    </row>
    <row r="47" spans="2:3" x14ac:dyDescent="0.2">
      <c r="B47" s="45" t="s">
        <v>115</v>
      </c>
      <c r="C47" s="44"/>
    </row>
    <row r="48" spans="2:3" x14ac:dyDescent="0.2">
      <c r="B48" s="45" t="s">
        <v>116</v>
      </c>
      <c r="C48" s="44"/>
    </row>
    <row r="49" spans="2:3" x14ac:dyDescent="0.2">
      <c r="B49" s="45" t="s">
        <v>117</v>
      </c>
      <c r="C49" s="44"/>
    </row>
    <row r="50" spans="2:3" x14ac:dyDescent="0.2">
      <c r="B50" s="45" t="s">
        <v>118</v>
      </c>
      <c r="C50" s="44"/>
    </row>
    <row r="51" spans="2:3" x14ac:dyDescent="0.2">
      <c r="B51" s="45" t="s">
        <v>14</v>
      </c>
      <c r="C51" s="44"/>
    </row>
    <row r="52" spans="2:3" x14ac:dyDescent="0.2">
      <c r="B52" s="45" t="s">
        <v>11</v>
      </c>
      <c r="C52" s="44"/>
    </row>
    <row r="53" spans="2:3" x14ac:dyDescent="0.2">
      <c r="C53" s="44"/>
    </row>
    <row r="54" spans="2:3" x14ac:dyDescent="0.2">
      <c r="B54" s="45"/>
      <c r="C54" s="44"/>
    </row>
    <row r="55" spans="2:3" x14ac:dyDescent="0.2">
      <c r="B55" s="45"/>
      <c r="C55" s="44"/>
    </row>
    <row r="56" spans="2:3" x14ac:dyDescent="0.2">
      <c r="B56" s="45"/>
      <c r="C56" s="44"/>
    </row>
    <row r="57" spans="2:3" x14ac:dyDescent="0.2">
      <c r="B57" s="45"/>
      <c r="C57" s="44"/>
    </row>
    <row r="58" spans="2:3" x14ac:dyDescent="0.2">
      <c r="B58" s="45"/>
      <c r="C58" s="44"/>
    </row>
    <row r="59" spans="2:3" x14ac:dyDescent="0.2">
      <c r="B59" s="45"/>
      <c r="C59" s="44"/>
    </row>
    <row r="60" spans="2:3" x14ac:dyDescent="0.2">
      <c r="B60" s="45"/>
      <c r="C60" s="44"/>
    </row>
    <row r="61" spans="2:3" x14ac:dyDescent="0.2">
      <c r="B61" s="45"/>
      <c r="C61" s="44"/>
    </row>
    <row r="62" spans="2:3" x14ac:dyDescent="0.2">
      <c r="B62" s="45"/>
      <c r="C62" s="44"/>
    </row>
    <row r="63" spans="2:3" x14ac:dyDescent="0.2">
      <c r="B63" s="45"/>
      <c r="C63" s="44"/>
    </row>
    <row r="64" spans="2:3" x14ac:dyDescent="0.2">
      <c r="B64" s="45"/>
      <c r="C64" s="44"/>
    </row>
    <row r="65" spans="2:3" x14ac:dyDescent="0.2">
      <c r="B65" s="45"/>
      <c r="C65" s="44"/>
    </row>
    <row r="66" spans="2:3" x14ac:dyDescent="0.2">
      <c r="B66" s="45"/>
      <c r="C66" s="44"/>
    </row>
    <row r="67" spans="2:3" x14ac:dyDescent="0.2">
      <c r="B67" s="45"/>
      <c r="C67" s="44"/>
    </row>
    <row r="68" spans="2:3" x14ac:dyDescent="0.2">
      <c r="B68" s="45"/>
      <c r="C68" s="4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1"/>
  <sheetViews>
    <sheetView zoomScale="70" zoomScaleNormal="70" workbookViewId="0">
      <selection activeCell="E18" sqref="E18"/>
    </sheetView>
  </sheetViews>
  <sheetFormatPr baseColWidth="10" defaultColWidth="10.85546875" defaultRowHeight="12" outlineLevelCol="2" x14ac:dyDescent="0.25"/>
  <cols>
    <col min="1" max="1" width="6.85546875" style="230" customWidth="1"/>
    <col min="2" max="2" width="22.42578125" style="230" customWidth="1"/>
    <col min="3" max="3" width="10.85546875" style="230"/>
    <col min="4" max="4" width="17.5703125" style="230" customWidth="1"/>
    <col min="5" max="5" width="21.42578125" style="230" customWidth="1"/>
    <col min="6" max="6" width="34.28515625" style="230" customWidth="1" outlineLevel="1"/>
    <col min="7" max="7" width="38.5703125" style="230" customWidth="1" outlineLevel="1"/>
    <col min="8" max="8" width="7.140625" style="230" customWidth="1" outlineLevel="1"/>
    <col min="9" max="9" width="7.5703125" style="230" customWidth="1" outlineLevel="1"/>
    <col min="10" max="10" width="6.85546875" style="231" customWidth="1" outlineLevel="1"/>
    <col min="11" max="11" width="24.28515625" style="230" customWidth="1" outlineLevel="1"/>
    <col min="12" max="12" width="29.5703125" style="230" customWidth="1" outlineLevel="1"/>
    <col min="13" max="13" width="1.5703125" style="230" customWidth="1" outlineLevel="1"/>
    <col min="14" max="14" width="14.28515625" style="230" customWidth="1" outlineLevel="2"/>
    <col min="15" max="15" width="13.5703125" style="230" customWidth="1" outlineLevel="2"/>
    <col min="16" max="16" width="12.140625" style="230" customWidth="1" outlineLevel="2"/>
    <col min="17" max="17" width="13.7109375" style="230" customWidth="1" outlineLevel="2"/>
    <col min="18" max="18" width="13.42578125" style="230" customWidth="1" outlineLevel="2"/>
    <col min="19" max="19" width="11.5703125" style="230" customWidth="1" outlineLevel="2"/>
    <col min="20" max="20" width="12.140625" style="230" customWidth="1" outlineLevel="2"/>
    <col min="21" max="21" width="16.28515625" style="230" customWidth="1" outlineLevel="2"/>
    <col min="22" max="22" width="18.85546875" style="230" customWidth="1" outlineLevel="2"/>
    <col min="23" max="23" width="19.85546875" style="230" customWidth="1" outlineLevel="2"/>
    <col min="24" max="24" width="2.5703125" style="230" customWidth="1"/>
    <col min="25" max="25" width="14.42578125" style="230" customWidth="1" outlineLevel="1" collapsed="1"/>
    <col min="26" max="26" width="14.42578125" style="230" customWidth="1" outlineLevel="1"/>
    <col min="27" max="27" width="13.85546875" style="232" customWidth="1" outlineLevel="1"/>
    <col min="28" max="28" width="14.7109375" style="233" customWidth="1" outlineLevel="1"/>
    <col min="29" max="32" width="12.85546875" style="233" customWidth="1" outlineLevel="1"/>
    <col min="33" max="33" width="15.42578125" style="232" customWidth="1" outlineLevel="1"/>
    <col min="34" max="34" width="12.5703125" style="232" customWidth="1"/>
    <col min="35" max="35" width="12.7109375" style="232" customWidth="1"/>
    <col min="36" max="36" width="10.85546875" style="232"/>
    <col min="37" max="37" width="3.140625" style="232" customWidth="1"/>
    <col min="38" max="38" width="15.42578125" style="232" customWidth="1" outlineLevel="1"/>
    <col min="39" max="40" width="13.140625" style="232" customWidth="1" outlineLevel="1"/>
    <col min="41" max="41" width="11.7109375" style="232" customWidth="1" outlineLevel="1"/>
    <col min="42" max="42" width="13.140625" style="232" customWidth="1" outlineLevel="1"/>
    <col min="43" max="43" width="13.140625" style="232" customWidth="1"/>
    <col min="44" max="44" width="15.42578125" style="232" customWidth="1" outlineLevel="1"/>
    <col min="45" max="45" width="16.85546875" style="232" customWidth="1" outlineLevel="1"/>
    <col min="46" max="47" width="12.85546875" style="232" customWidth="1" outlineLevel="1"/>
    <col min="48" max="48" width="10.85546875" style="232" customWidth="1" outlineLevel="1"/>
    <col min="49" max="49" width="10.85546875" style="232"/>
    <col min="50" max="50" width="15.42578125" style="232" customWidth="1" outlineLevel="1"/>
    <col min="51" max="51" width="16.85546875" style="232" customWidth="1" outlineLevel="1"/>
    <col min="52" max="53" width="12.85546875" style="232" customWidth="1" outlineLevel="1"/>
    <col min="54" max="54" width="10.85546875" style="232" customWidth="1" outlineLevel="1"/>
    <col min="55" max="55" width="10.85546875" style="232"/>
    <col min="56" max="56" width="15.42578125" style="232" customWidth="1" outlineLevel="1"/>
    <col min="57" max="57" width="16.85546875" style="232" customWidth="1" outlineLevel="1"/>
    <col min="58" max="60" width="10.85546875" style="232" customWidth="1" outlineLevel="1"/>
    <col min="61" max="61" width="10.85546875" style="232"/>
    <col min="62" max="62" width="15.42578125" style="232" customWidth="1" outlineLevel="1"/>
    <col min="63" max="63" width="16.85546875" style="232" customWidth="1" outlineLevel="1"/>
    <col min="64" max="66" width="10.85546875" style="230" customWidth="1" outlineLevel="1"/>
    <col min="67" max="16384" width="10.85546875" style="230"/>
  </cols>
  <sheetData>
    <row r="1" spans="1:7" x14ac:dyDescent="0.25">
      <c r="A1" s="553" t="s">
        <v>21</v>
      </c>
      <c r="B1" s="553"/>
      <c r="C1" s="553"/>
      <c r="D1" s="227"/>
      <c r="E1" s="227"/>
      <c r="F1" s="227"/>
      <c r="G1" s="229"/>
    </row>
    <row r="2" spans="1:7" x14ac:dyDescent="0.25">
      <c r="A2" s="227"/>
      <c r="B2" s="227"/>
      <c r="C2" s="227"/>
      <c r="D2" s="227"/>
      <c r="E2" s="227"/>
      <c r="F2" s="227"/>
      <c r="G2" s="229"/>
    </row>
    <row r="3" spans="1:7" x14ac:dyDescent="0.25">
      <c r="A3" s="554" t="s">
        <v>22</v>
      </c>
      <c r="B3" s="555"/>
      <c r="C3" s="555"/>
      <c r="D3" s="227"/>
      <c r="E3" s="227"/>
      <c r="F3" s="227"/>
      <c r="G3" s="229"/>
    </row>
    <row r="4" spans="1:7" x14ac:dyDescent="0.25">
      <c r="A4" s="143"/>
      <c r="B4" s="227"/>
      <c r="C4" s="227"/>
      <c r="D4" s="227"/>
      <c r="E4" s="227"/>
      <c r="F4" s="227"/>
      <c r="G4" s="229"/>
    </row>
    <row r="5" spans="1:7" x14ac:dyDescent="0.25">
      <c r="A5" s="556" t="s">
        <v>23</v>
      </c>
      <c r="B5" s="557"/>
      <c r="C5" s="227"/>
      <c r="D5" s="227"/>
      <c r="E5" s="227"/>
      <c r="F5" s="227"/>
      <c r="G5" s="229"/>
    </row>
    <row r="6" spans="1:7" x14ac:dyDescent="0.25">
      <c r="A6" s="558" t="s">
        <v>24</v>
      </c>
      <c r="B6" s="559"/>
      <c r="C6" s="559"/>
      <c r="D6" s="227"/>
      <c r="E6" s="227"/>
      <c r="F6" s="227"/>
      <c r="G6" s="229"/>
    </row>
    <row r="7" spans="1:7" x14ac:dyDescent="0.25">
      <c r="A7" s="227"/>
      <c r="B7" s="227"/>
      <c r="C7" s="227"/>
      <c r="D7" s="227"/>
      <c r="E7" s="227"/>
      <c r="F7" s="227"/>
      <c r="G7" s="229"/>
    </row>
    <row r="8" spans="1:7" ht="12.75" thickBot="1" x14ac:dyDescent="0.3">
      <c r="A8" s="227"/>
      <c r="B8" s="227"/>
      <c r="C8" s="227"/>
      <c r="D8" s="439" t="s">
        <v>25</v>
      </c>
      <c r="E8" s="440"/>
      <c r="F8" s="576" t="s">
        <v>26</v>
      </c>
      <c r="G8" s="577"/>
    </row>
    <row r="9" spans="1:7" x14ac:dyDescent="0.25">
      <c r="A9" s="147" t="s">
        <v>27</v>
      </c>
      <c r="B9" s="148" t="s">
        <v>28</v>
      </c>
      <c r="C9" s="149" t="s">
        <v>29</v>
      </c>
      <c r="D9" s="441">
        <v>112.1</v>
      </c>
      <c r="E9" s="442"/>
      <c r="F9" s="443"/>
      <c r="G9" s="444"/>
    </row>
    <row r="10" spans="1:7" x14ac:dyDescent="0.25">
      <c r="A10" s="153" t="s">
        <v>30</v>
      </c>
      <c r="B10" s="154" t="s">
        <v>31</v>
      </c>
      <c r="C10" s="155" t="s">
        <v>32</v>
      </c>
      <c r="D10" s="445">
        <v>120.2</v>
      </c>
      <c r="E10" s="446"/>
      <c r="F10" s="447"/>
      <c r="G10" s="448">
        <f>0.15+0.85*$D$10/$D$9</f>
        <v>1.0614183764495986</v>
      </c>
    </row>
    <row r="11" spans="1:7" x14ac:dyDescent="0.25">
      <c r="A11" s="158"/>
      <c r="B11" s="154" t="s">
        <v>33</v>
      </c>
      <c r="C11" s="155" t="s">
        <v>32</v>
      </c>
      <c r="D11" s="449">
        <v>120.2</v>
      </c>
      <c r="E11" s="450"/>
      <c r="F11" s="451"/>
      <c r="G11" s="452">
        <f>0.15+0.85*$D$11/$D$9</f>
        <v>1.0614183764495986</v>
      </c>
    </row>
    <row r="12" spans="1:7" x14ac:dyDescent="0.25">
      <c r="A12" s="158"/>
      <c r="B12" s="154" t="s">
        <v>34</v>
      </c>
      <c r="C12" s="155" t="s">
        <v>32</v>
      </c>
      <c r="D12" s="453">
        <v>120.2</v>
      </c>
      <c r="E12" s="454"/>
      <c r="F12" s="451"/>
      <c r="G12" s="455">
        <f>0.15+0.85*$D$12/$D$9</f>
        <v>1.0614183764495986</v>
      </c>
    </row>
    <row r="13" spans="1:7" x14ac:dyDescent="0.25">
      <c r="A13" s="158"/>
      <c r="B13" s="154" t="s">
        <v>35</v>
      </c>
      <c r="C13" s="155" t="s">
        <v>32</v>
      </c>
      <c r="D13" s="456">
        <v>120.2</v>
      </c>
      <c r="E13" s="457"/>
      <c r="F13" s="451"/>
      <c r="G13" s="458">
        <f>0.15+0.85*$D$13/$D$9</f>
        <v>1.0614183764495986</v>
      </c>
    </row>
    <row r="14" spans="1:7" ht="12.75" thickBot="1" x14ac:dyDescent="0.3">
      <c r="A14" s="165"/>
      <c r="B14" s="166" t="s">
        <v>36</v>
      </c>
      <c r="C14" s="167" t="s">
        <v>32</v>
      </c>
      <c r="D14" s="459">
        <v>120.2</v>
      </c>
      <c r="E14" s="460"/>
      <c r="F14" s="461"/>
      <c r="G14" s="462">
        <f>0.15+0.85*$D$14/$D$9</f>
        <v>1.0614183764495986</v>
      </c>
    </row>
    <row r="16" spans="1:7" ht="12.75" thickBot="1" x14ac:dyDescent="0.3"/>
    <row r="17" spans="1:66" ht="15" customHeight="1" thickBot="1" x14ac:dyDescent="0.3">
      <c r="N17" s="578" t="s">
        <v>131</v>
      </c>
      <c r="O17" s="579"/>
      <c r="P17" s="579"/>
      <c r="Q17" s="579"/>
      <c r="R17" s="579"/>
      <c r="S17" s="579"/>
      <c r="T17" s="579"/>
      <c r="U17" s="579"/>
      <c r="V17" s="579"/>
      <c r="W17" s="580"/>
      <c r="X17" s="463"/>
      <c r="Y17" s="464"/>
      <c r="Z17" s="464"/>
      <c r="AA17" s="560" t="s">
        <v>50</v>
      </c>
      <c r="AB17" s="560"/>
      <c r="AC17" s="465"/>
      <c r="AD17" s="465"/>
      <c r="AE17" s="465"/>
      <c r="AF17" s="465"/>
    </row>
    <row r="18" spans="1:66" ht="150" customHeight="1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1" t="s">
        <v>120</v>
      </c>
      <c r="G18" s="466" t="s">
        <v>3</v>
      </c>
      <c r="H18" s="171" t="s">
        <v>5</v>
      </c>
      <c r="I18" s="171" t="s">
        <v>6</v>
      </c>
      <c r="J18" s="171" t="s">
        <v>122</v>
      </c>
      <c r="K18" s="171" t="s">
        <v>8</v>
      </c>
      <c r="L18" s="171" t="s">
        <v>9</v>
      </c>
      <c r="M18" s="466" t="s">
        <v>10</v>
      </c>
      <c r="N18" s="467" t="s">
        <v>121</v>
      </c>
      <c r="O18" s="468" t="s">
        <v>123</v>
      </c>
      <c r="P18" s="468" t="s">
        <v>124</v>
      </c>
      <c r="Q18" s="468" t="s">
        <v>125</v>
      </c>
      <c r="R18" s="468" t="s">
        <v>126</v>
      </c>
      <c r="S18" s="468" t="s">
        <v>128</v>
      </c>
      <c r="T18" s="468" t="s">
        <v>129</v>
      </c>
      <c r="U18" s="469" t="s">
        <v>127</v>
      </c>
      <c r="V18" s="468" t="s">
        <v>130</v>
      </c>
      <c r="W18" s="470" t="s">
        <v>147</v>
      </c>
      <c r="X18" s="470"/>
      <c r="Y18" s="471" t="s">
        <v>220</v>
      </c>
      <c r="Z18" s="471" t="s">
        <v>221</v>
      </c>
      <c r="AA18" s="346" t="s">
        <v>215</v>
      </c>
      <c r="AB18" s="294" t="s">
        <v>216</v>
      </c>
      <c r="AC18" s="472" t="s">
        <v>162</v>
      </c>
      <c r="AD18" s="473" t="s">
        <v>217</v>
      </c>
      <c r="AE18" s="294" t="s">
        <v>214</v>
      </c>
      <c r="AF18" s="474" t="s">
        <v>219</v>
      </c>
      <c r="AG18" s="238" t="s">
        <v>218</v>
      </c>
      <c r="AH18" s="238" t="s">
        <v>226</v>
      </c>
      <c r="AI18" s="238" t="s">
        <v>227</v>
      </c>
      <c r="AJ18" s="238" t="s">
        <v>53</v>
      </c>
      <c r="AK18" s="475"/>
      <c r="AL18" s="241" t="s">
        <v>228</v>
      </c>
      <c r="AM18" s="242" t="s">
        <v>218</v>
      </c>
      <c r="AN18" s="242" t="s">
        <v>229</v>
      </c>
      <c r="AO18" s="242" t="s">
        <v>230</v>
      </c>
      <c r="AP18" s="243" t="s">
        <v>54</v>
      </c>
      <c r="AQ18" s="244"/>
      <c r="AR18" s="245" t="s">
        <v>231</v>
      </c>
      <c r="AS18" s="246" t="s">
        <v>232</v>
      </c>
      <c r="AT18" s="246" t="s">
        <v>233</v>
      </c>
      <c r="AU18" s="246" t="s">
        <v>234</v>
      </c>
      <c r="AV18" s="247" t="s">
        <v>56</v>
      </c>
      <c r="AW18" s="248"/>
      <c r="AX18" s="249" t="s">
        <v>235</v>
      </c>
      <c r="AY18" s="250" t="s">
        <v>236</v>
      </c>
      <c r="AZ18" s="250" t="s">
        <v>237</v>
      </c>
      <c r="BA18" s="250" t="s">
        <v>238</v>
      </c>
      <c r="BB18" s="251" t="s">
        <v>57</v>
      </c>
      <c r="BC18" s="252"/>
      <c r="BD18" s="253" t="s">
        <v>239</v>
      </c>
      <c r="BE18" s="254" t="s">
        <v>240</v>
      </c>
      <c r="BF18" s="254" t="s">
        <v>241</v>
      </c>
      <c r="BG18" s="254" t="s">
        <v>242</v>
      </c>
      <c r="BH18" s="255" t="s">
        <v>58</v>
      </c>
      <c r="BI18" s="256"/>
      <c r="BJ18" s="257" t="s">
        <v>243</v>
      </c>
      <c r="BK18" s="258" t="s">
        <v>244</v>
      </c>
      <c r="BL18" s="259" t="s">
        <v>245</v>
      </c>
      <c r="BM18" s="259" t="s">
        <v>246</v>
      </c>
      <c r="BN18" s="260" t="s">
        <v>59</v>
      </c>
    </row>
    <row r="19" spans="1:66" ht="16.5" customHeight="1" x14ac:dyDescent="0.25">
      <c r="A19" s="261">
        <v>3</v>
      </c>
      <c r="B19" s="396" t="s">
        <v>412</v>
      </c>
      <c r="C19" s="549" t="s">
        <v>268</v>
      </c>
      <c r="D19" s="365" t="s">
        <v>473</v>
      </c>
      <c r="E19" s="571" t="str">
        <f>F19</f>
        <v>203001VENT_Enseignement</v>
      </c>
      <c r="F19" s="262" t="str">
        <f t="shared" ref="F19:F31" si="0">CONCATENATE(C19,I19,M19,K19)</f>
        <v>203001VENT_Enseignement</v>
      </c>
      <c r="G19" s="476" t="str">
        <f t="shared" ref="G19:G31" si="1">CONCATENATE(C19,I19,M19,K19,M19,L19)</f>
        <v>203001VENT_Enseignement_</v>
      </c>
      <c r="H19" s="204" t="s">
        <v>12</v>
      </c>
      <c r="I19" s="204" t="s">
        <v>11</v>
      </c>
      <c r="J19" s="396">
        <v>2</v>
      </c>
      <c r="K19" s="396" t="s">
        <v>394</v>
      </c>
      <c r="L19" s="204"/>
      <c r="M19" s="477" t="s">
        <v>10</v>
      </c>
      <c r="N19" s="396">
        <v>6</v>
      </c>
      <c r="O19" s="628">
        <v>592</v>
      </c>
      <c r="P19" s="396">
        <v>592</v>
      </c>
      <c r="Q19" s="396">
        <v>25</v>
      </c>
      <c r="R19" s="396" t="s">
        <v>418</v>
      </c>
      <c r="S19" s="396" t="s">
        <v>134</v>
      </c>
      <c r="T19" s="396"/>
      <c r="U19" s="629"/>
      <c r="V19" s="630"/>
      <c r="W19" s="477"/>
      <c r="X19" s="478"/>
      <c r="Y19" s="479"/>
      <c r="Z19" s="479"/>
      <c r="AA19" s="480">
        <v>200</v>
      </c>
      <c r="AB19" s="481">
        <v>0.5</v>
      </c>
      <c r="AC19" s="482">
        <f t="shared" ref="AC19:AC31" si="2">AA19-(AA19*AB19)</f>
        <v>100</v>
      </c>
      <c r="AD19" s="482">
        <f>(AC19*N19)*J19</f>
        <v>1200</v>
      </c>
      <c r="AE19" s="483">
        <v>0.05</v>
      </c>
      <c r="AF19" s="482">
        <f t="shared" ref="AF19:AF31" si="3">AD19*(AE19+1)</f>
        <v>1260</v>
      </c>
      <c r="AG19" s="484">
        <f t="shared" ref="AG19:AG34" si="4">AF19*12</f>
        <v>15120</v>
      </c>
      <c r="AH19" s="581">
        <f>SUM(AF19:AF26)</f>
        <v>4200</v>
      </c>
      <c r="AI19" s="581">
        <f>SUM(AG19:AG26)</f>
        <v>50400</v>
      </c>
      <c r="AJ19" s="581"/>
      <c r="AK19" s="485"/>
      <c r="AL19" s="486">
        <f t="shared" ref="AL19:AL34" si="5">AF19*$G$10</f>
        <v>1337.3871543264943</v>
      </c>
      <c r="AM19" s="484">
        <f t="shared" ref="AM19:AM31" si="6">AL19*12</f>
        <v>16048.645851917932</v>
      </c>
      <c r="AN19" s="581">
        <f>SUM(AL19:AL26)</f>
        <v>4457.9571810883144</v>
      </c>
      <c r="AO19" s="581">
        <f>SUM(AM19:AM26)</f>
        <v>53495.486173059769</v>
      </c>
      <c r="AP19" s="581"/>
      <c r="AQ19" s="485"/>
      <c r="AR19" s="486">
        <f t="shared" ref="AR19:AR34" si="7">AF19*$G$11</f>
        <v>1337.3871543264943</v>
      </c>
      <c r="AS19" s="484">
        <f t="shared" ref="AS19:AS31" si="8">AR19*12</f>
        <v>16048.645851917932</v>
      </c>
      <c r="AT19" s="581">
        <f>SUM(AR19:AR26)</f>
        <v>4457.9571810883144</v>
      </c>
      <c r="AU19" s="581">
        <f>SUM(AS19:AS26)</f>
        <v>53495.486173059769</v>
      </c>
      <c r="AV19" s="581"/>
      <c r="AW19" s="485"/>
      <c r="AX19" s="486">
        <f t="shared" ref="AX19:AX34" si="9">AF19*$G$12</f>
        <v>1337.3871543264943</v>
      </c>
      <c r="AY19" s="484">
        <f t="shared" ref="AY19:AY31" si="10">AX19*12</f>
        <v>16048.645851917932</v>
      </c>
      <c r="AZ19" s="581">
        <f>SUM(AX19:AX26)</f>
        <v>4457.9571810883144</v>
      </c>
      <c r="BA19" s="581">
        <f>SUM(AY19:AY26)</f>
        <v>53495.486173059769</v>
      </c>
      <c r="BB19" s="581"/>
      <c r="BC19" s="485"/>
      <c r="BD19" s="486">
        <f t="shared" ref="BD19:BD34" si="11">AF19*$G$13</f>
        <v>1337.3871543264943</v>
      </c>
      <c r="BE19" s="484">
        <f t="shared" ref="BE19:BE31" si="12">BD19*12</f>
        <v>16048.645851917932</v>
      </c>
      <c r="BF19" s="581">
        <f>SUM(BD19:BD26)</f>
        <v>4457.9571810883144</v>
      </c>
      <c r="BG19" s="581">
        <f>SUM(BE19:BE26)</f>
        <v>53495.486173059769</v>
      </c>
      <c r="BH19" s="581"/>
      <c r="BI19" s="485"/>
      <c r="BJ19" s="486">
        <f t="shared" ref="BJ19:BJ34" si="13">AF19*$G$14</f>
        <v>1337.3871543264943</v>
      </c>
      <c r="BK19" s="484">
        <f t="shared" ref="BK19:BK31" si="14">BJ19*12</f>
        <v>16048.645851917932</v>
      </c>
      <c r="BL19" s="581">
        <f>SUM(BJ19:BJ26)</f>
        <v>4457.9571810883144</v>
      </c>
      <c r="BM19" s="581">
        <f>SUM(BK19:BK26)</f>
        <v>53495.486173059769</v>
      </c>
      <c r="BN19" s="581"/>
    </row>
    <row r="20" spans="1:66" ht="16.5" customHeight="1" x14ac:dyDescent="0.25">
      <c r="A20" s="271">
        <v>3</v>
      </c>
      <c r="B20" s="399" t="s">
        <v>412</v>
      </c>
      <c r="C20" s="542" t="s">
        <v>268</v>
      </c>
      <c r="D20" s="372" t="s">
        <v>473</v>
      </c>
      <c r="E20" s="573"/>
      <c r="F20" s="272" t="str">
        <f t="shared" si="0"/>
        <v>203001VENT_Enseignement</v>
      </c>
      <c r="G20" s="487" t="str">
        <f t="shared" si="1"/>
        <v>203001VENT_Enseignement_</v>
      </c>
      <c r="H20" s="211" t="s">
        <v>12</v>
      </c>
      <c r="I20" s="211" t="s">
        <v>11</v>
      </c>
      <c r="J20" s="399">
        <v>2</v>
      </c>
      <c r="K20" s="399" t="s">
        <v>394</v>
      </c>
      <c r="L20" s="211"/>
      <c r="M20" s="488" t="s">
        <v>10</v>
      </c>
      <c r="N20" s="399">
        <v>6</v>
      </c>
      <c r="O20" s="544">
        <v>592</v>
      </c>
      <c r="P20" s="399">
        <v>592</v>
      </c>
      <c r="Q20" s="399">
        <v>25</v>
      </c>
      <c r="R20" s="399" t="s">
        <v>418</v>
      </c>
      <c r="S20" s="399" t="s">
        <v>134</v>
      </c>
      <c r="T20" s="399"/>
      <c r="U20" s="501"/>
      <c r="V20" s="631"/>
      <c r="W20" s="532"/>
      <c r="X20" s="489"/>
      <c r="Y20" s="490"/>
      <c r="Z20" s="490"/>
      <c r="AA20" s="491">
        <v>200</v>
      </c>
      <c r="AB20" s="492">
        <v>0.5</v>
      </c>
      <c r="AC20" s="493">
        <f t="shared" si="2"/>
        <v>100</v>
      </c>
      <c r="AD20" s="494">
        <f t="shared" ref="AD20:AD31" si="15">(AC20*N20)*J20</f>
        <v>1200</v>
      </c>
      <c r="AE20" s="495">
        <v>0.05</v>
      </c>
      <c r="AF20" s="494">
        <f t="shared" si="3"/>
        <v>1260</v>
      </c>
      <c r="AG20" s="496">
        <f t="shared" si="4"/>
        <v>15120</v>
      </c>
      <c r="AH20" s="582"/>
      <c r="AI20" s="582"/>
      <c r="AJ20" s="582"/>
      <c r="AK20" s="497"/>
      <c r="AL20" s="498">
        <f t="shared" si="5"/>
        <v>1337.3871543264943</v>
      </c>
      <c r="AM20" s="496">
        <f t="shared" si="6"/>
        <v>16048.645851917932</v>
      </c>
      <c r="AN20" s="582"/>
      <c r="AO20" s="582"/>
      <c r="AP20" s="582"/>
      <c r="AQ20" s="497"/>
      <c r="AR20" s="498">
        <f t="shared" si="7"/>
        <v>1337.3871543264943</v>
      </c>
      <c r="AS20" s="496">
        <f t="shared" si="8"/>
        <v>16048.645851917932</v>
      </c>
      <c r="AT20" s="582"/>
      <c r="AU20" s="582"/>
      <c r="AV20" s="582"/>
      <c r="AW20" s="497"/>
      <c r="AX20" s="498">
        <f t="shared" si="9"/>
        <v>1337.3871543264943</v>
      </c>
      <c r="AY20" s="496">
        <f t="shared" si="10"/>
        <v>16048.645851917932</v>
      </c>
      <c r="AZ20" s="582"/>
      <c r="BA20" s="582"/>
      <c r="BB20" s="582"/>
      <c r="BC20" s="497"/>
      <c r="BD20" s="498">
        <f t="shared" si="11"/>
        <v>1337.3871543264943</v>
      </c>
      <c r="BE20" s="496">
        <f t="shared" si="12"/>
        <v>16048.645851917932</v>
      </c>
      <c r="BF20" s="582"/>
      <c r="BG20" s="582"/>
      <c r="BH20" s="582"/>
      <c r="BI20" s="497"/>
      <c r="BJ20" s="498">
        <f t="shared" si="13"/>
        <v>1337.3871543264943</v>
      </c>
      <c r="BK20" s="496">
        <f t="shared" si="14"/>
        <v>16048.645851917932</v>
      </c>
      <c r="BL20" s="582"/>
      <c r="BM20" s="582"/>
      <c r="BN20" s="582"/>
    </row>
    <row r="21" spans="1:66" ht="16.5" customHeight="1" x14ac:dyDescent="0.25">
      <c r="A21" s="271">
        <v>3</v>
      </c>
      <c r="B21" s="399" t="s">
        <v>412</v>
      </c>
      <c r="C21" s="542" t="s">
        <v>268</v>
      </c>
      <c r="D21" s="372" t="s">
        <v>473</v>
      </c>
      <c r="E21" s="574" t="str">
        <f>F21</f>
        <v>203001VENT_Hall</v>
      </c>
      <c r="F21" s="272" t="str">
        <f t="shared" si="0"/>
        <v>203001VENT_Hall</v>
      </c>
      <c r="G21" s="487" t="str">
        <f t="shared" si="1"/>
        <v>203001VENT_Hall_</v>
      </c>
      <c r="H21" s="211" t="s">
        <v>12</v>
      </c>
      <c r="I21" s="211" t="s">
        <v>11</v>
      </c>
      <c r="J21" s="399">
        <v>2</v>
      </c>
      <c r="K21" s="399" t="s">
        <v>393</v>
      </c>
      <c r="L21" s="211"/>
      <c r="M21" s="488" t="s">
        <v>10</v>
      </c>
      <c r="N21" s="399">
        <v>1</v>
      </c>
      <c r="O21" s="544">
        <v>592</v>
      </c>
      <c r="P21" s="399">
        <v>592</v>
      </c>
      <c r="Q21" s="399">
        <v>25</v>
      </c>
      <c r="R21" s="399" t="s">
        <v>418</v>
      </c>
      <c r="S21" s="399"/>
      <c r="T21" s="399"/>
      <c r="U21" s="501"/>
      <c r="V21" s="631"/>
      <c r="W21" s="532"/>
      <c r="X21" s="489"/>
      <c r="Y21" s="490"/>
      <c r="Z21" s="490"/>
      <c r="AA21" s="491">
        <v>200</v>
      </c>
      <c r="AB21" s="492">
        <v>0.5</v>
      </c>
      <c r="AC21" s="493">
        <f t="shared" si="2"/>
        <v>100</v>
      </c>
      <c r="AD21" s="494">
        <f t="shared" si="15"/>
        <v>200</v>
      </c>
      <c r="AE21" s="495">
        <v>0.05</v>
      </c>
      <c r="AF21" s="494">
        <f t="shared" si="3"/>
        <v>210</v>
      </c>
      <c r="AG21" s="496">
        <f t="shared" si="4"/>
        <v>2520</v>
      </c>
      <c r="AH21" s="582"/>
      <c r="AI21" s="582"/>
      <c r="AJ21" s="582"/>
      <c r="AK21" s="497"/>
      <c r="AL21" s="498">
        <f t="shared" si="5"/>
        <v>222.8978590544157</v>
      </c>
      <c r="AM21" s="496">
        <f t="shared" si="6"/>
        <v>2674.7743086529886</v>
      </c>
      <c r="AN21" s="582"/>
      <c r="AO21" s="582"/>
      <c r="AP21" s="582"/>
      <c r="AQ21" s="497"/>
      <c r="AR21" s="498">
        <f t="shared" si="7"/>
        <v>222.8978590544157</v>
      </c>
      <c r="AS21" s="496">
        <f t="shared" si="8"/>
        <v>2674.7743086529886</v>
      </c>
      <c r="AT21" s="582"/>
      <c r="AU21" s="582"/>
      <c r="AV21" s="582"/>
      <c r="AW21" s="497"/>
      <c r="AX21" s="498">
        <f t="shared" si="9"/>
        <v>222.8978590544157</v>
      </c>
      <c r="AY21" s="496">
        <f t="shared" si="10"/>
        <v>2674.7743086529886</v>
      </c>
      <c r="AZ21" s="582"/>
      <c r="BA21" s="582"/>
      <c r="BB21" s="582"/>
      <c r="BC21" s="497"/>
      <c r="BD21" s="498">
        <f t="shared" si="11"/>
        <v>222.8978590544157</v>
      </c>
      <c r="BE21" s="496">
        <f t="shared" si="12"/>
        <v>2674.7743086529886</v>
      </c>
      <c r="BF21" s="582"/>
      <c r="BG21" s="582"/>
      <c r="BH21" s="582"/>
      <c r="BI21" s="497"/>
      <c r="BJ21" s="498">
        <f t="shared" si="13"/>
        <v>222.8978590544157</v>
      </c>
      <c r="BK21" s="496">
        <f t="shared" si="14"/>
        <v>2674.7743086529886</v>
      </c>
      <c r="BL21" s="582"/>
      <c r="BM21" s="582"/>
      <c r="BN21" s="582"/>
    </row>
    <row r="22" spans="1:66" ht="16.5" customHeight="1" x14ac:dyDescent="0.25">
      <c r="A22" s="271">
        <v>3</v>
      </c>
      <c r="B22" s="399" t="s">
        <v>412</v>
      </c>
      <c r="C22" s="542" t="s">
        <v>268</v>
      </c>
      <c r="D22" s="372" t="s">
        <v>473</v>
      </c>
      <c r="E22" s="572"/>
      <c r="F22" s="272" t="str">
        <f t="shared" si="0"/>
        <v>203001VENT_Hall</v>
      </c>
      <c r="G22" s="487" t="str">
        <f t="shared" si="1"/>
        <v>203001VENT_Hall_</v>
      </c>
      <c r="H22" s="211" t="s">
        <v>12</v>
      </c>
      <c r="I22" s="211" t="s">
        <v>11</v>
      </c>
      <c r="J22" s="399">
        <v>2</v>
      </c>
      <c r="K22" s="399" t="s">
        <v>393</v>
      </c>
      <c r="L22" s="211"/>
      <c r="M22" s="488" t="s">
        <v>10</v>
      </c>
      <c r="N22" s="399">
        <v>1</v>
      </c>
      <c r="O22" s="544">
        <v>287</v>
      </c>
      <c r="P22" s="399">
        <v>592</v>
      </c>
      <c r="Q22" s="399">
        <v>25</v>
      </c>
      <c r="R22" s="399" t="s">
        <v>418</v>
      </c>
      <c r="S22" s="399"/>
      <c r="T22" s="399"/>
      <c r="U22" s="501"/>
      <c r="V22" s="631"/>
      <c r="W22" s="532"/>
      <c r="X22" s="489"/>
      <c r="Y22" s="490"/>
      <c r="Z22" s="490"/>
      <c r="AA22" s="491">
        <v>200</v>
      </c>
      <c r="AB22" s="492">
        <v>0.5</v>
      </c>
      <c r="AC22" s="493">
        <f t="shared" si="2"/>
        <v>100</v>
      </c>
      <c r="AD22" s="494">
        <f t="shared" si="15"/>
        <v>200</v>
      </c>
      <c r="AE22" s="495">
        <v>0.05</v>
      </c>
      <c r="AF22" s="494">
        <f t="shared" si="3"/>
        <v>210</v>
      </c>
      <c r="AG22" s="496">
        <f t="shared" si="4"/>
        <v>2520</v>
      </c>
      <c r="AH22" s="582"/>
      <c r="AI22" s="582"/>
      <c r="AJ22" s="582"/>
      <c r="AK22" s="497"/>
      <c r="AL22" s="498">
        <f t="shared" si="5"/>
        <v>222.8978590544157</v>
      </c>
      <c r="AM22" s="496">
        <f t="shared" si="6"/>
        <v>2674.7743086529886</v>
      </c>
      <c r="AN22" s="582"/>
      <c r="AO22" s="582"/>
      <c r="AP22" s="582"/>
      <c r="AQ22" s="497"/>
      <c r="AR22" s="498">
        <f t="shared" si="7"/>
        <v>222.8978590544157</v>
      </c>
      <c r="AS22" s="496">
        <f t="shared" si="8"/>
        <v>2674.7743086529886</v>
      </c>
      <c r="AT22" s="582"/>
      <c r="AU22" s="582"/>
      <c r="AV22" s="582"/>
      <c r="AW22" s="497"/>
      <c r="AX22" s="498">
        <f t="shared" si="9"/>
        <v>222.8978590544157</v>
      </c>
      <c r="AY22" s="496">
        <f t="shared" si="10"/>
        <v>2674.7743086529886</v>
      </c>
      <c r="AZ22" s="582"/>
      <c r="BA22" s="582"/>
      <c r="BB22" s="582"/>
      <c r="BC22" s="497"/>
      <c r="BD22" s="498">
        <f t="shared" si="11"/>
        <v>222.8978590544157</v>
      </c>
      <c r="BE22" s="496">
        <f t="shared" si="12"/>
        <v>2674.7743086529886</v>
      </c>
      <c r="BF22" s="582"/>
      <c r="BG22" s="582"/>
      <c r="BH22" s="582"/>
      <c r="BI22" s="497"/>
      <c r="BJ22" s="498">
        <f t="shared" si="13"/>
        <v>222.8978590544157</v>
      </c>
      <c r="BK22" s="496">
        <f t="shared" si="14"/>
        <v>2674.7743086529886</v>
      </c>
      <c r="BL22" s="582"/>
      <c r="BM22" s="582"/>
      <c r="BN22" s="582"/>
    </row>
    <row r="23" spans="1:66" ht="16.5" customHeight="1" x14ac:dyDescent="0.25">
      <c r="A23" s="271">
        <v>3</v>
      </c>
      <c r="B23" s="399" t="s">
        <v>412</v>
      </c>
      <c r="C23" s="542" t="s">
        <v>268</v>
      </c>
      <c r="D23" s="372" t="s">
        <v>473</v>
      </c>
      <c r="E23" s="572"/>
      <c r="F23" s="272" t="str">
        <f t="shared" si="0"/>
        <v>203001VENT_Hall</v>
      </c>
      <c r="G23" s="487" t="str">
        <f t="shared" si="1"/>
        <v>203001VENT_Hall_</v>
      </c>
      <c r="H23" s="211" t="s">
        <v>12</v>
      </c>
      <c r="I23" s="211" t="s">
        <v>11</v>
      </c>
      <c r="J23" s="399">
        <v>2</v>
      </c>
      <c r="K23" s="399" t="s">
        <v>393</v>
      </c>
      <c r="L23" s="211"/>
      <c r="M23" s="488" t="s">
        <v>10</v>
      </c>
      <c r="N23" s="399">
        <v>1</v>
      </c>
      <c r="O23" s="544">
        <v>592</v>
      </c>
      <c r="P23" s="399">
        <v>592</v>
      </c>
      <c r="Q23" s="399">
        <v>25</v>
      </c>
      <c r="R23" s="399" t="s">
        <v>418</v>
      </c>
      <c r="S23" s="399"/>
      <c r="T23" s="399"/>
      <c r="U23" s="501"/>
      <c r="V23" s="631"/>
      <c r="W23" s="532"/>
      <c r="X23" s="489"/>
      <c r="Y23" s="490"/>
      <c r="Z23" s="490"/>
      <c r="AA23" s="491">
        <v>200</v>
      </c>
      <c r="AB23" s="492">
        <v>0.5</v>
      </c>
      <c r="AC23" s="493">
        <f t="shared" si="2"/>
        <v>100</v>
      </c>
      <c r="AD23" s="494">
        <f t="shared" si="15"/>
        <v>200</v>
      </c>
      <c r="AE23" s="495">
        <v>0.05</v>
      </c>
      <c r="AF23" s="494">
        <f t="shared" si="3"/>
        <v>210</v>
      </c>
      <c r="AG23" s="496">
        <f t="shared" si="4"/>
        <v>2520</v>
      </c>
      <c r="AH23" s="582"/>
      <c r="AI23" s="582"/>
      <c r="AJ23" s="582"/>
      <c r="AK23" s="497"/>
      <c r="AL23" s="498">
        <f t="shared" si="5"/>
        <v>222.8978590544157</v>
      </c>
      <c r="AM23" s="496">
        <f t="shared" si="6"/>
        <v>2674.7743086529886</v>
      </c>
      <c r="AN23" s="582"/>
      <c r="AO23" s="582"/>
      <c r="AP23" s="582"/>
      <c r="AQ23" s="497"/>
      <c r="AR23" s="498">
        <f t="shared" si="7"/>
        <v>222.8978590544157</v>
      </c>
      <c r="AS23" s="496">
        <f t="shared" si="8"/>
        <v>2674.7743086529886</v>
      </c>
      <c r="AT23" s="582"/>
      <c r="AU23" s="582"/>
      <c r="AV23" s="582"/>
      <c r="AW23" s="497"/>
      <c r="AX23" s="498">
        <f t="shared" si="9"/>
        <v>222.8978590544157</v>
      </c>
      <c r="AY23" s="496">
        <f t="shared" si="10"/>
        <v>2674.7743086529886</v>
      </c>
      <c r="AZ23" s="582"/>
      <c r="BA23" s="582"/>
      <c r="BB23" s="582"/>
      <c r="BC23" s="497"/>
      <c r="BD23" s="498">
        <f t="shared" si="11"/>
        <v>222.8978590544157</v>
      </c>
      <c r="BE23" s="496">
        <f t="shared" si="12"/>
        <v>2674.7743086529886</v>
      </c>
      <c r="BF23" s="582"/>
      <c r="BG23" s="582"/>
      <c r="BH23" s="582"/>
      <c r="BI23" s="497"/>
      <c r="BJ23" s="498">
        <f t="shared" si="13"/>
        <v>222.8978590544157</v>
      </c>
      <c r="BK23" s="496">
        <f t="shared" si="14"/>
        <v>2674.7743086529886</v>
      </c>
      <c r="BL23" s="582"/>
      <c r="BM23" s="582"/>
      <c r="BN23" s="582"/>
    </row>
    <row r="24" spans="1:66" ht="16.5" customHeight="1" x14ac:dyDescent="0.25">
      <c r="A24" s="271">
        <v>3</v>
      </c>
      <c r="B24" s="399" t="s">
        <v>412</v>
      </c>
      <c r="C24" s="542" t="s">
        <v>268</v>
      </c>
      <c r="D24" s="372" t="s">
        <v>473</v>
      </c>
      <c r="E24" s="573"/>
      <c r="F24" s="272" t="str">
        <f t="shared" si="0"/>
        <v>203001VENT_Hall</v>
      </c>
      <c r="G24" s="487" t="str">
        <f t="shared" si="1"/>
        <v>203001VENT_Hall_</v>
      </c>
      <c r="H24" s="211" t="s">
        <v>12</v>
      </c>
      <c r="I24" s="211" t="s">
        <v>11</v>
      </c>
      <c r="J24" s="399">
        <v>2</v>
      </c>
      <c r="K24" s="399" t="s">
        <v>393</v>
      </c>
      <c r="L24" s="211"/>
      <c r="M24" s="488" t="s">
        <v>10</v>
      </c>
      <c r="N24" s="399">
        <v>1</v>
      </c>
      <c r="O24" s="544">
        <v>287</v>
      </c>
      <c r="P24" s="399">
        <v>592</v>
      </c>
      <c r="Q24" s="399">
        <v>25</v>
      </c>
      <c r="R24" s="399" t="s">
        <v>418</v>
      </c>
      <c r="S24" s="399"/>
      <c r="T24" s="399"/>
      <c r="U24" s="501"/>
      <c r="V24" s="631"/>
      <c r="W24" s="532"/>
      <c r="X24" s="489"/>
      <c r="Y24" s="490"/>
      <c r="Z24" s="490"/>
      <c r="AA24" s="491">
        <v>200</v>
      </c>
      <c r="AB24" s="492">
        <v>0.5</v>
      </c>
      <c r="AC24" s="493">
        <f t="shared" si="2"/>
        <v>100</v>
      </c>
      <c r="AD24" s="494">
        <f t="shared" si="15"/>
        <v>200</v>
      </c>
      <c r="AE24" s="495">
        <v>0.05</v>
      </c>
      <c r="AF24" s="494">
        <f t="shared" si="3"/>
        <v>210</v>
      </c>
      <c r="AG24" s="496">
        <f t="shared" si="4"/>
        <v>2520</v>
      </c>
      <c r="AH24" s="582"/>
      <c r="AI24" s="582"/>
      <c r="AJ24" s="582"/>
      <c r="AK24" s="497"/>
      <c r="AL24" s="498">
        <f t="shared" si="5"/>
        <v>222.8978590544157</v>
      </c>
      <c r="AM24" s="496">
        <f t="shared" si="6"/>
        <v>2674.7743086529886</v>
      </c>
      <c r="AN24" s="582"/>
      <c r="AO24" s="582"/>
      <c r="AP24" s="582"/>
      <c r="AQ24" s="497"/>
      <c r="AR24" s="498">
        <f t="shared" si="7"/>
        <v>222.8978590544157</v>
      </c>
      <c r="AS24" s="496">
        <f t="shared" si="8"/>
        <v>2674.7743086529886</v>
      </c>
      <c r="AT24" s="582"/>
      <c r="AU24" s="582"/>
      <c r="AV24" s="582"/>
      <c r="AW24" s="497"/>
      <c r="AX24" s="498">
        <f t="shared" si="9"/>
        <v>222.8978590544157</v>
      </c>
      <c r="AY24" s="496">
        <f t="shared" si="10"/>
        <v>2674.7743086529886</v>
      </c>
      <c r="AZ24" s="582"/>
      <c r="BA24" s="582"/>
      <c r="BB24" s="582"/>
      <c r="BC24" s="497"/>
      <c r="BD24" s="498">
        <f t="shared" si="11"/>
        <v>222.8978590544157</v>
      </c>
      <c r="BE24" s="496">
        <f t="shared" si="12"/>
        <v>2674.7743086529886</v>
      </c>
      <c r="BF24" s="582"/>
      <c r="BG24" s="582"/>
      <c r="BH24" s="582"/>
      <c r="BI24" s="497"/>
      <c r="BJ24" s="498">
        <f t="shared" si="13"/>
        <v>222.8978590544157</v>
      </c>
      <c r="BK24" s="496">
        <f t="shared" si="14"/>
        <v>2674.7743086529886</v>
      </c>
      <c r="BL24" s="582"/>
      <c r="BM24" s="582"/>
      <c r="BN24" s="582"/>
    </row>
    <row r="25" spans="1:66" ht="16.5" customHeight="1" x14ac:dyDescent="0.25">
      <c r="A25" s="271">
        <v>3</v>
      </c>
      <c r="B25" s="399" t="s">
        <v>412</v>
      </c>
      <c r="C25" s="542" t="s">
        <v>268</v>
      </c>
      <c r="D25" s="372" t="s">
        <v>473</v>
      </c>
      <c r="E25" s="574" t="str">
        <f>F25</f>
        <v>203001VENT_TP</v>
      </c>
      <c r="F25" s="272" t="str">
        <f t="shared" si="0"/>
        <v>203001VENT_TP</v>
      </c>
      <c r="G25" s="487" t="str">
        <f t="shared" si="1"/>
        <v>203001VENT_TP_</v>
      </c>
      <c r="H25" s="211" t="s">
        <v>12</v>
      </c>
      <c r="I25" s="211" t="s">
        <v>11</v>
      </c>
      <c r="J25" s="399">
        <v>2</v>
      </c>
      <c r="K25" s="399" t="s">
        <v>395</v>
      </c>
      <c r="L25" s="211"/>
      <c r="M25" s="488" t="s">
        <v>10</v>
      </c>
      <c r="N25" s="399">
        <v>2</v>
      </c>
      <c r="O25" s="544">
        <v>592</v>
      </c>
      <c r="P25" s="399">
        <v>592</v>
      </c>
      <c r="Q25" s="399">
        <v>25</v>
      </c>
      <c r="R25" s="399" t="s">
        <v>418</v>
      </c>
      <c r="S25" s="399" t="s">
        <v>134</v>
      </c>
      <c r="T25" s="399"/>
      <c r="U25" s="501"/>
      <c r="V25" s="631"/>
      <c r="W25" s="532"/>
      <c r="X25" s="489"/>
      <c r="Y25" s="490"/>
      <c r="Z25" s="490"/>
      <c r="AA25" s="491">
        <v>200</v>
      </c>
      <c r="AB25" s="492">
        <v>0.5</v>
      </c>
      <c r="AC25" s="493">
        <f t="shared" si="2"/>
        <v>100</v>
      </c>
      <c r="AD25" s="494">
        <f t="shared" si="15"/>
        <v>400</v>
      </c>
      <c r="AE25" s="495">
        <v>0.05</v>
      </c>
      <c r="AF25" s="494">
        <f t="shared" si="3"/>
        <v>420</v>
      </c>
      <c r="AG25" s="496">
        <f t="shared" si="4"/>
        <v>5040</v>
      </c>
      <c r="AH25" s="582"/>
      <c r="AI25" s="582"/>
      <c r="AJ25" s="582"/>
      <c r="AK25" s="497"/>
      <c r="AL25" s="498">
        <f t="shared" si="5"/>
        <v>445.79571810883141</v>
      </c>
      <c r="AM25" s="496">
        <f t="shared" si="6"/>
        <v>5349.5486173059771</v>
      </c>
      <c r="AN25" s="582"/>
      <c r="AO25" s="582"/>
      <c r="AP25" s="582"/>
      <c r="AQ25" s="497"/>
      <c r="AR25" s="498">
        <f t="shared" si="7"/>
        <v>445.79571810883141</v>
      </c>
      <c r="AS25" s="496">
        <f t="shared" si="8"/>
        <v>5349.5486173059771</v>
      </c>
      <c r="AT25" s="582"/>
      <c r="AU25" s="582"/>
      <c r="AV25" s="582"/>
      <c r="AW25" s="497"/>
      <c r="AX25" s="498">
        <f t="shared" si="9"/>
        <v>445.79571810883141</v>
      </c>
      <c r="AY25" s="496">
        <f t="shared" si="10"/>
        <v>5349.5486173059771</v>
      </c>
      <c r="AZ25" s="582"/>
      <c r="BA25" s="582"/>
      <c r="BB25" s="582"/>
      <c r="BC25" s="497"/>
      <c r="BD25" s="498">
        <f t="shared" si="11"/>
        <v>445.79571810883141</v>
      </c>
      <c r="BE25" s="496">
        <f t="shared" si="12"/>
        <v>5349.5486173059771</v>
      </c>
      <c r="BF25" s="582"/>
      <c r="BG25" s="582"/>
      <c r="BH25" s="582"/>
      <c r="BI25" s="497"/>
      <c r="BJ25" s="498">
        <f t="shared" si="13"/>
        <v>445.79571810883141</v>
      </c>
      <c r="BK25" s="496">
        <f t="shared" si="14"/>
        <v>5349.5486173059771</v>
      </c>
      <c r="BL25" s="582"/>
      <c r="BM25" s="582"/>
      <c r="BN25" s="582"/>
    </row>
    <row r="26" spans="1:66" ht="16.5" customHeight="1" x14ac:dyDescent="0.25">
      <c r="A26" s="271">
        <v>3</v>
      </c>
      <c r="B26" s="399" t="s">
        <v>412</v>
      </c>
      <c r="C26" s="542" t="s">
        <v>268</v>
      </c>
      <c r="D26" s="372" t="s">
        <v>473</v>
      </c>
      <c r="E26" s="572"/>
      <c r="F26" s="272" t="str">
        <f t="shared" si="0"/>
        <v>203001VENT_TP</v>
      </c>
      <c r="G26" s="487" t="str">
        <f t="shared" si="1"/>
        <v>203001VENT_TP_</v>
      </c>
      <c r="H26" s="211" t="s">
        <v>12</v>
      </c>
      <c r="I26" s="211" t="s">
        <v>11</v>
      </c>
      <c r="J26" s="399">
        <v>2</v>
      </c>
      <c r="K26" s="399" t="s">
        <v>395</v>
      </c>
      <c r="L26" s="211"/>
      <c r="M26" s="488" t="s">
        <v>10</v>
      </c>
      <c r="N26" s="399">
        <v>2</v>
      </c>
      <c r="O26" s="544">
        <v>287</v>
      </c>
      <c r="P26" s="399">
        <v>592</v>
      </c>
      <c r="Q26" s="399">
        <v>25</v>
      </c>
      <c r="R26" s="399" t="s">
        <v>418</v>
      </c>
      <c r="S26" s="399" t="s">
        <v>134</v>
      </c>
      <c r="T26" s="399"/>
      <c r="U26" s="501"/>
      <c r="V26" s="631"/>
      <c r="W26" s="532"/>
      <c r="X26" s="489"/>
      <c r="Y26" s="490"/>
      <c r="Z26" s="490"/>
      <c r="AA26" s="491">
        <v>200</v>
      </c>
      <c r="AB26" s="492">
        <v>0.5</v>
      </c>
      <c r="AC26" s="493">
        <f t="shared" si="2"/>
        <v>100</v>
      </c>
      <c r="AD26" s="494">
        <f t="shared" si="15"/>
        <v>400</v>
      </c>
      <c r="AE26" s="495">
        <v>0.05</v>
      </c>
      <c r="AF26" s="494">
        <f t="shared" si="3"/>
        <v>420</v>
      </c>
      <c r="AG26" s="496">
        <f t="shared" si="4"/>
        <v>5040</v>
      </c>
      <c r="AH26" s="582"/>
      <c r="AI26" s="582"/>
      <c r="AJ26" s="582"/>
      <c r="AK26" s="497"/>
      <c r="AL26" s="498">
        <f t="shared" si="5"/>
        <v>445.79571810883141</v>
      </c>
      <c r="AM26" s="496">
        <f t="shared" si="6"/>
        <v>5349.5486173059771</v>
      </c>
      <c r="AN26" s="582"/>
      <c r="AO26" s="582"/>
      <c r="AP26" s="582"/>
      <c r="AQ26" s="497"/>
      <c r="AR26" s="498">
        <f t="shared" si="7"/>
        <v>445.79571810883141</v>
      </c>
      <c r="AS26" s="496">
        <f t="shared" si="8"/>
        <v>5349.5486173059771</v>
      </c>
      <c r="AT26" s="582"/>
      <c r="AU26" s="582"/>
      <c r="AV26" s="582"/>
      <c r="AW26" s="497"/>
      <c r="AX26" s="498">
        <f t="shared" si="9"/>
        <v>445.79571810883141</v>
      </c>
      <c r="AY26" s="496">
        <f t="shared" si="10"/>
        <v>5349.5486173059771</v>
      </c>
      <c r="AZ26" s="582"/>
      <c r="BA26" s="582"/>
      <c r="BB26" s="582"/>
      <c r="BC26" s="497"/>
      <c r="BD26" s="498">
        <f t="shared" si="11"/>
        <v>445.79571810883141</v>
      </c>
      <c r="BE26" s="496">
        <f t="shared" si="12"/>
        <v>5349.5486173059771</v>
      </c>
      <c r="BF26" s="582"/>
      <c r="BG26" s="582"/>
      <c r="BH26" s="582"/>
      <c r="BI26" s="497"/>
      <c r="BJ26" s="498">
        <f t="shared" si="13"/>
        <v>445.79571810883141</v>
      </c>
      <c r="BK26" s="496">
        <f t="shared" si="14"/>
        <v>5349.5486173059771</v>
      </c>
      <c r="BL26" s="582"/>
      <c r="BM26" s="582"/>
      <c r="BN26" s="582"/>
    </row>
    <row r="27" spans="1:66" ht="16.5" customHeight="1" thickBot="1" x14ac:dyDescent="0.3">
      <c r="A27" s="282">
        <v>3</v>
      </c>
      <c r="B27" s="403" t="s">
        <v>413</v>
      </c>
      <c r="C27" s="545" t="s">
        <v>255</v>
      </c>
      <c r="D27" s="375" t="s">
        <v>473</v>
      </c>
      <c r="E27" s="375" t="str">
        <f>F27</f>
        <v>201001VENT_Cta_Couloir</v>
      </c>
      <c r="F27" s="283" t="str">
        <f t="shared" si="0"/>
        <v>201001VENT_Cta_Couloir</v>
      </c>
      <c r="G27" s="502" t="str">
        <f t="shared" si="1"/>
        <v>201001VENT_Cta_Couloir_</v>
      </c>
      <c r="H27" s="220" t="s">
        <v>12</v>
      </c>
      <c r="I27" s="220" t="s">
        <v>11</v>
      </c>
      <c r="J27" s="403">
        <v>2</v>
      </c>
      <c r="K27" s="403" t="s">
        <v>419</v>
      </c>
      <c r="L27" s="220"/>
      <c r="M27" s="503" t="s">
        <v>10</v>
      </c>
      <c r="N27" s="403">
        <v>1</v>
      </c>
      <c r="O27" s="403">
        <v>287</v>
      </c>
      <c r="P27" s="403">
        <v>592</v>
      </c>
      <c r="Q27" s="403">
        <v>48</v>
      </c>
      <c r="R27" s="403"/>
      <c r="S27" s="403" t="s">
        <v>134</v>
      </c>
      <c r="T27" s="403" t="s">
        <v>136</v>
      </c>
      <c r="U27" s="504" t="s">
        <v>138</v>
      </c>
      <c r="V27" s="632"/>
      <c r="W27" s="633"/>
      <c r="X27" s="505"/>
      <c r="Y27" s="506"/>
      <c r="Z27" s="506"/>
      <c r="AA27" s="507">
        <v>200</v>
      </c>
      <c r="AB27" s="508">
        <v>0.5</v>
      </c>
      <c r="AC27" s="509">
        <f t="shared" si="2"/>
        <v>100</v>
      </c>
      <c r="AD27" s="510">
        <f t="shared" si="15"/>
        <v>200</v>
      </c>
      <c r="AE27" s="511">
        <v>0.05</v>
      </c>
      <c r="AF27" s="510">
        <f t="shared" si="3"/>
        <v>210</v>
      </c>
      <c r="AG27" s="512">
        <f t="shared" si="4"/>
        <v>2520</v>
      </c>
      <c r="AH27" s="500"/>
      <c r="AI27" s="500"/>
      <c r="AJ27" s="500"/>
      <c r="AK27" s="513"/>
      <c r="AL27" s="514">
        <f t="shared" si="5"/>
        <v>222.8978590544157</v>
      </c>
      <c r="AM27" s="512">
        <f t="shared" si="6"/>
        <v>2674.7743086529886</v>
      </c>
      <c r="AN27" s="500"/>
      <c r="AO27" s="500"/>
      <c r="AP27" s="500"/>
      <c r="AQ27" s="513"/>
      <c r="AR27" s="514">
        <f t="shared" si="7"/>
        <v>222.8978590544157</v>
      </c>
      <c r="AS27" s="512">
        <f t="shared" si="8"/>
        <v>2674.7743086529886</v>
      </c>
      <c r="AT27" s="500"/>
      <c r="AU27" s="500"/>
      <c r="AV27" s="500"/>
      <c r="AW27" s="513"/>
      <c r="AX27" s="514">
        <f t="shared" si="9"/>
        <v>222.8978590544157</v>
      </c>
      <c r="AY27" s="512">
        <f t="shared" si="10"/>
        <v>2674.7743086529886</v>
      </c>
      <c r="AZ27" s="500"/>
      <c r="BA27" s="500"/>
      <c r="BB27" s="500"/>
      <c r="BC27" s="513"/>
      <c r="BD27" s="514">
        <f t="shared" si="11"/>
        <v>222.8978590544157</v>
      </c>
      <c r="BE27" s="512">
        <f t="shared" si="12"/>
        <v>2674.7743086529886</v>
      </c>
      <c r="BF27" s="500"/>
      <c r="BG27" s="500"/>
      <c r="BH27" s="500"/>
      <c r="BI27" s="513"/>
      <c r="BJ27" s="514">
        <f t="shared" si="13"/>
        <v>222.8978590544157</v>
      </c>
      <c r="BK27" s="512">
        <f t="shared" si="14"/>
        <v>2674.7743086529886</v>
      </c>
      <c r="BL27" s="500"/>
      <c r="BM27" s="500"/>
      <c r="BN27" s="500"/>
    </row>
    <row r="28" spans="1:66" ht="16.5" customHeight="1" thickBot="1" x14ac:dyDescent="0.3">
      <c r="A28" s="425">
        <v>3</v>
      </c>
      <c r="B28" s="517" t="s">
        <v>414</v>
      </c>
      <c r="C28" s="550" t="s">
        <v>274</v>
      </c>
      <c r="D28" s="515" t="s">
        <v>473</v>
      </c>
      <c r="E28" s="515" t="str">
        <f>F28</f>
        <v>206001VENT_Cta</v>
      </c>
      <c r="F28" s="350" t="str">
        <f t="shared" si="0"/>
        <v>206001VENT_Cta</v>
      </c>
      <c r="G28" s="516" t="str">
        <f t="shared" si="1"/>
        <v>206001VENT_Cta_</v>
      </c>
      <c r="H28" s="351" t="s">
        <v>12</v>
      </c>
      <c r="I28" s="351" t="s">
        <v>11</v>
      </c>
      <c r="J28" s="517">
        <v>2</v>
      </c>
      <c r="K28" s="517" t="s">
        <v>416</v>
      </c>
      <c r="L28" s="351"/>
      <c r="M28" s="518" t="s">
        <v>10</v>
      </c>
      <c r="N28" s="517">
        <v>1</v>
      </c>
      <c r="O28" s="353">
        <v>865</v>
      </c>
      <c r="P28" s="351">
        <v>305</v>
      </c>
      <c r="Q28" s="351">
        <v>45</v>
      </c>
      <c r="R28" s="351"/>
      <c r="S28" s="517" t="s">
        <v>134</v>
      </c>
      <c r="T28" s="517" t="s">
        <v>136</v>
      </c>
      <c r="U28" s="519" t="s">
        <v>138</v>
      </c>
      <c r="V28" s="634"/>
      <c r="W28" s="518"/>
      <c r="X28" s="520"/>
      <c r="Y28" s="521"/>
      <c r="Z28" s="521"/>
      <c r="AA28" s="522">
        <v>200</v>
      </c>
      <c r="AB28" s="523">
        <v>0.5</v>
      </c>
      <c r="AC28" s="524">
        <f t="shared" si="2"/>
        <v>100</v>
      </c>
      <c r="AD28" s="524">
        <f t="shared" si="15"/>
        <v>200</v>
      </c>
      <c r="AE28" s="525">
        <v>0.05</v>
      </c>
      <c r="AF28" s="524">
        <f t="shared" si="3"/>
        <v>210</v>
      </c>
      <c r="AG28" s="526">
        <f t="shared" si="4"/>
        <v>2520</v>
      </c>
      <c r="AH28" s="526">
        <f>AF28</f>
        <v>210</v>
      </c>
      <c r="AI28" s="526">
        <f>AG28</f>
        <v>2520</v>
      </c>
      <c r="AJ28" s="526"/>
      <c r="AK28" s="527"/>
      <c r="AL28" s="528">
        <f t="shared" si="5"/>
        <v>222.8978590544157</v>
      </c>
      <c r="AM28" s="526">
        <f t="shared" si="6"/>
        <v>2674.7743086529886</v>
      </c>
      <c r="AN28" s="526">
        <f>AL28</f>
        <v>222.8978590544157</v>
      </c>
      <c r="AO28" s="526">
        <f>AM28</f>
        <v>2674.7743086529886</v>
      </c>
      <c r="AP28" s="526"/>
      <c r="AQ28" s="527"/>
      <c r="AR28" s="528">
        <f t="shared" si="7"/>
        <v>222.8978590544157</v>
      </c>
      <c r="AS28" s="526">
        <f t="shared" si="8"/>
        <v>2674.7743086529886</v>
      </c>
      <c r="AT28" s="526">
        <f>AR28</f>
        <v>222.8978590544157</v>
      </c>
      <c r="AU28" s="526">
        <f>AS28</f>
        <v>2674.7743086529886</v>
      </c>
      <c r="AV28" s="526"/>
      <c r="AW28" s="527"/>
      <c r="AX28" s="528">
        <f t="shared" si="9"/>
        <v>222.8978590544157</v>
      </c>
      <c r="AY28" s="526">
        <f t="shared" si="10"/>
        <v>2674.7743086529886</v>
      </c>
      <c r="AZ28" s="526">
        <f>AX28</f>
        <v>222.8978590544157</v>
      </c>
      <c r="BA28" s="526">
        <f>AY28</f>
        <v>2674.7743086529886</v>
      </c>
      <c r="BB28" s="526"/>
      <c r="BC28" s="527"/>
      <c r="BD28" s="528">
        <f t="shared" si="11"/>
        <v>222.8978590544157</v>
      </c>
      <c r="BE28" s="526">
        <f t="shared" si="12"/>
        <v>2674.7743086529886</v>
      </c>
      <c r="BF28" s="526">
        <f>BD28</f>
        <v>222.8978590544157</v>
      </c>
      <c r="BG28" s="526">
        <f>BE28</f>
        <v>2674.7743086529886</v>
      </c>
      <c r="BH28" s="526"/>
      <c r="BI28" s="527"/>
      <c r="BJ28" s="528">
        <f t="shared" si="13"/>
        <v>222.8978590544157</v>
      </c>
      <c r="BK28" s="526">
        <f t="shared" si="14"/>
        <v>2674.7743086529886</v>
      </c>
      <c r="BL28" s="526">
        <f>BJ28</f>
        <v>222.8978590544157</v>
      </c>
      <c r="BM28" s="526">
        <f>BK28</f>
        <v>2674.7743086529886</v>
      </c>
      <c r="BN28" s="526"/>
    </row>
    <row r="29" spans="1:66" ht="16.5" customHeight="1" x14ac:dyDescent="0.25">
      <c r="A29" s="398">
        <v>3</v>
      </c>
      <c r="B29" s="533" t="s">
        <v>415</v>
      </c>
      <c r="C29" s="540" t="s">
        <v>270</v>
      </c>
      <c r="D29" s="529" t="s">
        <v>473</v>
      </c>
      <c r="E29" s="571" t="str">
        <f>F29</f>
        <v>204001VENT_Salle_TP</v>
      </c>
      <c r="F29" s="273" t="str">
        <f t="shared" si="0"/>
        <v>204001VENT_Salle_TP</v>
      </c>
      <c r="G29" s="530" t="str">
        <f t="shared" si="1"/>
        <v>204001VENT_Salle_TP_</v>
      </c>
      <c r="H29" s="367" t="s">
        <v>12</v>
      </c>
      <c r="I29" s="367" t="s">
        <v>11</v>
      </c>
      <c r="J29" s="531" t="s">
        <v>455</v>
      </c>
      <c r="K29" s="531" t="s">
        <v>417</v>
      </c>
      <c r="L29" s="367"/>
      <c r="M29" s="532" t="s">
        <v>10</v>
      </c>
      <c r="N29" s="531">
        <v>3</v>
      </c>
      <c r="O29" s="635">
        <v>895</v>
      </c>
      <c r="P29" s="367">
        <v>730</v>
      </c>
      <c r="Q29" s="367">
        <v>75</v>
      </c>
      <c r="R29" s="367"/>
      <c r="S29" s="533" t="s">
        <v>134</v>
      </c>
      <c r="T29" s="533" t="s">
        <v>136</v>
      </c>
      <c r="U29" s="501" t="s">
        <v>138</v>
      </c>
      <c r="V29" s="631"/>
      <c r="W29" s="532"/>
      <c r="X29" s="489"/>
      <c r="Y29" s="534"/>
      <c r="Z29" s="534"/>
      <c r="AA29" s="491">
        <v>200</v>
      </c>
      <c r="AB29" s="492">
        <v>0.5</v>
      </c>
      <c r="AC29" s="494">
        <f t="shared" si="2"/>
        <v>100</v>
      </c>
      <c r="AD29" s="494">
        <f t="shared" si="15"/>
        <v>600</v>
      </c>
      <c r="AE29" s="495">
        <v>0.05</v>
      </c>
      <c r="AF29" s="494">
        <f t="shared" si="3"/>
        <v>630</v>
      </c>
      <c r="AG29" s="535">
        <f t="shared" si="4"/>
        <v>7560</v>
      </c>
      <c r="AH29" s="581">
        <f>SUM(AF29:AF31)</f>
        <v>1680</v>
      </c>
      <c r="AI29" s="581">
        <f>SUM(AG29:AG31)</f>
        <v>20160</v>
      </c>
      <c r="AJ29" s="581"/>
      <c r="AK29" s="536"/>
      <c r="AL29" s="537">
        <f t="shared" si="5"/>
        <v>668.69357716324714</v>
      </c>
      <c r="AM29" s="535">
        <f t="shared" si="6"/>
        <v>8024.3229259589662</v>
      </c>
      <c r="AN29" s="581">
        <f>SUM(AL29:AL31)</f>
        <v>1783.1828724353256</v>
      </c>
      <c r="AO29" s="581">
        <f>SUM(AM29:AM31)</f>
        <v>21398.194469223909</v>
      </c>
      <c r="AP29" s="581"/>
      <c r="AQ29" s="536"/>
      <c r="AR29" s="537">
        <f t="shared" si="7"/>
        <v>668.69357716324714</v>
      </c>
      <c r="AS29" s="535">
        <f t="shared" si="8"/>
        <v>8024.3229259589662</v>
      </c>
      <c r="AT29" s="581">
        <f>SUM(AR29:AR31)</f>
        <v>1783.1828724353256</v>
      </c>
      <c r="AU29" s="581">
        <f>SUM(AS29:AS31)</f>
        <v>21398.194469223909</v>
      </c>
      <c r="AV29" s="581"/>
      <c r="AW29" s="536"/>
      <c r="AX29" s="537">
        <f t="shared" si="9"/>
        <v>668.69357716324714</v>
      </c>
      <c r="AY29" s="535">
        <f t="shared" si="10"/>
        <v>8024.3229259589662</v>
      </c>
      <c r="AZ29" s="581">
        <f>SUM(AX29:AX31)</f>
        <v>1783.1828724353256</v>
      </c>
      <c r="BA29" s="581">
        <f>SUM(AY29:AY31)</f>
        <v>21398.194469223909</v>
      </c>
      <c r="BB29" s="581"/>
      <c r="BC29" s="536"/>
      <c r="BD29" s="537">
        <f t="shared" si="11"/>
        <v>668.69357716324714</v>
      </c>
      <c r="BE29" s="535">
        <f t="shared" si="12"/>
        <v>8024.3229259589662</v>
      </c>
      <c r="BF29" s="581">
        <f>SUM(BD29:BD31)</f>
        <v>1783.1828724353256</v>
      </c>
      <c r="BG29" s="581">
        <f>SUM(BE29:BE31)</f>
        <v>21398.194469223909</v>
      </c>
      <c r="BH29" s="581"/>
      <c r="BI29" s="536"/>
      <c r="BJ29" s="537">
        <f t="shared" si="13"/>
        <v>668.69357716324714</v>
      </c>
      <c r="BK29" s="535">
        <f t="shared" si="14"/>
        <v>8024.3229259589662</v>
      </c>
      <c r="BL29" s="581">
        <f>SUM(BJ29:BJ31)</f>
        <v>1783.1828724353256</v>
      </c>
      <c r="BM29" s="581">
        <f>SUM(BK29:BK31)</f>
        <v>21398.194469223909</v>
      </c>
      <c r="BN29" s="581"/>
    </row>
    <row r="30" spans="1:66" ht="16.5" customHeight="1" x14ac:dyDescent="0.25">
      <c r="A30" s="271">
        <v>3</v>
      </c>
      <c r="B30" s="399" t="s">
        <v>415</v>
      </c>
      <c r="C30" s="542" t="s">
        <v>270</v>
      </c>
      <c r="D30" s="372" t="s">
        <v>473</v>
      </c>
      <c r="E30" s="573"/>
      <c r="F30" s="272" t="str">
        <f t="shared" si="0"/>
        <v>204001VENT_Salle_TP</v>
      </c>
      <c r="G30" s="487" t="str">
        <f t="shared" si="1"/>
        <v>204001VENT_Salle_TP_</v>
      </c>
      <c r="H30" s="211" t="s">
        <v>12</v>
      </c>
      <c r="I30" s="211" t="s">
        <v>11</v>
      </c>
      <c r="J30" s="538" t="s">
        <v>455</v>
      </c>
      <c r="K30" s="538" t="s">
        <v>417</v>
      </c>
      <c r="L30" s="211"/>
      <c r="M30" s="488" t="s">
        <v>10</v>
      </c>
      <c r="N30" s="538">
        <v>3</v>
      </c>
      <c r="O30" s="393">
        <v>580</v>
      </c>
      <c r="P30" s="211">
        <v>730</v>
      </c>
      <c r="Q30" s="211">
        <v>75</v>
      </c>
      <c r="R30" s="211"/>
      <c r="S30" s="399" t="s">
        <v>134</v>
      </c>
      <c r="T30" s="399" t="s">
        <v>136</v>
      </c>
      <c r="U30" s="501" t="s">
        <v>138</v>
      </c>
      <c r="V30" s="631"/>
      <c r="W30" s="532"/>
      <c r="X30" s="489"/>
      <c r="Y30" s="490"/>
      <c r="Z30" s="490"/>
      <c r="AA30" s="491">
        <v>200</v>
      </c>
      <c r="AB30" s="492">
        <v>0.5</v>
      </c>
      <c r="AC30" s="493">
        <f t="shared" si="2"/>
        <v>100</v>
      </c>
      <c r="AD30" s="494">
        <f t="shared" si="15"/>
        <v>600</v>
      </c>
      <c r="AE30" s="495">
        <v>0.05</v>
      </c>
      <c r="AF30" s="494">
        <f t="shared" si="3"/>
        <v>630</v>
      </c>
      <c r="AG30" s="496">
        <f t="shared" si="4"/>
        <v>7560</v>
      </c>
      <c r="AH30" s="582"/>
      <c r="AI30" s="582"/>
      <c r="AJ30" s="582"/>
      <c r="AK30" s="497"/>
      <c r="AL30" s="498">
        <f t="shared" si="5"/>
        <v>668.69357716324714</v>
      </c>
      <c r="AM30" s="496">
        <f t="shared" si="6"/>
        <v>8024.3229259589662</v>
      </c>
      <c r="AN30" s="582"/>
      <c r="AO30" s="582"/>
      <c r="AP30" s="582"/>
      <c r="AQ30" s="497"/>
      <c r="AR30" s="498">
        <f t="shared" si="7"/>
        <v>668.69357716324714</v>
      </c>
      <c r="AS30" s="496">
        <f t="shared" si="8"/>
        <v>8024.3229259589662</v>
      </c>
      <c r="AT30" s="582"/>
      <c r="AU30" s="582"/>
      <c r="AV30" s="582"/>
      <c r="AW30" s="497"/>
      <c r="AX30" s="498">
        <f t="shared" si="9"/>
        <v>668.69357716324714</v>
      </c>
      <c r="AY30" s="496">
        <f t="shared" si="10"/>
        <v>8024.3229259589662</v>
      </c>
      <c r="AZ30" s="582"/>
      <c r="BA30" s="582"/>
      <c r="BB30" s="582"/>
      <c r="BC30" s="497"/>
      <c r="BD30" s="498">
        <f t="shared" si="11"/>
        <v>668.69357716324714</v>
      </c>
      <c r="BE30" s="496">
        <f t="shared" si="12"/>
        <v>8024.3229259589662</v>
      </c>
      <c r="BF30" s="582"/>
      <c r="BG30" s="582"/>
      <c r="BH30" s="582"/>
      <c r="BI30" s="497"/>
      <c r="BJ30" s="498">
        <f t="shared" si="13"/>
        <v>668.69357716324714</v>
      </c>
      <c r="BK30" s="496">
        <f t="shared" si="14"/>
        <v>8024.3229259589662</v>
      </c>
      <c r="BL30" s="582"/>
      <c r="BM30" s="582"/>
      <c r="BN30" s="582"/>
    </row>
    <row r="31" spans="1:66" ht="16.5" customHeight="1" thickBot="1" x14ac:dyDescent="0.3">
      <c r="A31" s="282">
        <v>3</v>
      </c>
      <c r="B31" s="403" t="s">
        <v>415</v>
      </c>
      <c r="C31" s="545" t="s">
        <v>270</v>
      </c>
      <c r="D31" s="375" t="s">
        <v>473</v>
      </c>
      <c r="E31" s="375" t="str">
        <f>F31</f>
        <v>204001VENT_1 Cta R0</v>
      </c>
      <c r="F31" s="283" t="str">
        <f t="shared" si="0"/>
        <v>204001VENT_1 Cta R0</v>
      </c>
      <c r="G31" s="502" t="str">
        <f t="shared" si="1"/>
        <v>204001VENT_1 Cta R0_</v>
      </c>
      <c r="H31" s="220" t="s">
        <v>12</v>
      </c>
      <c r="I31" s="220" t="s">
        <v>11</v>
      </c>
      <c r="J31" s="539" t="s">
        <v>455</v>
      </c>
      <c r="K31" s="539" t="s">
        <v>365</v>
      </c>
      <c r="L31" s="220"/>
      <c r="M31" s="503" t="s">
        <v>10</v>
      </c>
      <c r="N31" s="539">
        <v>2</v>
      </c>
      <c r="O31" s="389">
        <v>562</v>
      </c>
      <c r="P31" s="220">
        <v>335</v>
      </c>
      <c r="Q31" s="220">
        <v>10</v>
      </c>
      <c r="R31" s="220"/>
      <c r="S31" s="403" t="s">
        <v>134</v>
      </c>
      <c r="T31" s="403" t="s">
        <v>136</v>
      </c>
      <c r="U31" s="504" t="s">
        <v>138</v>
      </c>
      <c r="V31" s="632"/>
      <c r="W31" s="633"/>
      <c r="X31" s="505"/>
      <c r="Y31" s="506"/>
      <c r="Z31" s="506"/>
      <c r="AA31" s="507">
        <v>200</v>
      </c>
      <c r="AB31" s="508">
        <v>0.5</v>
      </c>
      <c r="AC31" s="509">
        <f t="shared" si="2"/>
        <v>100</v>
      </c>
      <c r="AD31" s="510">
        <f t="shared" si="15"/>
        <v>400</v>
      </c>
      <c r="AE31" s="511">
        <v>0.05</v>
      </c>
      <c r="AF31" s="510">
        <f t="shared" si="3"/>
        <v>420</v>
      </c>
      <c r="AG31" s="512">
        <f t="shared" si="4"/>
        <v>5040</v>
      </c>
      <c r="AH31" s="583"/>
      <c r="AI31" s="583"/>
      <c r="AJ31" s="583"/>
      <c r="AK31" s="513"/>
      <c r="AL31" s="514">
        <f t="shared" si="5"/>
        <v>445.79571810883141</v>
      </c>
      <c r="AM31" s="512">
        <f t="shared" si="6"/>
        <v>5349.5486173059771</v>
      </c>
      <c r="AN31" s="583"/>
      <c r="AO31" s="583"/>
      <c r="AP31" s="583"/>
      <c r="AQ31" s="513"/>
      <c r="AR31" s="514">
        <f t="shared" si="7"/>
        <v>445.79571810883141</v>
      </c>
      <c r="AS31" s="512">
        <f t="shared" si="8"/>
        <v>5349.5486173059771</v>
      </c>
      <c r="AT31" s="583"/>
      <c r="AU31" s="583"/>
      <c r="AV31" s="583"/>
      <c r="AW31" s="513"/>
      <c r="AX31" s="514">
        <f t="shared" si="9"/>
        <v>445.79571810883141</v>
      </c>
      <c r="AY31" s="512">
        <f t="shared" si="10"/>
        <v>5349.5486173059771</v>
      </c>
      <c r="AZ31" s="583"/>
      <c r="BA31" s="583"/>
      <c r="BB31" s="583"/>
      <c r="BC31" s="513"/>
      <c r="BD31" s="514">
        <f t="shared" si="11"/>
        <v>445.79571810883141</v>
      </c>
      <c r="BE31" s="512">
        <f t="shared" si="12"/>
        <v>5349.5486173059771</v>
      </c>
      <c r="BF31" s="583"/>
      <c r="BG31" s="583"/>
      <c r="BH31" s="583"/>
      <c r="BI31" s="513"/>
      <c r="BJ31" s="514">
        <f t="shared" si="13"/>
        <v>445.79571810883141</v>
      </c>
      <c r="BK31" s="512">
        <f t="shared" si="14"/>
        <v>5349.5486173059771</v>
      </c>
      <c r="BL31" s="583"/>
      <c r="BM31" s="583"/>
      <c r="BN31" s="583"/>
    </row>
    <row r="32" spans="1:66" ht="16.5" customHeight="1" x14ac:dyDescent="0.25">
      <c r="A32" s="398">
        <v>3</v>
      </c>
      <c r="B32" s="533" t="s">
        <v>275</v>
      </c>
      <c r="C32" s="540" t="s">
        <v>276</v>
      </c>
      <c r="D32" s="529" t="s">
        <v>473</v>
      </c>
      <c r="E32" s="571" t="str">
        <f>F32</f>
        <v>079001VENP_Zones_Communes</v>
      </c>
      <c r="F32" s="273" t="str">
        <f>CONCATENATE(C32,I32,M32,K32)</f>
        <v>079001VENP_Zones_Communes</v>
      </c>
      <c r="G32" s="530" t="str">
        <f t="shared" ref="G32:G55" si="16">CONCATENATE(C32,I32,M32,K32,M32,L32)</f>
        <v>079001VENP_Zones_Communes_Cta01</v>
      </c>
      <c r="H32" s="367" t="s">
        <v>12</v>
      </c>
      <c r="I32" s="367" t="s">
        <v>14</v>
      </c>
      <c r="J32" s="396">
        <v>1</v>
      </c>
      <c r="K32" s="533" t="s">
        <v>396</v>
      </c>
      <c r="L32" s="501" t="s">
        <v>458</v>
      </c>
      <c r="M32" s="532" t="s">
        <v>10</v>
      </c>
      <c r="N32" s="533">
        <v>6</v>
      </c>
      <c r="O32" s="541">
        <v>592</v>
      </c>
      <c r="P32" s="533">
        <v>592</v>
      </c>
      <c r="Q32" s="533">
        <v>25</v>
      </c>
      <c r="R32" s="533" t="s">
        <v>411</v>
      </c>
      <c r="S32" s="533" t="s">
        <v>424</v>
      </c>
      <c r="T32" s="533" t="s">
        <v>136</v>
      </c>
      <c r="U32" s="501" t="s">
        <v>146</v>
      </c>
      <c r="V32" s="631"/>
      <c r="W32" s="532"/>
      <c r="X32" s="489"/>
      <c r="Y32" s="534"/>
      <c r="Z32" s="534"/>
      <c r="AA32" s="491">
        <v>200</v>
      </c>
      <c r="AB32" s="492">
        <v>0.5</v>
      </c>
      <c r="AC32" s="494">
        <f t="shared" ref="AC32:AC42" si="17">AA32-(AA32*AB32)</f>
        <v>100</v>
      </c>
      <c r="AD32" s="494">
        <f t="shared" ref="AD32:AD42" si="18">(AC32*N32)*J32</f>
        <v>600</v>
      </c>
      <c r="AE32" s="495">
        <v>0.05</v>
      </c>
      <c r="AF32" s="494">
        <f t="shared" ref="AF32:AF95" si="19">AD32*(AE32+1)</f>
        <v>630</v>
      </c>
      <c r="AG32" s="535">
        <f t="shared" si="4"/>
        <v>7560</v>
      </c>
      <c r="AH32" s="581">
        <f>SUM(AF32:AF116)</f>
        <v>23808.75</v>
      </c>
      <c r="AI32" s="581">
        <f>SUM(AG32:AG116)</f>
        <v>285705</v>
      </c>
      <c r="AJ32" s="581"/>
      <c r="AK32" s="536"/>
      <c r="AL32" s="537">
        <f t="shared" si="5"/>
        <v>668.69357716324714</v>
      </c>
      <c r="AM32" s="535">
        <f t="shared" ref="AM32:AM46" si="20">AL32*12</f>
        <v>8024.3229259589662</v>
      </c>
      <c r="AN32" s="581">
        <f>SUM(AL32:AL116)</f>
        <v>25271.044770294404</v>
      </c>
      <c r="AO32" s="581">
        <f>SUM(AM32:AM116)</f>
        <v>303252.53724353266</v>
      </c>
      <c r="AP32" s="581"/>
      <c r="AQ32" s="536"/>
      <c r="AR32" s="537">
        <f t="shared" si="7"/>
        <v>668.69357716324714</v>
      </c>
      <c r="AS32" s="535">
        <f t="shared" ref="AS32:AS46" si="21">AR32*12</f>
        <v>8024.3229259589662</v>
      </c>
      <c r="AT32" s="581">
        <f>SUM(AR32:AR116)</f>
        <v>25271.044770294404</v>
      </c>
      <c r="AU32" s="581">
        <f>SUM(AS32:AS116)</f>
        <v>303252.53724353266</v>
      </c>
      <c r="AV32" s="581"/>
      <c r="AW32" s="536"/>
      <c r="AX32" s="537">
        <f t="shared" si="9"/>
        <v>668.69357716324714</v>
      </c>
      <c r="AY32" s="535">
        <f t="shared" ref="AY32:AY46" si="22">AX32*12</f>
        <v>8024.3229259589662</v>
      </c>
      <c r="AZ32" s="581">
        <f>SUM(AX32:AX116)</f>
        <v>25271.044770294404</v>
      </c>
      <c r="BA32" s="581">
        <f>SUM(AY32:AY116)</f>
        <v>303252.53724353266</v>
      </c>
      <c r="BB32" s="581"/>
      <c r="BC32" s="536"/>
      <c r="BD32" s="537">
        <f t="shared" si="11"/>
        <v>668.69357716324714</v>
      </c>
      <c r="BE32" s="535">
        <f t="shared" ref="BE32:BE46" si="23">BD32*12</f>
        <v>8024.3229259589662</v>
      </c>
      <c r="BF32" s="581">
        <f>SUM(BD32:BD116)</f>
        <v>25271.044770294404</v>
      </c>
      <c r="BG32" s="581">
        <f>SUM(BE32:BE116)</f>
        <v>303252.53724353266</v>
      </c>
      <c r="BH32" s="581"/>
      <c r="BI32" s="536"/>
      <c r="BJ32" s="537">
        <f t="shared" si="13"/>
        <v>668.69357716324714</v>
      </c>
      <c r="BK32" s="535">
        <f t="shared" ref="BK32:BK46" si="24">BJ32*12</f>
        <v>8024.3229259589662</v>
      </c>
      <c r="BL32" s="581">
        <f>SUM(BJ32:BJ116)</f>
        <v>25271.044770294404</v>
      </c>
      <c r="BM32" s="581">
        <f>SUM(BK32:BK116)</f>
        <v>303252.53724353266</v>
      </c>
      <c r="BN32" s="581"/>
    </row>
    <row r="33" spans="1:66" ht="16.5" customHeight="1" x14ac:dyDescent="0.25">
      <c r="A33" s="271">
        <v>3</v>
      </c>
      <c r="B33" s="399" t="s">
        <v>275</v>
      </c>
      <c r="C33" s="542" t="s">
        <v>276</v>
      </c>
      <c r="D33" s="372" t="s">
        <v>473</v>
      </c>
      <c r="E33" s="572"/>
      <c r="F33" s="273" t="str">
        <f t="shared" ref="F33:F96" si="25">CONCATENATE(C33,I33,M33,K33)</f>
        <v>079001VENP_Zones_Communes</v>
      </c>
      <c r="G33" s="487" t="str">
        <f>CONCATENATE(C33,I33,M33,K34,M33,L33)</f>
        <v>079001VENP_Zones_Communes_Cta01</v>
      </c>
      <c r="H33" s="211" t="s">
        <v>12</v>
      </c>
      <c r="I33" s="211" t="s">
        <v>14</v>
      </c>
      <c r="J33" s="399">
        <v>1</v>
      </c>
      <c r="K33" s="399" t="s">
        <v>396</v>
      </c>
      <c r="L33" s="543" t="s">
        <v>458</v>
      </c>
      <c r="M33" s="488" t="s">
        <v>10</v>
      </c>
      <c r="N33" s="399">
        <v>6</v>
      </c>
      <c r="O33" s="544">
        <v>592</v>
      </c>
      <c r="P33" s="399">
        <v>592</v>
      </c>
      <c r="Q33" s="399">
        <v>292</v>
      </c>
      <c r="R33" s="399"/>
      <c r="S33" s="399" t="s">
        <v>425</v>
      </c>
      <c r="T33" s="399" t="s">
        <v>426</v>
      </c>
      <c r="U33" s="501" t="s">
        <v>140</v>
      </c>
      <c r="V33" s="631"/>
      <c r="W33" s="532"/>
      <c r="X33" s="489"/>
      <c r="Y33" s="490"/>
      <c r="Z33" s="490"/>
      <c r="AA33" s="491">
        <v>200</v>
      </c>
      <c r="AB33" s="492">
        <v>0.5</v>
      </c>
      <c r="AC33" s="493">
        <f t="shared" si="17"/>
        <v>100</v>
      </c>
      <c r="AD33" s="494">
        <f t="shared" si="18"/>
        <v>600</v>
      </c>
      <c r="AE33" s="495">
        <v>0.05</v>
      </c>
      <c r="AF33" s="494">
        <f t="shared" si="19"/>
        <v>630</v>
      </c>
      <c r="AG33" s="496">
        <f t="shared" si="4"/>
        <v>7560</v>
      </c>
      <c r="AH33" s="582"/>
      <c r="AI33" s="582"/>
      <c r="AJ33" s="582"/>
      <c r="AK33" s="497"/>
      <c r="AL33" s="498">
        <f t="shared" si="5"/>
        <v>668.69357716324714</v>
      </c>
      <c r="AM33" s="496">
        <f t="shared" si="20"/>
        <v>8024.3229259589662</v>
      </c>
      <c r="AN33" s="582"/>
      <c r="AO33" s="582"/>
      <c r="AP33" s="582"/>
      <c r="AQ33" s="497"/>
      <c r="AR33" s="498">
        <f t="shared" si="7"/>
        <v>668.69357716324714</v>
      </c>
      <c r="AS33" s="496">
        <f t="shared" si="21"/>
        <v>8024.3229259589662</v>
      </c>
      <c r="AT33" s="582"/>
      <c r="AU33" s="582"/>
      <c r="AV33" s="582"/>
      <c r="AW33" s="497"/>
      <c r="AX33" s="498">
        <f t="shared" si="9"/>
        <v>668.69357716324714</v>
      </c>
      <c r="AY33" s="496">
        <f t="shared" si="22"/>
        <v>8024.3229259589662</v>
      </c>
      <c r="AZ33" s="582"/>
      <c r="BA33" s="582"/>
      <c r="BB33" s="582"/>
      <c r="BC33" s="497"/>
      <c r="BD33" s="498">
        <f t="shared" si="11"/>
        <v>668.69357716324714</v>
      </c>
      <c r="BE33" s="496">
        <f t="shared" si="23"/>
        <v>8024.3229259589662</v>
      </c>
      <c r="BF33" s="582"/>
      <c r="BG33" s="582"/>
      <c r="BH33" s="582"/>
      <c r="BI33" s="497"/>
      <c r="BJ33" s="498">
        <f t="shared" si="13"/>
        <v>668.69357716324714</v>
      </c>
      <c r="BK33" s="496">
        <f t="shared" si="24"/>
        <v>8024.3229259589662</v>
      </c>
      <c r="BL33" s="582"/>
      <c r="BM33" s="582"/>
      <c r="BN33" s="582"/>
    </row>
    <row r="34" spans="1:66" ht="16.5" customHeight="1" x14ac:dyDescent="0.25">
      <c r="A34" s="271">
        <v>3</v>
      </c>
      <c r="B34" s="399" t="s">
        <v>275</v>
      </c>
      <c r="C34" s="542" t="s">
        <v>276</v>
      </c>
      <c r="D34" s="372" t="s">
        <v>473</v>
      </c>
      <c r="E34" s="573"/>
      <c r="F34" s="273" t="str">
        <f t="shared" si="25"/>
        <v>079001VENP_Zones_Communes</v>
      </c>
      <c r="G34" s="487" t="str">
        <f t="shared" ref="G34:G35" si="26">CONCATENATE(C34,I34,M34,K35,M34,L34)</f>
        <v>079001VENP_Zones_RessourcesAmont_Cta01</v>
      </c>
      <c r="H34" s="211" t="s">
        <v>12</v>
      </c>
      <c r="I34" s="211" t="s">
        <v>14</v>
      </c>
      <c r="J34" s="399">
        <v>1</v>
      </c>
      <c r="K34" s="399" t="s">
        <v>396</v>
      </c>
      <c r="L34" s="543" t="s">
        <v>458</v>
      </c>
      <c r="M34" s="488" t="s">
        <v>10</v>
      </c>
      <c r="N34" s="399">
        <v>6</v>
      </c>
      <c r="O34" s="544">
        <v>592</v>
      </c>
      <c r="P34" s="399">
        <v>592</v>
      </c>
      <c r="Q34" s="399">
        <v>292</v>
      </c>
      <c r="R34" s="399"/>
      <c r="S34" s="399" t="s">
        <v>132</v>
      </c>
      <c r="T34" s="399" t="s">
        <v>426</v>
      </c>
      <c r="U34" s="501" t="s">
        <v>144</v>
      </c>
      <c r="V34" s="631"/>
      <c r="W34" s="532"/>
      <c r="X34" s="489"/>
      <c r="Y34" s="490"/>
      <c r="Z34" s="490"/>
      <c r="AA34" s="491">
        <v>200</v>
      </c>
      <c r="AB34" s="492">
        <v>0.5</v>
      </c>
      <c r="AC34" s="493">
        <f t="shared" si="17"/>
        <v>100</v>
      </c>
      <c r="AD34" s="494">
        <f t="shared" si="18"/>
        <v>600</v>
      </c>
      <c r="AE34" s="495">
        <v>0.05</v>
      </c>
      <c r="AF34" s="494">
        <f t="shared" si="19"/>
        <v>630</v>
      </c>
      <c r="AG34" s="496">
        <f t="shared" si="4"/>
        <v>7560</v>
      </c>
      <c r="AH34" s="582"/>
      <c r="AI34" s="582"/>
      <c r="AJ34" s="582"/>
      <c r="AK34" s="497"/>
      <c r="AL34" s="498">
        <f t="shared" si="5"/>
        <v>668.69357716324714</v>
      </c>
      <c r="AM34" s="496">
        <f t="shared" si="20"/>
        <v>8024.3229259589662</v>
      </c>
      <c r="AN34" s="582"/>
      <c r="AO34" s="582"/>
      <c r="AP34" s="582"/>
      <c r="AQ34" s="497"/>
      <c r="AR34" s="498">
        <f t="shared" si="7"/>
        <v>668.69357716324714</v>
      </c>
      <c r="AS34" s="496">
        <f t="shared" si="21"/>
        <v>8024.3229259589662</v>
      </c>
      <c r="AT34" s="582"/>
      <c r="AU34" s="582"/>
      <c r="AV34" s="582"/>
      <c r="AW34" s="497"/>
      <c r="AX34" s="498">
        <f t="shared" si="9"/>
        <v>668.69357716324714</v>
      </c>
      <c r="AY34" s="496">
        <f t="shared" si="22"/>
        <v>8024.3229259589662</v>
      </c>
      <c r="AZ34" s="582"/>
      <c r="BA34" s="582"/>
      <c r="BB34" s="582"/>
      <c r="BC34" s="497"/>
      <c r="BD34" s="498">
        <f t="shared" si="11"/>
        <v>668.69357716324714</v>
      </c>
      <c r="BE34" s="496">
        <f t="shared" si="23"/>
        <v>8024.3229259589662</v>
      </c>
      <c r="BF34" s="582"/>
      <c r="BG34" s="582"/>
      <c r="BH34" s="582"/>
      <c r="BI34" s="497"/>
      <c r="BJ34" s="498">
        <f t="shared" si="13"/>
        <v>668.69357716324714</v>
      </c>
      <c r="BK34" s="496">
        <f t="shared" si="24"/>
        <v>8024.3229259589662</v>
      </c>
      <c r="BL34" s="582"/>
      <c r="BM34" s="582"/>
      <c r="BN34" s="582"/>
    </row>
    <row r="35" spans="1:66" ht="16.5" customHeight="1" x14ac:dyDescent="0.25">
      <c r="A35" s="271">
        <v>3</v>
      </c>
      <c r="B35" s="399" t="s">
        <v>275</v>
      </c>
      <c r="C35" s="542" t="s">
        <v>276</v>
      </c>
      <c r="D35" s="372" t="s">
        <v>473</v>
      </c>
      <c r="E35" s="574" t="str">
        <f>F35</f>
        <v>079001VENP_Zones_RessourcesAmont</v>
      </c>
      <c r="F35" s="273" t="str">
        <f>CONCATENATE(C35,I35,M35,K35)</f>
        <v>079001VENP_Zones_RessourcesAmont</v>
      </c>
      <c r="G35" s="487" t="str">
        <f t="shared" si="26"/>
        <v>079001VENP_Zones_RessourcesAmont_Cta02</v>
      </c>
      <c r="H35" s="211" t="s">
        <v>12</v>
      </c>
      <c r="I35" s="211" t="s">
        <v>14</v>
      </c>
      <c r="J35" s="399">
        <v>1</v>
      </c>
      <c r="K35" s="399" t="s">
        <v>456</v>
      </c>
      <c r="L35" s="543" t="s">
        <v>459</v>
      </c>
      <c r="M35" s="488" t="s">
        <v>10</v>
      </c>
      <c r="N35" s="399">
        <v>2</v>
      </c>
      <c r="O35" s="544">
        <v>592</v>
      </c>
      <c r="P35" s="399">
        <v>592</v>
      </c>
      <c r="Q35" s="399">
        <v>25</v>
      </c>
      <c r="R35" s="399" t="s">
        <v>411</v>
      </c>
      <c r="S35" s="399" t="s">
        <v>134</v>
      </c>
      <c r="T35" s="399" t="s">
        <v>136</v>
      </c>
      <c r="U35" s="501" t="s">
        <v>146</v>
      </c>
      <c r="V35" s="631"/>
      <c r="W35" s="532"/>
      <c r="X35" s="489"/>
      <c r="Y35" s="490"/>
      <c r="Z35" s="490"/>
      <c r="AA35" s="491">
        <v>200</v>
      </c>
      <c r="AB35" s="492">
        <v>0.5</v>
      </c>
      <c r="AC35" s="493">
        <f t="shared" si="17"/>
        <v>100</v>
      </c>
      <c r="AD35" s="494">
        <f t="shared" si="18"/>
        <v>200</v>
      </c>
      <c r="AE35" s="495">
        <v>0.05</v>
      </c>
      <c r="AF35" s="494">
        <f t="shared" si="19"/>
        <v>210</v>
      </c>
      <c r="AG35" s="496">
        <f t="shared" ref="AG35:AG42" si="27">AF35*12</f>
        <v>2520</v>
      </c>
      <c r="AH35" s="582"/>
      <c r="AI35" s="582"/>
      <c r="AJ35" s="582"/>
      <c r="AK35" s="497"/>
      <c r="AL35" s="498">
        <f t="shared" ref="AL35:AL98" si="28">AF35*$G$10</f>
        <v>222.8978590544157</v>
      </c>
      <c r="AM35" s="496">
        <f t="shared" si="20"/>
        <v>2674.7743086529886</v>
      </c>
      <c r="AN35" s="582"/>
      <c r="AO35" s="582"/>
      <c r="AP35" s="582"/>
      <c r="AQ35" s="497"/>
      <c r="AR35" s="498">
        <f t="shared" ref="AR35:AR98" si="29">AF35*$G$11</f>
        <v>222.8978590544157</v>
      </c>
      <c r="AS35" s="496">
        <f t="shared" si="21"/>
        <v>2674.7743086529886</v>
      </c>
      <c r="AT35" s="582"/>
      <c r="AU35" s="582"/>
      <c r="AV35" s="582"/>
      <c r="AW35" s="497"/>
      <c r="AX35" s="498">
        <f t="shared" ref="AX35:AX98" si="30">AF35*$G$12</f>
        <v>222.8978590544157</v>
      </c>
      <c r="AY35" s="496">
        <f t="shared" si="22"/>
        <v>2674.7743086529886</v>
      </c>
      <c r="AZ35" s="582"/>
      <c r="BA35" s="582"/>
      <c r="BB35" s="582"/>
      <c r="BC35" s="497"/>
      <c r="BD35" s="498">
        <f t="shared" ref="BD35:BD98" si="31">AF35*$G$13</f>
        <v>222.8978590544157</v>
      </c>
      <c r="BE35" s="496">
        <f t="shared" si="23"/>
        <v>2674.7743086529886</v>
      </c>
      <c r="BF35" s="582"/>
      <c r="BG35" s="582"/>
      <c r="BH35" s="582"/>
      <c r="BI35" s="497"/>
      <c r="BJ35" s="498">
        <f t="shared" ref="BJ35:BJ98" si="32">AF35*$G$14</f>
        <v>222.8978590544157</v>
      </c>
      <c r="BK35" s="496">
        <f t="shared" si="24"/>
        <v>2674.7743086529886</v>
      </c>
      <c r="BL35" s="582"/>
      <c r="BM35" s="582"/>
      <c r="BN35" s="582"/>
    </row>
    <row r="36" spans="1:66" ht="16.5" customHeight="1" x14ac:dyDescent="0.25">
      <c r="A36" s="271">
        <v>3</v>
      </c>
      <c r="B36" s="399" t="s">
        <v>275</v>
      </c>
      <c r="C36" s="542" t="s">
        <v>276</v>
      </c>
      <c r="D36" s="372" t="s">
        <v>473</v>
      </c>
      <c r="E36" s="572"/>
      <c r="F36" s="273" t="str">
        <f t="shared" si="25"/>
        <v>079001VENP_Zones_RessourcesAmont</v>
      </c>
      <c r="G36" s="487" t="str">
        <f t="shared" si="16"/>
        <v>079001VENP_Zones_RessourcesAmont_Cta02</v>
      </c>
      <c r="H36" s="211" t="s">
        <v>12</v>
      </c>
      <c r="I36" s="211" t="s">
        <v>14</v>
      </c>
      <c r="J36" s="399">
        <v>1</v>
      </c>
      <c r="K36" s="399" t="s">
        <v>456</v>
      </c>
      <c r="L36" s="543" t="s">
        <v>459</v>
      </c>
      <c r="M36" s="488" t="s">
        <v>10</v>
      </c>
      <c r="N36" s="399">
        <v>2</v>
      </c>
      <c r="O36" s="544">
        <v>287</v>
      </c>
      <c r="P36" s="399">
        <v>592</v>
      </c>
      <c r="Q36" s="399">
        <v>25</v>
      </c>
      <c r="R36" s="399" t="s">
        <v>411</v>
      </c>
      <c r="S36" s="399" t="s">
        <v>134</v>
      </c>
      <c r="T36" s="399" t="s">
        <v>136</v>
      </c>
      <c r="U36" s="501" t="s">
        <v>146</v>
      </c>
      <c r="V36" s="631"/>
      <c r="W36" s="532"/>
      <c r="X36" s="489"/>
      <c r="Y36" s="490"/>
      <c r="Z36" s="490"/>
      <c r="AA36" s="491">
        <v>200</v>
      </c>
      <c r="AB36" s="492">
        <v>0.5</v>
      </c>
      <c r="AC36" s="493">
        <f t="shared" si="17"/>
        <v>100</v>
      </c>
      <c r="AD36" s="494">
        <f t="shared" si="18"/>
        <v>200</v>
      </c>
      <c r="AE36" s="495">
        <v>0.05</v>
      </c>
      <c r="AF36" s="494">
        <f t="shared" si="19"/>
        <v>210</v>
      </c>
      <c r="AG36" s="496">
        <f t="shared" si="27"/>
        <v>2520</v>
      </c>
      <c r="AH36" s="582"/>
      <c r="AI36" s="582"/>
      <c r="AJ36" s="582"/>
      <c r="AK36" s="497"/>
      <c r="AL36" s="498">
        <f t="shared" si="28"/>
        <v>222.8978590544157</v>
      </c>
      <c r="AM36" s="496">
        <f t="shared" si="20"/>
        <v>2674.7743086529886</v>
      </c>
      <c r="AN36" s="582"/>
      <c r="AO36" s="582"/>
      <c r="AP36" s="582"/>
      <c r="AQ36" s="497"/>
      <c r="AR36" s="498">
        <f t="shared" si="29"/>
        <v>222.8978590544157</v>
      </c>
      <c r="AS36" s="496">
        <f t="shared" si="21"/>
        <v>2674.7743086529886</v>
      </c>
      <c r="AT36" s="582"/>
      <c r="AU36" s="582"/>
      <c r="AV36" s="582"/>
      <c r="AW36" s="497"/>
      <c r="AX36" s="498">
        <f t="shared" si="30"/>
        <v>222.8978590544157</v>
      </c>
      <c r="AY36" s="496">
        <f t="shared" si="22"/>
        <v>2674.7743086529886</v>
      </c>
      <c r="AZ36" s="582"/>
      <c r="BA36" s="582"/>
      <c r="BB36" s="582"/>
      <c r="BC36" s="497"/>
      <c r="BD36" s="498">
        <f t="shared" si="31"/>
        <v>222.8978590544157</v>
      </c>
      <c r="BE36" s="496">
        <f t="shared" si="23"/>
        <v>2674.7743086529886</v>
      </c>
      <c r="BF36" s="582"/>
      <c r="BG36" s="582"/>
      <c r="BH36" s="582"/>
      <c r="BI36" s="497"/>
      <c r="BJ36" s="498">
        <f t="shared" si="32"/>
        <v>222.8978590544157</v>
      </c>
      <c r="BK36" s="496">
        <f t="shared" si="24"/>
        <v>2674.7743086529886</v>
      </c>
      <c r="BL36" s="582"/>
      <c r="BM36" s="582"/>
      <c r="BN36" s="582"/>
    </row>
    <row r="37" spans="1:66" ht="16.5" customHeight="1" x14ac:dyDescent="0.25">
      <c r="A37" s="271">
        <v>3</v>
      </c>
      <c r="B37" s="399" t="s">
        <v>275</v>
      </c>
      <c r="C37" s="542" t="s">
        <v>276</v>
      </c>
      <c r="D37" s="372" t="s">
        <v>473</v>
      </c>
      <c r="E37" s="572"/>
      <c r="F37" s="273" t="str">
        <f t="shared" si="25"/>
        <v>079001VENP_Zones_RessourcesAmont</v>
      </c>
      <c r="G37" s="487" t="str">
        <f t="shared" si="16"/>
        <v>079001VENP_Zones_RessourcesAmont_Cta02</v>
      </c>
      <c r="H37" s="211" t="s">
        <v>12</v>
      </c>
      <c r="I37" s="211" t="s">
        <v>14</v>
      </c>
      <c r="J37" s="399">
        <v>1</v>
      </c>
      <c r="K37" s="399" t="s">
        <v>456</v>
      </c>
      <c r="L37" s="543" t="s">
        <v>459</v>
      </c>
      <c r="M37" s="488" t="s">
        <v>10</v>
      </c>
      <c r="N37" s="399">
        <v>2</v>
      </c>
      <c r="O37" s="544">
        <v>592</v>
      </c>
      <c r="P37" s="399">
        <v>592</v>
      </c>
      <c r="Q37" s="399">
        <v>292</v>
      </c>
      <c r="R37" s="399"/>
      <c r="S37" s="399" t="s">
        <v>425</v>
      </c>
      <c r="T37" s="399" t="s">
        <v>426</v>
      </c>
      <c r="U37" s="501" t="s">
        <v>140</v>
      </c>
      <c r="V37" s="631"/>
      <c r="W37" s="532"/>
      <c r="X37" s="489"/>
      <c r="Y37" s="490"/>
      <c r="Z37" s="490"/>
      <c r="AA37" s="491">
        <v>200</v>
      </c>
      <c r="AB37" s="492">
        <v>0.5</v>
      </c>
      <c r="AC37" s="493">
        <f t="shared" si="17"/>
        <v>100</v>
      </c>
      <c r="AD37" s="494">
        <f t="shared" si="18"/>
        <v>200</v>
      </c>
      <c r="AE37" s="495">
        <v>0.05</v>
      </c>
      <c r="AF37" s="494">
        <f t="shared" si="19"/>
        <v>210</v>
      </c>
      <c r="AG37" s="496">
        <f t="shared" si="27"/>
        <v>2520</v>
      </c>
      <c r="AH37" s="582"/>
      <c r="AI37" s="582"/>
      <c r="AJ37" s="582"/>
      <c r="AK37" s="497"/>
      <c r="AL37" s="498">
        <f t="shared" si="28"/>
        <v>222.8978590544157</v>
      </c>
      <c r="AM37" s="496">
        <f t="shared" si="20"/>
        <v>2674.7743086529886</v>
      </c>
      <c r="AN37" s="582"/>
      <c r="AO37" s="582"/>
      <c r="AP37" s="582"/>
      <c r="AQ37" s="497"/>
      <c r="AR37" s="498">
        <f t="shared" si="29"/>
        <v>222.8978590544157</v>
      </c>
      <c r="AS37" s="496">
        <f t="shared" si="21"/>
        <v>2674.7743086529886</v>
      </c>
      <c r="AT37" s="582"/>
      <c r="AU37" s="582"/>
      <c r="AV37" s="582"/>
      <c r="AW37" s="497"/>
      <c r="AX37" s="498">
        <f t="shared" si="30"/>
        <v>222.8978590544157</v>
      </c>
      <c r="AY37" s="496">
        <f t="shared" si="22"/>
        <v>2674.7743086529886</v>
      </c>
      <c r="AZ37" s="582"/>
      <c r="BA37" s="582"/>
      <c r="BB37" s="582"/>
      <c r="BC37" s="497"/>
      <c r="BD37" s="498">
        <f t="shared" si="31"/>
        <v>222.8978590544157</v>
      </c>
      <c r="BE37" s="496">
        <f t="shared" si="23"/>
        <v>2674.7743086529886</v>
      </c>
      <c r="BF37" s="582"/>
      <c r="BG37" s="582"/>
      <c r="BH37" s="582"/>
      <c r="BI37" s="497"/>
      <c r="BJ37" s="498">
        <f t="shared" si="32"/>
        <v>222.8978590544157</v>
      </c>
      <c r="BK37" s="496">
        <f t="shared" si="24"/>
        <v>2674.7743086529886</v>
      </c>
      <c r="BL37" s="582"/>
      <c r="BM37" s="582"/>
      <c r="BN37" s="582"/>
    </row>
    <row r="38" spans="1:66" ht="16.5" customHeight="1" x14ac:dyDescent="0.25">
      <c r="A38" s="271">
        <v>3</v>
      </c>
      <c r="B38" s="399" t="s">
        <v>275</v>
      </c>
      <c r="C38" s="542" t="s">
        <v>276</v>
      </c>
      <c r="D38" s="372" t="s">
        <v>473</v>
      </c>
      <c r="E38" s="572"/>
      <c r="F38" s="273" t="str">
        <f t="shared" si="25"/>
        <v>079001VENP_Zones_RessourcesAmont</v>
      </c>
      <c r="G38" s="487" t="str">
        <f t="shared" si="16"/>
        <v>079001VENP_Zones_RessourcesAmont_Cta02</v>
      </c>
      <c r="H38" s="211" t="s">
        <v>12</v>
      </c>
      <c r="I38" s="211" t="s">
        <v>14</v>
      </c>
      <c r="J38" s="399">
        <v>1</v>
      </c>
      <c r="K38" s="399" t="s">
        <v>456</v>
      </c>
      <c r="L38" s="543" t="s">
        <v>459</v>
      </c>
      <c r="M38" s="488" t="s">
        <v>10</v>
      </c>
      <c r="N38" s="399">
        <v>2</v>
      </c>
      <c r="O38" s="544">
        <v>287</v>
      </c>
      <c r="P38" s="399">
        <v>592</v>
      </c>
      <c r="Q38" s="399">
        <v>292</v>
      </c>
      <c r="R38" s="399"/>
      <c r="S38" s="399" t="s">
        <v>425</v>
      </c>
      <c r="T38" s="399" t="s">
        <v>426</v>
      </c>
      <c r="U38" s="501" t="s">
        <v>140</v>
      </c>
      <c r="V38" s="631"/>
      <c r="W38" s="532"/>
      <c r="X38" s="489"/>
      <c r="Y38" s="490"/>
      <c r="Z38" s="490"/>
      <c r="AA38" s="491">
        <v>200</v>
      </c>
      <c r="AB38" s="492">
        <v>0.5</v>
      </c>
      <c r="AC38" s="493">
        <f t="shared" si="17"/>
        <v>100</v>
      </c>
      <c r="AD38" s="494">
        <f t="shared" si="18"/>
        <v>200</v>
      </c>
      <c r="AE38" s="495">
        <v>0.05</v>
      </c>
      <c r="AF38" s="494">
        <f t="shared" si="19"/>
        <v>210</v>
      </c>
      <c r="AG38" s="496">
        <f t="shared" si="27"/>
        <v>2520</v>
      </c>
      <c r="AH38" s="582"/>
      <c r="AI38" s="582"/>
      <c r="AJ38" s="582"/>
      <c r="AK38" s="497"/>
      <c r="AL38" s="498">
        <f t="shared" si="28"/>
        <v>222.8978590544157</v>
      </c>
      <c r="AM38" s="496">
        <f t="shared" si="20"/>
        <v>2674.7743086529886</v>
      </c>
      <c r="AN38" s="582"/>
      <c r="AO38" s="582"/>
      <c r="AP38" s="582"/>
      <c r="AQ38" s="497"/>
      <c r="AR38" s="498">
        <f t="shared" si="29"/>
        <v>222.8978590544157</v>
      </c>
      <c r="AS38" s="496">
        <f t="shared" si="21"/>
        <v>2674.7743086529886</v>
      </c>
      <c r="AT38" s="582"/>
      <c r="AU38" s="582"/>
      <c r="AV38" s="582"/>
      <c r="AW38" s="497"/>
      <c r="AX38" s="498">
        <f t="shared" si="30"/>
        <v>222.8978590544157</v>
      </c>
      <c r="AY38" s="496">
        <f t="shared" si="22"/>
        <v>2674.7743086529886</v>
      </c>
      <c r="AZ38" s="582"/>
      <c r="BA38" s="582"/>
      <c r="BB38" s="582"/>
      <c r="BC38" s="497"/>
      <c r="BD38" s="498">
        <f t="shared" si="31"/>
        <v>222.8978590544157</v>
      </c>
      <c r="BE38" s="496">
        <f t="shared" si="23"/>
        <v>2674.7743086529886</v>
      </c>
      <c r="BF38" s="582"/>
      <c r="BG38" s="582"/>
      <c r="BH38" s="582"/>
      <c r="BI38" s="497"/>
      <c r="BJ38" s="498">
        <f t="shared" si="32"/>
        <v>222.8978590544157</v>
      </c>
      <c r="BK38" s="496">
        <f t="shared" si="24"/>
        <v>2674.7743086529886</v>
      </c>
      <c r="BL38" s="582"/>
      <c r="BM38" s="582"/>
      <c r="BN38" s="582"/>
    </row>
    <row r="39" spans="1:66" ht="16.5" customHeight="1" x14ac:dyDescent="0.25">
      <c r="A39" s="271">
        <v>3</v>
      </c>
      <c r="B39" s="399" t="s">
        <v>275</v>
      </c>
      <c r="C39" s="542" t="s">
        <v>276</v>
      </c>
      <c r="D39" s="372" t="s">
        <v>473</v>
      </c>
      <c r="E39" s="572"/>
      <c r="F39" s="273" t="str">
        <f t="shared" si="25"/>
        <v>079001VENP_Zones_RessourcesAmont</v>
      </c>
      <c r="G39" s="487" t="str">
        <f t="shared" si="16"/>
        <v>079001VENP_Zones_RessourcesAmont_Cta02</v>
      </c>
      <c r="H39" s="211" t="s">
        <v>12</v>
      </c>
      <c r="I39" s="211" t="s">
        <v>14</v>
      </c>
      <c r="J39" s="399">
        <v>1</v>
      </c>
      <c r="K39" s="399" t="s">
        <v>456</v>
      </c>
      <c r="L39" s="543" t="s">
        <v>459</v>
      </c>
      <c r="M39" s="488" t="s">
        <v>10</v>
      </c>
      <c r="N39" s="399">
        <v>2</v>
      </c>
      <c r="O39" s="544">
        <v>592</v>
      </c>
      <c r="P39" s="399">
        <v>592</v>
      </c>
      <c r="Q39" s="399">
        <v>292</v>
      </c>
      <c r="R39" s="399"/>
      <c r="S39" s="399" t="s">
        <v>132</v>
      </c>
      <c r="T39" s="399" t="s">
        <v>426</v>
      </c>
      <c r="U39" s="501" t="s">
        <v>144</v>
      </c>
      <c r="V39" s="631"/>
      <c r="W39" s="532"/>
      <c r="X39" s="489"/>
      <c r="Y39" s="490"/>
      <c r="Z39" s="490"/>
      <c r="AA39" s="491">
        <v>200</v>
      </c>
      <c r="AB39" s="492">
        <v>0.5</v>
      </c>
      <c r="AC39" s="493">
        <f t="shared" si="17"/>
        <v>100</v>
      </c>
      <c r="AD39" s="494">
        <f t="shared" si="18"/>
        <v>200</v>
      </c>
      <c r="AE39" s="495">
        <v>0.05</v>
      </c>
      <c r="AF39" s="494">
        <f t="shared" si="19"/>
        <v>210</v>
      </c>
      <c r="AG39" s="496">
        <f t="shared" si="27"/>
        <v>2520</v>
      </c>
      <c r="AH39" s="582"/>
      <c r="AI39" s="582"/>
      <c r="AJ39" s="582"/>
      <c r="AK39" s="497"/>
      <c r="AL39" s="498">
        <f t="shared" si="28"/>
        <v>222.8978590544157</v>
      </c>
      <c r="AM39" s="496">
        <f t="shared" si="20"/>
        <v>2674.7743086529886</v>
      </c>
      <c r="AN39" s="582"/>
      <c r="AO39" s="582"/>
      <c r="AP39" s="582"/>
      <c r="AQ39" s="497"/>
      <c r="AR39" s="498">
        <f t="shared" si="29"/>
        <v>222.8978590544157</v>
      </c>
      <c r="AS39" s="496">
        <f t="shared" si="21"/>
        <v>2674.7743086529886</v>
      </c>
      <c r="AT39" s="582"/>
      <c r="AU39" s="582"/>
      <c r="AV39" s="582"/>
      <c r="AW39" s="497"/>
      <c r="AX39" s="498">
        <f t="shared" si="30"/>
        <v>222.8978590544157</v>
      </c>
      <c r="AY39" s="496">
        <f t="shared" si="22"/>
        <v>2674.7743086529886</v>
      </c>
      <c r="AZ39" s="582"/>
      <c r="BA39" s="582"/>
      <c r="BB39" s="582"/>
      <c r="BC39" s="497"/>
      <c r="BD39" s="498">
        <f t="shared" si="31"/>
        <v>222.8978590544157</v>
      </c>
      <c r="BE39" s="496">
        <f t="shared" si="23"/>
        <v>2674.7743086529886</v>
      </c>
      <c r="BF39" s="582"/>
      <c r="BG39" s="582"/>
      <c r="BH39" s="582"/>
      <c r="BI39" s="497"/>
      <c r="BJ39" s="498">
        <f t="shared" si="32"/>
        <v>222.8978590544157</v>
      </c>
      <c r="BK39" s="496">
        <f t="shared" si="24"/>
        <v>2674.7743086529886</v>
      </c>
      <c r="BL39" s="582"/>
      <c r="BM39" s="582"/>
      <c r="BN39" s="582"/>
    </row>
    <row r="40" spans="1:66" ht="16.5" customHeight="1" x14ac:dyDescent="0.25">
      <c r="A40" s="271">
        <v>3</v>
      </c>
      <c r="B40" s="399" t="s">
        <v>275</v>
      </c>
      <c r="C40" s="542" t="s">
        <v>276</v>
      </c>
      <c r="D40" s="372" t="s">
        <v>473</v>
      </c>
      <c r="E40" s="573"/>
      <c r="F40" s="273" t="str">
        <f t="shared" si="25"/>
        <v>079001VENP_Zones_RessourcesAmont</v>
      </c>
      <c r="G40" s="487" t="str">
        <f t="shared" si="16"/>
        <v>079001VENP_Zones_RessourcesAmont_Cta02</v>
      </c>
      <c r="H40" s="211" t="s">
        <v>12</v>
      </c>
      <c r="I40" s="211" t="s">
        <v>14</v>
      </c>
      <c r="J40" s="399">
        <v>1</v>
      </c>
      <c r="K40" s="399" t="s">
        <v>456</v>
      </c>
      <c r="L40" s="543" t="s">
        <v>459</v>
      </c>
      <c r="M40" s="488" t="s">
        <v>10</v>
      </c>
      <c r="N40" s="399">
        <v>2</v>
      </c>
      <c r="O40" s="544">
        <v>287</v>
      </c>
      <c r="P40" s="399">
        <v>592</v>
      </c>
      <c r="Q40" s="399">
        <v>292</v>
      </c>
      <c r="R40" s="399"/>
      <c r="S40" s="399" t="s">
        <v>132</v>
      </c>
      <c r="T40" s="399" t="s">
        <v>426</v>
      </c>
      <c r="U40" s="501" t="s">
        <v>144</v>
      </c>
      <c r="V40" s="631"/>
      <c r="W40" s="532"/>
      <c r="X40" s="489"/>
      <c r="Y40" s="490"/>
      <c r="Z40" s="490"/>
      <c r="AA40" s="491">
        <v>200</v>
      </c>
      <c r="AB40" s="492">
        <v>0.5</v>
      </c>
      <c r="AC40" s="493">
        <f t="shared" si="17"/>
        <v>100</v>
      </c>
      <c r="AD40" s="494">
        <f t="shared" si="18"/>
        <v>200</v>
      </c>
      <c r="AE40" s="495">
        <v>0.05</v>
      </c>
      <c r="AF40" s="494">
        <f t="shared" si="19"/>
        <v>210</v>
      </c>
      <c r="AG40" s="496">
        <f t="shared" si="27"/>
        <v>2520</v>
      </c>
      <c r="AH40" s="582"/>
      <c r="AI40" s="582"/>
      <c r="AJ40" s="582"/>
      <c r="AK40" s="497"/>
      <c r="AL40" s="498">
        <f t="shared" si="28"/>
        <v>222.8978590544157</v>
      </c>
      <c r="AM40" s="496">
        <f t="shared" si="20"/>
        <v>2674.7743086529886</v>
      </c>
      <c r="AN40" s="582"/>
      <c r="AO40" s="582"/>
      <c r="AP40" s="582"/>
      <c r="AQ40" s="497"/>
      <c r="AR40" s="498">
        <f t="shared" si="29"/>
        <v>222.8978590544157</v>
      </c>
      <c r="AS40" s="496">
        <f t="shared" si="21"/>
        <v>2674.7743086529886</v>
      </c>
      <c r="AT40" s="582"/>
      <c r="AU40" s="582"/>
      <c r="AV40" s="582"/>
      <c r="AW40" s="497"/>
      <c r="AX40" s="498">
        <f t="shared" si="30"/>
        <v>222.8978590544157</v>
      </c>
      <c r="AY40" s="496">
        <f t="shared" si="22"/>
        <v>2674.7743086529886</v>
      </c>
      <c r="AZ40" s="582"/>
      <c r="BA40" s="582"/>
      <c r="BB40" s="582"/>
      <c r="BC40" s="497"/>
      <c r="BD40" s="498">
        <f t="shared" si="31"/>
        <v>222.8978590544157</v>
      </c>
      <c r="BE40" s="496">
        <f t="shared" si="23"/>
        <v>2674.7743086529886</v>
      </c>
      <c r="BF40" s="582"/>
      <c r="BG40" s="582"/>
      <c r="BH40" s="582"/>
      <c r="BI40" s="497"/>
      <c r="BJ40" s="498">
        <f t="shared" si="32"/>
        <v>222.8978590544157</v>
      </c>
      <c r="BK40" s="496">
        <f t="shared" si="24"/>
        <v>2674.7743086529886</v>
      </c>
      <c r="BL40" s="582"/>
      <c r="BM40" s="582"/>
      <c r="BN40" s="582"/>
    </row>
    <row r="41" spans="1:66" ht="16.5" customHeight="1" x14ac:dyDescent="0.25">
      <c r="A41" s="271">
        <v>3</v>
      </c>
      <c r="B41" s="399" t="s">
        <v>275</v>
      </c>
      <c r="C41" s="542" t="s">
        <v>276</v>
      </c>
      <c r="D41" s="372" t="s">
        <v>473</v>
      </c>
      <c r="E41" s="574" t="str">
        <f>F41</f>
        <v>079001VENP_Zones_RessourcesAval</v>
      </c>
      <c r="F41" s="273" t="str">
        <f t="shared" si="25"/>
        <v>079001VENP_Zones_RessourcesAval</v>
      </c>
      <c r="G41" s="487" t="str">
        <f t="shared" si="16"/>
        <v>079001VENP_Zones_RessourcesAval_Cta03</v>
      </c>
      <c r="H41" s="211" t="s">
        <v>12</v>
      </c>
      <c r="I41" s="211" t="s">
        <v>14</v>
      </c>
      <c r="J41" s="399">
        <v>1</v>
      </c>
      <c r="K41" s="399" t="s">
        <v>457</v>
      </c>
      <c r="L41" s="543" t="s">
        <v>460</v>
      </c>
      <c r="M41" s="488" t="s">
        <v>10</v>
      </c>
      <c r="N41" s="399">
        <v>1</v>
      </c>
      <c r="O41" s="544">
        <v>592</v>
      </c>
      <c r="P41" s="399">
        <v>592</v>
      </c>
      <c r="Q41" s="399">
        <v>25</v>
      </c>
      <c r="R41" s="399" t="s">
        <v>411</v>
      </c>
      <c r="S41" s="399" t="s">
        <v>134</v>
      </c>
      <c r="T41" s="399" t="s">
        <v>136</v>
      </c>
      <c r="U41" s="501" t="s">
        <v>146</v>
      </c>
      <c r="V41" s="631"/>
      <c r="W41" s="532"/>
      <c r="X41" s="489"/>
      <c r="Y41" s="490"/>
      <c r="Z41" s="490"/>
      <c r="AA41" s="491">
        <v>200</v>
      </c>
      <c r="AB41" s="492">
        <v>0.5</v>
      </c>
      <c r="AC41" s="493">
        <f t="shared" si="17"/>
        <v>100</v>
      </c>
      <c r="AD41" s="494">
        <f t="shared" si="18"/>
        <v>100</v>
      </c>
      <c r="AE41" s="495">
        <v>0.05</v>
      </c>
      <c r="AF41" s="494">
        <f t="shared" si="19"/>
        <v>105</v>
      </c>
      <c r="AG41" s="496">
        <f t="shared" si="27"/>
        <v>1260</v>
      </c>
      <c r="AH41" s="582"/>
      <c r="AI41" s="582"/>
      <c r="AJ41" s="582"/>
      <c r="AK41" s="497"/>
      <c r="AL41" s="498">
        <f t="shared" si="28"/>
        <v>111.44892952720785</v>
      </c>
      <c r="AM41" s="496">
        <f t="shared" si="20"/>
        <v>1337.3871543264943</v>
      </c>
      <c r="AN41" s="582"/>
      <c r="AO41" s="582"/>
      <c r="AP41" s="582"/>
      <c r="AQ41" s="497"/>
      <c r="AR41" s="498">
        <f t="shared" si="29"/>
        <v>111.44892952720785</v>
      </c>
      <c r="AS41" s="496">
        <f t="shared" si="21"/>
        <v>1337.3871543264943</v>
      </c>
      <c r="AT41" s="582"/>
      <c r="AU41" s="582"/>
      <c r="AV41" s="582"/>
      <c r="AW41" s="497"/>
      <c r="AX41" s="498">
        <f t="shared" si="30"/>
        <v>111.44892952720785</v>
      </c>
      <c r="AY41" s="496">
        <f t="shared" si="22"/>
        <v>1337.3871543264943</v>
      </c>
      <c r="AZ41" s="582"/>
      <c r="BA41" s="582"/>
      <c r="BB41" s="582"/>
      <c r="BC41" s="497"/>
      <c r="BD41" s="498">
        <f t="shared" si="31"/>
        <v>111.44892952720785</v>
      </c>
      <c r="BE41" s="496">
        <f t="shared" si="23"/>
        <v>1337.3871543264943</v>
      </c>
      <c r="BF41" s="582"/>
      <c r="BG41" s="582"/>
      <c r="BH41" s="582"/>
      <c r="BI41" s="497"/>
      <c r="BJ41" s="498">
        <f t="shared" si="32"/>
        <v>111.44892952720785</v>
      </c>
      <c r="BK41" s="496">
        <f t="shared" si="24"/>
        <v>1337.3871543264943</v>
      </c>
      <c r="BL41" s="582"/>
      <c r="BM41" s="582"/>
      <c r="BN41" s="582"/>
    </row>
    <row r="42" spans="1:66" ht="16.5" customHeight="1" x14ac:dyDescent="0.25">
      <c r="A42" s="271">
        <v>3</v>
      </c>
      <c r="B42" s="399" t="s">
        <v>275</v>
      </c>
      <c r="C42" s="542" t="s">
        <v>276</v>
      </c>
      <c r="D42" s="372" t="s">
        <v>473</v>
      </c>
      <c r="E42" s="572"/>
      <c r="F42" s="273" t="str">
        <f t="shared" si="25"/>
        <v>079001VENP_Zones_RessourcesAval</v>
      </c>
      <c r="G42" s="487" t="str">
        <f t="shared" si="16"/>
        <v>079001VENP_Zones_RessourcesAval_Cta03</v>
      </c>
      <c r="H42" s="211" t="s">
        <v>12</v>
      </c>
      <c r="I42" s="211" t="s">
        <v>14</v>
      </c>
      <c r="J42" s="399">
        <v>1</v>
      </c>
      <c r="K42" s="399" t="s">
        <v>457</v>
      </c>
      <c r="L42" s="543" t="s">
        <v>460</v>
      </c>
      <c r="M42" s="488" t="s">
        <v>10</v>
      </c>
      <c r="N42" s="399">
        <v>2</v>
      </c>
      <c r="O42" s="544">
        <v>287</v>
      </c>
      <c r="P42" s="399">
        <v>592</v>
      </c>
      <c r="Q42" s="399">
        <v>25</v>
      </c>
      <c r="R42" s="399" t="s">
        <v>411</v>
      </c>
      <c r="S42" s="399" t="s">
        <v>134</v>
      </c>
      <c r="T42" s="399" t="s">
        <v>136</v>
      </c>
      <c r="U42" s="501" t="s">
        <v>146</v>
      </c>
      <c r="V42" s="631"/>
      <c r="W42" s="532"/>
      <c r="X42" s="489"/>
      <c r="Y42" s="490"/>
      <c r="Z42" s="490"/>
      <c r="AA42" s="491">
        <v>200</v>
      </c>
      <c r="AB42" s="492">
        <v>0.5</v>
      </c>
      <c r="AC42" s="493">
        <f t="shared" si="17"/>
        <v>100</v>
      </c>
      <c r="AD42" s="494">
        <f t="shared" si="18"/>
        <v>200</v>
      </c>
      <c r="AE42" s="495">
        <v>0.05</v>
      </c>
      <c r="AF42" s="494">
        <f t="shared" si="19"/>
        <v>210</v>
      </c>
      <c r="AG42" s="496">
        <f t="shared" si="27"/>
        <v>2520</v>
      </c>
      <c r="AH42" s="582"/>
      <c r="AI42" s="582"/>
      <c r="AJ42" s="582"/>
      <c r="AK42" s="497"/>
      <c r="AL42" s="498">
        <f t="shared" si="28"/>
        <v>222.8978590544157</v>
      </c>
      <c r="AM42" s="496">
        <f t="shared" si="20"/>
        <v>2674.7743086529886</v>
      </c>
      <c r="AN42" s="582"/>
      <c r="AO42" s="582"/>
      <c r="AP42" s="582"/>
      <c r="AQ42" s="497"/>
      <c r="AR42" s="498">
        <f t="shared" si="29"/>
        <v>222.8978590544157</v>
      </c>
      <c r="AS42" s="496">
        <f t="shared" si="21"/>
        <v>2674.7743086529886</v>
      </c>
      <c r="AT42" s="582"/>
      <c r="AU42" s="582"/>
      <c r="AV42" s="582"/>
      <c r="AW42" s="497"/>
      <c r="AX42" s="498">
        <f t="shared" si="30"/>
        <v>222.8978590544157</v>
      </c>
      <c r="AY42" s="496">
        <f t="shared" si="22"/>
        <v>2674.7743086529886</v>
      </c>
      <c r="AZ42" s="582"/>
      <c r="BA42" s="582"/>
      <c r="BB42" s="582"/>
      <c r="BC42" s="497"/>
      <c r="BD42" s="498">
        <f t="shared" si="31"/>
        <v>222.8978590544157</v>
      </c>
      <c r="BE42" s="496">
        <f t="shared" si="23"/>
        <v>2674.7743086529886</v>
      </c>
      <c r="BF42" s="582"/>
      <c r="BG42" s="582"/>
      <c r="BH42" s="582"/>
      <c r="BI42" s="497"/>
      <c r="BJ42" s="498">
        <f t="shared" si="32"/>
        <v>222.8978590544157</v>
      </c>
      <c r="BK42" s="496">
        <f t="shared" si="24"/>
        <v>2674.7743086529886</v>
      </c>
      <c r="BL42" s="582"/>
      <c r="BM42" s="582"/>
      <c r="BN42" s="582"/>
    </row>
    <row r="43" spans="1:66" ht="16.5" customHeight="1" x14ac:dyDescent="0.25">
      <c r="A43" s="271">
        <v>3</v>
      </c>
      <c r="B43" s="399" t="s">
        <v>275</v>
      </c>
      <c r="C43" s="542" t="s">
        <v>276</v>
      </c>
      <c r="D43" s="372" t="s">
        <v>473</v>
      </c>
      <c r="E43" s="572"/>
      <c r="F43" s="273" t="str">
        <f t="shared" si="25"/>
        <v>079001VENP_Zones_RessourcesAval</v>
      </c>
      <c r="G43" s="487" t="str">
        <f t="shared" si="16"/>
        <v>079001VENP_Zones_RessourcesAval_Cta03</v>
      </c>
      <c r="H43" s="211" t="s">
        <v>12</v>
      </c>
      <c r="I43" s="211" t="s">
        <v>14</v>
      </c>
      <c r="J43" s="399">
        <v>1</v>
      </c>
      <c r="K43" s="399" t="s">
        <v>457</v>
      </c>
      <c r="L43" s="543" t="s">
        <v>460</v>
      </c>
      <c r="M43" s="488" t="s">
        <v>10</v>
      </c>
      <c r="N43" s="399">
        <v>1</v>
      </c>
      <c r="O43" s="544">
        <v>287</v>
      </c>
      <c r="P43" s="399">
        <v>287</v>
      </c>
      <c r="Q43" s="399">
        <v>25</v>
      </c>
      <c r="R43" s="399" t="s">
        <v>410</v>
      </c>
      <c r="S43" s="399" t="s">
        <v>134</v>
      </c>
      <c r="T43" s="399" t="s">
        <v>136</v>
      </c>
      <c r="U43" s="501" t="s">
        <v>146</v>
      </c>
      <c r="V43" s="631"/>
      <c r="W43" s="532"/>
      <c r="X43" s="489"/>
      <c r="Y43" s="490"/>
      <c r="Z43" s="490"/>
      <c r="AA43" s="491">
        <v>200</v>
      </c>
      <c r="AB43" s="492">
        <v>0.5</v>
      </c>
      <c r="AC43" s="493">
        <f t="shared" ref="AC43:AC46" si="33">AA43-(AA43*AB43)</f>
        <v>100</v>
      </c>
      <c r="AD43" s="494">
        <f t="shared" ref="AD43:AD46" si="34">(AC43*N43)*J43</f>
        <v>100</v>
      </c>
      <c r="AE43" s="495">
        <v>0.05</v>
      </c>
      <c r="AF43" s="494">
        <f t="shared" si="19"/>
        <v>105</v>
      </c>
      <c r="AG43" s="496">
        <f t="shared" ref="AG43:AG46" si="35">AF43*12</f>
        <v>1260</v>
      </c>
      <c r="AH43" s="582"/>
      <c r="AI43" s="582"/>
      <c r="AJ43" s="582"/>
      <c r="AK43" s="497"/>
      <c r="AL43" s="498">
        <f t="shared" si="28"/>
        <v>111.44892952720785</v>
      </c>
      <c r="AM43" s="496">
        <f t="shared" si="20"/>
        <v>1337.3871543264943</v>
      </c>
      <c r="AN43" s="582"/>
      <c r="AO43" s="582"/>
      <c r="AP43" s="582"/>
      <c r="AQ43" s="497"/>
      <c r="AR43" s="498">
        <f t="shared" si="29"/>
        <v>111.44892952720785</v>
      </c>
      <c r="AS43" s="496">
        <f t="shared" si="21"/>
        <v>1337.3871543264943</v>
      </c>
      <c r="AT43" s="582"/>
      <c r="AU43" s="582"/>
      <c r="AV43" s="582"/>
      <c r="AW43" s="497"/>
      <c r="AX43" s="498">
        <f t="shared" si="30"/>
        <v>111.44892952720785</v>
      </c>
      <c r="AY43" s="496">
        <f t="shared" si="22"/>
        <v>1337.3871543264943</v>
      </c>
      <c r="AZ43" s="582"/>
      <c r="BA43" s="582"/>
      <c r="BB43" s="582"/>
      <c r="BC43" s="497"/>
      <c r="BD43" s="498">
        <f t="shared" si="31"/>
        <v>111.44892952720785</v>
      </c>
      <c r="BE43" s="496">
        <f t="shared" si="23"/>
        <v>1337.3871543264943</v>
      </c>
      <c r="BF43" s="582"/>
      <c r="BG43" s="582"/>
      <c r="BH43" s="582"/>
      <c r="BI43" s="497"/>
      <c r="BJ43" s="498">
        <f t="shared" si="32"/>
        <v>111.44892952720785</v>
      </c>
      <c r="BK43" s="496">
        <f t="shared" si="24"/>
        <v>1337.3871543264943</v>
      </c>
      <c r="BL43" s="582"/>
      <c r="BM43" s="582"/>
      <c r="BN43" s="582"/>
    </row>
    <row r="44" spans="1:66" ht="16.5" customHeight="1" x14ac:dyDescent="0.25">
      <c r="A44" s="271">
        <v>3</v>
      </c>
      <c r="B44" s="399" t="s">
        <v>275</v>
      </c>
      <c r="C44" s="542" t="s">
        <v>276</v>
      </c>
      <c r="D44" s="372" t="s">
        <v>473</v>
      </c>
      <c r="E44" s="572"/>
      <c r="F44" s="273" t="str">
        <f t="shared" si="25"/>
        <v>079001VENP_Zones_RessourcesAval</v>
      </c>
      <c r="G44" s="487" t="str">
        <f t="shared" si="16"/>
        <v>079001VENP_Zones_RessourcesAval_Cta03</v>
      </c>
      <c r="H44" s="211" t="s">
        <v>12</v>
      </c>
      <c r="I44" s="211" t="s">
        <v>14</v>
      </c>
      <c r="J44" s="399">
        <v>1</v>
      </c>
      <c r="K44" s="399" t="s">
        <v>457</v>
      </c>
      <c r="L44" s="543" t="s">
        <v>460</v>
      </c>
      <c r="M44" s="488" t="s">
        <v>10</v>
      </c>
      <c r="N44" s="399">
        <v>1</v>
      </c>
      <c r="O44" s="544">
        <v>592</v>
      </c>
      <c r="P44" s="399">
        <v>592</v>
      </c>
      <c r="Q44" s="399">
        <v>292</v>
      </c>
      <c r="R44" s="399"/>
      <c r="S44" s="399" t="s">
        <v>425</v>
      </c>
      <c r="T44" s="399" t="s">
        <v>426</v>
      </c>
      <c r="U44" s="501" t="s">
        <v>140</v>
      </c>
      <c r="V44" s="631"/>
      <c r="W44" s="532"/>
      <c r="X44" s="489"/>
      <c r="Y44" s="490"/>
      <c r="Z44" s="490"/>
      <c r="AA44" s="491">
        <v>200</v>
      </c>
      <c r="AB44" s="492">
        <v>0.5</v>
      </c>
      <c r="AC44" s="493">
        <f t="shared" si="33"/>
        <v>100</v>
      </c>
      <c r="AD44" s="494">
        <f t="shared" si="34"/>
        <v>100</v>
      </c>
      <c r="AE44" s="495">
        <v>0.05</v>
      </c>
      <c r="AF44" s="494">
        <f t="shared" si="19"/>
        <v>105</v>
      </c>
      <c r="AG44" s="496">
        <f t="shared" si="35"/>
        <v>1260</v>
      </c>
      <c r="AH44" s="582"/>
      <c r="AI44" s="582"/>
      <c r="AJ44" s="582"/>
      <c r="AK44" s="497"/>
      <c r="AL44" s="498">
        <f t="shared" si="28"/>
        <v>111.44892952720785</v>
      </c>
      <c r="AM44" s="496">
        <f t="shared" si="20"/>
        <v>1337.3871543264943</v>
      </c>
      <c r="AN44" s="582"/>
      <c r="AO44" s="582"/>
      <c r="AP44" s="582"/>
      <c r="AQ44" s="497"/>
      <c r="AR44" s="498">
        <f t="shared" si="29"/>
        <v>111.44892952720785</v>
      </c>
      <c r="AS44" s="496">
        <f t="shared" si="21"/>
        <v>1337.3871543264943</v>
      </c>
      <c r="AT44" s="582"/>
      <c r="AU44" s="582"/>
      <c r="AV44" s="582"/>
      <c r="AW44" s="497"/>
      <c r="AX44" s="498">
        <f t="shared" si="30"/>
        <v>111.44892952720785</v>
      </c>
      <c r="AY44" s="496">
        <f t="shared" si="22"/>
        <v>1337.3871543264943</v>
      </c>
      <c r="AZ44" s="582"/>
      <c r="BA44" s="582"/>
      <c r="BB44" s="582"/>
      <c r="BC44" s="497"/>
      <c r="BD44" s="498">
        <f t="shared" si="31"/>
        <v>111.44892952720785</v>
      </c>
      <c r="BE44" s="496">
        <f t="shared" si="23"/>
        <v>1337.3871543264943</v>
      </c>
      <c r="BF44" s="582"/>
      <c r="BG44" s="582"/>
      <c r="BH44" s="582"/>
      <c r="BI44" s="497"/>
      <c r="BJ44" s="498">
        <f t="shared" si="32"/>
        <v>111.44892952720785</v>
      </c>
      <c r="BK44" s="496">
        <f t="shared" si="24"/>
        <v>1337.3871543264943</v>
      </c>
      <c r="BL44" s="582"/>
      <c r="BM44" s="582"/>
      <c r="BN44" s="582"/>
    </row>
    <row r="45" spans="1:66" ht="16.5" customHeight="1" x14ac:dyDescent="0.25">
      <c r="A45" s="271">
        <v>3</v>
      </c>
      <c r="B45" s="399" t="s">
        <v>275</v>
      </c>
      <c r="C45" s="542" t="s">
        <v>276</v>
      </c>
      <c r="D45" s="372" t="s">
        <v>473</v>
      </c>
      <c r="E45" s="572"/>
      <c r="F45" s="273" t="str">
        <f t="shared" si="25"/>
        <v>079001VENP_Zones_RessourcesAval</v>
      </c>
      <c r="G45" s="487" t="str">
        <f t="shared" si="16"/>
        <v>079001VENP_Zones_RessourcesAval_Cta03</v>
      </c>
      <c r="H45" s="211" t="s">
        <v>12</v>
      </c>
      <c r="I45" s="211" t="s">
        <v>14</v>
      </c>
      <c r="J45" s="399">
        <v>1</v>
      </c>
      <c r="K45" s="399" t="s">
        <v>457</v>
      </c>
      <c r="L45" s="543" t="s">
        <v>460</v>
      </c>
      <c r="M45" s="488" t="s">
        <v>10</v>
      </c>
      <c r="N45" s="399">
        <v>2</v>
      </c>
      <c r="O45" s="544">
        <v>287</v>
      </c>
      <c r="P45" s="399">
        <v>592</v>
      </c>
      <c r="Q45" s="399">
        <v>292</v>
      </c>
      <c r="R45" s="399"/>
      <c r="S45" s="399" t="s">
        <v>425</v>
      </c>
      <c r="T45" s="399" t="s">
        <v>426</v>
      </c>
      <c r="U45" s="501" t="s">
        <v>140</v>
      </c>
      <c r="V45" s="631"/>
      <c r="W45" s="532"/>
      <c r="X45" s="489"/>
      <c r="Y45" s="490"/>
      <c r="Z45" s="490"/>
      <c r="AA45" s="491">
        <v>200</v>
      </c>
      <c r="AB45" s="492">
        <v>0.5</v>
      </c>
      <c r="AC45" s="493">
        <f t="shared" si="33"/>
        <v>100</v>
      </c>
      <c r="AD45" s="494">
        <f t="shared" si="34"/>
        <v>200</v>
      </c>
      <c r="AE45" s="495">
        <v>0.05</v>
      </c>
      <c r="AF45" s="494">
        <f t="shared" si="19"/>
        <v>210</v>
      </c>
      <c r="AG45" s="496">
        <f t="shared" si="35"/>
        <v>2520</v>
      </c>
      <c r="AH45" s="582"/>
      <c r="AI45" s="582"/>
      <c r="AJ45" s="582"/>
      <c r="AK45" s="497"/>
      <c r="AL45" s="498">
        <f t="shared" si="28"/>
        <v>222.8978590544157</v>
      </c>
      <c r="AM45" s="496">
        <f t="shared" si="20"/>
        <v>2674.7743086529886</v>
      </c>
      <c r="AN45" s="582"/>
      <c r="AO45" s="582"/>
      <c r="AP45" s="582"/>
      <c r="AQ45" s="497"/>
      <c r="AR45" s="498">
        <f t="shared" si="29"/>
        <v>222.8978590544157</v>
      </c>
      <c r="AS45" s="496">
        <f t="shared" si="21"/>
        <v>2674.7743086529886</v>
      </c>
      <c r="AT45" s="582"/>
      <c r="AU45" s="582"/>
      <c r="AV45" s="582"/>
      <c r="AW45" s="497"/>
      <c r="AX45" s="498">
        <f t="shared" si="30"/>
        <v>222.8978590544157</v>
      </c>
      <c r="AY45" s="496">
        <f t="shared" si="22"/>
        <v>2674.7743086529886</v>
      </c>
      <c r="AZ45" s="582"/>
      <c r="BA45" s="582"/>
      <c r="BB45" s="582"/>
      <c r="BC45" s="497"/>
      <c r="BD45" s="498">
        <f t="shared" si="31"/>
        <v>222.8978590544157</v>
      </c>
      <c r="BE45" s="496">
        <f t="shared" si="23"/>
        <v>2674.7743086529886</v>
      </c>
      <c r="BF45" s="582"/>
      <c r="BG45" s="582"/>
      <c r="BH45" s="582"/>
      <c r="BI45" s="497"/>
      <c r="BJ45" s="498">
        <f t="shared" si="32"/>
        <v>222.8978590544157</v>
      </c>
      <c r="BK45" s="496">
        <f t="shared" si="24"/>
        <v>2674.7743086529886</v>
      </c>
      <c r="BL45" s="582"/>
      <c r="BM45" s="582"/>
      <c r="BN45" s="582"/>
    </row>
    <row r="46" spans="1:66" ht="16.5" customHeight="1" x14ac:dyDescent="0.25">
      <c r="A46" s="271">
        <v>3</v>
      </c>
      <c r="B46" s="399" t="s">
        <v>275</v>
      </c>
      <c r="C46" s="542" t="s">
        <v>276</v>
      </c>
      <c r="D46" s="372" t="s">
        <v>473</v>
      </c>
      <c r="E46" s="572"/>
      <c r="F46" s="273" t="str">
        <f t="shared" si="25"/>
        <v>079001VENP_Zones_RessourcesAval</v>
      </c>
      <c r="G46" s="487" t="str">
        <f t="shared" si="16"/>
        <v>079001VENP_Zones_RessourcesAval_Cta03</v>
      </c>
      <c r="H46" s="211" t="s">
        <v>12</v>
      </c>
      <c r="I46" s="211" t="s">
        <v>14</v>
      </c>
      <c r="J46" s="399">
        <v>1</v>
      </c>
      <c r="K46" s="399" t="s">
        <v>457</v>
      </c>
      <c r="L46" s="543" t="s">
        <v>460</v>
      </c>
      <c r="M46" s="488" t="s">
        <v>10</v>
      </c>
      <c r="N46" s="399">
        <v>1</v>
      </c>
      <c r="O46" s="544">
        <v>287</v>
      </c>
      <c r="P46" s="399">
        <v>287</v>
      </c>
      <c r="Q46" s="399">
        <v>292</v>
      </c>
      <c r="R46" s="399"/>
      <c r="S46" s="399" t="s">
        <v>425</v>
      </c>
      <c r="T46" s="399" t="s">
        <v>426</v>
      </c>
      <c r="U46" s="501" t="s">
        <v>140</v>
      </c>
      <c r="V46" s="631"/>
      <c r="W46" s="532"/>
      <c r="X46" s="489"/>
      <c r="Y46" s="490"/>
      <c r="Z46" s="490"/>
      <c r="AA46" s="491">
        <v>200</v>
      </c>
      <c r="AB46" s="492">
        <v>0.5</v>
      </c>
      <c r="AC46" s="493">
        <f t="shared" si="33"/>
        <v>100</v>
      </c>
      <c r="AD46" s="494">
        <f t="shared" si="34"/>
        <v>100</v>
      </c>
      <c r="AE46" s="495">
        <v>0.05</v>
      </c>
      <c r="AF46" s="494">
        <f t="shared" si="19"/>
        <v>105</v>
      </c>
      <c r="AG46" s="496">
        <f t="shared" si="35"/>
        <v>1260</v>
      </c>
      <c r="AH46" s="582"/>
      <c r="AI46" s="582"/>
      <c r="AJ46" s="582"/>
      <c r="AK46" s="497"/>
      <c r="AL46" s="498">
        <f t="shared" si="28"/>
        <v>111.44892952720785</v>
      </c>
      <c r="AM46" s="496">
        <f t="shared" si="20"/>
        <v>1337.3871543264943</v>
      </c>
      <c r="AN46" s="582"/>
      <c r="AO46" s="582"/>
      <c r="AP46" s="582"/>
      <c r="AQ46" s="497"/>
      <c r="AR46" s="498">
        <f t="shared" si="29"/>
        <v>111.44892952720785</v>
      </c>
      <c r="AS46" s="496">
        <f t="shared" si="21"/>
        <v>1337.3871543264943</v>
      </c>
      <c r="AT46" s="582"/>
      <c r="AU46" s="582"/>
      <c r="AV46" s="582"/>
      <c r="AW46" s="497"/>
      <c r="AX46" s="498">
        <f t="shared" si="30"/>
        <v>111.44892952720785</v>
      </c>
      <c r="AY46" s="496">
        <f t="shared" si="22"/>
        <v>1337.3871543264943</v>
      </c>
      <c r="AZ46" s="582"/>
      <c r="BA46" s="582"/>
      <c r="BB46" s="582"/>
      <c r="BC46" s="497"/>
      <c r="BD46" s="498">
        <f t="shared" si="31"/>
        <v>111.44892952720785</v>
      </c>
      <c r="BE46" s="496">
        <f t="shared" si="23"/>
        <v>1337.3871543264943</v>
      </c>
      <c r="BF46" s="582"/>
      <c r="BG46" s="582"/>
      <c r="BH46" s="582"/>
      <c r="BI46" s="497"/>
      <c r="BJ46" s="498">
        <f t="shared" si="32"/>
        <v>111.44892952720785</v>
      </c>
      <c r="BK46" s="496">
        <f t="shared" si="24"/>
        <v>1337.3871543264943</v>
      </c>
      <c r="BL46" s="582"/>
      <c r="BM46" s="582"/>
      <c r="BN46" s="582"/>
    </row>
    <row r="47" spans="1:66" ht="16.5" customHeight="1" x14ac:dyDescent="0.25">
      <c r="A47" s="271">
        <v>3</v>
      </c>
      <c r="B47" s="399" t="s">
        <v>275</v>
      </c>
      <c r="C47" s="542" t="s">
        <v>276</v>
      </c>
      <c r="D47" s="372" t="s">
        <v>473</v>
      </c>
      <c r="E47" s="572"/>
      <c r="F47" s="273" t="str">
        <f t="shared" si="25"/>
        <v>079001VENP_Zones_RessourcesAval</v>
      </c>
      <c r="G47" s="487" t="str">
        <f t="shared" si="16"/>
        <v>079001VENP_Zones_RessourcesAval_Cta03</v>
      </c>
      <c r="H47" s="211" t="s">
        <v>12</v>
      </c>
      <c r="I47" s="211" t="s">
        <v>14</v>
      </c>
      <c r="J47" s="399">
        <v>1</v>
      </c>
      <c r="K47" s="399" t="s">
        <v>457</v>
      </c>
      <c r="L47" s="543" t="s">
        <v>460</v>
      </c>
      <c r="M47" s="488" t="s">
        <v>10</v>
      </c>
      <c r="N47" s="399">
        <v>1</v>
      </c>
      <c r="O47" s="544">
        <v>592</v>
      </c>
      <c r="P47" s="399">
        <v>592</v>
      </c>
      <c r="Q47" s="399">
        <v>292</v>
      </c>
      <c r="R47" s="399"/>
      <c r="S47" s="399" t="s">
        <v>132</v>
      </c>
      <c r="T47" s="399" t="s">
        <v>426</v>
      </c>
      <c r="U47" s="501" t="s">
        <v>144</v>
      </c>
      <c r="V47" s="631"/>
      <c r="W47" s="532"/>
      <c r="X47" s="489"/>
      <c r="Y47" s="490"/>
      <c r="Z47" s="490"/>
      <c r="AA47" s="491">
        <v>200</v>
      </c>
      <c r="AB47" s="492">
        <v>0.5</v>
      </c>
      <c r="AC47" s="493">
        <f t="shared" ref="AC47:AC56" si="36">AA47-(AA47*AB47)</f>
        <v>100</v>
      </c>
      <c r="AD47" s="494">
        <f t="shared" ref="AD47:AD56" si="37">(AC47*N47)*J47</f>
        <v>100</v>
      </c>
      <c r="AE47" s="495">
        <v>0.05</v>
      </c>
      <c r="AF47" s="494">
        <f t="shared" si="19"/>
        <v>105</v>
      </c>
      <c r="AG47" s="496">
        <f t="shared" ref="AG47:AG99" si="38">AF47*12</f>
        <v>1260</v>
      </c>
      <c r="AH47" s="582"/>
      <c r="AI47" s="582"/>
      <c r="AJ47" s="582"/>
      <c r="AK47" s="497"/>
      <c r="AL47" s="498">
        <f t="shared" si="28"/>
        <v>111.44892952720785</v>
      </c>
      <c r="AM47" s="496">
        <f t="shared" ref="AM47:AM56" si="39">AL47*12</f>
        <v>1337.3871543264943</v>
      </c>
      <c r="AN47" s="582"/>
      <c r="AO47" s="582"/>
      <c r="AP47" s="582"/>
      <c r="AQ47" s="497"/>
      <c r="AR47" s="498">
        <f t="shared" si="29"/>
        <v>111.44892952720785</v>
      </c>
      <c r="AS47" s="496">
        <f t="shared" ref="AS47:AS56" si="40">AR47*12</f>
        <v>1337.3871543264943</v>
      </c>
      <c r="AT47" s="582"/>
      <c r="AU47" s="582"/>
      <c r="AV47" s="582"/>
      <c r="AW47" s="497"/>
      <c r="AX47" s="498">
        <f t="shared" si="30"/>
        <v>111.44892952720785</v>
      </c>
      <c r="AY47" s="496">
        <f t="shared" ref="AY47:AY56" si="41">AX47*12</f>
        <v>1337.3871543264943</v>
      </c>
      <c r="AZ47" s="582"/>
      <c r="BA47" s="582"/>
      <c r="BB47" s="582"/>
      <c r="BC47" s="497"/>
      <c r="BD47" s="498">
        <f t="shared" si="31"/>
        <v>111.44892952720785</v>
      </c>
      <c r="BE47" s="496">
        <f t="shared" ref="BE47:BE56" si="42">BD47*12</f>
        <v>1337.3871543264943</v>
      </c>
      <c r="BF47" s="582"/>
      <c r="BG47" s="582"/>
      <c r="BH47" s="582"/>
      <c r="BI47" s="497"/>
      <c r="BJ47" s="498">
        <f t="shared" si="32"/>
        <v>111.44892952720785</v>
      </c>
      <c r="BK47" s="496">
        <f t="shared" ref="BK47:BK56" si="43">BJ47*12</f>
        <v>1337.3871543264943</v>
      </c>
      <c r="BL47" s="582"/>
      <c r="BM47" s="582"/>
      <c r="BN47" s="582"/>
    </row>
    <row r="48" spans="1:66" ht="16.5" customHeight="1" x14ac:dyDescent="0.25">
      <c r="A48" s="271">
        <v>3</v>
      </c>
      <c r="B48" s="399" t="s">
        <v>275</v>
      </c>
      <c r="C48" s="542" t="s">
        <v>276</v>
      </c>
      <c r="D48" s="372" t="s">
        <v>473</v>
      </c>
      <c r="E48" s="572"/>
      <c r="F48" s="273" t="str">
        <f t="shared" si="25"/>
        <v>079001VENP_Zones_RessourcesAval</v>
      </c>
      <c r="G48" s="487" t="str">
        <f t="shared" si="16"/>
        <v>079001VENP_Zones_RessourcesAval_Cta03</v>
      </c>
      <c r="H48" s="211" t="s">
        <v>12</v>
      </c>
      <c r="I48" s="211" t="s">
        <v>14</v>
      </c>
      <c r="J48" s="399">
        <v>1</v>
      </c>
      <c r="K48" s="399" t="s">
        <v>457</v>
      </c>
      <c r="L48" s="543" t="s">
        <v>460</v>
      </c>
      <c r="M48" s="488" t="s">
        <v>10</v>
      </c>
      <c r="N48" s="399">
        <v>2</v>
      </c>
      <c r="O48" s="544">
        <v>287</v>
      </c>
      <c r="P48" s="399">
        <v>592</v>
      </c>
      <c r="Q48" s="399">
        <v>292</v>
      </c>
      <c r="R48" s="399"/>
      <c r="S48" s="399" t="s">
        <v>132</v>
      </c>
      <c r="T48" s="399" t="s">
        <v>426</v>
      </c>
      <c r="U48" s="501" t="s">
        <v>144</v>
      </c>
      <c r="V48" s="631"/>
      <c r="W48" s="532"/>
      <c r="X48" s="489"/>
      <c r="Y48" s="490"/>
      <c r="Z48" s="490"/>
      <c r="AA48" s="491">
        <v>200</v>
      </c>
      <c r="AB48" s="492">
        <v>0.5</v>
      </c>
      <c r="AC48" s="493">
        <f t="shared" si="36"/>
        <v>100</v>
      </c>
      <c r="AD48" s="494">
        <f t="shared" si="37"/>
        <v>200</v>
      </c>
      <c r="AE48" s="495">
        <v>0.05</v>
      </c>
      <c r="AF48" s="494">
        <f t="shared" si="19"/>
        <v>210</v>
      </c>
      <c r="AG48" s="496">
        <f t="shared" si="38"/>
        <v>2520</v>
      </c>
      <c r="AH48" s="582"/>
      <c r="AI48" s="582"/>
      <c r="AJ48" s="582"/>
      <c r="AK48" s="497"/>
      <c r="AL48" s="498">
        <f t="shared" si="28"/>
        <v>222.8978590544157</v>
      </c>
      <c r="AM48" s="496">
        <f t="shared" si="39"/>
        <v>2674.7743086529886</v>
      </c>
      <c r="AN48" s="582"/>
      <c r="AO48" s="582"/>
      <c r="AP48" s="582"/>
      <c r="AQ48" s="497"/>
      <c r="AR48" s="498">
        <f t="shared" si="29"/>
        <v>222.8978590544157</v>
      </c>
      <c r="AS48" s="496">
        <f t="shared" si="40"/>
        <v>2674.7743086529886</v>
      </c>
      <c r="AT48" s="582"/>
      <c r="AU48" s="582"/>
      <c r="AV48" s="582"/>
      <c r="AW48" s="497"/>
      <c r="AX48" s="498">
        <f t="shared" si="30"/>
        <v>222.8978590544157</v>
      </c>
      <c r="AY48" s="496">
        <f t="shared" si="41"/>
        <v>2674.7743086529886</v>
      </c>
      <c r="AZ48" s="582"/>
      <c r="BA48" s="582"/>
      <c r="BB48" s="582"/>
      <c r="BC48" s="497"/>
      <c r="BD48" s="498">
        <f t="shared" si="31"/>
        <v>222.8978590544157</v>
      </c>
      <c r="BE48" s="496">
        <f t="shared" si="42"/>
        <v>2674.7743086529886</v>
      </c>
      <c r="BF48" s="582"/>
      <c r="BG48" s="582"/>
      <c r="BH48" s="582"/>
      <c r="BI48" s="497"/>
      <c r="BJ48" s="498">
        <f t="shared" si="32"/>
        <v>222.8978590544157</v>
      </c>
      <c r="BK48" s="496">
        <f t="shared" si="43"/>
        <v>2674.7743086529886</v>
      </c>
      <c r="BL48" s="582"/>
      <c r="BM48" s="582"/>
      <c r="BN48" s="582"/>
    </row>
    <row r="49" spans="1:66" ht="16.5" customHeight="1" x14ac:dyDescent="0.25">
      <c r="A49" s="271">
        <v>3</v>
      </c>
      <c r="B49" s="399" t="s">
        <v>275</v>
      </c>
      <c r="C49" s="542" t="s">
        <v>276</v>
      </c>
      <c r="D49" s="372" t="s">
        <v>473</v>
      </c>
      <c r="E49" s="573"/>
      <c r="F49" s="273" t="str">
        <f t="shared" si="25"/>
        <v>079001VENP_Zones_RessourcesAval</v>
      </c>
      <c r="G49" s="487" t="str">
        <f t="shared" si="16"/>
        <v>079001VENP_Zones_RessourcesAval_Cta03</v>
      </c>
      <c r="H49" s="211" t="s">
        <v>12</v>
      </c>
      <c r="I49" s="211" t="s">
        <v>14</v>
      </c>
      <c r="J49" s="399">
        <v>1</v>
      </c>
      <c r="K49" s="399" t="s">
        <v>457</v>
      </c>
      <c r="L49" s="543" t="s">
        <v>460</v>
      </c>
      <c r="M49" s="488" t="s">
        <v>10</v>
      </c>
      <c r="N49" s="399">
        <v>1</v>
      </c>
      <c r="O49" s="544">
        <v>287</v>
      </c>
      <c r="P49" s="399">
        <v>287</v>
      </c>
      <c r="Q49" s="399">
        <v>292</v>
      </c>
      <c r="R49" s="399"/>
      <c r="S49" s="399" t="s">
        <v>132</v>
      </c>
      <c r="T49" s="399" t="s">
        <v>426</v>
      </c>
      <c r="U49" s="501" t="s">
        <v>144</v>
      </c>
      <c r="V49" s="631"/>
      <c r="W49" s="532"/>
      <c r="X49" s="489"/>
      <c r="Y49" s="490"/>
      <c r="Z49" s="490"/>
      <c r="AA49" s="491">
        <v>200</v>
      </c>
      <c r="AB49" s="492">
        <v>0.5</v>
      </c>
      <c r="AC49" s="493">
        <f t="shared" si="36"/>
        <v>100</v>
      </c>
      <c r="AD49" s="494">
        <f t="shared" si="37"/>
        <v>100</v>
      </c>
      <c r="AE49" s="495">
        <v>0.05</v>
      </c>
      <c r="AF49" s="494">
        <f t="shared" si="19"/>
        <v>105</v>
      </c>
      <c r="AG49" s="496">
        <f t="shared" si="38"/>
        <v>1260</v>
      </c>
      <c r="AH49" s="582"/>
      <c r="AI49" s="582"/>
      <c r="AJ49" s="582"/>
      <c r="AK49" s="497"/>
      <c r="AL49" s="498">
        <f t="shared" si="28"/>
        <v>111.44892952720785</v>
      </c>
      <c r="AM49" s="496">
        <f t="shared" si="39"/>
        <v>1337.3871543264943</v>
      </c>
      <c r="AN49" s="582"/>
      <c r="AO49" s="582"/>
      <c r="AP49" s="582"/>
      <c r="AQ49" s="497"/>
      <c r="AR49" s="498">
        <f t="shared" si="29"/>
        <v>111.44892952720785</v>
      </c>
      <c r="AS49" s="496">
        <f t="shared" si="40"/>
        <v>1337.3871543264943</v>
      </c>
      <c r="AT49" s="582"/>
      <c r="AU49" s="582"/>
      <c r="AV49" s="582"/>
      <c r="AW49" s="497"/>
      <c r="AX49" s="498">
        <f t="shared" si="30"/>
        <v>111.44892952720785</v>
      </c>
      <c r="AY49" s="496">
        <f t="shared" si="41"/>
        <v>1337.3871543264943</v>
      </c>
      <c r="AZ49" s="582"/>
      <c r="BA49" s="582"/>
      <c r="BB49" s="582"/>
      <c r="BC49" s="497"/>
      <c r="BD49" s="498">
        <f t="shared" si="31"/>
        <v>111.44892952720785</v>
      </c>
      <c r="BE49" s="496">
        <f t="shared" si="42"/>
        <v>1337.3871543264943</v>
      </c>
      <c r="BF49" s="582"/>
      <c r="BG49" s="582"/>
      <c r="BH49" s="582"/>
      <c r="BI49" s="497"/>
      <c r="BJ49" s="498">
        <f t="shared" si="32"/>
        <v>111.44892952720785</v>
      </c>
      <c r="BK49" s="496">
        <f t="shared" si="43"/>
        <v>1337.3871543264943</v>
      </c>
      <c r="BL49" s="582"/>
      <c r="BM49" s="582"/>
      <c r="BN49" s="582"/>
    </row>
    <row r="50" spans="1:66" ht="16.5" customHeight="1" x14ac:dyDescent="0.25">
      <c r="A50" s="271">
        <v>3</v>
      </c>
      <c r="B50" s="399" t="s">
        <v>275</v>
      </c>
      <c r="C50" s="542" t="s">
        <v>276</v>
      </c>
      <c r="D50" s="372" t="s">
        <v>473</v>
      </c>
      <c r="E50" s="574" t="str">
        <f>F50</f>
        <v>079001VENP_BioproductionPRO</v>
      </c>
      <c r="F50" s="273" t="str">
        <f t="shared" si="25"/>
        <v>079001VENP_BioproductionPRO</v>
      </c>
      <c r="G50" s="487" t="str">
        <f t="shared" si="16"/>
        <v>079001VENP_BioproductionPRO_Cta04</v>
      </c>
      <c r="H50" s="211" t="s">
        <v>12</v>
      </c>
      <c r="I50" s="211" t="s">
        <v>14</v>
      </c>
      <c r="J50" s="399">
        <v>2</v>
      </c>
      <c r="K50" s="399" t="s">
        <v>399</v>
      </c>
      <c r="L50" s="543" t="s">
        <v>461</v>
      </c>
      <c r="M50" s="488" t="s">
        <v>10</v>
      </c>
      <c r="N50" s="399">
        <v>4</v>
      </c>
      <c r="O50" s="544">
        <v>592</v>
      </c>
      <c r="P50" s="399">
        <v>592</v>
      </c>
      <c r="Q50" s="399">
        <v>25</v>
      </c>
      <c r="R50" s="399" t="s">
        <v>411</v>
      </c>
      <c r="S50" s="399" t="s">
        <v>134</v>
      </c>
      <c r="T50" s="399" t="s">
        <v>136</v>
      </c>
      <c r="U50" s="501" t="s">
        <v>146</v>
      </c>
      <c r="V50" s="631"/>
      <c r="W50" s="532"/>
      <c r="X50" s="489"/>
      <c r="Y50" s="490"/>
      <c r="Z50" s="490"/>
      <c r="AA50" s="491">
        <v>200</v>
      </c>
      <c r="AB50" s="492">
        <v>0.5</v>
      </c>
      <c r="AC50" s="493">
        <f t="shared" si="36"/>
        <v>100</v>
      </c>
      <c r="AD50" s="494">
        <f t="shared" si="37"/>
        <v>800</v>
      </c>
      <c r="AE50" s="495">
        <v>0.05</v>
      </c>
      <c r="AF50" s="494">
        <f t="shared" si="19"/>
        <v>840</v>
      </c>
      <c r="AG50" s="496">
        <f t="shared" si="38"/>
        <v>10080</v>
      </c>
      <c r="AH50" s="582"/>
      <c r="AI50" s="582"/>
      <c r="AJ50" s="582"/>
      <c r="AK50" s="497"/>
      <c r="AL50" s="498">
        <f t="shared" si="28"/>
        <v>891.59143621766282</v>
      </c>
      <c r="AM50" s="496">
        <f t="shared" si="39"/>
        <v>10699.097234611954</v>
      </c>
      <c r="AN50" s="582"/>
      <c r="AO50" s="582"/>
      <c r="AP50" s="582"/>
      <c r="AQ50" s="497"/>
      <c r="AR50" s="498">
        <f t="shared" si="29"/>
        <v>891.59143621766282</v>
      </c>
      <c r="AS50" s="496">
        <f t="shared" si="40"/>
        <v>10699.097234611954</v>
      </c>
      <c r="AT50" s="582"/>
      <c r="AU50" s="582"/>
      <c r="AV50" s="582"/>
      <c r="AW50" s="497"/>
      <c r="AX50" s="498">
        <f t="shared" si="30"/>
        <v>891.59143621766282</v>
      </c>
      <c r="AY50" s="496">
        <f t="shared" si="41"/>
        <v>10699.097234611954</v>
      </c>
      <c r="AZ50" s="582"/>
      <c r="BA50" s="582"/>
      <c r="BB50" s="582"/>
      <c r="BC50" s="497"/>
      <c r="BD50" s="498">
        <f t="shared" si="31"/>
        <v>891.59143621766282</v>
      </c>
      <c r="BE50" s="496">
        <f t="shared" si="42"/>
        <v>10699.097234611954</v>
      </c>
      <c r="BF50" s="582"/>
      <c r="BG50" s="582"/>
      <c r="BH50" s="582"/>
      <c r="BI50" s="497"/>
      <c r="BJ50" s="498">
        <f t="shared" si="32"/>
        <v>891.59143621766282</v>
      </c>
      <c r="BK50" s="496">
        <f t="shared" si="43"/>
        <v>10699.097234611954</v>
      </c>
      <c r="BL50" s="582"/>
      <c r="BM50" s="582"/>
      <c r="BN50" s="582"/>
    </row>
    <row r="51" spans="1:66" ht="16.5" customHeight="1" x14ac:dyDescent="0.25">
      <c r="A51" s="271">
        <v>3</v>
      </c>
      <c r="B51" s="399" t="s">
        <v>275</v>
      </c>
      <c r="C51" s="542" t="s">
        <v>276</v>
      </c>
      <c r="D51" s="372" t="s">
        <v>473</v>
      </c>
      <c r="E51" s="572"/>
      <c r="F51" s="273" t="str">
        <f t="shared" si="25"/>
        <v>079001VENP_BioproductionPRO</v>
      </c>
      <c r="G51" s="487" t="str">
        <f t="shared" si="16"/>
        <v>079001VENP_BioproductionPRO_Cta04</v>
      </c>
      <c r="H51" s="211" t="s">
        <v>12</v>
      </c>
      <c r="I51" s="211" t="s">
        <v>14</v>
      </c>
      <c r="J51" s="399">
        <v>2</v>
      </c>
      <c r="K51" s="399" t="s">
        <v>399</v>
      </c>
      <c r="L51" s="543" t="s">
        <v>461</v>
      </c>
      <c r="M51" s="488" t="s">
        <v>10</v>
      </c>
      <c r="N51" s="399">
        <v>2</v>
      </c>
      <c r="O51" s="544">
        <v>287</v>
      </c>
      <c r="P51" s="399">
        <v>592</v>
      </c>
      <c r="Q51" s="399">
        <v>25</v>
      </c>
      <c r="R51" s="399" t="s">
        <v>411</v>
      </c>
      <c r="S51" s="399" t="s">
        <v>134</v>
      </c>
      <c r="T51" s="399" t="s">
        <v>136</v>
      </c>
      <c r="U51" s="501" t="s">
        <v>146</v>
      </c>
      <c r="V51" s="631"/>
      <c r="W51" s="532"/>
      <c r="X51" s="489"/>
      <c r="Y51" s="490"/>
      <c r="Z51" s="490"/>
      <c r="AA51" s="491">
        <v>200</v>
      </c>
      <c r="AB51" s="492">
        <v>0.5</v>
      </c>
      <c r="AC51" s="493">
        <f t="shared" si="36"/>
        <v>100</v>
      </c>
      <c r="AD51" s="494">
        <f t="shared" si="37"/>
        <v>400</v>
      </c>
      <c r="AE51" s="495">
        <v>0.05</v>
      </c>
      <c r="AF51" s="494">
        <f t="shared" si="19"/>
        <v>420</v>
      </c>
      <c r="AG51" s="496">
        <f t="shared" si="38"/>
        <v>5040</v>
      </c>
      <c r="AH51" s="582"/>
      <c r="AI51" s="582"/>
      <c r="AJ51" s="582"/>
      <c r="AK51" s="497"/>
      <c r="AL51" s="498">
        <f t="shared" si="28"/>
        <v>445.79571810883141</v>
      </c>
      <c r="AM51" s="496">
        <f t="shared" si="39"/>
        <v>5349.5486173059771</v>
      </c>
      <c r="AN51" s="582"/>
      <c r="AO51" s="582"/>
      <c r="AP51" s="582"/>
      <c r="AQ51" s="497"/>
      <c r="AR51" s="498">
        <f t="shared" si="29"/>
        <v>445.79571810883141</v>
      </c>
      <c r="AS51" s="496">
        <f t="shared" si="40"/>
        <v>5349.5486173059771</v>
      </c>
      <c r="AT51" s="582"/>
      <c r="AU51" s="582"/>
      <c r="AV51" s="582"/>
      <c r="AW51" s="497"/>
      <c r="AX51" s="498">
        <f t="shared" si="30"/>
        <v>445.79571810883141</v>
      </c>
      <c r="AY51" s="496">
        <f t="shared" si="41"/>
        <v>5349.5486173059771</v>
      </c>
      <c r="AZ51" s="582"/>
      <c r="BA51" s="582"/>
      <c r="BB51" s="582"/>
      <c r="BC51" s="497"/>
      <c r="BD51" s="498">
        <f t="shared" si="31"/>
        <v>445.79571810883141</v>
      </c>
      <c r="BE51" s="496">
        <f t="shared" si="42"/>
        <v>5349.5486173059771</v>
      </c>
      <c r="BF51" s="582"/>
      <c r="BG51" s="582"/>
      <c r="BH51" s="582"/>
      <c r="BI51" s="497"/>
      <c r="BJ51" s="498">
        <f t="shared" si="32"/>
        <v>445.79571810883141</v>
      </c>
      <c r="BK51" s="496">
        <f t="shared" si="43"/>
        <v>5349.5486173059771</v>
      </c>
      <c r="BL51" s="582"/>
      <c r="BM51" s="582"/>
      <c r="BN51" s="582"/>
    </row>
    <row r="52" spans="1:66" ht="16.5" customHeight="1" x14ac:dyDescent="0.25">
      <c r="A52" s="271">
        <v>3</v>
      </c>
      <c r="B52" s="399" t="s">
        <v>275</v>
      </c>
      <c r="C52" s="542" t="s">
        <v>276</v>
      </c>
      <c r="D52" s="372" t="s">
        <v>473</v>
      </c>
      <c r="E52" s="572"/>
      <c r="F52" s="273" t="str">
        <f t="shared" si="25"/>
        <v>079001VENP_BioproductionPRO</v>
      </c>
      <c r="G52" s="487" t="str">
        <f t="shared" si="16"/>
        <v>079001VENP_BioproductionPRO_Cta04</v>
      </c>
      <c r="H52" s="211" t="s">
        <v>12</v>
      </c>
      <c r="I52" s="211" t="s">
        <v>14</v>
      </c>
      <c r="J52" s="399">
        <v>1</v>
      </c>
      <c r="K52" s="399" t="s">
        <v>399</v>
      </c>
      <c r="L52" s="543" t="s">
        <v>461</v>
      </c>
      <c r="M52" s="488" t="s">
        <v>10</v>
      </c>
      <c r="N52" s="399">
        <v>4</v>
      </c>
      <c r="O52" s="544">
        <v>592</v>
      </c>
      <c r="P52" s="399">
        <v>592</v>
      </c>
      <c r="Q52" s="399">
        <v>292</v>
      </c>
      <c r="R52" s="399"/>
      <c r="S52" s="399" t="s">
        <v>425</v>
      </c>
      <c r="T52" s="399" t="s">
        <v>426</v>
      </c>
      <c r="U52" s="501" t="s">
        <v>140</v>
      </c>
      <c r="V52" s="631"/>
      <c r="W52" s="532"/>
      <c r="X52" s="489"/>
      <c r="Y52" s="490"/>
      <c r="Z52" s="490"/>
      <c r="AA52" s="491">
        <v>200</v>
      </c>
      <c r="AB52" s="492">
        <v>0.5</v>
      </c>
      <c r="AC52" s="493">
        <f t="shared" si="36"/>
        <v>100</v>
      </c>
      <c r="AD52" s="494">
        <f t="shared" si="37"/>
        <v>400</v>
      </c>
      <c r="AE52" s="495">
        <v>0.05</v>
      </c>
      <c r="AF52" s="494">
        <f t="shared" si="19"/>
        <v>420</v>
      </c>
      <c r="AG52" s="496">
        <f t="shared" si="38"/>
        <v>5040</v>
      </c>
      <c r="AH52" s="582"/>
      <c r="AI52" s="582"/>
      <c r="AJ52" s="582"/>
      <c r="AK52" s="497"/>
      <c r="AL52" s="498">
        <f t="shared" si="28"/>
        <v>445.79571810883141</v>
      </c>
      <c r="AM52" s="496">
        <f t="shared" si="39"/>
        <v>5349.5486173059771</v>
      </c>
      <c r="AN52" s="582"/>
      <c r="AO52" s="582"/>
      <c r="AP52" s="582"/>
      <c r="AQ52" s="497"/>
      <c r="AR52" s="498">
        <f t="shared" si="29"/>
        <v>445.79571810883141</v>
      </c>
      <c r="AS52" s="496">
        <f t="shared" si="40"/>
        <v>5349.5486173059771</v>
      </c>
      <c r="AT52" s="582"/>
      <c r="AU52" s="582"/>
      <c r="AV52" s="582"/>
      <c r="AW52" s="497"/>
      <c r="AX52" s="498">
        <f t="shared" si="30"/>
        <v>445.79571810883141</v>
      </c>
      <c r="AY52" s="496">
        <f t="shared" si="41"/>
        <v>5349.5486173059771</v>
      </c>
      <c r="AZ52" s="582"/>
      <c r="BA52" s="582"/>
      <c r="BB52" s="582"/>
      <c r="BC52" s="497"/>
      <c r="BD52" s="498">
        <f t="shared" si="31"/>
        <v>445.79571810883141</v>
      </c>
      <c r="BE52" s="496">
        <f t="shared" si="42"/>
        <v>5349.5486173059771</v>
      </c>
      <c r="BF52" s="582"/>
      <c r="BG52" s="582"/>
      <c r="BH52" s="582"/>
      <c r="BI52" s="497"/>
      <c r="BJ52" s="498">
        <f t="shared" si="32"/>
        <v>445.79571810883141</v>
      </c>
      <c r="BK52" s="496">
        <f t="shared" si="43"/>
        <v>5349.5486173059771</v>
      </c>
      <c r="BL52" s="582"/>
      <c r="BM52" s="582"/>
      <c r="BN52" s="582"/>
    </row>
    <row r="53" spans="1:66" ht="16.5" customHeight="1" x14ac:dyDescent="0.25">
      <c r="A53" s="271">
        <v>3</v>
      </c>
      <c r="B53" s="399" t="s">
        <v>275</v>
      </c>
      <c r="C53" s="542" t="s">
        <v>276</v>
      </c>
      <c r="D53" s="372" t="s">
        <v>473</v>
      </c>
      <c r="E53" s="572"/>
      <c r="F53" s="273" t="str">
        <f t="shared" si="25"/>
        <v>079001VENP_BioproductionPRO</v>
      </c>
      <c r="G53" s="487" t="str">
        <f t="shared" si="16"/>
        <v>079001VENP_BioproductionPRO_Cta04</v>
      </c>
      <c r="H53" s="211" t="s">
        <v>12</v>
      </c>
      <c r="I53" s="211" t="s">
        <v>14</v>
      </c>
      <c r="J53" s="399">
        <v>1</v>
      </c>
      <c r="K53" s="399" t="s">
        <v>399</v>
      </c>
      <c r="L53" s="543" t="s">
        <v>461</v>
      </c>
      <c r="M53" s="488" t="s">
        <v>10</v>
      </c>
      <c r="N53" s="399">
        <v>2</v>
      </c>
      <c r="O53" s="544">
        <v>287</v>
      </c>
      <c r="P53" s="399">
        <v>592</v>
      </c>
      <c r="Q53" s="399">
        <v>292</v>
      </c>
      <c r="R53" s="399"/>
      <c r="S53" s="399" t="s">
        <v>425</v>
      </c>
      <c r="T53" s="399" t="s">
        <v>426</v>
      </c>
      <c r="U53" s="501" t="s">
        <v>140</v>
      </c>
      <c r="V53" s="631"/>
      <c r="W53" s="532"/>
      <c r="X53" s="489"/>
      <c r="Y53" s="490"/>
      <c r="Z53" s="490"/>
      <c r="AA53" s="491">
        <v>200</v>
      </c>
      <c r="AB53" s="492">
        <v>0.5</v>
      </c>
      <c r="AC53" s="493">
        <f t="shared" si="36"/>
        <v>100</v>
      </c>
      <c r="AD53" s="494">
        <f t="shared" si="37"/>
        <v>200</v>
      </c>
      <c r="AE53" s="495">
        <v>0.05</v>
      </c>
      <c r="AF53" s="494">
        <f t="shared" si="19"/>
        <v>210</v>
      </c>
      <c r="AG53" s="496">
        <f t="shared" si="38"/>
        <v>2520</v>
      </c>
      <c r="AH53" s="582"/>
      <c r="AI53" s="582"/>
      <c r="AJ53" s="582"/>
      <c r="AK53" s="497"/>
      <c r="AL53" s="498">
        <f t="shared" si="28"/>
        <v>222.8978590544157</v>
      </c>
      <c r="AM53" s="496">
        <f t="shared" si="39"/>
        <v>2674.7743086529886</v>
      </c>
      <c r="AN53" s="582"/>
      <c r="AO53" s="582"/>
      <c r="AP53" s="582"/>
      <c r="AQ53" s="497"/>
      <c r="AR53" s="498">
        <f t="shared" si="29"/>
        <v>222.8978590544157</v>
      </c>
      <c r="AS53" s="496">
        <f t="shared" si="40"/>
        <v>2674.7743086529886</v>
      </c>
      <c r="AT53" s="582"/>
      <c r="AU53" s="582"/>
      <c r="AV53" s="582"/>
      <c r="AW53" s="497"/>
      <c r="AX53" s="498">
        <f t="shared" si="30"/>
        <v>222.8978590544157</v>
      </c>
      <c r="AY53" s="496">
        <f t="shared" si="41"/>
        <v>2674.7743086529886</v>
      </c>
      <c r="AZ53" s="582"/>
      <c r="BA53" s="582"/>
      <c r="BB53" s="582"/>
      <c r="BC53" s="497"/>
      <c r="BD53" s="498">
        <f t="shared" si="31"/>
        <v>222.8978590544157</v>
      </c>
      <c r="BE53" s="496">
        <f t="shared" si="42"/>
        <v>2674.7743086529886</v>
      </c>
      <c r="BF53" s="582"/>
      <c r="BG53" s="582"/>
      <c r="BH53" s="582"/>
      <c r="BI53" s="497"/>
      <c r="BJ53" s="498">
        <f t="shared" si="32"/>
        <v>222.8978590544157</v>
      </c>
      <c r="BK53" s="496">
        <f t="shared" si="43"/>
        <v>2674.7743086529886</v>
      </c>
      <c r="BL53" s="582"/>
      <c r="BM53" s="582"/>
      <c r="BN53" s="582"/>
    </row>
    <row r="54" spans="1:66" ht="16.5" customHeight="1" x14ac:dyDescent="0.25">
      <c r="A54" s="271">
        <v>3</v>
      </c>
      <c r="B54" s="399" t="s">
        <v>275</v>
      </c>
      <c r="C54" s="542" t="s">
        <v>276</v>
      </c>
      <c r="D54" s="372" t="s">
        <v>473</v>
      </c>
      <c r="E54" s="572"/>
      <c r="F54" s="273" t="str">
        <f t="shared" si="25"/>
        <v>079001VENP_BioproductionPRO</v>
      </c>
      <c r="G54" s="487" t="str">
        <f t="shared" si="16"/>
        <v>079001VENP_BioproductionPRO_Cta04</v>
      </c>
      <c r="H54" s="211" t="s">
        <v>12</v>
      </c>
      <c r="I54" s="211" t="s">
        <v>14</v>
      </c>
      <c r="J54" s="399">
        <v>0.25</v>
      </c>
      <c r="K54" s="399" t="s">
        <v>399</v>
      </c>
      <c r="L54" s="543" t="s">
        <v>461</v>
      </c>
      <c r="M54" s="488" t="s">
        <v>10</v>
      </c>
      <c r="N54" s="399">
        <v>4</v>
      </c>
      <c r="O54" s="544">
        <v>592</v>
      </c>
      <c r="P54" s="399">
        <v>592</v>
      </c>
      <c r="Q54" s="399">
        <v>292</v>
      </c>
      <c r="R54" s="399"/>
      <c r="S54" s="399" t="s">
        <v>425</v>
      </c>
      <c r="T54" s="399" t="s">
        <v>426</v>
      </c>
      <c r="U54" s="501" t="s">
        <v>142</v>
      </c>
      <c r="V54" s="631"/>
      <c r="W54" s="532"/>
      <c r="X54" s="489"/>
      <c r="Y54" s="490"/>
      <c r="Z54" s="490"/>
      <c r="AA54" s="491">
        <v>200</v>
      </c>
      <c r="AB54" s="492">
        <v>0.5</v>
      </c>
      <c r="AC54" s="493">
        <f t="shared" si="36"/>
        <v>100</v>
      </c>
      <c r="AD54" s="494">
        <f t="shared" si="37"/>
        <v>100</v>
      </c>
      <c r="AE54" s="495">
        <v>0.05</v>
      </c>
      <c r="AF54" s="494">
        <f t="shared" si="19"/>
        <v>105</v>
      </c>
      <c r="AG54" s="496">
        <f t="shared" si="38"/>
        <v>1260</v>
      </c>
      <c r="AH54" s="582"/>
      <c r="AI54" s="582"/>
      <c r="AJ54" s="582"/>
      <c r="AK54" s="497"/>
      <c r="AL54" s="498">
        <f t="shared" si="28"/>
        <v>111.44892952720785</v>
      </c>
      <c r="AM54" s="496">
        <f t="shared" si="39"/>
        <v>1337.3871543264943</v>
      </c>
      <c r="AN54" s="582"/>
      <c r="AO54" s="582"/>
      <c r="AP54" s="582"/>
      <c r="AQ54" s="497"/>
      <c r="AR54" s="498">
        <f t="shared" si="29"/>
        <v>111.44892952720785</v>
      </c>
      <c r="AS54" s="496">
        <f t="shared" si="40"/>
        <v>1337.3871543264943</v>
      </c>
      <c r="AT54" s="582"/>
      <c r="AU54" s="582"/>
      <c r="AV54" s="582"/>
      <c r="AW54" s="497"/>
      <c r="AX54" s="498">
        <f t="shared" si="30"/>
        <v>111.44892952720785</v>
      </c>
      <c r="AY54" s="496">
        <f t="shared" si="41"/>
        <v>1337.3871543264943</v>
      </c>
      <c r="AZ54" s="582"/>
      <c r="BA54" s="582"/>
      <c r="BB54" s="582"/>
      <c r="BC54" s="497"/>
      <c r="BD54" s="498">
        <f t="shared" si="31"/>
        <v>111.44892952720785</v>
      </c>
      <c r="BE54" s="496">
        <f t="shared" si="42"/>
        <v>1337.3871543264943</v>
      </c>
      <c r="BF54" s="582"/>
      <c r="BG54" s="582"/>
      <c r="BH54" s="582"/>
      <c r="BI54" s="497"/>
      <c r="BJ54" s="498">
        <f t="shared" si="32"/>
        <v>111.44892952720785</v>
      </c>
      <c r="BK54" s="496">
        <f t="shared" si="43"/>
        <v>1337.3871543264943</v>
      </c>
      <c r="BL54" s="582"/>
      <c r="BM54" s="582"/>
      <c r="BN54" s="582"/>
    </row>
    <row r="55" spans="1:66" ht="16.5" customHeight="1" x14ac:dyDescent="0.25">
      <c r="A55" s="271">
        <v>3</v>
      </c>
      <c r="B55" s="399" t="s">
        <v>275</v>
      </c>
      <c r="C55" s="542" t="s">
        <v>276</v>
      </c>
      <c r="D55" s="372" t="s">
        <v>473</v>
      </c>
      <c r="E55" s="572"/>
      <c r="F55" s="273" t="str">
        <f t="shared" si="25"/>
        <v>079001VENP_BioproductionPRO</v>
      </c>
      <c r="G55" s="487" t="str">
        <f t="shared" si="16"/>
        <v>079001VENP_BioproductionPRO_Cta04</v>
      </c>
      <c r="H55" s="211" t="s">
        <v>12</v>
      </c>
      <c r="I55" s="211" t="s">
        <v>14</v>
      </c>
      <c r="J55" s="399">
        <v>0.25</v>
      </c>
      <c r="K55" s="399" t="s">
        <v>399</v>
      </c>
      <c r="L55" s="543" t="s">
        <v>461</v>
      </c>
      <c r="M55" s="488" t="s">
        <v>10</v>
      </c>
      <c r="N55" s="399">
        <v>2</v>
      </c>
      <c r="O55" s="544">
        <v>287</v>
      </c>
      <c r="P55" s="399">
        <v>592</v>
      </c>
      <c r="Q55" s="399">
        <v>292</v>
      </c>
      <c r="R55" s="399"/>
      <c r="S55" s="399" t="s">
        <v>425</v>
      </c>
      <c r="T55" s="399" t="s">
        <v>426</v>
      </c>
      <c r="U55" s="501" t="s">
        <v>142</v>
      </c>
      <c r="V55" s="631"/>
      <c r="W55" s="532"/>
      <c r="X55" s="489"/>
      <c r="Y55" s="490"/>
      <c r="Z55" s="490"/>
      <c r="AA55" s="491">
        <v>200</v>
      </c>
      <c r="AB55" s="492">
        <v>0.5</v>
      </c>
      <c r="AC55" s="493">
        <f t="shared" si="36"/>
        <v>100</v>
      </c>
      <c r="AD55" s="494">
        <f t="shared" si="37"/>
        <v>50</v>
      </c>
      <c r="AE55" s="495">
        <v>0.05</v>
      </c>
      <c r="AF55" s="494">
        <f t="shared" si="19"/>
        <v>52.5</v>
      </c>
      <c r="AG55" s="496">
        <f t="shared" si="38"/>
        <v>630</v>
      </c>
      <c r="AH55" s="582"/>
      <c r="AI55" s="582"/>
      <c r="AJ55" s="582"/>
      <c r="AK55" s="497"/>
      <c r="AL55" s="498">
        <f t="shared" si="28"/>
        <v>55.724464763603926</v>
      </c>
      <c r="AM55" s="496">
        <f t="shared" si="39"/>
        <v>668.69357716324714</v>
      </c>
      <c r="AN55" s="582"/>
      <c r="AO55" s="582"/>
      <c r="AP55" s="582"/>
      <c r="AQ55" s="497"/>
      <c r="AR55" s="498">
        <f t="shared" si="29"/>
        <v>55.724464763603926</v>
      </c>
      <c r="AS55" s="496">
        <f t="shared" si="40"/>
        <v>668.69357716324714</v>
      </c>
      <c r="AT55" s="582"/>
      <c r="AU55" s="582"/>
      <c r="AV55" s="582"/>
      <c r="AW55" s="497"/>
      <c r="AX55" s="498">
        <f t="shared" si="30"/>
        <v>55.724464763603926</v>
      </c>
      <c r="AY55" s="496">
        <f t="shared" si="41"/>
        <v>668.69357716324714</v>
      </c>
      <c r="AZ55" s="582"/>
      <c r="BA55" s="582"/>
      <c r="BB55" s="582"/>
      <c r="BC55" s="497"/>
      <c r="BD55" s="498">
        <f t="shared" si="31"/>
        <v>55.724464763603926</v>
      </c>
      <c r="BE55" s="496">
        <f t="shared" si="42"/>
        <v>668.69357716324714</v>
      </c>
      <c r="BF55" s="582"/>
      <c r="BG55" s="582"/>
      <c r="BH55" s="582"/>
      <c r="BI55" s="497"/>
      <c r="BJ55" s="498">
        <f t="shared" si="32"/>
        <v>55.724464763603926</v>
      </c>
      <c r="BK55" s="496">
        <f t="shared" si="43"/>
        <v>668.69357716324714</v>
      </c>
      <c r="BL55" s="582"/>
      <c r="BM55" s="582"/>
      <c r="BN55" s="582"/>
    </row>
    <row r="56" spans="1:66" ht="16.5" customHeight="1" x14ac:dyDescent="0.25">
      <c r="A56" s="271">
        <v>3</v>
      </c>
      <c r="B56" s="399" t="s">
        <v>275</v>
      </c>
      <c r="C56" s="542" t="s">
        <v>276</v>
      </c>
      <c r="D56" s="372" t="s">
        <v>473</v>
      </c>
      <c r="E56" s="572"/>
      <c r="F56" s="273" t="str">
        <f t="shared" si="25"/>
        <v>079001VENP_BioproductionPRO</v>
      </c>
      <c r="G56" s="487" t="str">
        <f t="shared" ref="G56:G99" si="44">CONCATENATE(C56,I56,M56,K56,M56,L56)</f>
        <v>079001VENP_BioproductionPRO_MEXT04</v>
      </c>
      <c r="H56" s="211" t="s">
        <v>12</v>
      </c>
      <c r="I56" s="211" t="s">
        <v>14</v>
      </c>
      <c r="J56" s="399">
        <v>1</v>
      </c>
      <c r="K56" s="399" t="s">
        <v>399</v>
      </c>
      <c r="L56" s="543" t="s">
        <v>462</v>
      </c>
      <c r="M56" s="488" t="s">
        <v>10</v>
      </c>
      <c r="N56" s="399">
        <v>2</v>
      </c>
      <c r="O56" s="544">
        <v>592</v>
      </c>
      <c r="P56" s="399">
        <v>592</v>
      </c>
      <c r="Q56" s="399">
        <v>25</v>
      </c>
      <c r="R56" s="399" t="s">
        <v>411</v>
      </c>
      <c r="S56" s="399" t="s">
        <v>134</v>
      </c>
      <c r="T56" s="399" t="s">
        <v>427</v>
      </c>
      <c r="U56" s="501" t="s">
        <v>139</v>
      </c>
      <c r="V56" s="631"/>
      <c r="W56" s="532"/>
      <c r="X56" s="489"/>
      <c r="Y56" s="490"/>
      <c r="Z56" s="490"/>
      <c r="AA56" s="491">
        <v>200</v>
      </c>
      <c r="AB56" s="492">
        <v>0.5</v>
      </c>
      <c r="AC56" s="493">
        <f t="shared" si="36"/>
        <v>100</v>
      </c>
      <c r="AD56" s="494">
        <f t="shared" si="37"/>
        <v>200</v>
      </c>
      <c r="AE56" s="495">
        <v>0.05</v>
      </c>
      <c r="AF56" s="494">
        <f t="shared" si="19"/>
        <v>210</v>
      </c>
      <c r="AG56" s="496">
        <f t="shared" si="38"/>
        <v>2520</v>
      </c>
      <c r="AH56" s="582"/>
      <c r="AI56" s="582"/>
      <c r="AJ56" s="582"/>
      <c r="AK56" s="497"/>
      <c r="AL56" s="498">
        <f t="shared" si="28"/>
        <v>222.8978590544157</v>
      </c>
      <c r="AM56" s="496">
        <f t="shared" si="39"/>
        <v>2674.7743086529886</v>
      </c>
      <c r="AN56" s="582"/>
      <c r="AO56" s="582"/>
      <c r="AP56" s="582"/>
      <c r="AQ56" s="497"/>
      <c r="AR56" s="498">
        <f t="shared" si="29"/>
        <v>222.8978590544157</v>
      </c>
      <c r="AS56" s="496">
        <f t="shared" si="40"/>
        <v>2674.7743086529886</v>
      </c>
      <c r="AT56" s="582"/>
      <c r="AU56" s="582"/>
      <c r="AV56" s="582"/>
      <c r="AW56" s="497"/>
      <c r="AX56" s="498">
        <f t="shared" si="30"/>
        <v>222.8978590544157</v>
      </c>
      <c r="AY56" s="496">
        <f t="shared" si="41"/>
        <v>2674.7743086529886</v>
      </c>
      <c r="AZ56" s="582"/>
      <c r="BA56" s="582"/>
      <c r="BB56" s="582"/>
      <c r="BC56" s="497"/>
      <c r="BD56" s="498">
        <f t="shared" si="31"/>
        <v>222.8978590544157</v>
      </c>
      <c r="BE56" s="496">
        <f t="shared" si="42"/>
        <v>2674.7743086529886</v>
      </c>
      <c r="BF56" s="582"/>
      <c r="BG56" s="582"/>
      <c r="BH56" s="582"/>
      <c r="BI56" s="497"/>
      <c r="BJ56" s="498">
        <f t="shared" si="32"/>
        <v>222.8978590544157</v>
      </c>
      <c r="BK56" s="496">
        <f t="shared" si="43"/>
        <v>2674.7743086529886</v>
      </c>
      <c r="BL56" s="582"/>
      <c r="BM56" s="582"/>
      <c r="BN56" s="582"/>
    </row>
    <row r="57" spans="1:66" ht="16.5" customHeight="1" x14ac:dyDescent="0.25">
      <c r="A57" s="271">
        <v>3</v>
      </c>
      <c r="B57" s="399" t="s">
        <v>275</v>
      </c>
      <c r="C57" s="542" t="s">
        <v>276</v>
      </c>
      <c r="D57" s="372" t="s">
        <v>473</v>
      </c>
      <c r="E57" s="572"/>
      <c r="F57" s="273" t="str">
        <f t="shared" si="25"/>
        <v>079001VENP_BioproductionPRO</v>
      </c>
      <c r="G57" s="487" t="str">
        <f t="shared" si="44"/>
        <v>079001VENP_BioproductionPRO_MEXT04</v>
      </c>
      <c r="H57" s="211" t="s">
        <v>12</v>
      </c>
      <c r="I57" s="211" t="s">
        <v>14</v>
      </c>
      <c r="J57" s="399">
        <v>1</v>
      </c>
      <c r="K57" s="399" t="s">
        <v>399</v>
      </c>
      <c r="L57" s="543" t="s">
        <v>462</v>
      </c>
      <c r="M57" s="488" t="s">
        <v>10</v>
      </c>
      <c r="N57" s="399">
        <v>3</v>
      </c>
      <c r="O57" s="544">
        <v>287</v>
      </c>
      <c r="P57" s="399">
        <v>592</v>
      </c>
      <c r="Q57" s="399">
        <v>25</v>
      </c>
      <c r="R57" s="399" t="s">
        <v>411</v>
      </c>
      <c r="S57" s="399" t="s">
        <v>134</v>
      </c>
      <c r="T57" s="399" t="s">
        <v>427</v>
      </c>
      <c r="U57" s="501" t="s">
        <v>139</v>
      </c>
      <c r="V57" s="631"/>
      <c r="W57" s="532"/>
      <c r="X57" s="489"/>
      <c r="Y57" s="490"/>
      <c r="Z57" s="490"/>
      <c r="AA57" s="491">
        <v>200</v>
      </c>
      <c r="AB57" s="492">
        <v>0.5</v>
      </c>
      <c r="AC57" s="493">
        <f t="shared" ref="AC57:AC98" si="45">AA57-(AA57*AB57)</f>
        <v>100</v>
      </c>
      <c r="AD57" s="494">
        <f t="shared" ref="AD57:AD98" si="46">(AC57*N57)*J57</f>
        <v>300</v>
      </c>
      <c r="AE57" s="495">
        <v>0.05</v>
      </c>
      <c r="AF57" s="494">
        <f t="shared" si="19"/>
        <v>315</v>
      </c>
      <c r="AG57" s="496">
        <f t="shared" si="38"/>
        <v>3780</v>
      </c>
      <c r="AH57" s="582"/>
      <c r="AI57" s="582"/>
      <c r="AJ57" s="582"/>
      <c r="AK57" s="497"/>
      <c r="AL57" s="498">
        <f t="shared" si="28"/>
        <v>334.34678858162357</v>
      </c>
      <c r="AM57" s="496">
        <f t="shared" ref="AM57:AM98" si="47">AL57*12</f>
        <v>4012.1614629794831</v>
      </c>
      <c r="AN57" s="582"/>
      <c r="AO57" s="582"/>
      <c r="AP57" s="582"/>
      <c r="AQ57" s="497"/>
      <c r="AR57" s="498">
        <f t="shared" si="29"/>
        <v>334.34678858162357</v>
      </c>
      <c r="AS57" s="496">
        <f t="shared" ref="AS57:AS98" si="48">AR57*12</f>
        <v>4012.1614629794831</v>
      </c>
      <c r="AT57" s="582"/>
      <c r="AU57" s="582"/>
      <c r="AV57" s="582"/>
      <c r="AW57" s="497"/>
      <c r="AX57" s="498">
        <f t="shared" si="30"/>
        <v>334.34678858162357</v>
      </c>
      <c r="AY57" s="496">
        <f t="shared" ref="AY57:AY98" si="49">AX57*12</f>
        <v>4012.1614629794831</v>
      </c>
      <c r="AZ57" s="582"/>
      <c r="BA57" s="582"/>
      <c r="BB57" s="582"/>
      <c r="BC57" s="497"/>
      <c r="BD57" s="498">
        <f t="shared" si="31"/>
        <v>334.34678858162357</v>
      </c>
      <c r="BE57" s="496">
        <f t="shared" ref="BE57:BE98" si="50">BD57*12</f>
        <v>4012.1614629794831</v>
      </c>
      <c r="BF57" s="582"/>
      <c r="BG57" s="582"/>
      <c r="BH57" s="582"/>
      <c r="BI57" s="497"/>
      <c r="BJ57" s="498">
        <f t="shared" si="32"/>
        <v>334.34678858162357</v>
      </c>
      <c r="BK57" s="496">
        <f t="shared" ref="BK57:BK98" si="51">BJ57*12</f>
        <v>4012.1614629794831</v>
      </c>
      <c r="BL57" s="582"/>
      <c r="BM57" s="582"/>
      <c r="BN57" s="582"/>
    </row>
    <row r="58" spans="1:66" ht="16.5" customHeight="1" x14ac:dyDescent="0.25">
      <c r="A58" s="271">
        <v>3</v>
      </c>
      <c r="B58" s="399" t="s">
        <v>275</v>
      </c>
      <c r="C58" s="542" t="s">
        <v>276</v>
      </c>
      <c r="D58" s="372" t="s">
        <v>473</v>
      </c>
      <c r="E58" s="573"/>
      <c r="F58" s="273" t="str">
        <f t="shared" si="25"/>
        <v>079001VENP_BioproductionPRO</v>
      </c>
      <c r="G58" s="487" t="str">
        <f t="shared" si="44"/>
        <v>079001VENP_BioproductionPRO_MEXT04</v>
      </c>
      <c r="H58" s="211" t="s">
        <v>12</v>
      </c>
      <c r="I58" s="211" t="s">
        <v>14</v>
      </c>
      <c r="J58" s="399">
        <v>1</v>
      </c>
      <c r="K58" s="399" t="s">
        <v>399</v>
      </c>
      <c r="L58" s="543" t="s">
        <v>462</v>
      </c>
      <c r="M58" s="488" t="s">
        <v>10</v>
      </c>
      <c r="N58" s="399">
        <v>1</v>
      </c>
      <c r="O58" s="544">
        <v>287</v>
      </c>
      <c r="P58" s="399">
        <v>287</v>
      </c>
      <c r="Q58" s="399">
        <v>25</v>
      </c>
      <c r="R58" s="399" t="s">
        <v>410</v>
      </c>
      <c r="S58" s="399" t="s">
        <v>134</v>
      </c>
      <c r="T58" s="399" t="s">
        <v>427</v>
      </c>
      <c r="U58" s="501" t="s">
        <v>139</v>
      </c>
      <c r="V58" s="631"/>
      <c r="W58" s="532"/>
      <c r="X58" s="489"/>
      <c r="Y58" s="490"/>
      <c r="Z58" s="490"/>
      <c r="AA58" s="491">
        <v>200</v>
      </c>
      <c r="AB58" s="492">
        <v>0.5</v>
      </c>
      <c r="AC58" s="493">
        <f t="shared" si="45"/>
        <v>100</v>
      </c>
      <c r="AD58" s="494">
        <f t="shared" si="46"/>
        <v>100</v>
      </c>
      <c r="AE58" s="495">
        <v>0.05</v>
      </c>
      <c r="AF58" s="494">
        <f t="shared" si="19"/>
        <v>105</v>
      </c>
      <c r="AG58" s="496">
        <f t="shared" si="38"/>
        <v>1260</v>
      </c>
      <c r="AH58" s="582"/>
      <c r="AI58" s="582"/>
      <c r="AJ58" s="582"/>
      <c r="AK58" s="497"/>
      <c r="AL58" s="498">
        <f t="shared" si="28"/>
        <v>111.44892952720785</v>
      </c>
      <c r="AM58" s="496">
        <f t="shared" si="47"/>
        <v>1337.3871543264943</v>
      </c>
      <c r="AN58" s="582"/>
      <c r="AO58" s="582"/>
      <c r="AP58" s="582"/>
      <c r="AQ58" s="497"/>
      <c r="AR58" s="498">
        <f t="shared" si="29"/>
        <v>111.44892952720785</v>
      </c>
      <c r="AS58" s="496">
        <f t="shared" si="48"/>
        <v>1337.3871543264943</v>
      </c>
      <c r="AT58" s="582"/>
      <c r="AU58" s="582"/>
      <c r="AV58" s="582"/>
      <c r="AW58" s="497"/>
      <c r="AX58" s="498">
        <f t="shared" si="30"/>
        <v>111.44892952720785</v>
      </c>
      <c r="AY58" s="496">
        <f t="shared" si="49"/>
        <v>1337.3871543264943</v>
      </c>
      <c r="AZ58" s="582"/>
      <c r="BA58" s="582"/>
      <c r="BB58" s="582"/>
      <c r="BC58" s="497"/>
      <c r="BD58" s="498">
        <f t="shared" si="31"/>
        <v>111.44892952720785</v>
      </c>
      <c r="BE58" s="496">
        <f t="shared" si="50"/>
        <v>1337.3871543264943</v>
      </c>
      <c r="BF58" s="582"/>
      <c r="BG58" s="582"/>
      <c r="BH58" s="582"/>
      <c r="BI58" s="497"/>
      <c r="BJ58" s="498">
        <f t="shared" si="32"/>
        <v>111.44892952720785</v>
      </c>
      <c r="BK58" s="496">
        <f t="shared" si="51"/>
        <v>1337.3871543264943</v>
      </c>
      <c r="BL58" s="582"/>
      <c r="BM58" s="582"/>
      <c r="BN58" s="582"/>
    </row>
    <row r="59" spans="1:66" ht="16.5" customHeight="1" x14ac:dyDescent="0.25">
      <c r="A59" s="271">
        <v>3</v>
      </c>
      <c r="B59" s="399" t="s">
        <v>275</v>
      </c>
      <c r="C59" s="542" t="s">
        <v>276</v>
      </c>
      <c r="D59" s="372" t="s">
        <v>473</v>
      </c>
      <c r="E59" s="372" t="str">
        <f>F59</f>
        <v>079001VENP_SPI 3.6.0</v>
      </c>
      <c r="F59" s="273" t="str">
        <f t="shared" si="25"/>
        <v>079001VENP_SPI 3.6.0</v>
      </c>
      <c r="G59" s="487" t="str">
        <f t="shared" si="44"/>
        <v>079001VENP_SPI 3.6.0_Cta04,5,7,8,10</v>
      </c>
      <c r="H59" s="211" t="s">
        <v>12</v>
      </c>
      <c r="I59" s="211" t="s">
        <v>14</v>
      </c>
      <c r="J59" s="399">
        <v>0.25</v>
      </c>
      <c r="K59" s="399" t="s">
        <v>420</v>
      </c>
      <c r="L59" s="543" t="s">
        <v>463</v>
      </c>
      <c r="M59" s="488" t="s">
        <v>10</v>
      </c>
      <c r="N59" s="399">
        <v>7</v>
      </c>
      <c r="O59" s="544">
        <v>305</v>
      </c>
      <c r="P59" s="399">
        <v>610</v>
      </c>
      <c r="Q59" s="399">
        <v>69</v>
      </c>
      <c r="R59" s="399"/>
      <c r="S59" s="399" t="s">
        <v>133</v>
      </c>
      <c r="T59" s="399" t="s">
        <v>426</v>
      </c>
      <c r="U59" s="501" t="s">
        <v>145</v>
      </c>
      <c r="V59" s="631"/>
      <c r="W59" s="532"/>
      <c r="X59" s="489"/>
      <c r="Y59" s="490"/>
      <c r="Z59" s="490"/>
      <c r="AA59" s="491">
        <v>200</v>
      </c>
      <c r="AB59" s="492">
        <v>0.5</v>
      </c>
      <c r="AC59" s="493">
        <f t="shared" si="45"/>
        <v>100</v>
      </c>
      <c r="AD59" s="494">
        <f t="shared" si="46"/>
        <v>175</v>
      </c>
      <c r="AE59" s="495">
        <v>0.05</v>
      </c>
      <c r="AF59" s="494">
        <f t="shared" si="19"/>
        <v>183.75</v>
      </c>
      <c r="AG59" s="496">
        <f t="shared" si="38"/>
        <v>2205</v>
      </c>
      <c r="AH59" s="582"/>
      <c r="AI59" s="582"/>
      <c r="AJ59" s="582"/>
      <c r="AK59" s="497"/>
      <c r="AL59" s="498">
        <f t="shared" si="28"/>
        <v>195.03562667261374</v>
      </c>
      <c r="AM59" s="496">
        <f t="shared" si="47"/>
        <v>2340.4275200713651</v>
      </c>
      <c r="AN59" s="582"/>
      <c r="AO59" s="582"/>
      <c r="AP59" s="582"/>
      <c r="AQ59" s="497"/>
      <c r="AR59" s="498">
        <f t="shared" si="29"/>
        <v>195.03562667261374</v>
      </c>
      <c r="AS59" s="496">
        <f t="shared" si="48"/>
        <v>2340.4275200713651</v>
      </c>
      <c r="AT59" s="582"/>
      <c r="AU59" s="582"/>
      <c r="AV59" s="582"/>
      <c r="AW59" s="497"/>
      <c r="AX59" s="498">
        <f t="shared" si="30"/>
        <v>195.03562667261374</v>
      </c>
      <c r="AY59" s="496">
        <f t="shared" si="49"/>
        <v>2340.4275200713651</v>
      </c>
      <c r="AZ59" s="582"/>
      <c r="BA59" s="582"/>
      <c r="BB59" s="582"/>
      <c r="BC59" s="497"/>
      <c r="BD59" s="498">
        <f t="shared" si="31"/>
        <v>195.03562667261374</v>
      </c>
      <c r="BE59" s="496">
        <f t="shared" si="50"/>
        <v>2340.4275200713651</v>
      </c>
      <c r="BF59" s="582"/>
      <c r="BG59" s="582"/>
      <c r="BH59" s="582"/>
      <c r="BI59" s="497"/>
      <c r="BJ59" s="498">
        <f t="shared" si="32"/>
        <v>195.03562667261374</v>
      </c>
      <c r="BK59" s="496">
        <f t="shared" si="51"/>
        <v>2340.4275200713651</v>
      </c>
      <c r="BL59" s="582"/>
      <c r="BM59" s="582"/>
      <c r="BN59" s="582"/>
    </row>
    <row r="60" spans="1:66" ht="16.5" customHeight="1" x14ac:dyDescent="0.25">
      <c r="A60" s="271">
        <v>3</v>
      </c>
      <c r="B60" s="399" t="s">
        <v>275</v>
      </c>
      <c r="C60" s="542" t="s">
        <v>276</v>
      </c>
      <c r="D60" s="372" t="s">
        <v>473</v>
      </c>
      <c r="E60" s="372" t="str">
        <f>F60</f>
        <v>079001VENP_SPI 6.6.0</v>
      </c>
      <c r="F60" s="273" t="str">
        <f t="shared" si="25"/>
        <v>079001VENP_SPI 6.6.0</v>
      </c>
      <c r="G60" s="487" t="str">
        <f t="shared" si="44"/>
        <v>079001VENP_SPI 6.6.0_Cta04,5,7,8,10</v>
      </c>
      <c r="H60" s="211" t="s">
        <v>12</v>
      </c>
      <c r="I60" s="211" t="s">
        <v>14</v>
      </c>
      <c r="J60" s="399">
        <v>0.25</v>
      </c>
      <c r="K60" s="399" t="s">
        <v>421</v>
      </c>
      <c r="L60" s="543" t="s">
        <v>463</v>
      </c>
      <c r="M60" s="488" t="s">
        <v>10</v>
      </c>
      <c r="N60" s="399">
        <v>16</v>
      </c>
      <c r="O60" s="544">
        <v>610</v>
      </c>
      <c r="P60" s="399">
        <v>610</v>
      </c>
      <c r="Q60" s="399">
        <v>69</v>
      </c>
      <c r="R60" s="399"/>
      <c r="S60" s="399" t="s">
        <v>133</v>
      </c>
      <c r="T60" s="399" t="s">
        <v>426</v>
      </c>
      <c r="U60" s="501" t="s">
        <v>145</v>
      </c>
      <c r="V60" s="631"/>
      <c r="W60" s="532"/>
      <c r="X60" s="489"/>
      <c r="Y60" s="490"/>
      <c r="Z60" s="490"/>
      <c r="AA60" s="491">
        <v>200</v>
      </c>
      <c r="AB60" s="492">
        <v>0.5</v>
      </c>
      <c r="AC60" s="493">
        <f t="shared" si="45"/>
        <v>100</v>
      </c>
      <c r="AD60" s="494">
        <f t="shared" si="46"/>
        <v>400</v>
      </c>
      <c r="AE60" s="495">
        <v>0.05</v>
      </c>
      <c r="AF60" s="494">
        <f t="shared" si="19"/>
        <v>420</v>
      </c>
      <c r="AG60" s="496">
        <f t="shared" si="38"/>
        <v>5040</v>
      </c>
      <c r="AH60" s="582"/>
      <c r="AI60" s="582"/>
      <c r="AJ60" s="582"/>
      <c r="AK60" s="497"/>
      <c r="AL60" s="498">
        <f t="shared" si="28"/>
        <v>445.79571810883141</v>
      </c>
      <c r="AM60" s="496">
        <f t="shared" si="47"/>
        <v>5349.5486173059771</v>
      </c>
      <c r="AN60" s="582"/>
      <c r="AO60" s="582"/>
      <c r="AP60" s="582"/>
      <c r="AQ60" s="497"/>
      <c r="AR60" s="498">
        <f t="shared" si="29"/>
        <v>445.79571810883141</v>
      </c>
      <c r="AS60" s="496">
        <f t="shared" si="48"/>
        <v>5349.5486173059771</v>
      </c>
      <c r="AT60" s="582"/>
      <c r="AU60" s="582"/>
      <c r="AV60" s="582"/>
      <c r="AW60" s="497"/>
      <c r="AX60" s="498">
        <f t="shared" si="30"/>
        <v>445.79571810883141</v>
      </c>
      <c r="AY60" s="496">
        <f t="shared" si="49"/>
        <v>5349.5486173059771</v>
      </c>
      <c r="AZ60" s="582"/>
      <c r="BA60" s="582"/>
      <c r="BB60" s="582"/>
      <c r="BC60" s="497"/>
      <c r="BD60" s="498">
        <f t="shared" si="31"/>
        <v>445.79571810883141</v>
      </c>
      <c r="BE60" s="496">
        <f t="shared" si="50"/>
        <v>5349.5486173059771</v>
      </c>
      <c r="BF60" s="582"/>
      <c r="BG60" s="582"/>
      <c r="BH60" s="582"/>
      <c r="BI60" s="497"/>
      <c r="BJ60" s="498">
        <f t="shared" si="32"/>
        <v>445.79571810883141</v>
      </c>
      <c r="BK60" s="496">
        <f t="shared" si="51"/>
        <v>5349.5486173059771</v>
      </c>
      <c r="BL60" s="582"/>
      <c r="BM60" s="582"/>
      <c r="BN60" s="582"/>
    </row>
    <row r="61" spans="1:66" ht="17.100000000000001" customHeight="1" x14ac:dyDescent="0.25">
      <c r="A61" s="271">
        <v>3</v>
      </c>
      <c r="B61" s="399" t="s">
        <v>275</v>
      </c>
      <c r="C61" s="542" t="s">
        <v>276</v>
      </c>
      <c r="D61" s="372" t="s">
        <v>473</v>
      </c>
      <c r="E61" s="372" t="str">
        <f>F61</f>
        <v>079001VENP_SPI 9.6.0</v>
      </c>
      <c r="F61" s="273" t="str">
        <f t="shared" si="25"/>
        <v>079001VENP_SPI 9.6.0</v>
      </c>
      <c r="G61" s="487" t="str">
        <f t="shared" si="44"/>
        <v>079001VENP_SPI 9.6.0_Cta04,5,7,8,10</v>
      </c>
      <c r="H61" s="211" t="s">
        <v>12</v>
      </c>
      <c r="I61" s="211" t="s">
        <v>14</v>
      </c>
      <c r="J61" s="399">
        <v>0.25</v>
      </c>
      <c r="K61" s="399" t="s">
        <v>422</v>
      </c>
      <c r="L61" s="543" t="s">
        <v>463</v>
      </c>
      <c r="M61" s="488" t="s">
        <v>10</v>
      </c>
      <c r="N61" s="399">
        <v>13</v>
      </c>
      <c r="O61" s="544">
        <v>610</v>
      </c>
      <c r="P61" s="399">
        <v>915</v>
      </c>
      <c r="Q61" s="399">
        <v>69</v>
      </c>
      <c r="R61" s="399"/>
      <c r="S61" s="399" t="s">
        <v>133</v>
      </c>
      <c r="T61" s="399" t="s">
        <v>426</v>
      </c>
      <c r="U61" s="501" t="s">
        <v>145</v>
      </c>
      <c r="V61" s="631"/>
      <c r="W61" s="532"/>
      <c r="X61" s="489"/>
      <c r="Y61" s="490"/>
      <c r="Z61" s="490"/>
      <c r="AA61" s="491">
        <v>200</v>
      </c>
      <c r="AB61" s="492">
        <v>0.5</v>
      </c>
      <c r="AC61" s="493">
        <f t="shared" si="45"/>
        <v>100</v>
      </c>
      <c r="AD61" s="494">
        <f t="shared" si="46"/>
        <v>325</v>
      </c>
      <c r="AE61" s="495">
        <v>0.05</v>
      </c>
      <c r="AF61" s="494">
        <f t="shared" si="19"/>
        <v>341.25</v>
      </c>
      <c r="AG61" s="496">
        <f t="shared" si="38"/>
        <v>4095</v>
      </c>
      <c r="AH61" s="582"/>
      <c r="AI61" s="582"/>
      <c r="AJ61" s="582"/>
      <c r="AK61" s="497"/>
      <c r="AL61" s="498">
        <f t="shared" si="28"/>
        <v>362.20902096342553</v>
      </c>
      <c r="AM61" s="496">
        <f t="shared" si="47"/>
        <v>4346.5082515611066</v>
      </c>
      <c r="AN61" s="582"/>
      <c r="AO61" s="582"/>
      <c r="AP61" s="582"/>
      <c r="AQ61" s="497"/>
      <c r="AR61" s="498">
        <f t="shared" si="29"/>
        <v>362.20902096342553</v>
      </c>
      <c r="AS61" s="496">
        <f t="shared" si="48"/>
        <v>4346.5082515611066</v>
      </c>
      <c r="AT61" s="582"/>
      <c r="AU61" s="582"/>
      <c r="AV61" s="582"/>
      <c r="AW61" s="497"/>
      <c r="AX61" s="498">
        <f t="shared" si="30"/>
        <v>362.20902096342553</v>
      </c>
      <c r="AY61" s="496">
        <f t="shared" si="49"/>
        <v>4346.5082515611066</v>
      </c>
      <c r="AZ61" s="582"/>
      <c r="BA61" s="582"/>
      <c r="BB61" s="582"/>
      <c r="BC61" s="497"/>
      <c r="BD61" s="498">
        <f t="shared" si="31"/>
        <v>362.20902096342553</v>
      </c>
      <c r="BE61" s="496">
        <f t="shared" si="50"/>
        <v>4346.5082515611066</v>
      </c>
      <c r="BF61" s="582"/>
      <c r="BG61" s="582"/>
      <c r="BH61" s="582"/>
      <c r="BI61" s="497"/>
      <c r="BJ61" s="498">
        <f t="shared" si="32"/>
        <v>362.20902096342553</v>
      </c>
      <c r="BK61" s="496">
        <f t="shared" si="51"/>
        <v>4346.5082515611066</v>
      </c>
      <c r="BL61" s="582"/>
      <c r="BM61" s="582"/>
      <c r="BN61" s="582"/>
    </row>
    <row r="62" spans="1:66" ht="17.100000000000001" customHeight="1" x14ac:dyDescent="0.25">
      <c r="A62" s="271">
        <v>3</v>
      </c>
      <c r="B62" s="399" t="s">
        <v>275</v>
      </c>
      <c r="C62" s="542" t="s">
        <v>276</v>
      </c>
      <c r="D62" s="372" t="s">
        <v>473</v>
      </c>
      <c r="E62" s="372" t="str">
        <f>F62</f>
        <v>079001VENP_SPI 12.6.0</v>
      </c>
      <c r="F62" s="273" t="str">
        <f t="shared" si="25"/>
        <v>079001VENP_SPI 12.6.0</v>
      </c>
      <c r="G62" s="487" t="str">
        <f t="shared" si="44"/>
        <v>079001VENP_SPI 12.6.0_Cta04,5,7,8,10</v>
      </c>
      <c r="H62" s="211" t="s">
        <v>12</v>
      </c>
      <c r="I62" s="211" t="s">
        <v>14</v>
      </c>
      <c r="J62" s="399">
        <v>0.25</v>
      </c>
      <c r="K62" s="399" t="s">
        <v>423</v>
      </c>
      <c r="L62" s="543" t="s">
        <v>463</v>
      </c>
      <c r="M62" s="488" t="s">
        <v>10</v>
      </c>
      <c r="N62" s="399">
        <v>43</v>
      </c>
      <c r="O62" s="544">
        <v>610</v>
      </c>
      <c r="P62" s="399">
        <v>1220</v>
      </c>
      <c r="Q62" s="399">
        <v>69</v>
      </c>
      <c r="R62" s="399"/>
      <c r="S62" s="399" t="s">
        <v>133</v>
      </c>
      <c r="T62" s="399" t="s">
        <v>426</v>
      </c>
      <c r="U62" s="501" t="s">
        <v>145</v>
      </c>
      <c r="V62" s="631"/>
      <c r="W62" s="532"/>
      <c r="X62" s="489"/>
      <c r="Y62" s="490"/>
      <c r="Z62" s="490"/>
      <c r="AA62" s="491">
        <v>200</v>
      </c>
      <c r="AB62" s="492">
        <v>0.5</v>
      </c>
      <c r="AC62" s="493">
        <f t="shared" si="45"/>
        <v>100</v>
      </c>
      <c r="AD62" s="494">
        <f t="shared" si="46"/>
        <v>1075</v>
      </c>
      <c r="AE62" s="495">
        <v>0.05</v>
      </c>
      <c r="AF62" s="494">
        <f t="shared" si="19"/>
        <v>1128.75</v>
      </c>
      <c r="AG62" s="496">
        <f t="shared" si="38"/>
        <v>13545</v>
      </c>
      <c r="AH62" s="582"/>
      <c r="AI62" s="582"/>
      <c r="AJ62" s="582"/>
      <c r="AK62" s="497"/>
      <c r="AL62" s="498">
        <f t="shared" si="28"/>
        <v>1198.0759924174845</v>
      </c>
      <c r="AM62" s="496">
        <f t="shared" si="47"/>
        <v>14376.911909009814</v>
      </c>
      <c r="AN62" s="582"/>
      <c r="AO62" s="582"/>
      <c r="AP62" s="582"/>
      <c r="AQ62" s="497"/>
      <c r="AR62" s="498">
        <f t="shared" si="29"/>
        <v>1198.0759924174845</v>
      </c>
      <c r="AS62" s="496">
        <f t="shared" si="48"/>
        <v>14376.911909009814</v>
      </c>
      <c r="AT62" s="582"/>
      <c r="AU62" s="582"/>
      <c r="AV62" s="582"/>
      <c r="AW62" s="497"/>
      <c r="AX62" s="498">
        <f t="shared" si="30"/>
        <v>1198.0759924174845</v>
      </c>
      <c r="AY62" s="496">
        <f t="shared" si="49"/>
        <v>14376.911909009814</v>
      </c>
      <c r="AZ62" s="582"/>
      <c r="BA62" s="582"/>
      <c r="BB62" s="582"/>
      <c r="BC62" s="497"/>
      <c r="BD62" s="498">
        <f t="shared" si="31"/>
        <v>1198.0759924174845</v>
      </c>
      <c r="BE62" s="496">
        <f t="shared" si="50"/>
        <v>14376.911909009814</v>
      </c>
      <c r="BF62" s="582"/>
      <c r="BG62" s="582"/>
      <c r="BH62" s="582"/>
      <c r="BI62" s="497"/>
      <c r="BJ62" s="498">
        <f t="shared" si="32"/>
        <v>1198.0759924174845</v>
      </c>
      <c r="BK62" s="496">
        <f t="shared" si="51"/>
        <v>14376.911909009814</v>
      </c>
      <c r="BL62" s="582"/>
      <c r="BM62" s="582"/>
      <c r="BN62" s="582"/>
    </row>
    <row r="63" spans="1:66" ht="17.100000000000001" customHeight="1" x14ac:dyDescent="0.25">
      <c r="A63" s="271">
        <v>3</v>
      </c>
      <c r="B63" s="399" t="s">
        <v>275</v>
      </c>
      <c r="C63" s="542" t="s">
        <v>276</v>
      </c>
      <c r="D63" s="372" t="s">
        <v>473</v>
      </c>
      <c r="E63" s="574" t="str">
        <f>F63</f>
        <v>079001VENP_BioproductionEUC</v>
      </c>
      <c r="F63" s="273" t="str">
        <f t="shared" si="25"/>
        <v>079001VENP_BioproductionEUC</v>
      </c>
      <c r="G63" s="487" t="str">
        <f t="shared" si="44"/>
        <v>079001VENP_BioproductionEUC_Cta05</v>
      </c>
      <c r="H63" s="211" t="s">
        <v>12</v>
      </c>
      <c r="I63" s="211" t="s">
        <v>14</v>
      </c>
      <c r="J63" s="399">
        <v>2</v>
      </c>
      <c r="K63" s="399" t="s">
        <v>400</v>
      </c>
      <c r="L63" s="543" t="s">
        <v>464</v>
      </c>
      <c r="M63" s="488" t="s">
        <v>10</v>
      </c>
      <c r="N63" s="399">
        <v>4</v>
      </c>
      <c r="O63" s="544">
        <v>592</v>
      </c>
      <c r="P63" s="399">
        <v>592</v>
      </c>
      <c r="Q63" s="399">
        <v>25</v>
      </c>
      <c r="R63" s="399" t="s">
        <v>411</v>
      </c>
      <c r="S63" s="399" t="s">
        <v>134</v>
      </c>
      <c r="T63" s="399" t="s">
        <v>136</v>
      </c>
      <c r="U63" s="501" t="s">
        <v>146</v>
      </c>
      <c r="V63" s="631"/>
      <c r="W63" s="532"/>
      <c r="X63" s="489"/>
      <c r="Y63" s="490"/>
      <c r="Z63" s="490"/>
      <c r="AA63" s="491">
        <v>200</v>
      </c>
      <c r="AB63" s="492">
        <v>0.5</v>
      </c>
      <c r="AC63" s="493">
        <f t="shared" si="45"/>
        <v>100</v>
      </c>
      <c r="AD63" s="494">
        <f t="shared" si="46"/>
        <v>800</v>
      </c>
      <c r="AE63" s="495">
        <v>0.05</v>
      </c>
      <c r="AF63" s="494">
        <f t="shared" si="19"/>
        <v>840</v>
      </c>
      <c r="AG63" s="496">
        <f t="shared" si="38"/>
        <v>10080</v>
      </c>
      <c r="AH63" s="582"/>
      <c r="AI63" s="582"/>
      <c r="AJ63" s="582"/>
      <c r="AK63" s="497"/>
      <c r="AL63" s="498">
        <f t="shared" si="28"/>
        <v>891.59143621766282</v>
      </c>
      <c r="AM63" s="496">
        <f t="shared" si="47"/>
        <v>10699.097234611954</v>
      </c>
      <c r="AN63" s="582"/>
      <c r="AO63" s="582"/>
      <c r="AP63" s="582"/>
      <c r="AQ63" s="497"/>
      <c r="AR63" s="498">
        <f t="shared" si="29"/>
        <v>891.59143621766282</v>
      </c>
      <c r="AS63" s="496">
        <f t="shared" si="48"/>
        <v>10699.097234611954</v>
      </c>
      <c r="AT63" s="582"/>
      <c r="AU63" s="582"/>
      <c r="AV63" s="582"/>
      <c r="AW63" s="497"/>
      <c r="AX63" s="498">
        <f t="shared" si="30"/>
        <v>891.59143621766282</v>
      </c>
      <c r="AY63" s="496">
        <f t="shared" si="49"/>
        <v>10699.097234611954</v>
      </c>
      <c r="AZ63" s="582"/>
      <c r="BA63" s="582"/>
      <c r="BB63" s="582"/>
      <c r="BC63" s="497"/>
      <c r="BD63" s="498">
        <f t="shared" si="31"/>
        <v>891.59143621766282</v>
      </c>
      <c r="BE63" s="496">
        <f t="shared" si="50"/>
        <v>10699.097234611954</v>
      </c>
      <c r="BF63" s="582"/>
      <c r="BG63" s="582"/>
      <c r="BH63" s="582"/>
      <c r="BI63" s="497"/>
      <c r="BJ63" s="498">
        <f t="shared" si="32"/>
        <v>891.59143621766282</v>
      </c>
      <c r="BK63" s="496">
        <f t="shared" si="51"/>
        <v>10699.097234611954</v>
      </c>
      <c r="BL63" s="582"/>
      <c r="BM63" s="582"/>
      <c r="BN63" s="582"/>
    </row>
    <row r="64" spans="1:66" x14ac:dyDescent="0.25">
      <c r="A64" s="271">
        <v>3</v>
      </c>
      <c r="B64" s="399" t="s">
        <v>275</v>
      </c>
      <c r="C64" s="542" t="s">
        <v>276</v>
      </c>
      <c r="D64" s="372" t="s">
        <v>473</v>
      </c>
      <c r="E64" s="572"/>
      <c r="F64" s="273" t="str">
        <f t="shared" si="25"/>
        <v>079001VENP_BioproductionEUC</v>
      </c>
      <c r="G64" s="487" t="str">
        <f t="shared" si="44"/>
        <v>079001VENP_BioproductionEUC_Cta05</v>
      </c>
      <c r="H64" s="211" t="s">
        <v>12</v>
      </c>
      <c r="I64" s="211" t="s">
        <v>14</v>
      </c>
      <c r="J64" s="399">
        <v>2</v>
      </c>
      <c r="K64" s="399" t="s">
        <v>400</v>
      </c>
      <c r="L64" s="543" t="s">
        <v>464</v>
      </c>
      <c r="M64" s="488" t="s">
        <v>10</v>
      </c>
      <c r="N64" s="399">
        <v>2</v>
      </c>
      <c r="O64" s="544">
        <v>287</v>
      </c>
      <c r="P64" s="399">
        <v>592</v>
      </c>
      <c r="Q64" s="399">
        <v>25</v>
      </c>
      <c r="R64" s="399" t="s">
        <v>411</v>
      </c>
      <c r="S64" s="399" t="s">
        <v>134</v>
      </c>
      <c r="T64" s="399" t="s">
        <v>136</v>
      </c>
      <c r="U64" s="501" t="s">
        <v>146</v>
      </c>
      <c r="V64" s="631"/>
      <c r="W64" s="532"/>
      <c r="X64" s="489"/>
      <c r="Y64" s="490"/>
      <c r="Z64" s="490"/>
      <c r="AA64" s="491">
        <v>200</v>
      </c>
      <c r="AB64" s="492">
        <v>0.5</v>
      </c>
      <c r="AC64" s="493">
        <f t="shared" si="45"/>
        <v>100</v>
      </c>
      <c r="AD64" s="494">
        <f t="shared" si="46"/>
        <v>400</v>
      </c>
      <c r="AE64" s="495">
        <v>0.05</v>
      </c>
      <c r="AF64" s="494">
        <f t="shared" si="19"/>
        <v>420</v>
      </c>
      <c r="AG64" s="496">
        <f t="shared" si="38"/>
        <v>5040</v>
      </c>
      <c r="AH64" s="582"/>
      <c r="AI64" s="582"/>
      <c r="AJ64" s="582"/>
      <c r="AK64" s="497"/>
      <c r="AL64" s="498">
        <f t="shared" si="28"/>
        <v>445.79571810883141</v>
      </c>
      <c r="AM64" s="496">
        <f t="shared" si="47"/>
        <v>5349.5486173059771</v>
      </c>
      <c r="AN64" s="582"/>
      <c r="AO64" s="582"/>
      <c r="AP64" s="582"/>
      <c r="AQ64" s="497"/>
      <c r="AR64" s="498">
        <f t="shared" si="29"/>
        <v>445.79571810883141</v>
      </c>
      <c r="AS64" s="496">
        <f t="shared" si="48"/>
        <v>5349.5486173059771</v>
      </c>
      <c r="AT64" s="582"/>
      <c r="AU64" s="582"/>
      <c r="AV64" s="582"/>
      <c r="AW64" s="497"/>
      <c r="AX64" s="498">
        <f t="shared" si="30"/>
        <v>445.79571810883141</v>
      </c>
      <c r="AY64" s="496">
        <f t="shared" si="49"/>
        <v>5349.5486173059771</v>
      </c>
      <c r="AZ64" s="582"/>
      <c r="BA64" s="582"/>
      <c r="BB64" s="582"/>
      <c r="BC64" s="497"/>
      <c r="BD64" s="498">
        <f t="shared" si="31"/>
        <v>445.79571810883141</v>
      </c>
      <c r="BE64" s="496">
        <f t="shared" si="50"/>
        <v>5349.5486173059771</v>
      </c>
      <c r="BF64" s="582"/>
      <c r="BG64" s="582"/>
      <c r="BH64" s="582"/>
      <c r="BI64" s="497"/>
      <c r="BJ64" s="498">
        <f t="shared" si="32"/>
        <v>445.79571810883141</v>
      </c>
      <c r="BK64" s="496">
        <f t="shared" si="51"/>
        <v>5349.5486173059771</v>
      </c>
      <c r="BL64" s="582"/>
      <c r="BM64" s="582"/>
      <c r="BN64" s="582"/>
    </row>
    <row r="65" spans="1:66" x14ac:dyDescent="0.25">
      <c r="A65" s="271">
        <v>3</v>
      </c>
      <c r="B65" s="399" t="s">
        <v>275</v>
      </c>
      <c r="C65" s="542" t="s">
        <v>276</v>
      </c>
      <c r="D65" s="372" t="s">
        <v>473</v>
      </c>
      <c r="E65" s="572"/>
      <c r="F65" s="273" t="str">
        <f t="shared" si="25"/>
        <v>079001VENP_BioproductionEUC</v>
      </c>
      <c r="G65" s="487" t="str">
        <f t="shared" si="44"/>
        <v>079001VENP_BioproductionEUC_Cta05</v>
      </c>
      <c r="H65" s="211" t="s">
        <v>12</v>
      </c>
      <c r="I65" s="211" t="s">
        <v>14</v>
      </c>
      <c r="J65" s="399">
        <v>1</v>
      </c>
      <c r="K65" s="399" t="s">
        <v>400</v>
      </c>
      <c r="L65" s="543" t="s">
        <v>464</v>
      </c>
      <c r="M65" s="488" t="s">
        <v>10</v>
      </c>
      <c r="N65" s="399">
        <v>4</v>
      </c>
      <c r="O65" s="544">
        <v>592</v>
      </c>
      <c r="P65" s="399">
        <v>592</v>
      </c>
      <c r="Q65" s="399">
        <v>292</v>
      </c>
      <c r="R65" s="399"/>
      <c r="S65" s="399" t="s">
        <v>425</v>
      </c>
      <c r="T65" s="399" t="s">
        <v>426</v>
      </c>
      <c r="U65" s="501" t="s">
        <v>140</v>
      </c>
      <c r="V65" s="631"/>
      <c r="W65" s="532"/>
      <c r="X65" s="489"/>
      <c r="Y65" s="490"/>
      <c r="Z65" s="490"/>
      <c r="AA65" s="491">
        <v>200</v>
      </c>
      <c r="AB65" s="492">
        <v>0.5</v>
      </c>
      <c r="AC65" s="493">
        <f t="shared" si="45"/>
        <v>100</v>
      </c>
      <c r="AD65" s="494">
        <f t="shared" si="46"/>
        <v>400</v>
      </c>
      <c r="AE65" s="495">
        <v>0.05</v>
      </c>
      <c r="AF65" s="494">
        <f t="shared" si="19"/>
        <v>420</v>
      </c>
      <c r="AG65" s="496">
        <f t="shared" si="38"/>
        <v>5040</v>
      </c>
      <c r="AH65" s="582"/>
      <c r="AI65" s="582"/>
      <c r="AJ65" s="582"/>
      <c r="AK65" s="497"/>
      <c r="AL65" s="498">
        <f t="shared" si="28"/>
        <v>445.79571810883141</v>
      </c>
      <c r="AM65" s="496">
        <f t="shared" si="47"/>
        <v>5349.5486173059771</v>
      </c>
      <c r="AN65" s="582"/>
      <c r="AO65" s="582"/>
      <c r="AP65" s="582"/>
      <c r="AQ65" s="497"/>
      <c r="AR65" s="498">
        <f t="shared" si="29"/>
        <v>445.79571810883141</v>
      </c>
      <c r="AS65" s="496">
        <f t="shared" si="48"/>
        <v>5349.5486173059771</v>
      </c>
      <c r="AT65" s="582"/>
      <c r="AU65" s="582"/>
      <c r="AV65" s="582"/>
      <c r="AW65" s="497"/>
      <c r="AX65" s="498">
        <f t="shared" si="30"/>
        <v>445.79571810883141</v>
      </c>
      <c r="AY65" s="496">
        <f t="shared" si="49"/>
        <v>5349.5486173059771</v>
      </c>
      <c r="AZ65" s="582"/>
      <c r="BA65" s="582"/>
      <c r="BB65" s="582"/>
      <c r="BC65" s="497"/>
      <c r="BD65" s="498">
        <f t="shared" si="31"/>
        <v>445.79571810883141</v>
      </c>
      <c r="BE65" s="496">
        <f t="shared" si="50"/>
        <v>5349.5486173059771</v>
      </c>
      <c r="BF65" s="582"/>
      <c r="BG65" s="582"/>
      <c r="BH65" s="582"/>
      <c r="BI65" s="497"/>
      <c r="BJ65" s="498">
        <f t="shared" si="32"/>
        <v>445.79571810883141</v>
      </c>
      <c r="BK65" s="496">
        <f t="shared" si="51"/>
        <v>5349.5486173059771</v>
      </c>
      <c r="BL65" s="582"/>
      <c r="BM65" s="582"/>
      <c r="BN65" s="582"/>
    </row>
    <row r="66" spans="1:66" x14ac:dyDescent="0.25">
      <c r="A66" s="271">
        <v>3</v>
      </c>
      <c r="B66" s="399" t="s">
        <v>275</v>
      </c>
      <c r="C66" s="542" t="s">
        <v>276</v>
      </c>
      <c r="D66" s="372" t="s">
        <v>473</v>
      </c>
      <c r="E66" s="572"/>
      <c r="F66" s="273" t="str">
        <f t="shared" si="25"/>
        <v>079001VENP_BioproductionEUC</v>
      </c>
      <c r="G66" s="487" t="str">
        <f t="shared" si="44"/>
        <v>079001VENP_BioproductionEUC_Cta05</v>
      </c>
      <c r="H66" s="211" t="s">
        <v>12</v>
      </c>
      <c r="I66" s="211" t="s">
        <v>14</v>
      </c>
      <c r="J66" s="399">
        <v>1</v>
      </c>
      <c r="K66" s="399" t="s">
        <v>400</v>
      </c>
      <c r="L66" s="543" t="s">
        <v>464</v>
      </c>
      <c r="M66" s="488" t="s">
        <v>10</v>
      </c>
      <c r="N66" s="399">
        <v>2</v>
      </c>
      <c r="O66" s="544">
        <v>287</v>
      </c>
      <c r="P66" s="399">
        <v>592</v>
      </c>
      <c r="Q66" s="399">
        <v>292</v>
      </c>
      <c r="R66" s="399"/>
      <c r="S66" s="399" t="s">
        <v>425</v>
      </c>
      <c r="T66" s="399" t="s">
        <v>426</v>
      </c>
      <c r="U66" s="501" t="s">
        <v>140</v>
      </c>
      <c r="V66" s="631"/>
      <c r="W66" s="532"/>
      <c r="X66" s="489"/>
      <c r="Y66" s="490"/>
      <c r="Z66" s="490"/>
      <c r="AA66" s="491">
        <v>200</v>
      </c>
      <c r="AB66" s="492">
        <v>0.5</v>
      </c>
      <c r="AC66" s="493">
        <f t="shared" si="45"/>
        <v>100</v>
      </c>
      <c r="AD66" s="494">
        <f t="shared" si="46"/>
        <v>200</v>
      </c>
      <c r="AE66" s="495">
        <v>0.05</v>
      </c>
      <c r="AF66" s="494">
        <f t="shared" si="19"/>
        <v>210</v>
      </c>
      <c r="AG66" s="496">
        <f t="shared" si="38"/>
        <v>2520</v>
      </c>
      <c r="AH66" s="582"/>
      <c r="AI66" s="582"/>
      <c r="AJ66" s="582"/>
      <c r="AK66" s="497"/>
      <c r="AL66" s="498">
        <f t="shared" si="28"/>
        <v>222.8978590544157</v>
      </c>
      <c r="AM66" s="496">
        <f t="shared" si="47"/>
        <v>2674.7743086529886</v>
      </c>
      <c r="AN66" s="582"/>
      <c r="AO66" s="582"/>
      <c r="AP66" s="582"/>
      <c r="AQ66" s="497"/>
      <c r="AR66" s="498">
        <f t="shared" si="29"/>
        <v>222.8978590544157</v>
      </c>
      <c r="AS66" s="496">
        <f t="shared" si="48"/>
        <v>2674.7743086529886</v>
      </c>
      <c r="AT66" s="582"/>
      <c r="AU66" s="582"/>
      <c r="AV66" s="582"/>
      <c r="AW66" s="497"/>
      <c r="AX66" s="498">
        <f t="shared" si="30"/>
        <v>222.8978590544157</v>
      </c>
      <c r="AY66" s="496">
        <f t="shared" si="49"/>
        <v>2674.7743086529886</v>
      </c>
      <c r="AZ66" s="582"/>
      <c r="BA66" s="582"/>
      <c r="BB66" s="582"/>
      <c r="BC66" s="497"/>
      <c r="BD66" s="498">
        <f t="shared" si="31"/>
        <v>222.8978590544157</v>
      </c>
      <c r="BE66" s="496">
        <f t="shared" si="50"/>
        <v>2674.7743086529886</v>
      </c>
      <c r="BF66" s="582"/>
      <c r="BG66" s="582"/>
      <c r="BH66" s="582"/>
      <c r="BI66" s="497"/>
      <c r="BJ66" s="498">
        <f t="shared" si="32"/>
        <v>222.8978590544157</v>
      </c>
      <c r="BK66" s="496">
        <f t="shared" si="51"/>
        <v>2674.7743086529886</v>
      </c>
      <c r="BL66" s="582"/>
      <c r="BM66" s="582"/>
      <c r="BN66" s="582"/>
    </row>
    <row r="67" spans="1:66" x14ac:dyDescent="0.25">
      <c r="A67" s="271">
        <v>3</v>
      </c>
      <c r="B67" s="399" t="s">
        <v>275</v>
      </c>
      <c r="C67" s="542" t="s">
        <v>276</v>
      </c>
      <c r="D67" s="372" t="s">
        <v>473</v>
      </c>
      <c r="E67" s="572"/>
      <c r="F67" s="273" t="str">
        <f t="shared" si="25"/>
        <v>079001VENP_BioproductionEUC</v>
      </c>
      <c r="G67" s="487" t="str">
        <f t="shared" si="44"/>
        <v>079001VENP_BioproductionEUC_Cta05</v>
      </c>
      <c r="H67" s="211" t="s">
        <v>12</v>
      </c>
      <c r="I67" s="211" t="s">
        <v>14</v>
      </c>
      <c r="J67" s="399">
        <v>0.25</v>
      </c>
      <c r="K67" s="399" t="s">
        <v>400</v>
      </c>
      <c r="L67" s="543" t="s">
        <v>464</v>
      </c>
      <c r="M67" s="488" t="s">
        <v>10</v>
      </c>
      <c r="N67" s="399">
        <v>4</v>
      </c>
      <c r="O67" s="544">
        <v>592</v>
      </c>
      <c r="P67" s="399">
        <v>592</v>
      </c>
      <c r="Q67" s="399">
        <v>292</v>
      </c>
      <c r="R67" s="399"/>
      <c r="S67" s="399" t="s">
        <v>425</v>
      </c>
      <c r="T67" s="399" t="s">
        <v>426</v>
      </c>
      <c r="U67" s="501" t="s">
        <v>142</v>
      </c>
      <c r="V67" s="631"/>
      <c r="W67" s="532"/>
      <c r="X67" s="489"/>
      <c r="Y67" s="490"/>
      <c r="Z67" s="490"/>
      <c r="AA67" s="491">
        <v>200</v>
      </c>
      <c r="AB67" s="492">
        <v>0.5</v>
      </c>
      <c r="AC67" s="493">
        <f t="shared" si="45"/>
        <v>100</v>
      </c>
      <c r="AD67" s="494">
        <f t="shared" si="46"/>
        <v>100</v>
      </c>
      <c r="AE67" s="495">
        <v>0.05</v>
      </c>
      <c r="AF67" s="494">
        <f t="shared" si="19"/>
        <v>105</v>
      </c>
      <c r="AG67" s="496">
        <f t="shared" si="38"/>
        <v>1260</v>
      </c>
      <c r="AH67" s="582"/>
      <c r="AI67" s="582"/>
      <c r="AJ67" s="582"/>
      <c r="AK67" s="497"/>
      <c r="AL67" s="498">
        <f t="shared" si="28"/>
        <v>111.44892952720785</v>
      </c>
      <c r="AM67" s="496">
        <f t="shared" si="47"/>
        <v>1337.3871543264943</v>
      </c>
      <c r="AN67" s="582"/>
      <c r="AO67" s="582"/>
      <c r="AP67" s="582"/>
      <c r="AQ67" s="497"/>
      <c r="AR67" s="498">
        <f t="shared" si="29"/>
        <v>111.44892952720785</v>
      </c>
      <c r="AS67" s="496">
        <f t="shared" si="48"/>
        <v>1337.3871543264943</v>
      </c>
      <c r="AT67" s="582"/>
      <c r="AU67" s="582"/>
      <c r="AV67" s="582"/>
      <c r="AW67" s="497"/>
      <c r="AX67" s="498">
        <f t="shared" si="30"/>
        <v>111.44892952720785</v>
      </c>
      <c r="AY67" s="496">
        <f t="shared" si="49"/>
        <v>1337.3871543264943</v>
      </c>
      <c r="AZ67" s="582"/>
      <c r="BA67" s="582"/>
      <c r="BB67" s="582"/>
      <c r="BC67" s="497"/>
      <c r="BD67" s="498">
        <f t="shared" si="31"/>
        <v>111.44892952720785</v>
      </c>
      <c r="BE67" s="496">
        <f t="shared" si="50"/>
        <v>1337.3871543264943</v>
      </c>
      <c r="BF67" s="582"/>
      <c r="BG67" s="582"/>
      <c r="BH67" s="582"/>
      <c r="BI67" s="497"/>
      <c r="BJ67" s="498">
        <f t="shared" si="32"/>
        <v>111.44892952720785</v>
      </c>
      <c r="BK67" s="496">
        <f t="shared" si="51"/>
        <v>1337.3871543264943</v>
      </c>
      <c r="BL67" s="582"/>
      <c r="BM67" s="582"/>
      <c r="BN67" s="582"/>
    </row>
    <row r="68" spans="1:66" x14ac:dyDescent="0.25">
      <c r="A68" s="271">
        <v>3</v>
      </c>
      <c r="B68" s="399" t="s">
        <v>275</v>
      </c>
      <c r="C68" s="542" t="s">
        <v>276</v>
      </c>
      <c r="D68" s="372" t="s">
        <v>473</v>
      </c>
      <c r="E68" s="572"/>
      <c r="F68" s="273" t="str">
        <f t="shared" si="25"/>
        <v>079001VENP_BioproductionEUC</v>
      </c>
      <c r="G68" s="487" t="str">
        <f t="shared" si="44"/>
        <v>079001VENP_BioproductionEUC_Cta05</v>
      </c>
      <c r="H68" s="211" t="s">
        <v>12</v>
      </c>
      <c r="I68" s="211" t="s">
        <v>14</v>
      </c>
      <c r="J68" s="399">
        <v>0.25</v>
      </c>
      <c r="K68" s="399" t="s">
        <v>400</v>
      </c>
      <c r="L68" s="543" t="s">
        <v>464</v>
      </c>
      <c r="M68" s="488" t="s">
        <v>10</v>
      </c>
      <c r="N68" s="399">
        <v>2</v>
      </c>
      <c r="O68" s="544">
        <v>287</v>
      </c>
      <c r="P68" s="399">
        <v>592</v>
      </c>
      <c r="Q68" s="399">
        <v>292</v>
      </c>
      <c r="R68" s="399"/>
      <c r="S68" s="399" t="s">
        <v>425</v>
      </c>
      <c r="T68" s="399" t="s">
        <v>426</v>
      </c>
      <c r="U68" s="501" t="s">
        <v>142</v>
      </c>
      <c r="V68" s="631"/>
      <c r="W68" s="532"/>
      <c r="X68" s="489"/>
      <c r="Y68" s="490"/>
      <c r="Z68" s="490"/>
      <c r="AA68" s="491">
        <v>200</v>
      </c>
      <c r="AB68" s="492">
        <v>0.5</v>
      </c>
      <c r="AC68" s="493">
        <f t="shared" si="45"/>
        <v>100</v>
      </c>
      <c r="AD68" s="494">
        <f t="shared" si="46"/>
        <v>50</v>
      </c>
      <c r="AE68" s="495">
        <v>0.05</v>
      </c>
      <c r="AF68" s="494">
        <f t="shared" si="19"/>
        <v>52.5</v>
      </c>
      <c r="AG68" s="496">
        <f t="shared" si="38"/>
        <v>630</v>
      </c>
      <c r="AH68" s="582"/>
      <c r="AI68" s="582"/>
      <c r="AJ68" s="582"/>
      <c r="AK68" s="497"/>
      <c r="AL68" s="498">
        <f t="shared" si="28"/>
        <v>55.724464763603926</v>
      </c>
      <c r="AM68" s="496">
        <f t="shared" si="47"/>
        <v>668.69357716324714</v>
      </c>
      <c r="AN68" s="582"/>
      <c r="AO68" s="582"/>
      <c r="AP68" s="582"/>
      <c r="AQ68" s="497"/>
      <c r="AR68" s="498">
        <f t="shared" si="29"/>
        <v>55.724464763603926</v>
      </c>
      <c r="AS68" s="496">
        <f t="shared" si="48"/>
        <v>668.69357716324714</v>
      </c>
      <c r="AT68" s="582"/>
      <c r="AU68" s="582"/>
      <c r="AV68" s="582"/>
      <c r="AW68" s="497"/>
      <c r="AX68" s="498">
        <f t="shared" si="30"/>
        <v>55.724464763603926</v>
      </c>
      <c r="AY68" s="496">
        <f t="shared" si="49"/>
        <v>668.69357716324714</v>
      </c>
      <c r="AZ68" s="582"/>
      <c r="BA68" s="582"/>
      <c r="BB68" s="582"/>
      <c r="BC68" s="497"/>
      <c r="BD68" s="498">
        <f t="shared" si="31"/>
        <v>55.724464763603926</v>
      </c>
      <c r="BE68" s="496">
        <f t="shared" si="50"/>
        <v>668.69357716324714</v>
      </c>
      <c r="BF68" s="582"/>
      <c r="BG68" s="582"/>
      <c r="BH68" s="582"/>
      <c r="BI68" s="497"/>
      <c r="BJ68" s="498">
        <f t="shared" si="32"/>
        <v>55.724464763603926</v>
      </c>
      <c r="BK68" s="496">
        <f t="shared" si="51"/>
        <v>668.69357716324714</v>
      </c>
      <c r="BL68" s="582"/>
      <c r="BM68" s="582"/>
      <c r="BN68" s="582"/>
    </row>
    <row r="69" spans="1:66" x14ac:dyDescent="0.25">
      <c r="A69" s="271">
        <v>3</v>
      </c>
      <c r="B69" s="399" t="s">
        <v>275</v>
      </c>
      <c r="C69" s="542" t="s">
        <v>276</v>
      </c>
      <c r="D69" s="372" t="s">
        <v>473</v>
      </c>
      <c r="E69" s="572"/>
      <c r="F69" s="273" t="str">
        <f t="shared" si="25"/>
        <v>079001VENP_BioproductionEUC</v>
      </c>
      <c r="G69" s="487" t="str">
        <f t="shared" si="44"/>
        <v>079001VENP_BioproductionEUC_MEXT05</v>
      </c>
      <c r="H69" s="211" t="s">
        <v>12</v>
      </c>
      <c r="I69" s="211" t="s">
        <v>14</v>
      </c>
      <c r="J69" s="399">
        <v>1</v>
      </c>
      <c r="K69" s="399" t="s">
        <v>400</v>
      </c>
      <c r="L69" s="543" t="s">
        <v>465</v>
      </c>
      <c r="M69" s="488" t="s">
        <v>10</v>
      </c>
      <c r="N69" s="399">
        <v>2</v>
      </c>
      <c r="O69" s="544">
        <v>592</v>
      </c>
      <c r="P69" s="399">
        <v>592</v>
      </c>
      <c r="Q69" s="399">
        <v>25</v>
      </c>
      <c r="R69" s="399" t="s">
        <v>411</v>
      </c>
      <c r="S69" s="399" t="s">
        <v>134</v>
      </c>
      <c r="T69" s="399" t="s">
        <v>427</v>
      </c>
      <c r="U69" s="501" t="s">
        <v>139</v>
      </c>
      <c r="V69" s="631"/>
      <c r="W69" s="532"/>
      <c r="X69" s="489"/>
      <c r="Y69" s="490"/>
      <c r="Z69" s="490"/>
      <c r="AA69" s="491">
        <v>200</v>
      </c>
      <c r="AB69" s="492">
        <v>0.5</v>
      </c>
      <c r="AC69" s="493">
        <f t="shared" si="45"/>
        <v>100</v>
      </c>
      <c r="AD69" s="494">
        <f t="shared" si="46"/>
        <v>200</v>
      </c>
      <c r="AE69" s="495">
        <v>0.05</v>
      </c>
      <c r="AF69" s="494">
        <f t="shared" si="19"/>
        <v>210</v>
      </c>
      <c r="AG69" s="496">
        <f t="shared" si="38"/>
        <v>2520</v>
      </c>
      <c r="AH69" s="582"/>
      <c r="AI69" s="582"/>
      <c r="AJ69" s="582"/>
      <c r="AK69" s="497"/>
      <c r="AL69" s="498">
        <f t="shared" si="28"/>
        <v>222.8978590544157</v>
      </c>
      <c r="AM69" s="496">
        <f t="shared" si="47"/>
        <v>2674.7743086529886</v>
      </c>
      <c r="AN69" s="582"/>
      <c r="AO69" s="582"/>
      <c r="AP69" s="582"/>
      <c r="AQ69" s="497"/>
      <c r="AR69" s="498">
        <f t="shared" si="29"/>
        <v>222.8978590544157</v>
      </c>
      <c r="AS69" s="496">
        <f t="shared" si="48"/>
        <v>2674.7743086529886</v>
      </c>
      <c r="AT69" s="582"/>
      <c r="AU69" s="582"/>
      <c r="AV69" s="582"/>
      <c r="AW69" s="497"/>
      <c r="AX69" s="498">
        <f t="shared" si="30"/>
        <v>222.8978590544157</v>
      </c>
      <c r="AY69" s="496">
        <f t="shared" si="49"/>
        <v>2674.7743086529886</v>
      </c>
      <c r="AZ69" s="582"/>
      <c r="BA69" s="582"/>
      <c r="BB69" s="582"/>
      <c r="BC69" s="497"/>
      <c r="BD69" s="498">
        <f t="shared" si="31"/>
        <v>222.8978590544157</v>
      </c>
      <c r="BE69" s="496">
        <f t="shared" si="50"/>
        <v>2674.7743086529886</v>
      </c>
      <c r="BF69" s="582"/>
      <c r="BG69" s="582"/>
      <c r="BH69" s="582"/>
      <c r="BI69" s="497"/>
      <c r="BJ69" s="498">
        <f t="shared" si="32"/>
        <v>222.8978590544157</v>
      </c>
      <c r="BK69" s="496">
        <f t="shared" si="51"/>
        <v>2674.7743086529886</v>
      </c>
      <c r="BL69" s="582"/>
      <c r="BM69" s="582"/>
      <c r="BN69" s="582"/>
    </row>
    <row r="70" spans="1:66" x14ac:dyDescent="0.25">
      <c r="A70" s="271">
        <v>3</v>
      </c>
      <c r="B70" s="399" t="s">
        <v>275</v>
      </c>
      <c r="C70" s="542" t="s">
        <v>276</v>
      </c>
      <c r="D70" s="372" t="s">
        <v>473</v>
      </c>
      <c r="E70" s="572"/>
      <c r="F70" s="273" t="str">
        <f t="shared" si="25"/>
        <v>079001VENP_BioproductionEUC</v>
      </c>
      <c r="G70" s="487" t="str">
        <f t="shared" si="44"/>
        <v>079001VENP_BioproductionEUC_MEXT05</v>
      </c>
      <c r="H70" s="211" t="s">
        <v>12</v>
      </c>
      <c r="I70" s="211" t="s">
        <v>14</v>
      </c>
      <c r="J70" s="399">
        <v>1</v>
      </c>
      <c r="K70" s="399" t="s">
        <v>400</v>
      </c>
      <c r="L70" s="543" t="s">
        <v>465</v>
      </c>
      <c r="M70" s="488" t="s">
        <v>10</v>
      </c>
      <c r="N70" s="399">
        <v>3</v>
      </c>
      <c r="O70" s="544">
        <v>287</v>
      </c>
      <c r="P70" s="399">
        <v>592</v>
      </c>
      <c r="Q70" s="399">
        <v>25</v>
      </c>
      <c r="R70" s="399" t="s">
        <v>411</v>
      </c>
      <c r="S70" s="399" t="s">
        <v>134</v>
      </c>
      <c r="T70" s="399" t="s">
        <v>427</v>
      </c>
      <c r="U70" s="501" t="s">
        <v>139</v>
      </c>
      <c r="V70" s="631"/>
      <c r="W70" s="532"/>
      <c r="X70" s="489"/>
      <c r="Y70" s="490"/>
      <c r="Z70" s="490"/>
      <c r="AA70" s="491">
        <v>200</v>
      </c>
      <c r="AB70" s="492">
        <v>0.5</v>
      </c>
      <c r="AC70" s="493">
        <f t="shared" si="45"/>
        <v>100</v>
      </c>
      <c r="AD70" s="494">
        <f t="shared" si="46"/>
        <v>300</v>
      </c>
      <c r="AE70" s="495">
        <v>0.05</v>
      </c>
      <c r="AF70" s="494">
        <f t="shared" si="19"/>
        <v>315</v>
      </c>
      <c r="AG70" s="496">
        <f t="shared" si="38"/>
        <v>3780</v>
      </c>
      <c r="AH70" s="582"/>
      <c r="AI70" s="582"/>
      <c r="AJ70" s="582"/>
      <c r="AK70" s="497"/>
      <c r="AL70" s="498">
        <f t="shared" si="28"/>
        <v>334.34678858162357</v>
      </c>
      <c r="AM70" s="496">
        <f t="shared" si="47"/>
        <v>4012.1614629794831</v>
      </c>
      <c r="AN70" s="582"/>
      <c r="AO70" s="582"/>
      <c r="AP70" s="582"/>
      <c r="AQ70" s="497"/>
      <c r="AR70" s="498">
        <f t="shared" si="29"/>
        <v>334.34678858162357</v>
      </c>
      <c r="AS70" s="496">
        <f t="shared" si="48"/>
        <v>4012.1614629794831</v>
      </c>
      <c r="AT70" s="582"/>
      <c r="AU70" s="582"/>
      <c r="AV70" s="582"/>
      <c r="AW70" s="497"/>
      <c r="AX70" s="498">
        <f t="shared" si="30"/>
        <v>334.34678858162357</v>
      </c>
      <c r="AY70" s="496">
        <f t="shared" si="49"/>
        <v>4012.1614629794831</v>
      </c>
      <c r="AZ70" s="582"/>
      <c r="BA70" s="582"/>
      <c r="BB70" s="582"/>
      <c r="BC70" s="497"/>
      <c r="BD70" s="498">
        <f t="shared" si="31"/>
        <v>334.34678858162357</v>
      </c>
      <c r="BE70" s="496">
        <f t="shared" si="50"/>
        <v>4012.1614629794831</v>
      </c>
      <c r="BF70" s="582"/>
      <c r="BG70" s="582"/>
      <c r="BH70" s="582"/>
      <c r="BI70" s="497"/>
      <c r="BJ70" s="498">
        <f t="shared" si="32"/>
        <v>334.34678858162357</v>
      </c>
      <c r="BK70" s="496">
        <f t="shared" si="51"/>
        <v>4012.1614629794831</v>
      </c>
      <c r="BL70" s="582"/>
      <c r="BM70" s="582"/>
      <c r="BN70" s="582"/>
    </row>
    <row r="71" spans="1:66" x14ac:dyDescent="0.25">
      <c r="A71" s="271">
        <v>3</v>
      </c>
      <c r="B71" s="399" t="s">
        <v>275</v>
      </c>
      <c r="C71" s="542" t="s">
        <v>276</v>
      </c>
      <c r="D71" s="372" t="s">
        <v>473</v>
      </c>
      <c r="E71" s="573"/>
      <c r="F71" s="273" t="str">
        <f t="shared" si="25"/>
        <v>079001VENP_BioproductionEUC</v>
      </c>
      <c r="G71" s="487" t="str">
        <f t="shared" si="44"/>
        <v>079001VENP_BioproductionEUC_MEXT05</v>
      </c>
      <c r="H71" s="211" t="s">
        <v>12</v>
      </c>
      <c r="I71" s="211" t="s">
        <v>14</v>
      </c>
      <c r="J71" s="399">
        <v>1</v>
      </c>
      <c r="K71" s="399" t="s">
        <v>400</v>
      </c>
      <c r="L71" s="543" t="s">
        <v>465</v>
      </c>
      <c r="M71" s="488" t="s">
        <v>10</v>
      </c>
      <c r="N71" s="399">
        <v>1</v>
      </c>
      <c r="O71" s="544">
        <v>287</v>
      </c>
      <c r="P71" s="399">
        <v>287</v>
      </c>
      <c r="Q71" s="399">
        <v>25</v>
      </c>
      <c r="R71" s="399" t="s">
        <v>410</v>
      </c>
      <c r="S71" s="399" t="s">
        <v>134</v>
      </c>
      <c r="T71" s="399" t="s">
        <v>427</v>
      </c>
      <c r="U71" s="501" t="s">
        <v>139</v>
      </c>
      <c r="V71" s="631"/>
      <c r="W71" s="532"/>
      <c r="X71" s="489"/>
      <c r="Y71" s="490"/>
      <c r="Z71" s="490"/>
      <c r="AA71" s="491">
        <v>200</v>
      </c>
      <c r="AB71" s="492">
        <v>0.5</v>
      </c>
      <c r="AC71" s="493">
        <f t="shared" si="45"/>
        <v>100</v>
      </c>
      <c r="AD71" s="494">
        <f t="shared" si="46"/>
        <v>100</v>
      </c>
      <c r="AE71" s="495">
        <v>0.05</v>
      </c>
      <c r="AF71" s="494">
        <f t="shared" si="19"/>
        <v>105</v>
      </c>
      <c r="AG71" s="496">
        <f t="shared" si="38"/>
        <v>1260</v>
      </c>
      <c r="AH71" s="582"/>
      <c r="AI71" s="582"/>
      <c r="AJ71" s="582"/>
      <c r="AK71" s="497"/>
      <c r="AL71" s="498">
        <f t="shared" si="28"/>
        <v>111.44892952720785</v>
      </c>
      <c r="AM71" s="496">
        <f t="shared" si="47"/>
        <v>1337.3871543264943</v>
      </c>
      <c r="AN71" s="582"/>
      <c r="AO71" s="582"/>
      <c r="AP71" s="582"/>
      <c r="AQ71" s="497"/>
      <c r="AR71" s="498">
        <f t="shared" si="29"/>
        <v>111.44892952720785</v>
      </c>
      <c r="AS71" s="496">
        <f t="shared" si="48"/>
        <v>1337.3871543264943</v>
      </c>
      <c r="AT71" s="582"/>
      <c r="AU71" s="582"/>
      <c r="AV71" s="582"/>
      <c r="AW71" s="497"/>
      <c r="AX71" s="498">
        <f t="shared" si="30"/>
        <v>111.44892952720785</v>
      </c>
      <c r="AY71" s="496">
        <f t="shared" si="49"/>
        <v>1337.3871543264943</v>
      </c>
      <c r="AZ71" s="582"/>
      <c r="BA71" s="582"/>
      <c r="BB71" s="582"/>
      <c r="BC71" s="497"/>
      <c r="BD71" s="498">
        <f t="shared" si="31"/>
        <v>111.44892952720785</v>
      </c>
      <c r="BE71" s="496">
        <f t="shared" si="50"/>
        <v>1337.3871543264943</v>
      </c>
      <c r="BF71" s="582"/>
      <c r="BG71" s="582"/>
      <c r="BH71" s="582"/>
      <c r="BI71" s="497"/>
      <c r="BJ71" s="498">
        <f t="shared" si="32"/>
        <v>111.44892952720785</v>
      </c>
      <c r="BK71" s="496">
        <f t="shared" si="51"/>
        <v>1337.3871543264943</v>
      </c>
      <c r="BL71" s="582"/>
      <c r="BM71" s="582"/>
      <c r="BN71" s="582"/>
    </row>
    <row r="72" spans="1:66" x14ac:dyDescent="0.25">
      <c r="A72" s="271">
        <v>3</v>
      </c>
      <c r="B72" s="399" t="s">
        <v>275</v>
      </c>
      <c r="C72" s="542" t="s">
        <v>276</v>
      </c>
      <c r="D72" s="372" t="s">
        <v>473</v>
      </c>
      <c r="E72" s="574" t="str">
        <f>F72</f>
        <v>079001VENP_FabricationFormeSeche</v>
      </c>
      <c r="F72" s="273" t="str">
        <f t="shared" si="25"/>
        <v>079001VENP_FabricationFormeSeche</v>
      </c>
      <c r="G72" s="487" t="str">
        <f t="shared" si="44"/>
        <v>079001VENP_FabricationFormeSeche_Cta06</v>
      </c>
      <c r="H72" s="211" t="s">
        <v>12</v>
      </c>
      <c r="I72" s="211" t="s">
        <v>14</v>
      </c>
      <c r="J72" s="399">
        <v>1</v>
      </c>
      <c r="K72" s="399" t="s">
        <v>401</v>
      </c>
      <c r="L72" s="543" t="s">
        <v>466</v>
      </c>
      <c r="M72" s="488" t="s">
        <v>10</v>
      </c>
      <c r="N72" s="399">
        <v>4</v>
      </c>
      <c r="O72" s="544">
        <v>592</v>
      </c>
      <c r="P72" s="399">
        <v>592</v>
      </c>
      <c r="Q72" s="399">
        <v>25</v>
      </c>
      <c r="R72" s="399" t="s">
        <v>411</v>
      </c>
      <c r="S72" s="399" t="s">
        <v>134</v>
      </c>
      <c r="T72" s="399" t="s">
        <v>136</v>
      </c>
      <c r="U72" s="501" t="s">
        <v>146</v>
      </c>
      <c r="V72" s="631"/>
      <c r="W72" s="532"/>
      <c r="X72" s="489"/>
      <c r="Y72" s="490"/>
      <c r="Z72" s="490"/>
      <c r="AA72" s="491">
        <v>200</v>
      </c>
      <c r="AB72" s="492">
        <v>0.5</v>
      </c>
      <c r="AC72" s="493">
        <f t="shared" si="45"/>
        <v>100</v>
      </c>
      <c r="AD72" s="494">
        <f t="shared" si="46"/>
        <v>400</v>
      </c>
      <c r="AE72" s="495">
        <v>0.05</v>
      </c>
      <c r="AF72" s="494">
        <f t="shared" si="19"/>
        <v>420</v>
      </c>
      <c r="AG72" s="496">
        <f t="shared" si="38"/>
        <v>5040</v>
      </c>
      <c r="AH72" s="582"/>
      <c r="AI72" s="582"/>
      <c r="AJ72" s="582"/>
      <c r="AK72" s="497"/>
      <c r="AL72" s="498">
        <f t="shared" si="28"/>
        <v>445.79571810883141</v>
      </c>
      <c r="AM72" s="496">
        <f t="shared" si="47"/>
        <v>5349.5486173059771</v>
      </c>
      <c r="AN72" s="582"/>
      <c r="AO72" s="582"/>
      <c r="AP72" s="582"/>
      <c r="AQ72" s="497"/>
      <c r="AR72" s="498">
        <f t="shared" si="29"/>
        <v>445.79571810883141</v>
      </c>
      <c r="AS72" s="496">
        <f t="shared" si="48"/>
        <v>5349.5486173059771</v>
      </c>
      <c r="AT72" s="582"/>
      <c r="AU72" s="582"/>
      <c r="AV72" s="582"/>
      <c r="AW72" s="497"/>
      <c r="AX72" s="498">
        <f t="shared" si="30"/>
        <v>445.79571810883141</v>
      </c>
      <c r="AY72" s="496">
        <f t="shared" si="49"/>
        <v>5349.5486173059771</v>
      </c>
      <c r="AZ72" s="582"/>
      <c r="BA72" s="582"/>
      <c r="BB72" s="582"/>
      <c r="BC72" s="497"/>
      <c r="BD72" s="498">
        <f t="shared" si="31"/>
        <v>445.79571810883141</v>
      </c>
      <c r="BE72" s="496">
        <f t="shared" si="50"/>
        <v>5349.5486173059771</v>
      </c>
      <c r="BF72" s="582"/>
      <c r="BG72" s="582"/>
      <c r="BH72" s="582"/>
      <c r="BI72" s="497"/>
      <c r="BJ72" s="498">
        <f t="shared" si="32"/>
        <v>445.79571810883141</v>
      </c>
      <c r="BK72" s="496">
        <f t="shared" si="51"/>
        <v>5349.5486173059771</v>
      </c>
      <c r="BL72" s="582"/>
      <c r="BM72" s="582"/>
      <c r="BN72" s="582"/>
    </row>
    <row r="73" spans="1:66" x14ac:dyDescent="0.25">
      <c r="A73" s="271">
        <v>3</v>
      </c>
      <c r="B73" s="399" t="s">
        <v>275</v>
      </c>
      <c r="C73" s="542" t="s">
        <v>276</v>
      </c>
      <c r="D73" s="372" t="s">
        <v>473</v>
      </c>
      <c r="E73" s="572"/>
      <c r="F73" s="273" t="str">
        <f t="shared" si="25"/>
        <v>079001VENP_FabricationFormeSeche</v>
      </c>
      <c r="G73" s="487" t="str">
        <f t="shared" si="44"/>
        <v>079001VENP_FabricationFormeSeche_Cta06</v>
      </c>
      <c r="H73" s="211" t="s">
        <v>12</v>
      </c>
      <c r="I73" s="211" t="s">
        <v>14</v>
      </c>
      <c r="J73" s="399">
        <v>1</v>
      </c>
      <c r="K73" s="399" t="s">
        <v>401</v>
      </c>
      <c r="L73" s="543" t="s">
        <v>466</v>
      </c>
      <c r="M73" s="488" t="s">
        <v>10</v>
      </c>
      <c r="N73" s="399">
        <v>4</v>
      </c>
      <c r="O73" s="544">
        <v>287</v>
      </c>
      <c r="P73" s="399">
        <v>592</v>
      </c>
      <c r="Q73" s="399">
        <v>25</v>
      </c>
      <c r="R73" s="399" t="s">
        <v>411</v>
      </c>
      <c r="S73" s="399" t="s">
        <v>134</v>
      </c>
      <c r="T73" s="399" t="s">
        <v>136</v>
      </c>
      <c r="U73" s="501" t="s">
        <v>146</v>
      </c>
      <c r="V73" s="631"/>
      <c r="W73" s="532"/>
      <c r="X73" s="489"/>
      <c r="Y73" s="490"/>
      <c r="Z73" s="490"/>
      <c r="AA73" s="491">
        <v>200</v>
      </c>
      <c r="AB73" s="492">
        <v>0.5</v>
      </c>
      <c r="AC73" s="493">
        <f t="shared" si="45"/>
        <v>100</v>
      </c>
      <c r="AD73" s="494">
        <f t="shared" si="46"/>
        <v>400</v>
      </c>
      <c r="AE73" s="495">
        <v>0.05</v>
      </c>
      <c r="AF73" s="494">
        <f t="shared" si="19"/>
        <v>420</v>
      </c>
      <c r="AG73" s="496">
        <f t="shared" si="38"/>
        <v>5040</v>
      </c>
      <c r="AH73" s="582"/>
      <c r="AI73" s="582"/>
      <c r="AJ73" s="582"/>
      <c r="AK73" s="497"/>
      <c r="AL73" s="498">
        <f t="shared" si="28"/>
        <v>445.79571810883141</v>
      </c>
      <c r="AM73" s="496">
        <f t="shared" si="47"/>
        <v>5349.5486173059771</v>
      </c>
      <c r="AN73" s="582"/>
      <c r="AO73" s="582"/>
      <c r="AP73" s="582"/>
      <c r="AQ73" s="497"/>
      <c r="AR73" s="498">
        <f t="shared" si="29"/>
        <v>445.79571810883141</v>
      </c>
      <c r="AS73" s="496">
        <f t="shared" si="48"/>
        <v>5349.5486173059771</v>
      </c>
      <c r="AT73" s="582"/>
      <c r="AU73" s="582"/>
      <c r="AV73" s="582"/>
      <c r="AW73" s="497"/>
      <c r="AX73" s="498">
        <f t="shared" si="30"/>
        <v>445.79571810883141</v>
      </c>
      <c r="AY73" s="496">
        <f t="shared" si="49"/>
        <v>5349.5486173059771</v>
      </c>
      <c r="AZ73" s="582"/>
      <c r="BA73" s="582"/>
      <c r="BB73" s="582"/>
      <c r="BC73" s="497"/>
      <c r="BD73" s="498">
        <f t="shared" si="31"/>
        <v>445.79571810883141</v>
      </c>
      <c r="BE73" s="496">
        <f t="shared" si="50"/>
        <v>5349.5486173059771</v>
      </c>
      <c r="BF73" s="582"/>
      <c r="BG73" s="582"/>
      <c r="BH73" s="582"/>
      <c r="BI73" s="497"/>
      <c r="BJ73" s="498">
        <f t="shared" si="32"/>
        <v>445.79571810883141</v>
      </c>
      <c r="BK73" s="496">
        <f t="shared" si="51"/>
        <v>5349.5486173059771</v>
      </c>
      <c r="BL73" s="582"/>
      <c r="BM73" s="582"/>
      <c r="BN73" s="582"/>
    </row>
    <row r="74" spans="1:66" x14ac:dyDescent="0.25">
      <c r="A74" s="271">
        <v>3</v>
      </c>
      <c r="B74" s="399" t="s">
        <v>275</v>
      </c>
      <c r="C74" s="542" t="s">
        <v>276</v>
      </c>
      <c r="D74" s="372" t="s">
        <v>473</v>
      </c>
      <c r="E74" s="572"/>
      <c r="F74" s="273" t="str">
        <f t="shared" si="25"/>
        <v>079001VENP_FabricationFormeSeche</v>
      </c>
      <c r="G74" s="487" t="str">
        <f t="shared" si="44"/>
        <v>079001VENP_FabricationFormeSeche_Cta06</v>
      </c>
      <c r="H74" s="211" t="s">
        <v>12</v>
      </c>
      <c r="I74" s="211" t="s">
        <v>14</v>
      </c>
      <c r="J74" s="399">
        <v>1</v>
      </c>
      <c r="K74" s="399" t="s">
        <v>401</v>
      </c>
      <c r="L74" s="543" t="s">
        <v>466</v>
      </c>
      <c r="M74" s="488" t="s">
        <v>10</v>
      </c>
      <c r="N74" s="399">
        <v>1</v>
      </c>
      <c r="O74" s="544">
        <v>287</v>
      </c>
      <c r="P74" s="399">
        <v>287</v>
      </c>
      <c r="Q74" s="399">
        <v>25</v>
      </c>
      <c r="R74" s="399" t="s">
        <v>410</v>
      </c>
      <c r="S74" s="399" t="s">
        <v>134</v>
      </c>
      <c r="T74" s="399" t="s">
        <v>136</v>
      </c>
      <c r="U74" s="501" t="s">
        <v>146</v>
      </c>
      <c r="V74" s="631"/>
      <c r="W74" s="532"/>
      <c r="X74" s="489"/>
      <c r="Y74" s="490"/>
      <c r="Z74" s="490"/>
      <c r="AA74" s="491">
        <v>200</v>
      </c>
      <c r="AB74" s="492">
        <v>0.5</v>
      </c>
      <c r="AC74" s="493">
        <f t="shared" si="45"/>
        <v>100</v>
      </c>
      <c r="AD74" s="494">
        <f t="shared" si="46"/>
        <v>100</v>
      </c>
      <c r="AE74" s="495">
        <v>0.05</v>
      </c>
      <c r="AF74" s="494">
        <f t="shared" si="19"/>
        <v>105</v>
      </c>
      <c r="AG74" s="496">
        <f t="shared" si="38"/>
        <v>1260</v>
      </c>
      <c r="AH74" s="582"/>
      <c r="AI74" s="582"/>
      <c r="AJ74" s="582"/>
      <c r="AK74" s="497"/>
      <c r="AL74" s="498">
        <f t="shared" si="28"/>
        <v>111.44892952720785</v>
      </c>
      <c r="AM74" s="496">
        <f t="shared" si="47"/>
        <v>1337.3871543264943</v>
      </c>
      <c r="AN74" s="582"/>
      <c r="AO74" s="582"/>
      <c r="AP74" s="582"/>
      <c r="AQ74" s="497"/>
      <c r="AR74" s="498">
        <f t="shared" si="29"/>
        <v>111.44892952720785</v>
      </c>
      <c r="AS74" s="496">
        <f t="shared" si="48"/>
        <v>1337.3871543264943</v>
      </c>
      <c r="AT74" s="582"/>
      <c r="AU74" s="582"/>
      <c r="AV74" s="582"/>
      <c r="AW74" s="497"/>
      <c r="AX74" s="498">
        <f t="shared" si="30"/>
        <v>111.44892952720785</v>
      </c>
      <c r="AY74" s="496">
        <f t="shared" si="49"/>
        <v>1337.3871543264943</v>
      </c>
      <c r="AZ74" s="582"/>
      <c r="BA74" s="582"/>
      <c r="BB74" s="582"/>
      <c r="BC74" s="497"/>
      <c r="BD74" s="498">
        <f t="shared" si="31"/>
        <v>111.44892952720785</v>
      </c>
      <c r="BE74" s="496">
        <f t="shared" si="50"/>
        <v>1337.3871543264943</v>
      </c>
      <c r="BF74" s="582"/>
      <c r="BG74" s="582"/>
      <c r="BH74" s="582"/>
      <c r="BI74" s="497"/>
      <c r="BJ74" s="498">
        <f t="shared" si="32"/>
        <v>111.44892952720785</v>
      </c>
      <c r="BK74" s="496">
        <f t="shared" si="51"/>
        <v>1337.3871543264943</v>
      </c>
      <c r="BL74" s="582"/>
      <c r="BM74" s="582"/>
      <c r="BN74" s="582"/>
    </row>
    <row r="75" spans="1:66" x14ac:dyDescent="0.25">
      <c r="A75" s="271">
        <v>3</v>
      </c>
      <c r="B75" s="399" t="s">
        <v>275</v>
      </c>
      <c r="C75" s="542" t="s">
        <v>276</v>
      </c>
      <c r="D75" s="372" t="s">
        <v>473</v>
      </c>
      <c r="E75" s="572"/>
      <c r="F75" s="273" t="str">
        <f t="shared" si="25"/>
        <v>079001VENP_FabricationFormeSeche</v>
      </c>
      <c r="G75" s="487" t="str">
        <f t="shared" si="44"/>
        <v>079001VENP_FabricationFormeSeche_Cta06</v>
      </c>
      <c r="H75" s="211" t="s">
        <v>12</v>
      </c>
      <c r="I75" s="211" t="s">
        <v>14</v>
      </c>
      <c r="J75" s="399">
        <v>1</v>
      </c>
      <c r="K75" s="399" t="s">
        <v>401</v>
      </c>
      <c r="L75" s="543" t="s">
        <v>466</v>
      </c>
      <c r="M75" s="488" t="s">
        <v>10</v>
      </c>
      <c r="N75" s="399">
        <v>4</v>
      </c>
      <c r="O75" s="544">
        <v>592</v>
      </c>
      <c r="P75" s="399">
        <v>592</v>
      </c>
      <c r="Q75" s="399">
        <v>292</v>
      </c>
      <c r="R75" s="399"/>
      <c r="S75" s="399" t="s">
        <v>425</v>
      </c>
      <c r="T75" s="399" t="s">
        <v>426</v>
      </c>
      <c r="U75" s="501" t="s">
        <v>140</v>
      </c>
      <c r="V75" s="631"/>
      <c r="W75" s="532"/>
      <c r="X75" s="489"/>
      <c r="Y75" s="490"/>
      <c r="Z75" s="490"/>
      <c r="AA75" s="491">
        <v>200</v>
      </c>
      <c r="AB75" s="492">
        <v>0.5</v>
      </c>
      <c r="AC75" s="493">
        <f t="shared" si="45"/>
        <v>100</v>
      </c>
      <c r="AD75" s="494">
        <f t="shared" si="46"/>
        <v>400</v>
      </c>
      <c r="AE75" s="495">
        <v>0.05</v>
      </c>
      <c r="AF75" s="494">
        <f t="shared" si="19"/>
        <v>420</v>
      </c>
      <c r="AG75" s="496">
        <f t="shared" si="38"/>
        <v>5040</v>
      </c>
      <c r="AH75" s="582"/>
      <c r="AI75" s="582"/>
      <c r="AJ75" s="582"/>
      <c r="AK75" s="497"/>
      <c r="AL75" s="498">
        <f t="shared" si="28"/>
        <v>445.79571810883141</v>
      </c>
      <c r="AM75" s="496">
        <f t="shared" si="47"/>
        <v>5349.5486173059771</v>
      </c>
      <c r="AN75" s="582"/>
      <c r="AO75" s="582"/>
      <c r="AP75" s="582"/>
      <c r="AQ75" s="497"/>
      <c r="AR75" s="498">
        <f t="shared" si="29"/>
        <v>445.79571810883141</v>
      </c>
      <c r="AS75" s="496">
        <f t="shared" si="48"/>
        <v>5349.5486173059771</v>
      </c>
      <c r="AT75" s="582"/>
      <c r="AU75" s="582"/>
      <c r="AV75" s="582"/>
      <c r="AW75" s="497"/>
      <c r="AX75" s="498">
        <f t="shared" si="30"/>
        <v>445.79571810883141</v>
      </c>
      <c r="AY75" s="496">
        <f t="shared" si="49"/>
        <v>5349.5486173059771</v>
      </c>
      <c r="AZ75" s="582"/>
      <c r="BA75" s="582"/>
      <c r="BB75" s="582"/>
      <c r="BC75" s="497"/>
      <c r="BD75" s="498">
        <f t="shared" si="31"/>
        <v>445.79571810883141</v>
      </c>
      <c r="BE75" s="496">
        <f t="shared" si="50"/>
        <v>5349.5486173059771</v>
      </c>
      <c r="BF75" s="582"/>
      <c r="BG75" s="582"/>
      <c r="BH75" s="582"/>
      <c r="BI75" s="497"/>
      <c r="BJ75" s="498">
        <f t="shared" si="32"/>
        <v>445.79571810883141</v>
      </c>
      <c r="BK75" s="496">
        <f t="shared" si="51"/>
        <v>5349.5486173059771</v>
      </c>
      <c r="BL75" s="582"/>
      <c r="BM75" s="582"/>
      <c r="BN75" s="582"/>
    </row>
    <row r="76" spans="1:66" x14ac:dyDescent="0.25">
      <c r="A76" s="271">
        <v>3</v>
      </c>
      <c r="B76" s="399" t="s">
        <v>275</v>
      </c>
      <c r="C76" s="542" t="s">
        <v>276</v>
      </c>
      <c r="D76" s="372" t="s">
        <v>473</v>
      </c>
      <c r="E76" s="572"/>
      <c r="F76" s="273" t="str">
        <f t="shared" si="25"/>
        <v>079001VENP_FabricationFormeSeche</v>
      </c>
      <c r="G76" s="487" t="str">
        <f t="shared" si="44"/>
        <v>079001VENP_FabricationFormeSeche_Cta06</v>
      </c>
      <c r="H76" s="211" t="s">
        <v>12</v>
      </c>
      <c r="I76" s="211" t="s">
        <v>14</v>
      </c>
      <c r="J76" s="399">
        <v>1</v>
      </c>
      <c r="K76" s="399" t="s">
        <v>401</v>
      </c>
      <c r="L76" s="543" t="s">
        <v>466</v>
      </c>
      <c r="M76" s="488" t="s">
        <v>10</v>
      </c>
      <c r="N76" s="399">
        <v>4</v>
      </c>
      <c r="O76" s="544">
        <v>287</v>
      </c>
      <c r="P76" s="399">
        <v>592</v>
      </c>
      <c r="Q76" s="399">
        <v>292</v>
      </c>
      <c r="R76" s="399"/>
      <c r="S76" s="399" t="s">
        <v>425</v>
      </c>
      <c r="T76" s="399" t="s">
        <v>426</v>
      </c>
      <c r="U76" s="501" t="s">
        <v>140</v>
      </c>
      <c r="V76" s="631"/>
      <c r="W76" s="532"/>
      <c r="X76" s="489"/>
      <c r="Y76" s="490"/>
      <c r="Z76" s="490"/>
      <c r="AA76" s="491">
        <v>200</v>
      </c>
      <c r="AB76" s="492">
        <v>0.5</v>
      </c>
      <c r="AC76" s="493">
        <f t="shared" si="45"/>
        <v>100</v>
      </c>
      <c r="AD76" s="494">
        <f t="shared" si="46"/>
        <v>400</v>
      </c>
      <c r="AE76" s="495">
        <v>0.05</v>
      </c>
      <c r="AF76" s="494">
        <f t="shared" si="19"/>
        <v>420</v>
      </c>
      <c r="AG76" s="496">
        <f t="shared" si="38"/>
        <v>5040</v>
      </c>
      <c r="AH76" s="582"/>
      <c r="AI76" s="582"/>
      <c r="AJ76" s="582"/>
      <c r="AK76" s="497"/>
      <c r="AL76" s="498">
        <f t="shared" si="28"/>
        <v>445.79571810883141</v>
      </c>
      <c r="AM76" s="496">
        <f t="shared" si="47"/>
        <v>5349.5486173059771</v>
      </c>
      <c r="AN76" s="582"/>
      <c r="AO76" s="582"/>
      <c r="AP76" s="582"/>
      <c r="AQ76" s="497"/>
      <c r="AR76" s="498">
        <f t="shared" si="29"/>
        <v>445.79571810883141</v>
      </c>
      <c r="AS76" s="496">
        <f t="shared" si="48"/>
        <v>5349.5486173059771</v>
      </c>
      <c r="AT76" s="582"/>
      <c r="AU76" s="582"/>
      <c r="AV76" s="582"/>
      <c r="AW76" s="497"/>
      <c r="AX76" s="498">
        <f t="shared" si="30"/>
        <v>445.79571810883141</v>
      </c>
      <c r="AY76" s="496">
        <f t="shared" si="49"/>
        <v>5349.5486173059771</v>
      </c>
      <c r="AZ76" s="582"/>
      <c r="BA76" s="582"/>
      <c r="BB76" s="582"/>
      <c r="BC76" s="497"/>
      <c r="BD76" s="498">
        <f t="shared" si="31"/>
        <v>445.79571810883141</v>
      </c>
      <c r="BE76" s="496">
        <f t="shared" si="50"/>
        <v>5349.5486173059771</v>
      </c>
      <c r="BF76" s="582"/>
      <c r="BG76" s="582"/>
      <c r="BH76" s="582"/>
      <c r="BI76" s="497"/>
      <c r="BJ76" s="498">
        <f t="shared" si="32"/>
        <v>445.79571810883141</v>
      </c>
      <c r="BK76" s="496">
        <f t="shared" si="51"/>
        <v>5349.5486173059771</v>
      </c>
      <c r="BL76" s="582"/>
      <c r="BM76" s="582"/>
      <c r="BN76" s="582"/>
    </row>
    <row r="77" spans="1:66" x14ac:dyDescent="0.25">
      <c r="A77" s="271">
        <v>3</v>
      </c>
      <c r="B77" s="399" t="s">
        <v>275</v>
      </c>
      <c r="C77" s="542" t="s">
        <v>276</v>
      </c>
      <c r="D77" s="372" t="s">
        <v>473</v>
      </c>
      <c r="E77" s="572"/>
      <c r="F77" s="273" t="str">
        <f t="shared" si="25"/>
        <v>079001VENP_FabricationFormeSeche</v>
      </c>
      <c r="G77" s="487" t="str">
        <f t="shared" si="44"/>
        <v>079001VENP_FabricationFormeSeche_Cta06</v>
      </c>
      <c r="H77" s="211" t="s">
        <v>12</v>
      </c>
      <c r="I77" s="211" t="s">
        <v>14</v>
      </c>
      <c r="J77" s="399">
        <v>1</v>
      </c>
      <c r="K77" s="399" t="s">
        <v>401</v>
      </c>
      <c r="L77" s="543" t="s">
        <v>466</v>
      </c>
      <c r="M77" s="488" t="s">
        <v>10</v>
      </c>
      <c r="N77" s="399">
        <v>4</v>
      </c>
      <c r="O77" s="544">
        <v>592</v>
      </c>
      <c r="P77" s="399">
        <v>592</v>
      </c>
      <c r="Q77" s="399">
        <v>292</v>
      </c>
      <c r="R77" s="399"/>
      <c r="S77" s="399" t="s">
        <v>132</v>
      </c>
      <c r="T77" s="399" t="s">
        <v>426</v>
      </c>
      <c r="U77" s="501" t="s">
        <v>144</v>
      </c>
      <c r="V77" s="631"/>
      <c r="W77" s="532"/>
      <c r="X77" s="489"/>
      <c r="Y77" s="490"/>
      <c r="Z77" s="490"/>
      <c r="AA77" s="491">
        <v>200</v>
      </c>
      <c r="AB77" s="492">
        <v>0.5</v>
      </c>
      <c r="AC77" s="493">
        <f t="shared" si="45"/>
        <v>100</v>
      </c>
      <c r="AD77" s="494">
        <f t="shared" si="46"/>
        <v>400</v>
      </c>
      <c r="AE77" s="495">
        <v>0.05</v>
      </c>
      <c r="AF77" s="494">
        <f t="shared" si="19"/>
        <v>420</v>
      </c>
      <c r="AG77" s="496">
        <f t="shared" si="38"/>
        <v>5040</v>
      </c>
      <c r="AH77" s="582"/>
      <c r="AI77" s="582"/>
      <c r="AJ77" s="582"/>
      <c r="AK77" s="497"/>
      <c r="AL77" s="498">
        <f t="shared" si="28"/>
        <v>445.79571810883141</v>
      </c>
      <c r="AM77" s="496">
        <f t="shared" si="47"/>
        <v>5349.5486173059771</v>
      </c>
      <c r="AN77" s="582"/>
      <c r="AO77" s="582"/>
      <c r="AP77" s="582"/>
      <c r="AQ77" s="497"/>
      <c r="AR77" s="498">
        <f t="shared" si="29"/>
        <v>445.79571810883141</v>
      </c>
      <c r="AS77" s="496">
        <f t="shared" si="48"/>
        <v>5349.5486173059771</v>
      </c>
      <c r="AT77" s="582"/>
      <c r="AU77" s="582"/>
      <c r="AV77" s="582"/>
      <c r="AW77" s="497"/>
      <c r="AX77" s="498">
        <f t="shared" si="30"/>
        <v>445.79571810883141</v>
      </c>
      <c r="AY77" s="496">
        <f t="shared" si="49"/>
        <v>5349.5486173059771</v>
      </c>
      <c r="AZ77" s="582"/>
      <c r="BA77" s="582"/>
      <c r="BB77" s="582"/>
      <c r="BC77" s="497"/>
      <c r="BD77" s="498">
        <f t="shared" si="31"/>
        <v>445.79571810883141</v>
      </c>
      <c r="BE77" s="496">
        <f t="shared" si="50"/>
        <v>5349.5486173059771</v>
      </c>
      <c r="BF77" s="582"/>
      <c r="BG77" s="582"/>
      <c r="BH77" s="582"/>
      <c r="BI77" s="497"/>
      <c r="BJ77" s="498">
        <f t="shared" si="32"/>
        <v>445.79571810883141</v>
      </c>
      <c r="BK77" s="496">
        <f t="shared" si="51"/>
        <v>5349.5486173059771</v>
      </c>
      <c r="BL77" s="582"/>
      <c r="BM77" s="582"/>
      <c r="BN77" s="582"/>
    </row>
    <row r="78" spans="1:66" x14ac:dyDescent="0.25">
      <c r="A78" s="271">
        <v>3</v>
      </c>
      <c r="B78" s="399" t="s">
        <v>275</v>
      </c>
      <c r="C78" s="542" t="s">
        <v>276</v>
      </c>
      <c r="D78" s="372" t="s">
        <v>473</v>
      </c>
      <c r="E78" s="572"/>
      <c r="F78" s="273" t="str">
        <f t="shared" si="25"/>
        <v>079001VENP_FabricationFormeSeche</v>
      </c>
      <c r="G78" s="487" t="str">
        <f t="shared" si="44"/>
        <v>079001VENP_FabricationFormeSeche_Cta06</v>
      </c>
      <c r="H78" s="211" t="s">
        <v>12</v>
      </c>
      <c r="I78" s="211" t="s">
        <v>14</v>
      </c>
      <c r="J78" s="399">
        <v>1</v>
      </c>
      <c r="K78" s="399" t="s">
        <v>401</v>
      </c>
      <c r="L78" s="543" t="s">
        <v>466</v>
      </c>
      <c r="M78" s="488" t="s">
        <v>10</v>
      </c>
      <c r="N78" s="399">
        <v>4</v>
      </c>
      <c r="O78" s="544">
        <v>287</v>
      </c>
      <c r="P78" s="399">
        <v>592</v>
      </c>
      <c r="Q78" s="399">
        <v>292</v>
      </c>
      <c r="R78" s="399"/>
      <c r="S78" s="399" t="s">
        <v>132</v>
      </c>
      <c r="T78" s="399" t="s">
        <v>426</v>
      </c>
      <c r="U78" s="501" t="s">
        <v>144</v>
      </c>
      <c r="V78" s="631"/>
      <c r="W78" s="532"/>
      <c r="X78" s="489"/>
      <c r="Y78" s="490"/>
      <c r="Z78" s="490"/>
      <c r="AA78" s="491">
        <v>200</v>
      </c>
      <c r="AB78" s="492">
        <v>0.5</v>
      </c>
      <c r="AC78" s="493">
        <f t="shared" si="45"/>
        <v>100</v>
      </c>
      <c r="AD78" s="494">
        <f t="shared" si="46"/>
        <v>400</v>
      </c>
      <c r="AE78" s="495">
        <v>0.05</v>
      </c>
      <c r="AF78" s="494">
        <f t="shared" si="19"/>
        <v>420</v>
      </c>
      <c r="AG78" s="496">
        <f t="shared" si="38"/>
        <v>5040</v>
      </c>
      <c r="AH78" s="582"/>
      <c r="AI78" s="582"/>
      <c r="AJ78" s="582"/>
      <c r="AK78" s="497"/>
      <c r="AL78" s="498">
        <f t="shared" si="28"/>
        <v>445.79571810883141</v>
      </c>
      <c r="AM78" s="496">
        <f t="shared" si="47"/>
        <v>5349.5486173059771</v>
      </c>
      <c r="AN78" s="582"/>
      <c r="AO78" s="582"/>
      <c r="AP78" s="582"/>
      <c r="AQ78" s="497"/>
      <c r="AR78" s="498">
        <f t="shared" si="29"/>
        <v>445.79571810883141</v>
      </c>
      <c r="AS78" s="496">
        <f t="shared" si="48"/>
        <v>5349.5486173059771</v>
      </c>
      <c r="AT78" s="582"/>
      <c r="AU78" s="582"/>
      <c r="AV78" s="582"/>
      <c r="AW78" s="497"/>
      <c r="AX78" s="498">
        <f t="shared" si="30"/>
        <v>445.79571810883141</v>
      </c>
      <c r="AY78" s="496">
        <f t="shared" si="49"/>
        <v>5349.5486173059771</v>
      </c>
      <c r="AZ78" s="582"/>
      <c r="BA78" s="582"/>
      <c r="BB78" s="582"/>
      <c r="BC78" s="497"/>
      <c r="BD78" s="498">
        <f t="shared" si="31"/>
        <v>445.79571810883141</v>
      </c>
      <c r="BE78" s="496">
        <f t="shared" si="50"/>
        <v>5349.5486173059771</v>
      </c>
      <c r="BF78" s="582"/>
      <c r="BG78" s="582"/>
      <c r="BH78" s="582"/>
      <c r="BI78" s="497"/>
      <c r="BJ78" s="498">
        <f t="shared" si="32"/>
        <v>445.79571810883141</v>
      </c>
      <c r="BK78" s="496">
        <f t="shared" si="51"/>
        <v>5349.5486173059771</v>
      </c>
      <c r="BL78" s="582"/>
      <c r="BM78" s="582"/>
      <c r="BN78" s="582"/>
    </row>
    <row r="79" spans="1:66" x14ac:dyDescent="0.25">
      <c r="A79" s="271">
        <v>3</v>
      </c>
      <c r="B79" s="399" t="s">
        <v>275</v>
      </c>
      <c r="C79" s="542" t="s">
        <v>276</v>
      </c>
      <c r="D79" s="372" t="s">
        <v>473</v>
      </c>
      <c r="E79" s="572"/>
      <c r="F79" s="273" t="str">
        <f t="shared" si="25"/>
        <v>079001VENP_FabricationFormeSeche</v>
      </c>
      <c r="G79" s="487" t="str">
        <f t="shared" si="44"/>
        <v>079001VENP_FabricationFormeSeche_Cta06</v>
      </c>
      <c r="H79" s="211" t="s">
        <v>12</v>
      </c>
      <c r="I79" s="211" t="s">
        <v>14</v>
      </c>
      <c r="J79" s="399">
        <v>1</v>
      </c>
      <c r="K79" s="399" t="s">
        <v>401</v>
      </c>
      <c r="L79" s="543" t="s">
        <v>466</v>
      </c>
      <c r="M79" s="488" t="s">
        <v>10</v>
      </c>
      <c r="N79" s="399">
        <v>1</v>
      </c>
      <c r="O79" s="544">
        <v>287</v>
      </c>
      <c r="P79" s="399">
        <v>287</v>
      </c>
      <c r="Q79" s="399">
        <v>292</v>
      </c>
      <c r="R79" s="399"/>
      <c r="S79" s="399" t="s">
        <v>132</v>
      </c>
      <c r="T79" s="399" t="s">
        <v>426</v>
      </c>
      <c r="U79" s="501" t="s">
        <v>144</v>
      </c>
      <c r="V79" s="631"/>
      <c r="W79" s="532"/>
      <c r="X79" s="489"/>
      <c r="Y79" s="490"/>
      <c r="Z79" s="490"/>
      <c r="AA79" s="491">
        <v>200</v>
      </c>
      <c r="AB79" s="492">
        <v>0.5</v>
      </c>
      <c r="AC79" s="493">
        <f t="shared" si="45"/>
        <v>100</v>
      </c>
      <c r="AD79" s="494">
        <f t="shared" si="46"/>
        <v>100</v>
      </c>
      <c r="AE79" s="495">
        <v>0.05</v>
      </c>
      <c r="AF79" s="494">
        <f t="shared" si="19"/>
        <v>105</v>
      </c>
      <c r="AG79" s="496">
        <f t="shared" si="38"/>
        <v>1260</v>
      </c>
      <c r="AH79" s="582"/>
      <c r="AI79" s="582"/>
      <c r="AJ79" s="582"/>
      <c r="AK79" s="497"/>
      <c r="AL79" s="498">
        <f t="shared" si="28"/>
        <v>111.44892952720785</v>
      </c>
      <c r="AM79" s="496">
        <f t="shared" si="47"/>
        <v>1337.3871543264943</v>
      </c>
      <c r="AN79" s="582"/>
      <c r="AO79" s="582"/>
      <c r="AP79" s="582"/>
      <c r="AQ79" s="497"/>
      <c r="AR79" s="498">
        <f t="shared" si="29"/>
        <v>111.44892952720785</v>
      </c>
      <c r="AS79" s="496">
        <f t="shared" si="48"/>
        <v>1337.3871543264943</v>
      </c>
      <c r="AT79" s="582"/>
      <c r="AU79" s="582"/>
      <c r="AV79" s="582"/>
      <c r="AW79" s="497"/>
      <c r="AX79" s="498">
        <f t="shared" si="30"/>
        <v>111.44892952720785</v>
      </c>
      <c r="AY79" s="496">
        <f t="shared" si="49"/>
        <v>1337.3871543264943</v>
      </c>
      <c r="AZ79" s="582"/>
      <c r="BA79" s="582"/>
      <c r="BB79" s="582"/>
      <c r="BC79" s="497"/>
      <c r="BD79" s="498">
        <f t="shared" si="31"/>
        <v>111.44892952720785</v>
      </c>
      <c r="BE79" s="496">
        <f t="shared" si="50"/>
        <v>1337.3871543264943</v>
      </c>
      <c r="BF79" s="582"/>
      <c r="BG79" s="582"/>
      <c r="BH79" s="582"/>
      <c r="BI79" s="497"/>
      <c r="BJ79" s="498">
        <f t="shared" si="32"/>
        <v>111.44892952720785</v>
      </c>
      <c r="BK79" s="496">
        <f t="shared" si="51"/>
        <v>1337.3871543264943</v>
      </c>
      <c r="BL79" s="582"/>
      <c r="BM79" s="582"/>
      <c r="BN79" s="582"/>
    </row>
    <row r="80" spans="1:66" x14ac:dyDescent="0.25">
      <c r="A80" s="271">
        <v>3</v>
      </c>
      <c r="B80" s="399" t="s">
        <v>275</v>
      </c>
      <c r="C80" s="542" t="s">
        <v>276</v>
      </c>
      <c r="D80" s="372" t="s">
        <v>473</v>
      </c>
      <c r="E80" s="572"/>
      <c r="F80" s="273" t="str">
        <f t="shared" si="25"/>
        <v>079001VENP_FabricationFormeSeche</v>
      </c>
      <c r="G80" s="487" t="str">
        <f t="shared" si="44"/>
        <v>079001VENP_FabricationFormeSeche_Cta06</v>
      </c>
      <c r="H80" s="211" t="s">
        <v>12</v>
      </c>
      <c r="I80" s="211" t="s">
        <v>14</v>
      </c>
      <c r="J80" s="399">
        <v>0.5</v>
      </c>
      <c r="K80" s="399" t="s">
        <v>401</v>
      </c>
      <c r="L80" s="543" t="s">
        <v>466</v>
      </c>
      <c r="M80" s="488" t="s">
        <v>10</v>
      </c>
      <c r="N80" s="399">
        <v>6</v>
      </c>
      <c r="O80" s="544">
        <v>305</v>
      </c>
      <c r="P80" s="399">
        <v>305</v>
      </c>
      <c r="Q80" s="399">
        <v>48</v>
      </c>
      <c r="R80" s="399"/>
      <c r="S80" s="399" t="s">
        <v>134</v>
      </c>
      <c r="T80" s="399" t="s">
        <v>426</v>
      </c>
      <c r="U80" s="501" t="s">
        <v>139</v>
      </c>
      <c r="V80" s="631"/>
      <c r="W80" s="532"/>
      <c r="X80" s="489"/>
      <c r="Y80" s="490"/>
      <c r="Z80" s="490"/>
      <c r="AA80" s="491">
        <v>200</v>
      </c>
      <c r="AB80" s="492">
        <v>0.5</v>
      </c>
      <c r="AC80" s="493">
        <f t="shared" si="45"/>
        <v>100</v>
      </c>
      <c r="AD80" s="494">
        <f t="shared" si="46"/>
        <v>300</v>
      </c>
      <c r="AE80" s="495">
        <v>0.05</v>
      </c>
      <c r="AF80" s="494">
        <f t="shared" si="19"/>
        <v>315</v>
      </c>
      <c r="AG80" s="496">
        <f t="shared" si="38"/>
        <v>3780</v>
      </c>
      <c r="AH80" s="582"/>
      <c r="AI80" s="582"/>
      <c r="AJ80" s="582"/>
      <c r="AK80" s="497"/>
      <c r="AL80" s="498">
        <f t="shared" si="28"/>
        <v>334.34678858162357</v>
      </c>
      <c r="AM80" s="496">
        <f t="shared" si="47"/>
        <v>4012.1614629794831</v>
      </c>
      <c r="AN80" s="582"/>
      <c r="AO80" s="582"/>
      <c r="AP80" s="582"/>
      <c r="AQ80" s="497"/>
      <c r="AR80" s="498">
        <f t="shared" si="29"/>
        <v>334.34678858162357</v>
      </c>
      <c r="AS80" s="496">
        <f t="shared" si="48"/>
        <v>4012.1614629794831</v>
      </c>
      <c r="AT80" s="582"/>
      <c r="AU80" s="582"/>
      <c r="AV80" s="582"/>
      <c r="AW80" s="497"/>
      <c r="AX80" s="498">
        <f t="shared" si="30"/>
        <v>334.34678858162357</v>
      </c>
      <c r="AY80" s="496">
        <f t="shared" si="49"/>
        <v>4012.1614629794831</v>
      </c>
      <c r="AZ80" s="582"/>
      <c r="BA80" s="582"/>
      <c r="BB80" s="582"/>
      <c r="BC80" s="497"/>
      <c r="BD80" s="498">
        <f t="shared" si="31"/>
        <v>334.34678858162357</v>
      </c>
      <c r="BE80" s="496">
        <f t="shared" si="50"/>
        <v>4012.1614629794831</v>
      </c>
      <c r="BF80" s="582"/>
      <c r="BG80" s="582"/>
      <c r="BH80" s="582"/>
      <c r="BI80" s="497"/>
      <c r="BJ80" s="498">
        <f t="shared" si="32"/>
        <v>334.34678858162357</v>
      </c>
      <c r="BK80" s="496">
        <f t="shared" si="51"/>
        <v>4012.1614629794831</v>
      </c>
      <c r="BL80" s="582"/>
      <c r="BM80" s="582"/>
      <c r="BN80" s="582"/>
    </row>
    <row r="81" spans="1:66" x14ac:dyDescent="0.25">
      <c r="A81" s="271">
        <v>3</v>
      </c>
      <c r="B81" s="399" t="s">
        <v>275</v>
      </c>
      <c r="C81" s="542" t="s">
        <v>276</v>
      </c>
      <c r="D81" s="372" t="s">
        <v>473</v>
      </c>
      <c r="E81" s="572"/>
      <c r="F81" s="273" t="str">
        <f t="shared" si="25"/>
        <v>079001VENP_FabricationFormeSeche</v>
      </c>
      <c r="G81" s="487" t="str">
        <f t="shared" si="44"/>
        <v>079001VENP_FabricationFormeSeche_Cta06</v>
      </c>
      <c r="H81" s="211" t="s">
        <v>12</v>
      </c>
      <c r="I81" s="211" t="s">
        <v>14</v>
      </c>
      <c r="J81" s="399">
        <v>0.5</v>
      </c>
      <c r="K81" s="399" t="s">
        <v>401</v>
      </c>
      <c r="L81" s="543" t="s">
        <v>466</v>
      </c>
      <c r="M81" s="488" t="s">
        <v>10</v>
      </c>
      <c r="N81" s="399">
        <v>3</v>
      </c>
      <c r="O81" s="544">
        <v>150</v>
      </c>
      <c r="P81" s="399">
        <v>305</v>
      </c>
      <c r="Q81" s="399">
        <v>48</v>
      </c>
      <c r="R81" s="399"/>
      <c r="S81" s="399" t="s">
        <v>134</v>
      </c>
      <c r="T81" s="399" t="s">
        <v>426</v>
      </c>
      <c r="U81" s="501" t="s">
        <v>139</v>
      </c>
      <c r="V81" s="631"/>
      <c r="W81" s="532"/>
      <c r="X81" s="489"/>
      <c r="Y81" s="490"/>
      <c r="Z81" s="490"/>
      <c r="AA81" s="491">
        <v>200</v>
      </c>
      <c r="AB81" s="492">
        <v>0.5</v>
      </c>
      <c r="AC81" s="493">
        <f t="shared" si="45"/>
        <v>100</v>
      </c>
      <c r="AD81" s="494">
        <f t="shared" si="46"/>
        <v>150</v>
      </c>
      <c r="AE81" s="495">
        <v>0.05</v>
      </c>
      <c r="AF81" s="494">
        <f t="shared" si="19"/>
        <v>157.5</v>
      </c>
      <c r="AG81" s="496">
        <f t="shared" si="38"/>
        <v>1890</v>
      </c>
      <c r="AH81" s="582"/>
      <c r="AI81" s="582"/>
      <c r="AJ81" s="582"/>
      <c r="AK81" s="497"/>
      <c r="AL81" s="498">
        <f t="shared" si="28"/>
        <v>167.17339429081179</v>
      </c>
      <c r="AM81" s="496">
        <f t="shared" si="47"/>
        <v>2006.0807314897415</v>
      </c>
      <c r="AN81" s="582"/>
      <c r="AO81" s="582"/>
      <c r="AP81" s="582"/>
      <c r="AQ81" s="497"/>
      <c r="AR81" s="498">
        <f t="shared" si="29"/>
        <v>167.17339429081179</v>
      </c>
      <c r="AS81" s="496">
        <f t="shared" si="48"/>
        <v>2006.0807314897415</v>
      </c>
      <c r="AT81" s="582"/>
      <c r="AU81" s="582"/>
      <c r="AV81" s="582"/>
      <c r="AW81" s="497"/>
      <c r="AX81" s="498">
        <f t="shared" si="30"/>
        <v>167.17339429081179</v>
      </c>
      <c r="AY81" s="496">
        <f t="shared" si="49"/>
        <v>2006.0807314897415</v>
      </c>
      <c r="AZ81" s="582"/>
      <c r="BA81" s="582"/>
      <c r="BB81" s="582"/>
      <c r="BC81" s="497"/>
      <c r="BD81" s="498">
        <f t="shared" si="31"/>
        <v>167.17339429081179</v>
      </c>
      <c r="BE81" s="496">
        <f t="shared" si="50"/>
        <v>2006.0807314897415</v>
      </c>
      <c r="BF81" s="582"/>
      <c r="BG81" s="582"/>
      <c r="BH81" s="582"/>
      <c r="BI81" s="497"/>
      <c r="BJ81" s="498">
        <f t="shared" si="32"/>
        <v>167.17339429081179</v>
      </c>
      <c r="BK81" s="496">
        <f t="shared" si="51"/>
        <v>2006.0807314897415</v>
      </c>
      <c r="BL81" s="582"/>
      <c r="BM81" s="582"/>
      <c r="BN81" s="582"/>
    </row>
    <row r="82" spans="1:66" x14ac:dyDescent="0.25">
      <c r="A82" s="271">
        <v>3</v>
      </c>
      <c r="B82" s="399" t="s">
        <v>275</v>
      </c>
      <c r="C82" s="542" t="s">
        <v>276</v>
      </c>
      <c r="D82" s="372" t="s">
        <v>473</v>
      </c>
      <c r="E82" s="572"/>
      <c r="F82" s="273" t="str">
        <f t="shared" si="25"/>
        <v>079001VENP_FabricationFormeSeche</v>
      </c>
      <c r="G82" s="487" t="str">
        <f t="shared" si="44"/>
        <v>079001VENP_FabricationFormeSeche_Cta06</v>
      </c>
      <c r="H82" s="211" t="s">
        <v>12</v>
      </c>
      <c r="I82" s="211" t="s">
        <v>14</v>
      </c>
      <c r="J82" s="399">
        <v>0.5</v>
      </c>
      <c r="K82" s="399" t="s">
        <v>401</v>
      </c>
      <c r="L82" s="543" t="s">
        <v>466</v>
      </c>
      <c r="M82" s="488" t="s">
        <v>10</v>
      </c>
      <c r="N82" s="399">
        <v>14</v>
      </c>
      <c r="O82" s="544">
        <v>305</v>
      </c>
      <c r="P82" s="399">
        <v>610</v>
      </c>
      <c r="Q82" s="399">
        <v>48</v>
      </c>
      <c r="R82" s="399"/>
      <c r="S82" s="399" t="s">
        <v>134</v>
      </c>
      <c r="T82" s="399" t="s">
        <v>426</v>
      </c>
      <c r="U82" s="501" t="s">
        <v>139</v>
      </c>
      <c r="V82" s="631"/>
      <c r="W82" s="532"/>
      <c r="X82" s="489"/>
      <c r="Y82" s="490"/>
      <c r="Z82" s="490"/>
      <c r="AA82" s="491">
        <v>200</v>
      </c>
      <c r="AB82" s="492">
        <v>0.5</v>
      </c>
      <c r="AC82" s="493">
        <f t="shared" si="45"/>
        <v>100</v>
      </c>
      <c r="AD82" s="494">
        <f t="shared" si="46"/>
        <v>700</v>
      </c>
      <c r="AE82" s="495">
        <v>0.05</v>
      </c>
      <c r="AF82" s="494">
        <f t="shared" si="19"/>
        <v>735</v>
      </c>
      <c r="AG82" s="496">
        <f t="shared" si="38"/>
        <v>8820</v>
      </c>
      <c r="AH82" s="582"/>
      <c r="AI82" s="582"/>
      <c r="AJ82" s="582"/>
      <c r="AK82" s="497"/>
      <c r="AL82" s="498">
        <f t="shared" si="28"/>
        <v>780.14250669045498</v>
      </c>
      <c r="AM82" s="496">
        <f t="shared" si="47"/>
        <v>9361.7100802854602</v>
      </c>
      <c r="AN82" s="582"/>
      <c r="AO82" s="582"/>
      <c r="AP82" s="582"/>
      <c r="AQ82" s="497"/>
      <c r="AR82" s="498">
        <f t="shared" si="29"/>
        <v>780.14250669045498</v>
      </c>
      <c r="AS82" s="496">
        <f t="shared" si="48"/>
        <v>9361.7100802854602</v>
      </c>
      <c r="AT82" s="582"/>
      <c r="AU82" s="582"/>
      <c r="AV82" s="582"/>
      <c r="AW82" s="497"/>
      <c r="AX82" s="498">
        <f t="shared" si="30"/>
        <v>780.14250669045498</v>
      </c>
      <c r="AY82" s="496">
        <f t="shared" si="49"/>
        <v>9361.7100802854602</v>
      </c>
      <c r="AZ82" s="582"/>
      <c r="BA82" s="582"/>
      <c r="BB82" s="582"/>
      <c r="BC82" s="497"/>
      <c r="BD82" s="498">
        <f t="shared" si="31"/>
        <v>780.14250669045498</v>
      </c>
      <c r="BE82" s="496">
        <f t="shared" si="50"/>
        <v>9361.7100802854602</v>
      </c>
      <c r="BF82" s="582"/>
      <c r="BG82" s="582"/>
      <c r="BH82" s="582"/>
      <c r="BI82" s="497"/>
      <c r="BJ82" s="498">
        <f t="shared" si="32"/>
        <v>780.14250669045498</v>
      </c>
      <c r="BK82" s="496">
        <f t="shared" si="51"/>
        <v>9361.7100802854602</v>
      </c>
      <c r="BL82" s="582"/>
      <c r="BM82" s="582"/>
      <c r="BN82" s="582"/>
    </row>
    <row r="83" spans="1:66" x14ac:dyDescent="0.25">
      <c r="A83" s="271">
        <v>3</v>
      </c>
      <c r="B83" s="399" t="s">
        <v>275</v>
      </c>
      <c r="C83" s="542" t="s">
        <v>276</v>
      </c>
      <c r="D83" s="372" t="s">
        <v>473</v>
      </c>
      <c r="E83" s="572"/>
      <c r="F83" s="273" t="str">
        <f t="shared" si="25"/>
        <v>079001VENP_FabricationFormeSeche</v>
      </c>
      <c r="G83" s="487" t="str">
        <f t="shared" si="44"/>
        <v>079001VENP_FabricationFormeSeche_Cta06</v>
      </c>
      <c r="H83" s="211" t="s">
        <v>12</v>
      </c>
      <c r="I83" s="211" t="s">
        <v>14</v>
      </c>
      <c r="J83" s="399">
        <v>0.5</v>
      </c>
      <c r="K83" s="399" t="s">
        <v>401</v>
      </c>
      <c r="L83" s="543" t="s">
        <v>466</v>
      </c>
      <c r="M83" s="488" t="s">
        <v>10</v>
      </c>
      <c r="N83" s="399">
        <v>1</v>
      </c>
      <c r="O83" s="544">
        <v>395</v>
      </c>
      <c r="P83" s="399">
        <v>610</v>
      </c>
      <c r="Q83" s="399">
        <v>48</v>
      </c>
      <c r="R83" s="399"/>
      <c r="S83" s="399" t="s">
        <v>134</v>
      </c>
      <c r="T83" s="399" t="s">
        <v>426</v>
      </c>
      <c r="U83" s="501" t="s">
        <v>139</v>
      </c>
      <c r="V83" s="631"/>
      <c r="W83" s="532"/>
      <c r="X83" s="489"/>
      <c r="Y83" s="490"/>
      <c r="Z83" s="490"/>
      <c r="AA83" s="491">
        <v>200</v>
      </c>
      <c r="AB83" s="492">
        <v>0.5</v>
      </c>
      <c r="AC83" s="493">
        <f t="shared" si="45"/>
        <v>100</v>
      </c>
      <c r="AD83" s="494">
        <f t="shared" si="46"/>
        <v>50</v>
      </c>
      <c r="AE83" s="495">
        <v>0.05</v>
      </c>
      <c r="AF83" s="494">
        <f t="shared" si="19"/>
        <v>52.5</v>
      </c>
      <c r="AG83" s="496">
        <f t="shared" si="38"/>
        <v>630</v>
      </c>
      <c r="AH83" s="582"/>
      <c r="AI83" s="582"/>
      <c r="AJ83" s="582"/>
      <c r="AK83" s="497"/>
      <c r="AL83" s="498">
        <f t="shared" si="28"/>
        <v>55.724464763603926</v>
      </c>
      <c r="AM83" s="496">
        <f t="shared" si="47"/>
        <v>668.69357716324714</v>
      </c>
      <c r="AN83" s="582"/>
      <c r="AO83" s="582"/>
      <c r="AP83" s="582"/>
      <c r="AQ83" s="497"/>
      <c r="AR83" s="498">
        <f t="shared" si="29"/>
        <v>55.724464763603926</v>
      </c>
      <c r="AS83" s="496">
        <f t="shared" si="48"/>
        <v>668.69357716324714</v>
      </c>
      <c r="AT83" s="582"/>
      <c r="AU83" s="582"/>
      <c r="AV83" s="582"/>
      <c r="AW83" s="497"/>
      <c r="AX83" s="498">
        <f t="shared" si="30"/>
        <v>55.724464763603926</v>
      </c>
      <c r="AY83" s="496">
        <f t="shared" si="49"/>
        <v>668.69357716324714</v>
      </c>
      <c r="AZ83" s="582"/>
      <c r="BA83" s="582"/>
      <c r="BB83" s="582"/>
      <c r="BC83" s="497"/>
      <c r="BD83" s="498">
        <f t="shared" si="31"/>
        <v>55.724464763603926</v>
      </c>
      <c r="BE83" s="496">
        <f t="shared" si="50"/>
        <v>668.69357716324714</v>
      </c>
      <c r="BF83" s="582"/>
      <c r="BG83" s="582"/>
      <c r="BH83" s="582"/>
      <c r="BI83" s="497"/>
      <c r="BJ83" s="498">
        <f t="shared" si="32"/>
        <v>55.724464763603926</v>
      </c>
      <c r="BK83" s="496">
        <f t="shared" si="51"/>
        <v>668.69357716324714</v>
      </c>
      <c r="BL83" s="582"/>
      <c r="BM83" s="582"/>
      <c r="BN83" s="582"/>
    </row>
    <row r="84" spans="1:66" x14ac:dyDescent="0.25">
      <c r="A84" s="271">
        <v>3</v>
      </c>
      <c r="B84" s="399" t="s">
        <v>275</v>
      </c>
      <c r="C84" s="542" t="s">
        <v>276</v>
      </c>
      <c r="D84" s="372" t="s">
        <v>473</v>
      </c>
      <c r="E84" s="573"/>
      <c r="F84" s="273" t="str">
        <f t="shared" si="25"/>
        <v>079001VENP_FabricationFormeSeche</v>
      </c>
      <c r="G84" s="487" t="str">
        <f t="shared" si="44"/>
        <v>079001VENP_FabricationFormeSeche_Cta06</v>
      </c>
      <c r="H84" s="211" t="s">
        <v>12</v>
      </c>
      <c r="I84" s="211" t="s">
        <v>14</v>
      </c>
      <c r="J84" s="399">
        <v>0.5</v>
      </c>
      <c r="K84" s="399" t="s">
        <v>401</v>
      </c>
      <c r="L84" s="543" t="s">
        <v>466</v>
      </c>
      <c r="M84" s="488" t="s">
        <v>10</v>
      </c>
      <c r="N84" s="399">
        <v>1</v>
      </c>
      <c r="O84" s="544">
        <v>490</v>
      </c>
      <c r="P84" s="399">
        <v>610</v>
      </c>
      <c r="Q84" s="399">
        <v>48</v>
      </c>
      <c r="R84" s="399"/>
      <c r="S84" s="399" t="s">
        <v>134</v>
      </c>
      <c r="T84" s="399" t="s">
        <v>426</v>
      </c>
      <c r="U84" s="501" t="s">
        <v>139</v>
      </c>
      <c r="V84" s="631"/>
      <c r="W84" s="532"/>
      <c r="X84" s="489"/>
      <c r="Y84" s="490"/>
      <c r="Z84" s="490"/>
      <c r="AA84" s="491">
        <v>200</v>
      </c>
      <c r="AB84" s="492">
        <v>0.5</v>
      </c>
      <c r="AC84" s="493">
        <f t="shared" si="45"/>
        <v>100</v>
      </c>
      <c r="AD84" s="494">
        <f t="shared" si="46"/>
        <v>50</v>
      </c>
      <c r="AE84" s="495">
        <v>0.05</v>
      </c>
      <c r="AF84" s="494">
        <f t="shared" si="19"/>
        <v>52.5</v>
      </c>
      <c r="AG84" s="496">
        <f t="shared" si="38"/>
        <v>630</v>
      </c>
      <c r="AH84" s="582"/>
      <c r="AI84" s="582"/>
      <c r="AJ84" s="582"/>
      <c r="AK84" s="497"/>
      <c r="AL84" s="498">
        <f t="shared" si="28"/>
        <v>55.724464763603926</v>
      </c>
      <c r="AM84" s="496">
        <f t="shared" si="47"/>
        <v>668.69357716324714</v>
      </c>
      <c r="AN84" s="582"/>
      <c r="AO84" s="582"/>
      <c r="AP84" s="582"/>
      <c r="AQ84" s="497"/>
      <c r="AR84" s="498">
        <f t="shared" si="29"/>
        <v>55.724464763603926</v>
      </c>
      <c r="AS84" s="496">
        <f t="shared" si="48"/>
        <v>668.69357716324714</v>
      </c>
      <c r="AT84" s="582"/>
      <c r="AU84" s="582"/>
      <c r="AV84" s="582"/>
      <c r="AW84" s="497"/>
      <c r="AX84" s="498">
        <f t="shared" si="30"/>
        <v>55.724464763603926</v>
      </c>
      <c r="AY84" s="496">
        <f t="shared" si="49"/>
        <v>668.69357716324714</v>
      </c>
      <c r="AZ84" s="582"/>
      <c r="BA84" s="582"/>
      <c r="BB84" s="582"/>
      <c r="BC84" s="497"/>
      <c r="BD84" s="498">
        <f t="shared" si="31"/>
        <v>55.724464763603926</v>
      </c>
      <c r="BE84" s="496">
        <f t="shared" si="50"/>
        <v>668.69357716324714</v>
      </c>
      <c r="BF84" s="582"/>
      <c r="BG84" s="582"/>
      <c r="BH84" s="582"/>
      <c r="BI84" s="497"/>
      <c r="BJ84" s="498">
        <f t="shared" si="32"/>
        <v>55.724464763603926</v>
      </c>
      <c r="BK84" s="496">
        <f t="shared" si="51"/>
        <v>668.69357716324714</v>
      </c>
      <c r="BL84" s="582"/>
      <c r="BM84" s="582"/>
      <c r="BN84" s="582"/>
    </row>
    <row r="85" spans="1:66" x14ac:dyDescent="0.25">
      <c r="A85" s="271">
        <v>3</v>
      </c>
      <c r="B85" s="399" t="s">
        <v>275</v>
      </c>
      <c r="C85" s="542" t="s">
        <v>276</v>
      </c>
      <c r="D85" s="372" t="s">
        <v>473</v>
      </c>
      <c r="E85" s="574" t="str">
        <f>F85</f>
        <v>079001VENP_FabricationFormeLiquide</v>
      </c>
      <c r="F85" s="273" t="str">
        <f t="shared" si="25"/>
        <v>079001VENP_FabricationFormeLiquide</v>
      </c>
      <c r="G85" s="487" t="str">
        <f t="shared" si="44"/>
        <v>079001VENP_FabricationFormeLiquide_Cta07</v>
      </c>
      <c r="H85" s="211" t="s">
        <v>12</v>
      </c>
      <c r="I85" s="211" t="s">
        <v>14</v>
      </c>
      <c r="J85" s="399">
        <v>1</v>
      </c>
      <c r="K85" s="399" t="s">
        <v>402</v>
      </c>
      <c r="L85" s="543" t="s">
        <v>467</v>
      </c>
      <c r="M85" s="488" t="s">
        <v>10</v>
      </c>
      <c r="N85" s="399">
        <v>4</v>
      </c>
      <c r="O85" s="544">
        <v>592</v>
      </c>
      <c r="P85" s="399">
        <v>592</v>
      </c>
      <c r="Q85" s="399">
        <v>25</v>
      </c>
      <c r="R85" s="399" t="s">
        <v>411</v>
      </c>
      <c r="S85" s="399" t="s">
        <v>134</v>
      </c>
      <c r="T85" s="399" t="s">
        <v>136</v>
      </c>
      <c r="U85" s="501" t="s">
        <v>146</v>
      </c>
      <c r="V85" s="631"/>
      <c r="W85" s="532"/>
      <c r="X85" s="489"/>
      <c r="Y85" s="490"/>
      <c r="Z85" s="490"/>
      <c r="AA85" s="491">
        <v>200</v>
      </c>
      <c r="AB85" s="492">
        <v>0.5</v>
      </c>
      <c r="AC85" s="493">
        <f t="shared" si="45"/>
        <v>100</v>
      </c>
      <c r="AD85" s="494">
        <f t="shared" si="46"/>
        <v>400</v>
      </c>
      <c r="AE85" s="495">
        <v>0.05</v>
      </c>
      <c r="AF85" s="494">
        <f t="shared" si="19"/>
        <v>420</v>
      </c>
      <c r="AG85" s="496">
        <f t="shared" si="38"/>
        <v>5040</v>
      </c>
      <c r="AH85" s="582"/>
      <c r="AI85" s="582"/>
      <c r="AJ85" s="582"/>
      <c r="AK85" s="497"/>
      <c r="AL85" s="498">
        <f t="shared" si="28"/>
        <v>445.79571810883141</v>
      </c>
      <c r="AM85" s="496">
        <f t="shared" si="47"/>
        <v>5349.5486173059771</v>
      </c>
      <c r="AN85" s="582"/>
      <c r="AO85" s="582"/>
      <c r="AP85" s="582"/>
      <c r="AQ85" s="497"/>
      <c r="AR85" s="498">
        <f t="shared" si="29"/>
        <v>445.79571810883141</v>
      </c>
      <c r="AS85" s="496">
        <f t="shared" si="48"/>
        <v>5349.5486173059771</v>
      </c>
      <c r="AT85" s="582"/>
      <c r="AU85" s="582"/>
      <c r="AV85" s="582"/>
      <c r="AW85" s="497"/>
      <c r="AX85" s="498">
        <f t="shared" si="30"/>
        <v>445.79571810883141</v>
      </c>
      <c r="AY85" s="496">
        <f t="shared" si="49"/>
        <v>5349.5486173059771</v>
      </c>
      <c r="AZ85" s="582"/>
      <c r="BA85" s="582"/>
      <c r="BB85" s="582"/>
      <c r="BC85" s="497"/>
      <c r="BD85" s="498">
        <f t="shared" si="31"/>
        <v>445.79571810883141</v>
      </c>
      <c r="BE85" s="496">
        <f t="shared" si="50"/>
        <v>5349.5486173059771</v>
      </c>
      <c r="BF85" s="582"/>
      <c r="BG85" s="582"/>
      <c r="BH85" s="582"/>
      <c r="BI85" s="497"/>
      <c r="BJ85" s="498">
        <f t="shared" si="32"/>
        <v>445.79571810883141</v>
      </c>
      <c r="BK85" s="496">
        <f t="shared" si="51"/>
        <v>5349.5486173059771</v>
      </c>
      <c r="BL85" s="582"/>
      <c r="BM85" s="582"/>
      <c r="BN85" s="582"/>
    </row>
    <row r="86" spans="1:66" x14ac:dyDescent="0.25">
      <c r="A86" s="271">
        <v>3</v>
      </c>
      <c r="B86" s="399" t="s">
        <v>275</v>
      </c>
      <c r="C86" s="542" t="s">
        <v>276</v>
      </c>
      <c r="D86" s="372" t="s">
        <v>473</v>
      </c>
      <c r="E86" s="572"/>
      <c r="F86" s="273" t="str">
        <f t="shared" si="25"/>
        <v>079001VENP_FabricationFormeLiquide</v>
      </c>
      <c r="G86" s="487" t="str">
        <f t="shared" si="44"/>
        <v>079001VENP_FabricationFormeLiquide_Cta07</v>
      </c>
      <c r="H86" s="211" t="s">
        <v>12</v>
      </c>
      <c r="I86" s="211" t="s">
        <v>14</v>
      </c>
      <c r="J86" s="399">
        <v>1</v>
      </c>
      <c r="K86" s="399" t="s">
        <v>402</v>
      </c>
      <c r="L86" s="543" t="s">
        <v>467</v>
      </c>
      <c r="M86" s="488" t="s">
        <v>10</v>
      </c>
      <c r="N86" s="399">
        <v>2</v>
      </c>
      <c r="O86" s="544">
        <v>287</v>
      </c>
      <c r="P86" s="399">
        <v>592</v>
      </c>
      <c r="Q86" s="399">
        <v>25</v>
      </c>
      <c r="R86" s="399" t="s">
        <v>411</v>
      </c>
      <c r="S86" s="399" t="s">
        <v>134</v>
      </c>
      <c r="T86" s="399" t="s">
        <v>136</v>
      </c>
      <c r="U86" s="501" t="s">
        <v>146</v>
      </c>
      <c r="V86" s="631"/>
      <c r="W86" s="532"/>
      <c r="X86" s="489"/>
      <c r="Y86" s="490"/>
      <c r="Z86" s="490"/>
      <c r="AA86" s="491">
        <v>200</v>
      </c>
      <c r="AB86" s="492">
        <v>0.5</v>
      </c>
      <c r="AC86" s="493">
        <f t="shared" si="45"/>
        <v>100</v>
      </c>
      <c r="AD86" s="494">
        <f t="shared" si="46"/>
        <v>200</v>
      </c>
      <c r="AE86" s="495">
        <v>0.05</v>
      </c>
      <c r="AF86" s="494">
        <f t="shared" si="19"/>
        <v>210</v>
      </c>
      <c r="AG86" s="496">
        <f t="shared" si="38"/>
        <v>2520</v>
      </c>
      <c r="AH86" s="582"/>
      <c r="AI86" s="582"/>
      <c r="AJ86" s="582"/>
      <c r="AK86" s="497"/>
      <c r="AL86" s="498">
        <f t="shared" si="28"/>
        <v>222.8978590544157</v>
      </c>
      <c r="AM86" s="496">
        <f t="shared" si="47"/>
        <v>2674.7743086529886</v>
      </c>
      <c r="AN86" s="582"/>
      <c r="AO86" s="582"/>
      <c r="AP86" s="582"/>
      <c r="AQ86" s="497"/>
      <c r="AR86" s="498">
        <f t="shared" si="29"/>
        <v>222.8978590544157</v>
      </c>
      <c r="AS86" s="496">
        <f t="shared" si="48"/>
        <v>2674.7743086529886</v>
      </c>
      <c r="AT86" s="582"/>
      <c r="AU86" s="582"/>
      <c r="AV86" s="582"/>
      <c r="AW86" s="497"/>
      <c r="AX86" s="498">
        <f t="shared" si="30"/>
        <v>222.8978590544157</v>
      </c>
      <c r="AY86" s="496">
        <f t="shared" si="49"/>
        <v>2674.7743086529886</v>
      </c>
      <c r="AZ86" s="582"/>
      <c r="BA86" s="582"/>
      <c r="BB86" s="582"/>
      <c r="BC86" s="497"/>
      <c r="BD86" s="498">
        <f t="shared" si="31"/>
        <v>222.8978590544157</v>
      </c>
      <c r="BE86" s="496">
        <f t="shared" si="50"/>
        <v>2674.7743086529886</v>
      </c>
      <c r="BF86" s="582"/>
      <c r="BG86" s="582"/>
      <c r="BH86" s="582"/>
      <c r="BI86" s="497"/>
      <c r="BJ86" s="498">
        <f t="shared" si="32"/>
        <v>222.8978590544157</v>
      </c>
      <c r="BK86" s="496">
        <f t="shared" si="51"/>
        <v>2674.7743086529886</v>
      </c>
      <c r="BL86" s="582"/>
      <c r="BM86" s="582"/>
      <c r="BN86" s="582"/>
    </row>
    <row r="87" spans="1:66" x14ac:dyDescent="0.25">
      <c r="A87" s="271">
        <v>3</v>
      </c>
      <c r="B87" s="399" t="s">
        <v>275</v>
      </c>
      <c r="C87" s="542" t="s">
        <v>276</v>
      </c>
      <c r="D87" s="372" t="s">
        <v>473</v>
      </c>
      <c r="E87" s="572"/>
      <c r="F87" s="273" t="str">
        <f t="shared" si="25"/>
        <v>079001VENP_FabricationFormeLiquide</v>
      </c>
      <c r="G87" s="487" t="str">
        <f t="shared" si="44"/>
        <v>079001VENP_FabricationFormeLiquide_Cta07</v>
      </c>
      <c r="H87" s="211" t="s">
        <v>12</v>
      </c>
      <c r="I87" s="211" t="s">
        <v>14</v>
      </c>
      <c r="J87" s="399">
        <v>1</v>
      </c>
      <c r="K87" s="399" t="s">
        <v>402</v>
      </c>
      <c r="L87" s="543" t="s">
        <v>467</v>
      </c>
      <c r="M87" s="488" t="s">
        <v>10</v>
      </c>
      <c r="N87" s="399">
        <v>4</v>
      </c>
      <c r="O87" s="544">
        <v>592</v>
      </c>
      <c r="P87" s="399">
        <v>592</v>
      </c>
      <c r="Q87" s="399">
        <v>292</v>
      </c>
      <c r="R87" s="399"/>
      <c r="S87" s="399" t="s">
        <v>425</v>
      </c>
      <c r="T87" s="399" t="s">
        <v>426</v>
      </c>
      <c r="U87" s="501" t="s">
        <v>140</v>
      </c>
      <c r="V87" s="631"/>
      <c r="W87" s="532"/>
      <c r="X87" s="489"/>
      <c r="Y87" s="490"/>
      <c r="Z87" s="490"/>
      <c r="AA87" s="491">
        <v>200</v>
      </c>
      <c r="AB87" s="492">
        <v>0.5</v>
      </c>
      <c r="AC87" s="493">
        <f t="shared" si="45"/>
        <v>100</v>
      </c>
      <c r="AD87" s="494">
        <f t="shared" si="46"/>
        <v>400</v>
      </c>
      <c r="AE87" s="495">
        <v>0.05</v>
      </c>
      <c r="AF87" s="494">
        <f t="shared" si="19"/>
        <v>420</v>
      </c>
      <c r="AG87" s="496">
        <f t="shared" si="38"/>
        <v>5040</v>
      </c>
      <c r="AH87" s="582"/>
      <c r="AI87" s="582"/>
      <c r="AJ87" s="582"/>
      <c r="AK87" s="497"/>
      <c r="AL87" s="498">
        <f t="shared" si="28"/>
        <v>445.79571810883141</v>
      </c>
      <c r="AM87" s="496">
        <f t="shared" si="47"/>
        <v>5349.5486173059771</v>
      </c>
      <c r="AN87" s="582"/>
      <c r="AO87" s="582"/>
      <c r="AP87" s="582"/>
      <c r="AQ87" s="497"/>
      <c r="AR87" s="498">
        <f t="shared" si="29"/>
        <v>445.79571810883141</v>
      </c>
      <c r="AS87" s="496">
        <f t="shared" si="48"/>
        <v>5349.5486173059771</v>
      </c>
      <c r="AT87" s="582"/>
      <c r="AU87" s="582"/>
      <c r="AV87" s="582"/>
      <c r="AW87" s="497"/>
      <c r="AX87" s="498">
        <f t="shared" si="30"/>
        <v>445.79571810883141</v>
      </c>
      <c r="AY87" s="496">
        <f t="shared" si="49"/>
        <v>5349.5486173059771</v>
      </c>
      <c r="AZ87" s="582"/>
      <c r="BA87" s="582"/>
      <c r="BB87" s="582"/>
      <c r="BC87" s="497"/>
      <c r="BD87" s="498">
        <f t="shared" si="31"/>
        <v>445.79571810883141</v>
      </c>
      <c r="BE87" s="496">
        <f t="shared" si="50"/>
        <v>5349.5486173059771</v>
      </c>
      <c r="BF87" s="582"/>
      <c r="BG87" s="582"/>
      <c r="BH87" s="582"/>
      <c r="BI87" s="497"/>
      <c r="BJ87" s="498">
        <f t="shared" si="32"/>
        <v>445.79571810883141</v>
      </c>
      <c r="BK87" s="496">
        <f t="shared" si="51"/>
        <v>5349.5486173059771</v>
      </c>
      <c r="BL87" s="582"/>
      <c r="BM87" s="582"/>
      <c r="BN87" s="582"/>
    </row>
    <row r="88" spans="1:66" x14ac:dyDescent="0.25">
      <c r="A88" s="271">
        <v>3</v>
      </c>
      <c r="B88" s="399" t="s">
        <v>275</v>
      </c>
      <c r="C88" s="542" t="s">
        <v>276</v>
      </c>
      <c r="D88" s="372" t="s">
        <v>473</v>
      </c>
      <c r="E88" s="572"/>
      <c r="F88" s="273" t="str">
        <f t="shared" si="25"/>
        <v>079001VENP_FabricationFormeLiquide</v>
      </c>
      <c r="G88" s="487" t="str">
        <f t="shared" si="44"/>
        <v>079001VENP_FabricationFormeLiquide_Cta07</v>
      </c>
      <c r="H88" s="211" t="s">
        <v>12</v>
      </c>
      <c r="I88" s="211" t="s">
        <v>14</v>
      </c>
      <c r="J88" s="399">
        <v>1</v>
      </c>
      <c r="K88" s="399" t="s">
        <v>402</v>
      </c>
      <c r="L88" s="543" t="s">
        <v>467</v>
      </c>
      <c r="M88" s="488" t="s">
        <v>10</v>
      </c>
      <c r="N88" s="399">
        <v>2</v>
      </c>
      <c r="O88" s="544">
        <v>287</v>
      </c>
      <c r="P88" s="399">
        <v>592</v>
      </c>
      <c r="Q88" s="399">
        <v>292</v>
      </c>
      <c r="R88" s="399"/>
      <c r="S88" s="399" t="s">
        <v>425</v>
      </c>
      <c r="T88" s="399" t="s">
        <v>426</v>
      </c>
      <c r="U88" s="501" t="s">
        <v>140</v>
      </c>
      <c r="V88" s="631"/>
      <c r="W88" s="532"/>
      <c r="X88" s="489"/>
      <c r="Y88" s="490"/>
      <c r="Z88" s="490"/>
      <c r="AA88" s="491">
        <v>200</v>
      </c>
      <c r="AB88" s="492">
        <v>0.5</v>
      </c>
      <c r="AC88" s="493">
        <f t="shared" si="45"/>
        <v>100</v>
      </c>
      <c r="AD88" s="494">
        <f t="shared" si="46"/>
        <v>200</v>
      </c>
      <c r="AE88" s="495">
        <v>0.05</v>
      </c>
      <c r="AF88" s="494">
        <f t="shared" si="19"/>
        <v>210</v>
      </c>
      <c r="AG88" s="496">
        <f t="shared" si="38"/>
        <v>2520</v>
      </c>
      <c r="AH88" s="582"/>
      <c r="AI88" s="582"/>
      <c r="AJ88" s="582"/>
      <c r="AK88" s="497"/>
      <c r="AL88" s="498">
        <f t="shared" si="28"/>
        <v>222.8978590544157</v>
      </c>
      <c r="AM88" s="496">
        <f t="shared" si="47"/>
        <v>2674.7743086529886</v>
      </c>
      <c r="AN88" s="582"/>
      <c r="AO88" s="582"/>
      <c r="AP88" s="582"/>
      <c r="AQ88" s="497"/>
      <c r="AR88" s="498">
        <f t="shared" si="29"/>
        <v>222.8978590544157</v>
      </c>
      <c r="AS88" s="496">
        <f t="shared" si="48"/>
        <v>2674.7743086529886</v>
      </c>
      <c r="AT88" s="582"/>
      <c r="AU88" s="582"/>
      <c r="AV88" s="582"/>
      <c r="AW88" s="497"/>
      <c r="AX88" s="498">
        <f t="shared" si="30"/>
        <v>222.8978590544157</v>
      </c>
      <c r="AY88" s="496">
        <f t="shared" si="49"/>
        <v>2674.7743086529886</v>
      </c>
      <c r="AZ88" s="582"/>
      <c r="BA88" s="582"/>
      <c r="BB88" s="582"/>
      <c r="BC88" s="497"/>
      <c r="BD88" s="498">
        <f t="shared" si="31"/>
        <v>222.8978590544157</v>
      </c>
      <c r="BE88" s="496">
        <f t="shared" si="50"/>
        <v>2674.7743086529886</v>
      </c>
      <c r="BF88" s="582"/>
      <c r="BG88" s="582"/>
      <c r="BH88" s="582"/>
      <c r="BI88" s="497"/>
      <c r="BJ88" s="498">
        <f t="shared" si="32"/>
        <v>222.8978590544157</v>
      </c>
      <c r="BK88" s="496">
        <f t="shared" si="51"/>
        <v>2674.7743086529886</v>
      </c>
      <c r="BL88" s="582"/>
      <c r="BM88" s="582"/>
      <c r="BN88" s="582"/>
    </row>
    <row r="89" spans="1:66" x14ac:dyDescent="0.25">
      <c r="A89" s="271">
        <v>3</v>
      </c>
      <c r="B89" s="399" t="s">
        <v>275</v>
      </c>
      <c r="C89" s="542" t="s">
        <v>276</v>
      </c>
      <c r="D89" s="372" t="s">
        <v>473</v>
      </c>
      <c r="E89" s="572"/>
      <c r="F89" s="273" t="str">
        <f t="shared" si="25"/>
        <v>079001VENP_FabricationFormeLiquide</v>
      </c>
      <c r="G89" s="487" t="str">
        <f t="shared" si="44"/>
        <v>079001VENP_FabricationFormeLiquide_Cta07</v>
      </c>
      <c r="H89" s="211" t="s">
        <v>12</v>
      </c>
      <c r="I89" s="211" t="s">
        <v>14</v>
      </c>
      <c r="J89" s="399">
        <v>0.25</v>
      </c>
      <c r="K89" s="399" t="s">
        <v>402</v>
      </c>
      <c r="L89" s="543" t="s">
        <v>467</v>
      </c>
      <c r="M89" s="488" t="s">
        <v>10</v>
      </c>
      <c r="N89" s="399">
        <v>4</v>
      </c>
      <c r="O89" s="544">
        <v>592</v>
      </c>
      <c r="P89" s="399">
        <v>592</v>
      </c>
      <c r="Q89" s="399">
        <v>292</v>
      </c>
      <c r="R89" s="399"/>
      <c r="S89" s="399" t="s">
        <v>425</v>
      </c>
      <c r="T89" s="399" t="s">
        <v>426</v>
      </c>
      <c r="U89" s="501" t="s">
        <v>142</v>
      </c>
      <c r="V89" s="631"/>
      <c r="W89" s="532"/>
      <c r="X89" s="489"/>
      <c r="Y89" s="490"/>
      <c r="Z89" s="490"/>
      <c r="AA89" s="491">
        <v>200</v>
      </c>
      <c r="AB89" s="492">
        <v>0.5</v>
      </c>
      <c r="AC89" s="493">
        <f t="shared" si="45"/>
        <v>100</v>
      </c>
      <c r="AD89" s="494">
        <f t="shared" si="46"/>
        <v>100</v>
      </c>
      <c r="AE89" s="495">
        <v>0.05</v>
      </c>
      <c r="AF89" s="494">
        <f t="shared" si="19"/>
        <v>105</v>
      </c>
      <c r="AG89" s="496">
        <f t="shared" si="38"/>
        <v>1260</v>
      </c>
      <c r="AH89" s="582"/>
      <c r="AI89" s="582"/>
      <c r="AJ89" s="582"/>
      <c r="AK89" s="497"/>
      <c r="AL89" s="498">
        <f t="shared" si="28"/>
        <v>111.44892952720785</v>
      </c>
      <c r="AM89" s="496">
        <f t="shared" si="47"/>
        <v>1337.3871543264943</v>
      </c>
      <c r="AN89" s="582"/>
      <c r="AO89" s="582"/>
      <c r="AP89" s="582"/>
      <c r="AQ89" s="497"/>
      <c r="AR89" s="498">
        <f t="shared" si="29"/>
        <v>111.44892952720785</v>
      </c>
      <c r="AS89" s="496">
        <f t="shared" si="48"/>
        <v>1337.3871543264943</v>
      </c>
      <c r="AT89" s="582"/>
      <c r="AU89" s="582"/>
      <c r="AV89" s="582"/>
      <c r="AW89" s="497"/>
      <c r="AX89" s="498">
        <f t="shared" si="30"/>
        <v>111.44892952720785</v>
      </c>
      <c r="AY89" s="496">
        <f t="shared" si="49"/>
        <v>1337.3871543264943</v>
      </c>
      <c r="AZ89" s="582"/>
      <c r="BA89" s="582"/>
      <c r="BB89" s="582"/>
      <c r="BC89" s="497"/>
      <c r="BD89" s="498">
        <f t="shared" si="31"/>
        <v>111.44892952720785</v>
      </c>
      <c r="BE89" s="496">
        <f t="shared" si="50"/>
        <v>1337.3871543264943</v>
      </c>
      <c r="BF89" s="582"/>
      <c r="BG89" s="582"/>
      <c r="BH89" s="582"/>
      <c r="BI89" s="497"/>
      <c r="BJ89" s="498">
        <f t="shared" si="32"/>
        <v>111.44892952720785</v>
      </c>
      <c r="BK89" s="496">
        <f t="shared" si="51"/>
        <v>1337.3871543264943</v>
      </c>
      <c r="BL89" s="582"/>
      <c r="BM89" s="582"/>
      <c r="BN89" s="582"/>
    </row>
    <row r="90" spans="1:66" x14ac:dyDescent="0.25">
      <c r="A90" s="271">
        <v>3</v>
      </c>
      <c r="B90" s="399" t="s">
        <v>275</v>
      </c>
      <c r="C90" s="542" t="s">
        <v>276</v>
      </c>
      <c r="D90" s="372" t="s">
        <v>473</v>
      </c>
      <c r="E90" s="573"/>
      <c r="F90" s="273" t="str">
        <f t="shared" si="25"/>
        <v>079001VENP_FabricationFormeLiquide</v>
      </c>
      <c r="G90" s="487" t="str">
        <f t="shared" si="44"/>
        <v>079001VENP_FabricationFormeLiquide_Cta07</v>
      </c>
      <c r="H90" s="211" t="s">
        <v>12</v>
      </c>
      <c r="I90" s="211" t="s">
        <v>14</v>
      </c>
      <c r="J90" s="399">
        <v>0.25</v>
      </c>
      <c r="K90" s="399" t="s">
        <v>402</v>
      </c>
      <c r="L90" s="543" t="s">
        <v>467</v>
      </c>
      <c r="M90" s="488" t="s">
        <v>10</v>
      </c>
      <c r="N90" s="399">
        <v>2</v>
      </c>
      <c r="O90" s="544">
        <v>287</v>
      </c>
      <c r="P90" s="399">
        <v>592</v>
      </c>
      <c r="Q90" s="399">
        <v>292</v>
      </c>
      <c r="R90" s="399"/>
      <c r="S90" s="399" t="s">
        <v>425</v>
      </c>
      <c r="T90" s="399" t="s">
        <v>426</v>
      </c>
      <c r="U90" s="501" t="s">
        <v>142</v>
      </c>
      <c r="V90" s="631"/>
      <c r="W90" s="532"/>
      <c r="X90" s="489"/>
      <c r="Y90" s="490"/>
      <c r="Z90" s="490"/>
      <c r="AA90" s="491">
        <v>200</v>
      </c>
      <c r="AB90" s="492">
        <v>0.5</v>
      </c>
      <c r="AC90" s="493">
        <f t="shared" si="45"/>
        <v>100</v>
      </c>
      <c r="AD90" s="494">
        <f t="shared" si="46"/>
        <v>50</v>
      </c>
      <c r="AE90" s="495">
        <v>0.05</v>
      </c>
      <c r="AF90" s="494">
        <f t="shared" si="19"/>
        <v>52.5</v>
      </c>
      <c r="AG90" s="496">
        <f t="shared" si="38"/>
        <v>630</v>
      </c>
      <c r="AH90" s="582"/>
      <c r="AI90" s="582"/>
      <c r="AJ90" s="582"/>
      <c r="AK90" s="497"/>
      <c r="AL90" s="498">
        <f t="shared" si="28"/>
        <v>55.724464763603926</v>
      </c>
      <c r="AM90" s="496">
        <f t="shared" si="47"/>
        <v>668.69357716324714</v>
      </c>
      <c r="AN90" s="582"/>
      <c r="AO90" s="582"/>
      <c r="AP90" s="582"/>
      <c r="AQ90" s="497"/>
      <c r="AR90" s="498">
        <f t="shared" si="29"/>
        <v>55.724464763603926</v>
      </c>
      <c r="AS90" s="496">
        <f t="shared" si="48"/>
        <v>668.69357716324714</v>
      </c>
      <c r="AT90" s="582"/>
      <c r="AU90" s="582"/>
      <c r="AV90" s="582"/>
      <c r="AW90" s="497"/>
      <c r="AX90" s="498">
        <f t="shared" si="30"/>
        <v>55.724464763603926</v>
      </c>
      <c r="AY90" s="496">
        <f t="shared" si="49"/>
        <v>668.69357716324714</v>
      </c>
      <c r="AZ90" s="582"/>
      <c r="BA90" s="582"/>
      <c r="BB90" s="582"/>
      <c r="BC90" s="497"/>
      <c r="BD90" s="498">
        <f t="shared" si="31"/>
        <v>55.724464763603926</v>
      </c>
      <c r="BE90" s="496">
        <f t="shared" si="50"/>
        <v>668.69357716324714</v>
      </c>
      <c r="BF90" s="582"/>
      <c r="BG90" s="582"/>
      <c r="BH90" s="582"/>
      <c r="BI90" s="497"/>
      <c r="BJ90" s="498">
        <f t="shared" si="32"/>
        <v>55.724464763603926</v>
      </c>
      <c r="BK90" s="496">
        <f t="shared" si="51"/>
        <v>668.69357716324714</v>
      </c>
      <c r="BL90" s="582"/>
      <c r="BM90" s="582"/>
      <c r="BN90" s="582"/>
    </row>
    <row r="91" spans="1:66" x14ac:dyDescent="0.25">
      <c r="A91" s="271">
        <v>3</v>
      </c>
      <c r="B91" s="399" t="s">
        <v>275</v>
      </c>
      <c r="C91" s="542" t="s">
        <v>276</v>
      </c>
      <c r="D91" s="372" t="s">
        <v>473</v>
      </c>
      <c r="E91" s="574" t="str">
        <f>F91</f>
        <v>079001VENP_Laboratoires</v>
      </c>
      <c r="F91" s="273" t="str">
        <f t="shared" si="25"/>
        <v>079001VENP_Laboratoires</v>
      </c>
      <c r="G91" s="487" t="str">
        <f t="shared" si="44"/>
        <v>079001VENP_Laboratoires_Cta08</v>
      </c>
      <c r="H91" s="211" t="s">
        <v>12</v>
      </c>
      <c r="I91" s="211" t="s">
        <v>14</v>
      </c>
      <c r="J91" s="399">
        <v>1</v>
      </c>
      <c r="K91" s="399" t="s">
        <v>403</v>
      </c>
      <c r="L91" s="543" t="s">
        <v>468</v>
      </c>
      <c r="M91" s="488" t="s">
        <v>10</v>
      </c>
      <c r="N91" s="399">
        <v>4</v>
      </c>
      <c r="O91" s="544">
        <v>592</v>
      </c>
      <c r="P91" s="399">
        <v>592</v>
      </c>
      <c r="Q91" s="399">
        <v>25</v>
      </c>
      <c r="R91" s="399" t="s">
        <v>411</v>
      </c>
      <c r="S91" s="399" t="s">
        <v>134</v>
      </c>
      <c r="T91" s="399" t="s">
        <v>136</v>
      </c>
      <c r="U91" s="501" t="s">
        <v>146</v>
      </c>
      <c r="V91" s="631"/>
      <c r="W91" s="532"/>
      <c r="X91" s="489"/>
      <c r="Y91" s="490"/>
      <c r="Z91" s="490"/>
      <c r="AA91" s="491">
        <v>200</v>
      </c>
      <c r="AB91" s="492">
        <v>0.5</v>
      </c>
      <c r="AC91" s="493">
        <f t="shared" si="45"/>
        <v>100</v>
      </c>
      <c r="AD91" s="494">
        <f t="shared" si="46"/>
        <v>400</v>
      </c>
      <c r="AE91" s="495">
        <v>0.05</v>
      </c>
      <c r="AF91" s="494">
        <f t="shared" si="19"/>
        <v>420</v>
      </c>
      <c r="AG91" s="496">
        <f t="shared" si="38"/>
        <v>5040</v>
      </c>
      <c r="AH91" s="582"/>
      <c r="AI91" s="582"/>
      <c r="AJ91" s="582"/>
      <c r="AK91" s="497"/>
      <c r="AL91" s="498">
        <f t="shared" si="28"/>
        <v>445.79571810883141</v>
      </c>
      <c r="AM91" s="496">
        <f t="shared" si="47"/>
        <v>5349.5486173059771</v>
      </c>
      <c r="AN91" s="582"/>
      <c r="AO91" s="582"/>
      <c r="AP91" s="582"/>
      <c r="AQ91" s="497"/>
      <c r="AR91" s="498">
        <f t="shared" si="29"/>
        <v>445.79571810883141</v>
      </c>
      <c r="AS91" s="496">
        <f t="shared" si="48"/>
        <v>5349.5486173059771</v>
      </c>
      <c r="AT91" s="582"/>
      <c r="AU91" s="582"/>
      <c r="AV91" s="582"/>
      <c r="AW91" s="497"/>
      <c r="AX91" s="498">
        <f t="shared" si="30"/>
        <v>445.79571810883141</v>
      </c>
      <c r="AY91" s="496">
        <f t="shared" si="49"/>
        <v>5349.5486173059771</v>
      </c>
      <c r="AZ91" s="582"/>
      <c r="BA91" s="582"/>
      <c r="BB91" s="582"/>
      <c r="BC91" s="497"/>
      <c r="BD91" s="498">
        <f t="shared" si="31"/>
        <v>445.79571810883141</v>
      </c>
      <c r="BE91" s="496">
        <f t="shared" si="50"/>
        <v>5349.5486173059771</v>
      </c>
      <c r="BF91" s="582"/>
      <c r="BG91" s="582"/>
      <c r="BH91" s="582"/>
      <c r="BI91" s="497"/>
      <c r="BJ91" s="498">
        <f t="shared" si="32"/>
        <v>445.79571810883141</v>
      </c>
      <c r="BK91" s="496">
        <f t="shared" si="51"/>
        <v>5349.5486173059771</v>
      </c>
      <c r="BL91" s="582"/>
      <c r="BM91" s="582"/>
      <c r="BN91" s="582"/>
    </row>
    <row r="92" spans="1:66" x14ac:dyDescent="0.25">
      <c r="A92" s="271">
        <v>3</v>
      </c>
      <c r="B92" s="399" t="s">
        <v>275</v>
      </c>
      <c r="C92" s="542" t="s">
        <v>276</v>
      </c>
      <c r="D92" s="372" t="s">
        <v>473</v>
      </c>
      <c r="E92" s="572"/>
      <c r="F92" s="273" t="str">
        <f t="shared" si="25"/>
        <v>079001VENP_Laboratoires</v>
      </c>
      <c r="G92" s="487" t="str">
        <f t="shared" si="44"/>
        <v>079001VENP_Laboratoires_Cta08</v>
      </c>
      <c r="H92" s="211" t="s">
        <v>12</v>
      </c>
      <c r="I92" s="211" t="s">
        <v>14</v>
      </c>
      <c r="J92" s="399">
        <v>1</v>
      </c>
      <c r="K92" s="399" t="s">
        <v>403</v>
      </c>
      <c r="L92" s="543" t="s">
        <v>468</v>
      </c>
      <c r="M92" s="488" t="s">
        <v>10</v>
      </c>
      <c r="N92" s="399">
        <v>2</v>
      </c>
      <c r="O92" s="544">
        <v>287</v>
      </c>
      <c r="P92" s="399">
        <v>592</v>
      </c>
      <c r="Q92" s="399">
        <v>25</v>
      </c>
      <c r="R92" s="399" t="s">
        <v>411</v>
      </c>
      <c r="S92" s="399" t="s">
        <v>134</v>
      </c>
      <c r="T92" s="399" t="s">
        <v>136</v>
      </c>
      <c r="U92" s="501" t="s">
        <v>146</v>
      </c>
      <c r="V92" s="631"/>
      <c r="W92" s="532"/>
      <c r="X92" s="489"/>
      <c r="Y92" s="490"/>
      <c r="Z92" s="490"/>
      <c r="AA92" s="491">
        <v>200</v>
      </c>
      <c r="AB92" s="492">
        <v>0.5</v>
      </c>
      <c r="AC92" s="493">
        <f t="shared" si="45"/>
        <v>100</v>
      </c>
      <c r="AD92" s="494">
        <f t="shared" si="46"/>
        <v>200</v>
      </c>
      <c r="AE92" s="495">
        <v>0.05</v>
      </c>
      <c r="AF92" s="494">
        <f t="shared" si="19"/>
        <v>210</v>
      </c>
      <c r="AG92" s="496">
        <f t="shared" si="38"/>
        <v>2520</v>
      </c>
      <c r="AH92" s="582"/>
      <c r="AI92" s="582"/>
      <c r="AJ92" s="582"/>
      <c r="AK92" s="497"/>
      <c r="AL92" s="498">
        <f t="shared" si="28"/>
        <v>222.8978590544157</v>
      </c>
      <c r="AM92" s="496">
        <f t="shared" si="47"/>
        <v>2674.7743086529886</v>
      </c>
      <c r="AN92" s="582"/>
      <c r="AO92" s="582"/>
      <c r="AP92" s="582"/>
      <c r="AQ92" s="497"/>
      <c r="AR92" s="498">
        <f t="shared" si="29"/>
        <v>222.8978590544157</v>
      </c>
      <c r="AS92" s="496">
        <f t="shared" si="48"/>
        <v>2674.7743086529886</v>
      </c>
      <c r="AT92" s="582"/>
      <c r="AU92" s="582"/>
      <c r="AV92" s="582"/>
      <c r="AW92" s="497"/>
      <c r="AX92" s="498">
        <f t="shared" si="30"/>
        <v>222.8978590544157</v>
      </c>
      <c r="AY92" s="496">
        <f t="shared" si="49"/>
        <v>2674.7743086529886</v>
      </c>
      <c r="AZ92" s="582"/>
      <c r="BA92" s="582"/>
      <c r="BB92" s="582"/>
      <c r="BC92" s="497"/>
      <c r="BD92" s="498">
        <f t="shared" si="31"/>
        <v>222.8978590544157</v>
      </c>
      <c r="BE92" s="496">
        <f t="shared" si="50"/>
        <v>2674.7743086529886</v>
      </c>
      <c r="BF92" s="582"/>
      <c r="BG92" s="582"/>
      <c r="BH92" s="582"/>
      <c r="BI92" s="497"/>
      <c r="BJ92" s="498">
        <f t="shared" si="32"/>
        <v>222.8978590544157</v>
      </c>
      <c r="BK92" s="496">
        <f t="shared" si="51"/>
        <v>2674.7743086529886</v>
      </c>
      <c r="BL92" s="582"/>
      <c r="BM92" s="582"/>
      <c r="BN92" s="582"/>
    </row>
    <row r="93" spans="1:66" x14ac:dyDescent="0.25">
      <c r="A93" s="271">
        <v>3</v>
      </c>
      <c r="B93" s="399" t="s">
        <v>275</v>
      </c>
      <c r="C93" s="542" t="s">
        <v>276</v>
      </c>
      <c r="D93" s="372" t="s">
        <v>473</v>
      </c>
      <c r="E93" s="572"/>
      <c r="F93" s="273" t="str">
        <f t="shared" si="25"/>
        <v>079001VENP_Laboratoires</v>
      </c>
      <c r="G93" s="487" t="str">
        <f t="shared" si="44"/>
        <v>079001VENP_Laboratoires_Cta08</v>
      </c>
      <c r="H93" s="211" t="s">
        <v>12</v>
      </c>
      <c r="I93" s="211" t="s">
        <v>14</v>
      </c>
      <c r="J93" s="399">
        <v>1</v>
      </c>
      <c r="K93" s="399" t="s">
        <v>403</v>
      </c>
      <c r="L93" s="543" t="s">
        <v>468</v>
      </c>
      <c r="M93" s="488" t="s">
        <v>10</v>
      </c>
      <c r="N93" s="399">
        <v>4</v>
      </c>
      <c r="O93" s="544">
        <v>592</v>
      </c>
      <c r="P93" s="399">
        <v>592</v>
      </c>
      <c r="Q93" s="399">
        <v>292</v>
      </c>
      <c r="R93" s="399"/>
      <c r="S93" s="399" t="s">
        <v>425</v>
      </c>
      <c r="T93" s="399" t="s">
        <v>426</v>
      </c>
      <c r="U93" s="501" t="s">
        <v>140</v>
      </c>
      <c r="V93" s="631"/>
      <c r="W93" s="532"/>
      <c r="X93" s="489"/>
      <c r="Y93" s="490"/>
      <c r="Z93" s="490"/>
      <c r="AA93" s="491">
        <v>200</v>
      </c>
      <c r="AB93" s="492">
        <v>0.5</v>
      </c>
      <c r="AC93" s="493">
        <f t="shared" si="45"/>
        <v>100</v>
      </c>
      <c r="AD93" s="494">
        <f t="shared" si="46"/>
        <v>400</v>
      </c>
      <c r="AE93" s="495">
        <v>0.05</v>
      </c>
      <c r="AF93" s="494">
        <f t="shared" si="19"/>
        <v>420</v>
      </c>
      <c r="AG93" s="496">
        <f t="shared" si="38"/>
        <v>5040</v>
      </c>
      <c r="AH93" s="582"/>
      <c r="AI93" s="582"/>
      <c r="AJ93" s="582"/>
      <c r="AK93" s="497"/>
      <c r="AL93" s="498">
        <f t="shared" si="28"/>
        <v>445.79571810883141</v>
      </c>
      <c r="AM93" s="496">
        <f t="shared" si="47"/>
        <v>5349.5486173059771</v>
      </c>
      <c r="AN93" s="582"/>
      <c r="AO93" s="582"/>
      <c r="AP93" s="582"/>
      <c r="AQ93" s="497"/>
      <c r="AR93" s="498">
        <f t="shared" si="29"/>
        <v>445.79571810883141</v>
      </c>
      <c r="AS93" s="496">
        <f t="shared" si="48"/>
        <v>5349.5486173059771</v>
      </c>
      <c r="AT93" s="582"/>
      <c r="AU93" s="582"/>
      <c r="AV93" s="582"/>
      <c r="AW93" s="497"/>
      <c r="AX93" s="498">
        <f t="shared" si="30"/>
        <v>445.79571810883141</v>
      </c>
      <c r="AY93" s="496">
        <f t="shared" si="49"/>
        <v>5349.5486173059771</v>
      </c>
      <c r="AZ93" s="582"/>
      <c r="BA93" s="582"/>
      <c r="BB93" s="582"/>
      <c r="BC93" s="497"/>
      <c r="BD93" s="498">
        <f t="shared" si="31"/>
        <v>445.79571810883141</v>
      </c>
      <c r="BE93" s="496">
        <f t="shared" si="50"/>
        <v>5349.5486173059771</v>
      </c>
      <c r="BF93" s="582"/>
      <c r="BG93" s="582"/>
      <c r="BH93" s="582"/>
      <c r="BI93" s="497"/>
      <c r="BJ93" s="498">
        <f t="shared" si="32"/>
        <v>445.79571810883141</v>
      </c>
      <c r="BK93" s="496">
        <f t="shared" si="51"/>
        <v>5349.5486173059771</v>
      </c>
      <c r="BL93" s="582"/>
      <c r="BM93" s="582"/>
      <c r="BN93" s="582"/>
    </row>
    <row r="94" spans="1:66" x14ac:dyDescent="0.25">
      <c r="A94" s="271">
        <v>3</v>
      </c>
      <c r="B94" s="399" t="s">
        <v>275</v>
      </c>
      <c r="C94" s="542" t="s">
        <v>276</v>
      </c>
      <c r="D94" s="372" t="s">
        <v>473</v>
      </c>
      <c r="E94" s="572"/>
      <c r="F94" s="273" t="str">
        <f t="shared" si="25"/>
        <v>079001VENP_Laboratoires</v>
      </c>
      <c r="G94" s="487" t="str">
        <f t="shared" si="44"/>
        <v>079001VENP_Laboratoires_Cta08</v>
      </c>
      <c r="H94" s="211" t="s">
        <v>12</v>
      </c>
      <c r="I94" s="211" t="s">
        <v>14</v>
      </c>
      <c r="J94" s="399">
        <v>1</v>
      </c>
      <c r="K94" s="399" t="s">
        <v>403</v>
      </c>
      <c r="L94" s="543" t="s">
        <v>468</v>
      </c>
      <c r="M94" s="488" t="s">
        <v>10</v>
      </c>
      <c r="N94" s="399">
        <v>2</v>
      </c>
      <c r="O94" s="544">
        <v>287</v>
      </c>
      <c r="P94" s="399">
        <v>592</v>
      </c>
      <c r="Q94" s="399">
        <v>292</v>
      </c>
      <c r="R94" s="399"/>
      <c r="S94" s="399" t="s">
        <v>425</v>
      </c>
      <c r="T94" s="399" t="s">
        <v>426</v>
      </c>
      <c r="U94" s="501" t="s">
        <v>140</v>
      </c>
      <c r="V94" s="631"/>
      <c r="W94" s="532"/>
      <c r="X94" s="489"/>
      <c r="Y94" s="490"/>
      <c r="Z94" s="490"/>
      <c r="AA94" s="491">
        <v>200</v>
      </c>
      <c r="AB94" s="492">
        <v>0.5</v>
      </c>
      <c r="AC94" s="493">
        <f t="shared" si="45"/>
        <v>100</v>
      </c>
      <c r="AD94" s="494">
        <f t="shared" si="46"/>
        <v>200</v>
      </c>
      <c r="AE94" s="495">
        <v>0.05</v>
      </c>
      <c r="AF94" s="494">
        <f t="shared" si="19"/>
        <v>210</v>
      </c>
      <c r="AG94" s="496">
        <f t="shared" si="38"/>
        <v>2520</v>
      </c>
      <c r="AH94" s="582"/>
      <c r="AI94" s="582"/>
      <c r="AJ94" s="582"/>
      <c r="AK94" s="497"/>
      <c r="AL94" s="498">
        <f t="shared" si="28"/>
        <v>222.8978590544157</v>
      </c>
      <c r="AM94" s="496">
        <f t="shared" si="47"/>
        <v>2674.7743086529886</v>
      </c>
      <c r="AN94" s="582"/>
      <c r="AO94" s="582"/>
      <c r="AP94" s="582"/>
      <c r="AQ94" s="497"/>
      <c r="AR94" s="498">
        <f t="shared" si="29"/>
        <v>222.8978590544157</v>
      </c>
      <c r="AS94" s="496">
        <f t="shared" si="48"/>
        <v>2674.7743086529886</v>
      </c>
      <c r="AT94" s="582"/>
      <c r="AU94" s="582"/>
      <c r="AV94" s="582"/>
      <c r="AW94" s="497"/>
      <c r="AX94" s="498">
        <f t="shared" si="30"/>
        <v>222.8978590544157</v>
      </c>
      <c r="AY94" s="496">
        <f t="shared" si="49"/>
        <v>2674.7743086529886</v>
      </c>
      <c r="AZ94" s="582"/>
      <c r="BA94" s="582"/>
      <c r="BB94" s="582"/>
      <c r="BC94" s="497"/>
      <c r="BD94" s="498">
        <f t="shared" si="31"/>
        <v>222.8978590544157</v>
      </c>
      <c r="BE94" s="496">
        <f t="shared" si="50"/>
        <v>2674.7743086529886</v>
      </c>
      <c r="BF94" s="582"/>
      <c r="BG94" s="582"/>
      <c r="BH94" s="582"/>
      <c r="BI94" s="497"/>
      <c r="BJ94" s="498">
        <f t="shared" si="32"/>
        <v>222.8978590544157</v>
      </c>
      <c r="BK94" s="496">
        <f t="shared" si="51"/>
        <v>2674.7743086529886</v>
      </c>
      <c r="BL94" s="582"/>
      <c r="BM94" s="582"/>
      <c r="BN94" s="582"/>
    </row>
    <row r="95" spans="1:66" x14ac:dyDescent="0.25">
      <c r="A95" s="271">
        <v>3</v>
      </c>
      <c r="B95" s="399" t="s">
        <v>275</v>
      </c>
      <c r="C95" s="542" t="s">
        <v>276</v>
      </c>
      <c r="D95" s="372" t="s">
        <v>473</v>
      </c>
      <c r="E95" s="572"/>
      <c r="F95" s="273" t="str">
        <f t="shared" si="25"/>
        <v>079001VENP_Laboratoires</v>
      </c>
      <c r="G95" s="487" t="str">
        <f t="shared" si="44"/>
        <v>079001VENP_Laboratoires_Cta08</v>
      </c>
      <c r="H95" s="211" t="s">
        <v>12</v>
      </c>
      <c r="I95" s="211" t="s">
        <v>14</v>
      </c>
      <c r="J95" s="399">
        <v>0.25</v>
      </c>
      <c r="K95" s="399" t="s">
        <v>403</v>
      </c>
      <c r="L95" s="543" t="s">
        <v>468</v>
      </c>
      <c r="M95" s="488" t="s">
        <v>10</v>
      </c>
      <c r="N95" s="399">
        <v>4</v>
      </c>
      <c r="O95" s="544">
        <v>592</v>
      </c>
      <c r="P95" s="399">
        <v>592</v>
      </c>
      <c r="Q95" s="399">
        <v>292</v>
      </c>
      <c r="R95" s="399"/>
      <c r="S95" s="399" t="s">
        <v>425</v>
      </c>
      <c r="T95" s="399" t="s">
        <v>426</v>
      </c>
      <c r="U95" s="501" t="s">
        <v>142</v>
      </c>
      <c r="V95" s="631"/>
      <c r="W95" s="532"/>
      <c r="X95" s="489"/>
      <c r="Y95" s="490"/>
      <c r="Z95" s="490"/>
      <c r="AA95" s="491">
        <v>200</v>
      </c>
      <c r="AB95" s="492">
        <v>0.5</v>
      </c>
      <c r="AC95" s="493">
        <f t="shared" si="45"/>
        <v>100</v>
      </c>
      <c r="AD95" s="494">
        <f t="shared" si="46"/>
        <v>100</v>
      </c>
      <c r="AE95" s="495">
        <v>0.05</v>
      </c>
      <c r="AF95" s="494">
        <f t="shared" si="19"/>
        <v>105</v>
      </c>
      <c r="AG95" s="496">
        <f t="shared" si="38"/>
        <v>1260</v>
      </c>
      <c r="AH95" s="582"/>
      <c r="AI95" s="582"/>
      <c r="AJ95" s="582"/>
      <c r="AK95" s="497"/>
      <c r="AL95" s="498">
        <f t="shared" si="28"/>
        <v>111.44892952720785</v>
      </c>
      <c r="AM95" s="496">
        <f t="shared" si="47"/>
        <v>1337.3871543264943</v>
      </c>
      <c r="AN95" s="582"/>
      <c r="AO95" s="582"/>
      <c r="AP95" s="582"/>
      <c r="AQ95" s="497"/>
      <c r="AR95" s="498">
        <f t="shared" si="29"/>
        <v>111.44892952720785</v>
      </c>
      <c r="AS95" s="496">
        <f t="shared" si="48"/>
        <v>1337.3871543264943</v>
      </c>
      <c r="AT95" s="582"/>
      <c r="AU95" s="582"/>
      <c r="AV95" s="582"/>
      <c r="AW95" s="497"/>
      <c r="AX95" s="498">
        <f t="shared" si="30"/>
        <v>111.44892952720785</v>
      </c>
      <c r="AY95" s="496">
        <f t="shared" si="49"/>
        <v>1337.3871543264943</v>
      </c>
      <c r="AZ95" s="582"/>
      <c r="BA95" s="582"/>
      <c r="BB95" s="582"/>
      <c r="BC95" s="497"/>
      <c r="BD95" s="498">
        <f t="shared" si="31"/>
        <v>111.44892952720785</v>
      </c>
      <c r="BE95" s="496">
        <f t="shared" si="50"/>
        <v>1337.3871543264943</v>
      </c>
      <c r="BF95" s="582"/>
      <c r="BG95" s="582"/>
      <c r="BH95" s="582"/>
      <c r="BI95" s="497"/>
      <c r="BJ95" s="498">
        <f t="shared" si="32"/>
        <v>111.44892952720785</v>
      </c>
      <c r="BK95" s="496">
        <f t="shared" si="51"/>
        <v>1337.3871543264943</v>
      </c>
      <c r="BL95" s="582"/>
      <c r="BM95" s="582"/>
      <c r="BN95" s="582"/>
    </row>
    <row r="96" spans="1:66" x14ac:dyDescent="0.25">
      <c r="A96" s="271">
        <v>3</v>
      </c>
      <c r="B96" s="399" t="s">
        <v>275</v>
      </c>
      <c r="C96" s="542" t="s">
        <v>276</v>
      </c>
      <c r="D96" s="372" t="s">
        <v>473</v>
      </c>
      <c r="E96" s="573"/>
      <c r="F96" s="273" t="str">
        <f t="shared" si="25"/>
        <v>079001VENP_Laboratoires</v>
      </c>
      <c r="G96" s="487" t="str">
        <f t="shared" si="44"/>
        <v>079001VENP_Laboratoires_Cta08</v>
      </c>
      <c r="H96" s="211" t="s">
        <v>12</v>
      </c>
      <c r="I96" s="211" t="s">
        <v>14</v>
      </c>
      <c r="J96" s="399">
        <v>0.25</v>
      </c>
      <c r="K96" s="399" t="s">
        <v>403</v>
      </c>
      <c r="L96" s="543" t="s">
        <v>468</v>
      </c>
      <c r="M96" s="488" t="s">
        <v>10</v>
      </c>
      <c r="N96" s="399">
        <v>2</v>
      </c>
      <c r="O96" s="544">
        <v>287</v>
      </c>
      <c r="P96" s="399">
        <v>592</v>
      </c>
      <c r="Q96" s="399">
        <v>292</v>
      </c>
      <c r="R96" s="399"/>
      <c r="S96" s="399" t="s">
        <v>425</v>
      </c>
      <c r="T96" s="399" t="s">
        <v>426</v>
      </c>
      <c r="U96" s="501" t="s">
        <v>142</v>
      </c>
      <c r="V96" s="631"/>
      <c r="W96" s="532"/>
      <c r="X96" s="489"/>
      <c r="Y96" s="490"/>
      <c r="Z96" s="490"/>
      <c r="AA96" s="491">
        <v>200</v>
      </c>
      <c r="AB96" s="492">
        <v>0.5</v>
      </c>
      <c r="AC96" s="493">
        <f t="shared" si="45"/>
        <v>100</v>
      </c>
      <c r="AD96" s="494">
        <f t="shared" si="46"/>
        <v>50</v>
      </c>
      <c r="AE96" s="495">
        <v>0.05</v>
      </c>
      <c r="AF96" s="494">
        <f t="shared" ref="AF96:AF116" si="52">AD96*(AE96+1)</f>
        <v>52.5</v>
      </c>
      <c r="AG96" s="496">
        <f t="shared" si="38"/>
        <v>630</v>
      </c>
      <c r="AH96" s="582"/>
      <c r="AI96" s="582"/>
      <c r="AJ96" s="582"/>
      <c r="AK96" s="497"/>
      <c r="AL96" s="498">
        <f t="shared" si="28"/>
        <v>55.724464763603926</v>
      </c>
      <c r="AM96" s="496">
        <f t="shared" si="47"/>
        <v>668.69357716324714</v>
      </c>
      <c r="AN96" s="582"/>
      <c r="AO96" s="582"/>
      <c r="AP96" s="582"/>
      <c r="AQ96" s="497"/>
      <c r="AR96" s="498">
        <f t="shared" si="29"/>
        <v>55.724464763603926</v>
      </c>
      <c r="AS96" s="496">
        <f t="shared" si="48"/>
        <v>668.69357716324714</v>
      </c>
      <c r="AT96" s="582"/>
      <c r="AU96" s="582"/>
      <c r="AV96" s="582"/>
      <c r="AW96" s="497"/>
      <c r="AX96" s="498">
        <f t="shared" si="30"/>
        <v>55.724464763603926</v>
      </c>
      <c r="AY96" s="496">
        <f t="shared" si="49"/>
        <v>668.69357716324714</v>
      </c>
      <c r="AZ96" s="582"/>
      <c r="BA96" s="582"/>
      <c r="BB96" s="582"/>
      <c r="BC96" s="497"/>
      <c r="BD96" s="498">
        <f t="shared" si="31"/>
        <v>55.724464763603926</v>
      </c>
      <c r="BE96" s="496">
        <f t="shared" si="50"/>
        <v>668.69357716324714</v>
      </c>
      <c r="BF96" s="582"/>
      <c r="BG96" s="582"/>
      <c r="BH96" s="582"/>
      <c r="BI96" s="497"/>
      <c r="BJ96" s="498">
        <f t="shared" si="32"/>
        <v>55.724464763603926</v>
      </c>
      <c r="BK96" s="496">
        <f t="shared" si="51"/>
        <v>668.69357716324714</v>
      </c>
      <c r="BL96" s="582"/>
      <c r="BM96" s="582"/>
      <c r="BN96" s="582"/>
    </row>
    <row r="97" spans="1:66" x14ac:dyDescent="0.25">
      <c r="A97" s="271">
        <v>3</v>
      </c>
      <c r="B97" s="399" t="s">
        <v>275</v>
      </c>
      <c r="C97" s="542" t="s">
        <v>276</v>
      </c>
      <c r="D97" s="372" t="s">
        <v>473</v>
      </c>
      <c r="E97" s="574" t="str">
        <f>F97</f>
        <v>079001VENP_Aerial</v>
      </c>
      <c r="F97" s="273" t="str">
        <f t="shared" ref="F97:F116" si="53">CONCATENATE(C97,I97,M97,K97)</f>
        <v>079001VENP_Aerial</v>
      </c>
      <c r="G97" s="487" t="str">
        <f t="shared" si="44"/>
        <v>079001VENP_Aerial_Cta10</v>
      </c>
      <c r="H97" s="211" t="s">
        <v>12</v>
      </c>
      <c r="I97" s="211" t="s">
        <v>14</v>
      </c>
      <c r="J97" s="399">
        <v>1</v>
      </c>
      <c r="K97" s="399" t="s">
        <v>404</v>
      </c>
      <c r="L97" s="543" t="s">
        <v>469</v>
      </c>
      <c r="M97" s="488" t="s">
        <v>10</v>
      </c>
      <c r="N97" s="399">
        <v>2</v>
      </c>
      <c r="O97" s="544">
        <v>592</v>
      </c>
      <c r="P97" s="399">
        <v>592</v>
      </c>
      <c r="Q97" s="399">
        <v>25</v>
      </c>
      <c r="R97" s="399" t="s">
        <v>411</v>
      </c>
      <c r="S97" s="399" t="s">
        <v>134</v>
      </c>
      <c r="T97" s="399" t="s">
        <v>136</v>
      </c>
      <c r="U97" s="501" t="s">
        <v>146</v>
      </c>
      <c r="V97" s="631"/>
      <c r="W97" s="532"/>
      <c r="X97" s="489"/>
      <c r="Y97" s="490"/>
      <c r="Z97" s="490"/>
      <c r="AA97" s="491">
        <v>200</v>
      </c>
      <c r="AB97" s="492">
        <v>0.5</v>
      </c>
      <c r="AC97" s="493">
        <f t="shared" si="45"/>
        <v>100</v>
      </c>
      <c r="AD97" s="494">
        <f t="shared" si="46"/>
        <v>200</v>
      </c>
      <c r="AE97" s="495">
        <v>0.05</v>
      </c>
      <c r="AF97" s="494">
        <f t="shared" si="52"/>
        <v>210</v>
      </c>
      <c r="AG97" s="496">
        <f t="shared" si="38"/>
        <v>2520</v>
      </c>
      <c r="AH97" s="582"/>
      <c r="AI97" s="582"/>
      <c r="AJ97" s="582"/>
      <c r="AK97" s="497"/>
      <c r="AL97" s="498">
        <f t="shared" si="28"/>
        <v>222.8978590544157</v>
      </c>
      <c r="AM97" s="496">
        <f t="shared" si="47"/>
        <v>2674.7743086529886</v>
      </c>
      <c r="AN97" s="582"/>
      <c r="AO97" s="582"/>
      <c r="AP97" s="582"/>
      <c r="AQ97" s="497"/>
      <c r="AR97" s="498">
        <f t="shared" si="29"/>
        <v>222.8978590544157</v>
      </c>
      <c r="AS97" s="496">
        <f t="shared" si="48"/>
        <v>2674.7743086529886</v>
      </c>
      <c r="AT97" s="582"/>
      <c r="AU97" s="582"/>
      <c r="AV97" s="582"/>
      <c r="AW97" s="497"/>
      <c r="AX97" s="498">
        <f t="shared" si="30"/>
        <v>222.8978590544157</v>
      </c>
      <c r="AY97" s="496">
        <f t="shared" si="49"/>
        <v>2674.7743086529886</v>
      </c>
      <c r="AZ97" s="582"/>
      <c r="BA97" s="582"/>
      <c r="BB97" s="582"/>
      <c r="BC97" s="497"/>
      <c r="BD97" s="498">
        <f t="shared" si="31"/>
        <v>222.8978590544157</v>
      </c>
      <c r="BE97" s="496">
        <f t="shared" si="50"/>
        <v>2674.7743086529886</v>
      </c>
      <c r="BF97" s="582"/>
      <c r="BG97" s="582"/>
      <c r="BH97" s="582"/>
      <c r="BI97" s="497"/>
      <c r="BJ97" s="498">
        <f t="shared" si="32"/>
        <v>222.8978590544157</v>
      </c>
      <c r="BK97" s="496">
        <f t="shared" si="51"/>
        <v>2674.7743086529886</v>
      </c>
      <c r="BL97" s="582"/>
      <c r="BM97" s="582"/>
      <c r="BN97" s="582"/>
    </row>
    <row r="98" spans="1:66" x14ac:dyDescent="0.25">
      <c r="A98" s="271">
        <v>3</v>
      </c>
      <c r="B98" s="399" t="s">
        <v>275</v>
      </c>
      <c r="C98" s="542" t="s">
        <v>276</v>
      </c>
      <c r="D98" s="372" t="s">
        <v>473</v>
      </c>
      <c r="E98" s="572"/>
      <c r="F98" s="273" t="str">
        <f t="shared" si="53"/>
        <v>079001VENP_Aerial</v>
      </c>
      <c r="G98" s="487" t="str">
        <f t="shared" si="44"/>
        <v>079001VENP_Aerial_Cta10</v>
      </c>
      <c r="H98" s="211" t="s">
        <v>12</v>
      </c>
      <c r="I98" s="211" t="s">
        <v>14</v>
      </c>
      <c r="J98" s="399">
        <v>1</v>
      </c>
      <c r="K98" s="399" t="s">
        <v>404</v>
      </c>
      <c r="L98" s="543" t="s">
        <v>469</v>
      </c>
      <c r="M98" s="488" t="s">
        <v>10</v>
      </c>
      <c r="N98" s="399">
        <v>3</v>
      </c>
      <c r="O98" s="544">
        <v>287</v>
      </c>
      <c r="P98" s="399">
        <v>592</v>
      </c>
      <c r="Q98" s="399">
        <v>25</v>
      </c>
      <c r="R98" s="399" t="s">
        <v>411</v>
      </c>
      <c r="S98" s="399" t="s">
        <v>134</v>
      </c>
      <c r="T98" s="399" t="s">
        <v>136</v>
      </c>
      <c r="U98" s="501" t="s">
        <v>146</v>
      </c>
      <c r="V98" s="631"/>
      <c r="W98" s="532"/>
      <c r="X98" s="489"/>
      <c r="Y98" s="490"/>
      <c r="Z98" s="490"/>
      <c r="AA98" s="491">
        <v>200</v>
      </c>
      <c r="AB98" s="492">
        <v>0.5</v>
      </c>
      <c r="AC98" s="493">
        <f t="shared" si="45"/>
        <v>100</v>
      </c>
      <c r="AD98" s="494">
        <f t="shared" si="46"/>
        <v>300</v>
      </c>
      <c r="AE98" s="495">
        <v>0.05</v>
      </c>
      <c r="AF98" s="494">
        <f t="shared" si="52"/>
        <v>315</v>
      </c>
      <c r="AG98" s="496">
        <f t="shared" si="38"/>
        <v>3780</v>
      </c>
      <c r="AH98" s="582"/>
      <c r="AI98" s="582"/>
      <c r="AJ98" s="582"/>
      <c r="AK98" s="497"/>
      <c r="AL98" s="498">
        <f t="shared" si="28"/>
        <v>334.34678858162357</v>
      </c>
      <c r="AM98" s="496">
        <f t="shared" si="47"/>
        <v>4012.1614629794831</v>
      </c>
      <c r="AN98" s="582"/>
      <c r="AO98" s="582"/>
      <c r="AP98" s="582"/>
      <c r="AQ98" s="497"/>
      <c r="AR98" s="498">
        <f t="shared" si="29"/>
        <v>334.34678858162357</v>
      </c>
      <c r="AS98" s="496">
        <f t="shared" si="48"/>
        <v>4012.1614629794831</v>
      </c>
      <c r="AT98" s="582"/>
      <c r="AU98" s="582"/>
      <c r="AV98" s="582"/>
      <c r="AW98" s="497"/>
      <c r="AX98" s="498">
        <f t="shared" si="30"/>
        <v>334.34678858162357</v>
      </c>
      <c r="AY98" s="496">
        <f t="shared" si="49"/>
        <v>4012.1614629794831</v>
      </c>
      <c r="AZ98" s="582"/>
      <c r="BA98" s="582"/>
      <c r="BB98" s="582"/>
      <c r="BC98" s="497"/>
      <c r="BD98" s="498">
        <f t="shared" si="31"/>
        <v>334.34678858162357</v>
      </c>
      <c r="BE98" s="496">
        <f t="shared" si="50"/>
        <v>4012.1614629794831</v>
      </c>
      <c r="BF98" s="582"/>
      <c r="BG98" s="582"/>
      <c r="BH98" s="582"/>
      <c r="BI98" s="497"/>
      <c r="BJ98" s="498">
        <f t="shared" si="32"/>
        <v>334.34678858162357</v>
      </c>
      <c r="BK98" s="496">
        <f t="shared" si="51"/>
        <v>4012.1614629794831</v>
      </c>
      <c r="BL98" s="582"/>
      <c r="BM98" s="582"/>
      <c r="BN98" s="582"/>
    </row>
    <row r="99" spans="1:66" x14ac:dyDescent="0.25">
      <c r="A99" s="271">
        <v>3</v>
      </c>
      <c r="B99" s="399" t="s">
        <v>275</v>
      </c>
      <c r="C99" s="542" t="s">
        <v>276</v>
      </c>
      <c r="D99" s="372" t="s">
        <v>473</v>
      </c>
      <c r="E99" s="572"/>
      <c r="F99" s="273" t="str">
        <f t="shared" si="53"/>
        <v>079001VENP_Aerial</v>
      </c>
      <c r="G99" s="487" t="str">
        <f t="shared" si="44"/>
        <v>079001VENP_Aerial_Cta10</v>
      </c>
      <c r="H99" s="211" t="s">
        <v>12</v>
      </c>
      <c r="I99" s="211" t="s">
        <v>14</v>
      </c>
      <c r="J99" s="399">
        <v>1</v>
      </c>
      <c r="K99" s="399" t="s">
        <v>404</v>
      </c>
      <c r="L99" s="543" t="s">
        <v>469</v>
      </c>
      <c r="M99" s="488" t="s">
        <v>10</v>
      </c>
      <c r="N99" s="399">
        <v>1</v>
      </c>
      <c r="O99" s="544">
        <v>287</v>
      </c>
      <c r="P99" s="399">
        <v>287</v>
      </c>
      <c r="Q99" s="399">
        <v>25</v>
      </c>
      <c r="R99" s="399" t="s">
        <v>410</v>
      </c>
      <c r="S99" s="399" t="s">
        <v>134</v>
      </c>
      <c r="T99" s="399" t="s">
        <v>136</v>
      </c>
      <c r="U99" s="501" t="s">
        <v>146</v>
      </c>
      <c r="V99" s="631"/>
      <c r="W99" s="532"/>
      <c r="X99" s="489"/>
      <c r="Y99" s="490"/>
      <c r="Z99" s="490"/>
      <c r="AA99" s="491">
        <v>200</v>
      </c>
      <c r="AB99" s="492">
        <v>0.5</v>
      </c>
      <c r="AC99" s="493">
        <f>AA99-(AA99*AB99)</f>
        <v>100</v>
      </c>
      <c r="AD99" s="494">
        <f>(AC99*N99)*J99</f>
        <v>100</v>
      </c>
      <c r="AE99" s="495">
        <v>0.05</v>
      </c>
      <c r="AF99" s="494">
        <f t="shared" si="52"/>
        <v>105</v>
      </c>
      <c r="AG99" s="496">
        <f t="shared" si="38"/>
        <v>1260</v>
      </c>
      <c r="AH99" s="582"/>
      <c r="AI99" s="582"/>
      <c r="AJ99" s="582"/>
      <c r="AK99" s="497"/>
      <c r="AL99" s="498">
        <f t="shared" ref="AL99" si="54">AF99*$G$10</f>
        <v>111.44892952720785</v>
      </c>
      <c r="AM99" s="496">
        <f>AL99*12</f>
        <v>1337.3871543264943</v>
      </c>
      <c r="AN99" s="582"/>
      <c r="AO99" s="582"/>
      <c r="AP99" s="582"/>
      <c r="AQ99" s="497"/>
      <c r="AR99" s="498">
        <f t="shared" ref="AR99" si="55">AF99*$G$11</f>
        <v>111.44892952720785</v>
      </c>
      <c r="AS99" s="496">
        <f>AR99*12</f>
        <v>1337.3871543264943</v>
      </c>
      <c r="AT99" s="582"/>
      <c r="AU99" s="582"/>
      <c r="AV99" s="582"/>
      <c r="AW99" s="497"/>
      <c r="AX99" s="498">
        <f t="shared" ref="AX99" si="56">AF99*$G$12</f>
        <v>111.44892952720785</v>
      </c>
      <c r="AY99" s="496">
        <f>AX99*12</f>
        <v>1337.3871543264943</v>
      </c>
      <c r="AZ99" s="582"/>
      <c r="BA99" s="582"/>
      <c r="BB99" s="582"/>
      <c r="BC99" s="497"/>
      <c r="BD99" s="498">
        <f t="shared" ref="BD99" si="57">AF99*$G$13</f>
        <v>111.44892952720785</v>
      </c>
      <c r="BE99" s="496">
        <f>BD99*12</f>
        <v>1337.3871543264943</v>
      </c>
      <c r="BF99" s="582"/>
      <c r="BG99" s="582"/>
      <c r="BH99" s="582"/>
      <c r="BI99" s="497"/>
      <c r="BJ99" s="498">
        <f t="shared" ref="BJ99" si="58">AF99*$G$14</f>
        <v>111.44892952720785</v>
      </c>
      <c r="BK99" s="496">
        <f>BJ99*12</f>
        <v>1337.3871543264943</v>
      </c>
      <c r="BL99" s="582"/>
      <c r="BM99" s="582"/>
      <c r="BN99" s="582"/>
    </row>
    <row r="100" spans="1:66" x14ac:dyDescent="0.25">
      <c r="A100" s="271">
        <v>3</v>
      </c>
      <c r="B100" s="399" t="s">
        <v>275</v>
      </c>
      <c r="C100" s="542" t="s">
        <v>276</v>
      </c>
      <c r="D100" s="372" t="s">
        <v>473</v>
      </c>
      <c r="E100" s="572"/>
      <c r="F100" s="273" t="str">
        <f t="shared" si="53"/>
        <v>079001VENP_Aerial</v>
      </c>
      <c r="G100" s="487" t="str">
        <f t="shared" ref="G100:G116" si="59">CONCATENATE(C100,I100,M100,K100,M100,L100)</f>
        <v>079001VENP_Aerial_Cta10</v>
      </c>
      <c r="H100" s="211" t="s">
        <v>12</v>
      </c>
      <c r="I100" s="211" t="s">
        <v>14</v>
      </c>
      <c r="J100" s="399">
        <v>1</v>
      </c>
      <c r="K100" s="399" t="s">
        <v>404</v>
      </c>
      <c r="L100" s="543" t="s">
        <v>469</v>
      </c>
      <c r="M100" s="488" t="s">
        <v>10</v>
      </c>
      <c r="N100" s="399">
        <v>2</v>
      </c>
      <c r="O100" s="544">
        <v>592</v>
      </c>
      <c r="P100" s="399">
        <v>592</v>
      </c>
      <c r="Q100" s="399">
        <v>292</v>
      </c>
      <c r="R100" s="399"/>
      <c r="S100" s="399" t="s">
        <v>425</v>
      </c>
      <c r="T100" s="399" t="s">
        <v>426</v>
      </c>
      <c r="U100" s="501" t="s">
        <v>140</v>
      </c>
      <c r="V100" s="631"/>
      <c r="W100" s="532"/>
      <c r="X100" s="489"/>
      <c r="Y100" s="490"/>
      <c r="Z100" s="490"/>
      <c r="AA100" s="491">
        <v>200</v>
      </c>
      <c r="AB100" s="492">
        <v>0.5</v>
      </c>
      <c r="AC100" s="493">
        <f t="shared" ref="AC100:AC116" si="60">AA100-(AA100*AB100)</f>
        <v>100</v>
      </c>
      <c r="AD100" s="494">
        <f t="shared" ref="AD100:AD116" si="61">(AC100*N100)*J100</f>
        <v>200</v>
      </c>
      <c r="AE100" s="495">
        <v>0.05</v>
      </c>
      <c r="AF100" s="494">
        <f t="shared" si="52"/>
        <v>210</v>
      </c>
      <c r="AG100" s="496">
        <f t="shared" ref="AG100:AG116" si="62">AF100*12</f>
        <v>2520</v>
      </c>
      <c r="AH100" s="582"/>
      <c r="AI100" s="582"/>
      <c r="AJ100" s="582"/>
      <c r="AK100" s="497"/>
      <c r="AL100" s="498">
        <f t="shared" ref="AL100:AL116" si="63">AF100*$G$10</f>
        <v>222.8978590544157</v>
      </c>
      <c r="AM100" s="496">
        <f t="shared" ref="AM100:AM116" si="64">AL100*12</f>
        <v>2674.7743086529886</v>
      </c>
      <c r="AN100" s="582"/>
      <c r="AO100" s="582"/>
      <c r="AP100" s="582"/>
      <c r="AQ100" s="497"/>
      <c r="AR100" s="498">
        <f t="shared" ref="AR100:AR116" si="65">AF100*$G$11</f>
        <v>222.8978590544157</v>
      </c>
      <c r="AS100" s="496">
        <f t="shared" ref="AS100:AS116" si="66">AR100*12</f>
        <v>2674.7743086529886</v>
      </c>
      <c r="AT100" s="582"/>
      <c r="AU100" s="582"/>
      <c r="AV100" s="582"/>
      <c r="AW100" s="497"/>
      <c r="AX100" s="498">
        <f t="shared" ref="AX100:AX116" si="67">AF100*$G$12</f>
        <v>222.8978590544157</v>
      </c>
      <c r="AY100" s="496">
        <f t="shared" ref="AY100:AY116" si="68">AX100*12</f>
        <v>2674.7743086529886</v>
      </c>
      <c r="AZ100" s="582"/>
      <c r="BA100" s="582"/>
      <c r="BB100" s="582"/>
      <c r="BC100" s="497"/>
      <c r="BD100" s="498">
        <f t="shared" ref="BD100:BD116" si="69">AF100*$G$13</f>
        <v>222.8978590544157</v>
      </c>
      <c r="BE100" s="496">
        <f t="shared" ref="BE100:BE116" si="70">BD100*12</f>
        <v>2674.7743086529886</v>
      </c>
      <c r="BF100" s="582"/>
      <c r="BG100" s="582"/>
      <c r="BH100" s="582"/>
      <c r="BI100" s="497"/>
      <c r="BJ100" s="498">
        <f t="shared" ref="BJ100:BJ116" si="71">AF100*$G$14</f>
        <v>222.8978590544157</v>
      </c>
      <c r="BK100" s="496">
        <f t="shared" ref="BK100:BK116" si="72">BJ100*12</f>
        <v>2674.7743086529886</v>
      </c>
      <c r="BL100" s="582"/>
      <c r="BM100" s="582"/>
      <c r="BN100" s="582"/>
    </row>
    <row r="101" spans="1:66" x14ac:dyDescent="0.25">
      <c r="A101" s="271">
        <v>3</v>
      </c>
      <c r="B101" s="399" t="s">
        <v>275</v>
      </c>
      <c r="C101" s="542" t="s">
        <v>276</v>
      </c>
      <c r="D101" s="372" t="s">
        <v>473</v>
      </c>
      <c r="E101" s="572"/>
      <c r="F101" s="273" t="str">
        <f t="shared" si="53"/>
        <v>079001VENP_Aerial</v>
      </c>
      <c r="G101" s="487" t="str">
        <f t="shared" si="59"/>
        <v>079001VENP_Aerial_Cta10</v>
      </c>
      <c r="H101" s="211" t="s">
        <v>12</v>
      </c>
      <c r="I101" s="211" t="s">
        <v>14</v>
      </c>
      <c r="J101" s="399">
        <v>1</v>
      </c>
      <c r="K101" s="399" t="s">
        <v>404</v>
      </c>
      <c r="L101" s="543" t="s">
        <v>469</v>
      </c>
      <c r="M101" s="488" t="s">
        <v>10</v>
      </c>
      <c r="N101" s="399">
        <v>3</v>
      </c>
      <c r="O101" s="544">
        <v>287</v>
      </c>
      <c r="P101" s="399">
        <v>592</v>
      </c>
      <c r="Q101" s="399">
        <v>292</v>
      </c>
      <c r="R101" s="399"/>
      <c r="S101" s="399" t="s">
        <v>425</v>
      </c>
      <c r="T101" s="399" t="s">
        <v>426</v>
      </c>
      <c r="U101" s="501" t="s">
        <v>140</v>
      </c>
      <c r="V101" s="631"/>
      <c r="W101" s="532"/>
      <c r="X101" s="489"/>
      <c r="Y101" s="490"/>
      <c r="Z101" s="490"/>
      <c r="AA101" s="491">
        <v>200</v>
      </c>
      <c r="AB101" s="492">
        <v>0.5</v>
      </c>
      <c r="AC101" s="493">
        <f t="shared" si="60"/>
        <v>100</v>
      </c>
      <c r="AD101" s="494">
        <f t="shared" si="61"/>
        <v>300</v>
      </c>
      <c r="AE101" s="495">
        <v>0.05</v>
      </c>
      <c r="AF101" s="494">
        <f t="shared" si="52"/>
        <v>315</v>
      </c>
      <c r="AG101" s="496">
        <f t="shared" si="62"/>
        <v>3780</v>
      </c>
      <c r="AH101" s="582"/>
      <c r="AI101" s="582"/>
      <c r="AJ101" s="582"/>
      <c r="AK101" s="497"/>
      <c r="AL101" s="498">
        <f t="shared" si="63"/>
        <v>334.34678858162357</v>
      </c>
      <c r="AM101" s="496">
        <f t="shared" si="64"/>
        <v>4012.1614629794831</v>
      </c>
      <c r="AN101" s="582"/>
      <c r="AO101" s="582"/>
      <c r="AP101" s="582"/>
      <c r="AQ101" s="497"/>
      <c r="AR101" s="498">
        <f t="shared" si="65"/>
        <v>334.34678858162357</v>
      </c>
      <c r="AS101" s="496">
        <f t="shared" si="66"/>
        <v>4012.1614629794831</v>
      </c>
      <c r="AT101" s="582"/>
      <c r="AU101" s="582"/>
      <c r="AV101" s="582"/>
      <c r="AW101" s="497"/>
      <c r="AX101" s="498">
        <f t="shared" si="67"/>
        <v>334.34678858162357</v>
      </c>
      <c r="AY101" s="496">
        <f t="shared" si="68"/>
        <v>4012.1614629794831</v>
      </c>
      <c r="AZ101" s="582"/>
      <c r="BA101" s="582"/>
      <c r="BB101" s="582"/>
      <c r="BC101" s="497"/>
      <c r="BD101" s="498">
        <f t="shared" si="69"/>
        <v>334.34678858162357</v>
      </c>
      <c r="BE101" s="496">
        <f t="shared" si="70"/>
        <v>4012.1614629794831</v>
      </c>
      <c r="BF101" s="582"/>
      <c r="BG101" s="582"/>
      <c r="BH101" s="582"/>
      <c r="BI101" s="497"/>
      <c r="BJ101" s="498">
        <f t="shared" si="71"/>
        <v>334.34678858162357</v>
      </c>
      <c r="BK101" s="496">
        <f t="shared" si="72"/>
        <v>4012.1614629794831</v>
      </c>
      <c r="BL101" s="582"/>
      <c r="BM101" s="582"/>
      <c r="BN101" s="582"/>
    </row>
    <row r="102" spans="1:66" x14ac:dyDescent="0.25">
      <c r="A102" s="271">
        <v>3</v>
      </c>
      <c r="B102" s="399" t="s">
        <v>275</v>
      </c>
      <c r="C102" s="542" t="s">
        <v>276</v>
      </c>
      <c r="D102" s="372" t="s">
        <v>473</v>
      </c>
      <c r="E102" s="572"/>
      <c r="F102" s="273" t="str">
        <f t="shared" si="53"/>
        <v>079001VENP_Aerial</v>
      </c>
      <c r="G102" s="487" t="str">
        <f t="shared" si="59"/>
        <v>079001VENP_Aerial_Cta10</v>
      </c>
      <c r="H102" s="211" t="s">
        <v>12</v>
      </c>
      <c r="I102" s="211" t="s">
        <v>14</v>
      </c>
      <c r="J102" s="399">
        <v>0.25</v>
      </c>
      <c r="K102" s="399" t="s">
        <v>404</v>
      </c>
      <c r="L102" s="543" t="s">
        <v>469</v>
      </c>
      <c r="M102" s="488" t="s">
        <v>10</v>
      </c>
      <c r="N102" s="399">
        <v>2</v>
      </c>
      <c r="O102" s="544">
        <v>592</v>
      </c>
      <c r="P102" s="399">
        <v>592</v>
      </c>
      <c r="Q102" s="399">
        <v>292</v>
      </c>
      <c r="R102" s="399"/>
      <c r="S102" s="399" t="s">
        <v>425</v>
      </c>
      <c r="T102" s="399" t="s">
        <v>426</v>
      </c>
      <c r="U102" s="501" t="s">
        <v>142</v>
      </c>
      <c r="V102" s="631"/>
      <c r="W102" s="532"/>
      <c r="X102" s="489"/>
      <c r="Y102" s="490"/>
      <c r="Z102" s="490"/>
      <c r="AA102" s="491">
        <v>200</v>
      </c>
      <c r="AB102" s="492">
        <v>0.5</v>
      </c>
      <c r="AC102" s="493">
        <f t="shared" si="60"/>
        <v>100</v>
      </c>
      <c r="AD102" s="494">
        <f t="shared" si="61"/>
        <v>50</v>
      </c>
      <c r="AE102" s="495">
        <v>0.05</v>
      </c>
      <c r="AF102" s="494">
        <f t="shared" si="52"/>
        <v>52.5</v>
      </c>
      <c r="AG102" s="496">
        <f t="shared" si="62"/>
        <v>630</v>
      </c>
      <c r="AH102" s="582"/>
      <c r="AI102" s="582"/>
      <c r="AJ102" s="582"/>
      <c r="AK102" s="497"/>
      <c r="AL102" s="498">
        <f t="shared" si="63"/>
        <v>55.724464763603926</v>
      </c>
      <c r="AM102" s="496">
        <f t="shared" si="64"/>
        <v>668.69357716324714</v>
      </c>
      <c r="AN102" s="582"/>
      <c r="AO102" s="582"/>
      <c r="AP102" s="582"/>
      <c r="AQ102" s="497"/>
      <c r="AR102" s="498">
        <f t="shared" si="65"/>
        <v>55.724464763603926</v>
      </c>
      <c r="AS102" s="496">
        <f t="shared" si="66"/>
        <v>668.69357716324714</v>
      </c>
      <c r="AT102" s="582"/>
      <c r="AU102" s="582"/>
      <c r="AV102" s="582"/>
      <c r="AW102" s="497"/>
      <c r="AX102" s="498">
        <f t="shared" si="67"/>
        <v>55.724464763603926</v>
      </c>
      <c r="AY102" s="496">
        <f t="shared" si="68"/>
        <v>668.69357716324714</v>
      </c>
      <c r="AZ102" s="582"/>
      <c r="BA102" s="582"/>
      <c r="BB102" s="582"/>
      <c r="BC102" s="497"/>
      <c r="BD102" s="498">
        <f t="shared" si="69"/>
        <v>55.724464763603926</v>
      </c>
      <c r="BE102" s="496">
        <f t="shared" si="70"/>
        <v>668.69357716324714</v>
      </c>
      <c r="BF102" s="582"/>
      <c r="BG102" s="582"/>
      <c r="BH102" s="582"/>
      <c r="BI102" s="497"/>
      <c r="BJ102" s="498">
        <f t="shared" si="71"/>
        <v>55.724464763603926</v>
      </c>
      <c r="BK102" s="496">
        <f t="shared" si="72"/>
        <v>668.69357716324714</v>
      </c>
      <c r="BL102" s="582"/>
      <c r="BM102" s="582"/>
      <c r="BN102" s="582"/>
    </row>
    <row r="103" spans="1:66" x14ac:dyDescent="0.25">
      <c r="A103" s="271">
        <v>3</v>
      </c>
      <c r="B103" s="399" t="s">
        <v>275</v>
      </c>
      <c r="C103" s="542" t="s">
        <v>276</v>
      </c>
      <c r="D103" s="372" t="s">
        <v>473</v>
      </c>
      <c r="E103" s="572"/>
      <c r="F103" s="273" t="str">
        <f t="shared" si="53"/>
        <v>079001VENP_Aerial</v>
      </c>
      <c r="G103" s="487" t="str">
        <f t="shared" si="59"/>
        <v>079001VENP_Aerial_Cta10</v>
      </c>
      <c r="H103" s="211" t="s">
        <v>12</v>
      </c>
      <c r="I103" s="211" t="s">
        <v>14</v>
      </c>
      <c r="J103" s="399">
        <v>0.25</v>
      </c>
      <c r="K103" s="399" t="s">
        <v>404</v>
      </c>
      <c r="L103" s="543" t="s">
        <v>469</v>
      </c>
      <c r="M103" s="488" t="s">
        <v>10</v>
      </c>
      <c r="N103" s="399">
        <v>3</v>
      </c>
      <c r="O103" s="544">
        <v>287</v>
      </c>
      <c r="P103" s="399">
        <v>592</v>
      </c>
      <c r="Q103" s="399">
        <v>292</v>
      </c>
      <c r="R103" s="399"/>
      <c r="S103" s="399" t="s">
        <v>425</v>
      </c>
      <c r="T103" s="399" t="s">
        <v>426</v>
      </c>
      <c r="U103" s="501" t="s">
        <v>142</v>
      </c>
      <c r="V103" s="631"/>
      <c r="W103" s="532"/>
      <c r="X103" s="489"/>
      <c r="Y103" s="490"/>
      <c r="Z103" s="490"/>
      <c r="AA103" s="491">
        <v>200</v>
      </c>
      <c r="AB103" s="492">
        <v>0.5</v>
      </c>
      <c r="AC103" s="493">
        <f t="shared" si="60"/>
        <v>100</v>
      </c>
      <c r="AD103" s="494">
        <f t="shared" si="61"/>
        <v>75</v>
      </c>
      <c r="AE103" s="495">
        <v>0.05</v>
      </c>
      <c r="AF103" s="494">
        <f t="shared" si="52"/>
        <v>78.75</v>
      </c>
      <c r="AG103" s="496">
        <f t="shared" si="62"/>
        <v>945</v>
      </c>
      <c r="AH103" s="582"/>
      <c r="AI103" s="582"/>
      <c r="AJ103" s="582"/>
      <c r="AK103" s="497"/>
      <c r="AL103" s="498">
        <f t="shared" si="63"/>
        <v>83.586697145405893</v>
      </c>
      <c r="AM103" s="496">
        <f t="shared" si="64"/>
        <v>1003.0403657448708</v>
      </c>
      <c r="AN103" s="582"/>
      <c r="AO103" s="582"/>
      <c r="AP103" s="582"/>
      <c r="AQ103" s="497"/>
      <c r="AR103" s="498">
        <f t="shared" si="65"/>
        <v>83.586697145405893</v>
      </c>
      <c r="AS103" s="496">
        <f t="shared" si="66"/>
        <v>1003.0403657448708</v>
      </c>
      <c r="AT103" s="582"/>
      <c r="AU103" s="582"/>
      <c r="AV103" s="582"/>
      <c r="AW103" s="497"/>
      <c r="AX103" s="498">
        <f t="shared" si="67"/>
        <v>83.586697145405893</v>
      </c>
      <c r="AY103" s="496">
        <f t="shared" si="68"/>
        <v>1003.0403657448708</v>
      </c>
      <c r="AZ103" s="582"/>
      <c r="BA103" s="582"/>
      <c r="BB103" s="582"/>
      <c r="BC103" s="497"/>
      <c r="BD103" s="498">
        <f t="shared" si="69"/>
        <v>83.586697145405893</v>
      </c>
      <c r="BE103" s="496">
        <f t="shared" si="70"/>
        <v>1003.0403657448708</v>
      </c>
      <c r="BF103" s="582"/>
      <c r="BG103" s="582"/>
      <c r="BH103" s="582"/>
      <c r="BI103" s="497"/>
      <c r="BJ103" s="498">
        <f t="shared" si="71"/>
        <v>83.586697145405893</v>
      </c>
      <c r="BK103" s="496">
        <f t="shared" si="72"/>
        <v>1003.0403657448708</v>
      </c>
      <c r="BL103" s="582"/>
      <c r="BM103" s="582"/>
      <c r="BN103" s="582"/>
    </row>
    <row r="104" spans="1:66" x14ac:dyDescent="0.25">
      <c r="A104" s="271">
        <v>3</v>
      </c>
      <c r="B104" s="399" t="s">
        <v>275</v>
      </c>
      <c r="C104" s="542" t="s">
        <v>276</v>
      </c>
      <c r="D104" s="372" t="s">
        <v>473</v>
      </c>
      <c r="E104" s="573"/>
      <c r="F104" s="273" t="str">
        <f t="shared" si="53"/>
        <v>079001VENP_Aerial</v>
      </c>
      <c r="G104" s="487" t="str">
        <f t="shared" si="59"/>
        <v>079001VENP_Aerial_Cta10</v>
      </c>
      <c r="H104" s="211" t="s">
        <v>12</v>
      </c>
      <c r="I104" s="211" t="s">
        <v>14</v>
      </c>
      <c r="J104" s="399">
        <v>0.25</v>
      </c>
      <c r="K104" s="399" t="s">
        <v>404</v>
      </c>
      <c r="L104" s="543" t="s">
        <v>469</v>
      </c>
      <c r="M104" s="488" t="s">
        <v>10</v>
      </c>
      <c r="N104" s="399">
        <v>1</v>
      </c>
      <c r="O104" s="544">
        <v>287</v>
      </c>
      <c r="P104" s="399">
        <v>287</v>
      </c>
      <c r="Q104" s="399">
        <v>292</v>
      </c>
      <c r="R104" s="399"/>
      <c r="S104" s="399" t="s">
        <v>425</v>
      </c>
      <c r="T104" s="399" t="s">
        <v>426</v>
      </c>
      <c r="U104" s="501" t="s">
        <v>142</v>
      </c>
      <c r="V104" s="631"/>
      <c r="W104" s="532"/>
      <c r="X104" s="489"/>
      <c r="Y104" s="490"/>
      <c r="Z104" s="490"/>
      <c r="AA104" s="491">
        <v>200</v>
      </c>
      <c r="AB104" s="492">
        <v>0.5</v>
      </c>
      <c r="AC104" s="493">
        <f t="shared" si="60"/>
        <v>100</v>
      </c>
      <c r="AD104" s="494">
        <f t="shared" si="61"/>
        <v>25</v>
      </c>
      <c r="AE104" s="495">
        <v>0.05</v>
      </c>
      <c r="AF104" s="494">
        <f t="shared" si="52"/>
        <v>26.25</v>
      </c>
      <c r="AG104" s="496">
        <f t="shared" si="62"/>
        <v>315</v>
      </c>
      <c r="AH104" s="582"/>
      <c r="AI104" s="582"/>
      <c r="AJ104" s="582"/>
      <c r="AK104" s="497"/>
      <c r="AL104" s="498">
        <f t="shared" si="63"/>
        <v>27.862232381801963</v>
      </c>
      <c r="AM104" s="496">
        <f t="shared" si="64"/>
        <v>334.34678858162357</v>
      </c>
      <c r="AN104" s="582"/>
      <c r="AO104" s="582"/>
      <c r="AP104" s="582"/>
      <c r="AQ104" s="497"/>
      <c r="AR104" s="498">
        <f t="shared" si="65"/>
        <v>27.862232381801963</v>
      </c>
      <c r="AS104" s="496">
        <f t="shared" si="66"/>
        <v>334.34678858162357</v>
      </c>
      <c r="AT104" s="582"/>
      <c r="AU104" s="582"/>
      <c r="AV104" s="582"/>
      <c r="AW104" s="497"/>
      <c r="AX104" s="498">
        <f t="shared" si="67"/>
        <v>27.862232381801963</v>
      </c>
      <c r="AY104" s="496">
        <f t="shared" si="68"/>
        <v>334.34678858162357</v>
      </c>
      <c r="AZ104" s="582"/>
      <c r="BA104" s="582"/>
      <c r="BB104" s="582"/>
      <c r="BC104" s="497"/>
      <c r="BD104" s="498">
        <f t="shared" si="69"/>
        <v>27.862232381801963</v>
      </c>
      <c r="BE104" s="496">
        <f t="shared" si="70"/>
        <v>334.34678858162357</v>
      </c>
      <c r="BF104" s="582"/>
      <c r="BG104" s="582"/>
      <c r="BH104" s="582"/>
      <c r="BI104" s="497"/>
      <c r="BJ104" s="498">
        <f t="shared" si="71"/>
        <v>27.862232381801963</v>
      </c>
      <c r="BK104" s="496">
        <f t="shared" si="72"/>
        <v>334.34678858162357</v>
      </c>
      <c r="BL104" s="582"/>
      <c r="BM104" s="582"/>
      <c r="BN104" s="582"/>
    </row>
    <row r="105" spans="1:66" x14ac:dyDescent="0.25">
      <c r="A105" s="271">
        <v>3</v>
      </c>
      <c r="B105" s="399" t="s">
        <v>275</v>
      </c>
      <c r="C105" s="542" t="s">
        <v>276</v>
      </c>
      <c r="D105" s="372" t="s">
        <v>473</v>
      </c>
      <c r="E105" s="574" t="str">
        <f>F105</f>
        <v>079001VENP_Showroom</v>
      </c>
      <c r="F105" s="273" t="str">
        <f t="shared" si="53"/>
        <v>079001VENP_Showroom</v>
      </c>
      <c r="G105" s="487" t="str">
        <f t="shared" si="59"/>
        <v>079001VENP_Showroom_Cta11</v>
      </c>
      <c r="H105" s="211" t="s">
        <v>12</v>
      </c>
      <c r="I105" s="211" t="s">
        <v>14</v>
      </c>
      <c r="J105" s="399">
        <v>1</v>
      </c>
      <c r="K105" s="399" t="s">
        <v>405</v>
      </c>
      <c r="L105" s="543" t="s">
        <v>470</v>
      </c>
      <c r="M105" s="488" t="s">
        <v>10</v>
      </c>
      <c r="N105" s="399">
        <v>2</v>
      </c>
      <c r="O105" s="544">
        <v>592</v>
      </c>
      <c r="P105" s="399">
        <v>592</v>
      </c>
      <c r="Q105" s="399">
        <v>25</v>
      </c>
      <c r="R105" s="399" t="s">
        <v>411</v>
      </c>
      <c r="S105" s="399" t="s">
        <v>134</v>
      </c>
      <c r="T105" s="399" t="s">
        <v>136</v>
      </c>
      <c r="U105" s="501" t="s">
        <v>146</v>
      </c>
      <c r="V105" s="631"/>
      <c r="W105" s="532"/>
      <c r="X105" s="489"/>
      <c r="Y105" s="490"/>
      <c r="Z105" s="490"/>
      <c r="AA105" s="491">
        <v>200</v>
      </c>
      <c r="AB105" s="492">
        <v>0.5</v>
      </c>
      <c r="AC105" s="493">
        <f t="shared" si="60"/>
        <v>100</v>
      </c>
      <c r="AD105" s="494">
        <f t="shared" si="61"/>
        <v>200</v>
      </c>
      <c r="AE105" s="495">
        <v>0.05</v>
      </c>
      <c r="AF105" s="494">
        <f t="shared" si="52"/>
        <v>210</v>
      </c>
      <c r="AG105" s="496">
        <f t="shared" si="62"/>
        <v>2520</v>
      </c>
      <c r="AH105" s="582"/>
      <c r="AI105" s="582"/>
      <c r="AJ105" s="582"/>
      <c r="AK105" s="497"/>
      <c r="AL105" s="498">
        <f t="shared" si="63"/>
        <v>222.8978590544157</v>
      </c>
      <c r="AM105" s="496">
        <f t="shared" si="64"/>
        <v>2674.7743086529886</v>
      </c>
      <c r="AN105" s="582"/>
      <c r="AO105" s="582"/>
      <c r="AP105" s="582"/>
      <c r="AQ105" s="497"/>
      <c r="AR105" s="498">
        <f t="shared" si="65"/>
        <v>222.8978590544157</v>
      </c>
      <c r="AS105" s="496">
        <f t="shared" si="66"/>
        <v>2674.7743086529886</v>
      </c>
      <c r="AT105" s="582"/>
      <c r="AU105" s="582"/>
      <c r="AV105" s="582"/>
      <c r="AW105" s="497"/>
      <c r="AX105" s="498">
        <f t="shared" si="67"/>
        <v>222.8978590544157</v>
      </c>
      <c r="AY105" s="496">
        <f t="shared" si="68"/>
        <v>2674.7743086529886</v>
      </c>
      <c r="AZ105" s="582"/>
      <c r="BA105" s="582"/>
      <c r="BB105" s="582"/>
      <c r="BC105" s="497"/>
      <c r="BD105" s="498">
        <f t="shared" si="69"/>
        <v>222.8978590544157</v>
      </c>
      <c r="BE105" s="496">
        <f t="shared" si="70"/>
        <v>2674.7743086529886</v>
      </c>
      <c r="BF105" s="582"/>
      <c r="BG105" s="582"/>
      <c r="BH105" s="582"/>
      <c r="BI105" s="497"/>
      <c r="BJ105" s="498">
        <f t="shared" si="71"/>
        <v>222.8978590544157</v>
      </c>
      <c r="BK105" s="496">
        <f t="shared" si="72"/>
        <v>2674.7743086529886</v>
      </c>
      <c r="BL105" s="582"/>
      <c r="BM105" s="582"/>
      <c r="BN105" s="582"/>
    </row>
    <row r="106" spans="1:66" x14ac:dyDescent="0.25">
      <c r="A106" s="271">
        <v>3</v>
      </c>
      <c r="B106" s="399" t="s">
        <v>275</v>
      </c>
      <c r="C106" s="542" t="s">
        <v>276</v>
      </c>
      <c r="D106" s="372" t="s">
        <v>473</v>
      </c>
      <c r="E106" s="572"/>
      <c r="F106" s="273" t="str">
        <f t="shared" si="53"/>
        <v>079001VENP_Showroom</v>
      </c>
      <c r="G106" s="487" t="str">
        <f t="shared" si="59"/>
        <v>079001VENP_Showroom_Cta11</v>
      </c>
      <c r="H106" s="211" t="s">
        <v>12</v>
      </c>
      <c r="I106" s="211" t="s">
        <v>14</v>
      </c>
      <c r="J106" s="399">
        <v>1</v>
      </c>
      <c r="K106" s="399" t="s">
        <v>405</v>
      </c>
      <c r="L106" s="543" t="s">
        <v>470</v>
      </c>
      <c r="M106" s="488" t="s">
        <v>10</v>
      </c>
      <c r="N106" s="399">
        <v>2</v>
      </c>
      <c r="O106" s="544">
        <v>287</v>
      </c>
      <c r="P106" s="399">
        <v>592</v>
      </c>
      <c r="Q106" s="399">
        <v>25</v>
      </c>
      <c r="R106" s="399" t="s">
        <v>411</v>
      </c>
      <c r="S106" s="399" t="s">
        <v>134</v>
      </c>
      <c r="T106" s="399" t="s">
        <v>136</v>
      </c>
      <c r="U106" s="501" t="s">
        <v>146</v>
      </c>
      <c r="V106" s="631"/>
      <c r="W106" s="532"/>
      <c r="X106" s="489"/>
      <c r="Y106" s="490"/>
      <c r="Z106" s="490"/>
      <c r="AA106" s="491">
        <v>200</v>
      </c>
      <c r="AB106" s="492">
        <v>0.5</v>
      </c>
      <c r="AC106" s="493">
        <f t="shared" si="60"/>
        <v>100</v>
      </c>
      <c r="AD106" s="494">
        <f t="shared" si="61"/>
        <v>200</v>
      </c>
      <c r="AE106" s="495">
        <v>0.05</v>
      </c>
      <c r="AF106" s="494">
        <f t="shared" si="52"/>
        <v>210</v>
      </c>
      <c r="AG106" s="496">
        <f t="shared" si="62"/>
        <v>2520</v>
      </c>
      <c r="AH106" s="582"/>
      <c r="AI106" s="582"/>
      <c r="AJ106" s="582"/>
      <c r="AK106" s="497"/>
      <c r="AL106" s="498">
        <f t="shared" si="63"/>
        <v>222.8978590544157</v>
      </c>
      <c r="AM106" s="496">
        <f t="shared" si="64"/>
        <v>2674.7743086529886</v>
      </c>
      <c r="AN106" s="582"/>
      <c r="AO106" s="582"/>
      <c r="AP106" s="582"/>
      <c r="AQ106" s="497"/>
      <c r="AR106" s="498">
        <f t="shared" si="65"/>
        <v>222.8978590544157</v>
      </c>
      <c r="AS106" s="496">
        <f t="shared" si="66"/>
        <v>2674.7743086529886</v>
      </c>
      <c r="AT106" s="582"/>
      <c r="AU106" s="582"/>
      <c r="AV106" s="582"/>
      <c r="AW106" s="497"/>
      <c r="AX106" s="498">
        <f t="shared" si="67"/>
        <v>222.8978590544157</v>
      </c>
      <c r="AY106" s="496">
        <f t="shared" si="68"/>
        <v>2674.7743086529886</v>
      </c>
      <c r="AZ106" s="582"/>
      <c r="BA106" s="582"/>
      <c r="BB106" s="582"/>
      <c r="BC106" s="497"/>
      <c r="BD106" s="498">
        <f t="shared" si="69"/>
        <v>222.8978590544157</v>
      </c>
      <c r="BE106" s="496">
        <f t="shared" si="70"/>
        <v>2674.7743086529886</v>
      </c>
      <c r="BF106" s="582"/>
      <c r="BG106" s="582"/>
      <c r="BH106" s="582"/>
      <c r="BI106" s="497"/>
      <c r="BJ106" s="498">
        <f t="shared" si="71"/>
        <v>222.8978590544157</v>
      </c>
      <c r="BK106" s="496">
        <f t="shared" si="72"/>
        <v>2674.7743086529886</v>
      </c>
      <c r="BL106" s="582"/>
      <c r="BM106" s="582"/>
      <c r="BN106" s="582"/>
    </row>
    <row r="107" spans="1:66" x14ac:dyDescent="0.25">
      <c r="A107" s="271">
        <v>3</v>
      </c>
      <c r="B107" s="399" t="s">
        <v>275</v>
      </c>
      <c r="C107" s="542" t="s">
        <v>276</v>
      </c>
      <c r="D107" s="372" t="s">
        <v>473</v>
      </c>
      <c r="E107" s="572"/>
      <c r="F107" s="273" t="str">
        <f t="shared" si="53"/>
        <v>079001VENP_Showroom</v>
      </c>
      <c r="G107" s="487" t="str">
        <f t="shared" si="59"/>
        <v>079001VENP_Showroom_Cta11</v>
      </c>
      <c r="H107" s="211" t="s">
        <v>12</v>
      </c>
      <c r="I107" s="211" t="s">
        <v>14</v>
      </c>
      <c r="J107" s="399">
        <v>1</v>
      </c>
      <c r="K107" s="399" t="s">
        <v>405</v>
      </c>
      <c r="L107" s="543" t="s">
        <v>470</v>
      </c>
      <c r="M107" s="488" t="s">
        <v>10</v>
      </c>
      <c r="N107" s="399">
        <v>2</v>
      </c>
      <c r="O107" s="544">
        <v>592</v>
      </c>
      <c r="P107" s="399">
        <v>592</v>
      </c>
      <c r="Q107" s="399">
        <v>292</v>
      </c>
      <c r="R107" s="399"/>
      <c r="S107" s="399" t="s">
        <v>425</v>
      </c>
      <c r="T107" s="399" t="s">
        <v>426</v>
      </c>
      <c r="U107" s="501" t="s">
        <v>140</v>
      </c>
      <c r="V107" s="631"/>
      <c r="W107" s="532"/>
      <c r="X107" s="489"/>
      <c r="Y107" s="490"/>
      <c r="Z107" s="490"/>
      <c r="AA107" s="491">
        <v>200</v>
      </c>
      <c r="AB107" s="492">
        <v>0.5</v>
      </c>
      <c r="AC107" s="493">
        <f t="shared" si="60"/>
        <v>100</v>
      </c>
      <c r="AD107" s="494">
        <f t="shared" si="61"/>
        <v>200</v>
      </c>
      <c r="AE107" s="495">
        <v>0.05</v>
      </c>
      <c r="AF107" s="494">
        <f t="shared" si="52"/>
        <v>210</v>
      </c>
      <c r="AG107" s="496">
        <f t="shared" si="62"/>
        <v>2520</v>
      </c>
      <c r="AH107" s="582"/>
      <c r="AI107" s="582"/>
      <c r="AJ107" s="582"/>
      <c r="AK107" s="497"/>
      <c r="AL107" s="498">
        <f t="shared" si="63"/>
        <v>222.8978590544157</v>
      </c>
      <c r="AM107" s="496">
        <f t="shared" si="64"/>
        <v>2674.7743086529886</v>
      </c>
      <c r="AN107" s="582"/>
      <c r="AO107" s="582"/>
      <c r="AP107" s="582"/>
      <c r="AQ107" s="497"/>
      <c r="AR107" s="498">
        <f t="shared" si="65"/>
        <v>222.8978590544157</v>
      </c>
      <c r="AS107" s="496">
        <f t="shared" si="66"/>
        <v>2674.7743086529886</v>
      </c>
      <c r="AT107" s="582"/>
      <c r="AU107" s="582"/>
      <c r="AV107" s="582"/>
      <c r="AW107" s="497"/>
      <c r="AX107" s="498">
        <f t="shared" si="67"/>
        <v>222.8978590544157</v>
      </c>
      <c r="AY107" s="496">
        <f t="shared" si="68"/>
        <v>2674.7743086529886</v>
      </c>
      <c r="AZ107" s="582"/>
      <c r="BA107" s="582"/>
      <c r="BB107" s="582"/>
      <c r="BC107" s="497"/>
      <c r="BD107" s="498">
        <f t="shared" si="69"/>
        <v>222.8978590544157</v>
      </c>
      <c r="BE107" s="496">
        <f t="shared" si="70"/>
        <v>2674.7743086529886</v>
      </c>
      <c r="BF107" s="582"/>
      <c r="BG107" s="582"/>
      <c r="BH107" s="582"/>
      <c r="BI107" s="497"/>
      <c r="BJ107" s="498">
        <f t="shared" si="71"/>
        <v>222.8978590544157</v>
      </c>
      <c r="BK107" s="496">
        <f t="shared" si="72"/>
        <v>2674.7743086529886</v>
      </c>
      <c r="BL107" s="582"/>
      <c r="BM107" s="582"/>
      <c r="BN107" s="582"/>
    </row>
    <row r="108" spans="1:66" x14ac:dyDescent="0.25">
      <c r="A108" s="271">
        <v>3</v>
      </c>
      <c r="B108" s="399" t="s">
        <v>275</v>
      </c>
      <c r="C108" s="542" t="s">
        <v>276</v>
      </c>
      <c r="D108" s="372" t="s">
        <v>473</v>
      </c>
      <c r="E108" s="572"/>
      <c r="F108" s="273" t="str">
        <f t="shared" si="53"/>
        <v>079001VENP_Showroom</v>
      </c>
      <c r="G108" s="487" t="str">
        <f t="shared" si="59"/>
        <v>079001VENP_Showroom_Cta11</v>
      </c>
      <c r="H108" s="211" t="s">
        <v>12</v>
      </c>
      <c r="I108" s="211" t="s">
        <v>14</v>
      </c>
      <c r="J108" s="399">
        <v>1</v>
      </c>
      <c r="K108" s="399" t="s">
        <v>405</v>
      </c>
      <c r="L108" s="543" t="s">
        <v>470</v>
      </c>
      <c r="M108" s="488" t="s">
        <v>10</v>
      </c>
      <c r="N108" s="399">
        <v>2</v>
      </c>
      <c r="O108" s="544">
        <v>287</v>
      </c>
      <c r="P108" s="399">
        <v>592</v>
      </c>
      <c r="Q108" s="399">
        <v>292</v>
      </c>
      <c r="R108" s="399"/>
      <c r="S108" s="399" t="s">
        <v>425</v>
      </c>
      <c r="T108" s="399" t="s">
        <v>426</v>
      </c>
      <c r="U108" s="501" t="s">
        <v>140</v>
      </c>
      <c r="V108" s="631"/>
      <c r="W108" s="532"/>
      <c r="X108" s="489"/>
      <c r="Y108" s="490"/>
      <c r="Z108" s="490"/>
      <c r="AA108" s="491">
        <v>200</v>
      </c>
      <c r="AB108" s="492">
        <v>0.5</v>
      </c>
      <c r="AC108" s="493">
        <f t="shared" si="60"/>
        <v>100</v>
      </c>
      <c r="AD108" s="494">
        <f t="shared" si="61"/>
        <v>200</v>
      </c>
      <c r="AE108" s="495">
        <v>0.05</v>
      </c>
      <c r="AF108" s="494">
        <f t="shared" si="52"/>
        <v>210</v>
      </c>
      <c r="AG108" s="496">
        <f t="shared" si="62"/>
        <v>2520</v>
      </c>
      <c r="AH108" s="582"/>
      <c r="AI108" s="582"/>
      <c r="AJ108" s="582"/>
      <c r="AK108" s="497"/>
      <c r="AL108" s="498">
        <f t="shared" si="63"/>
        <v>222.8978590544157</v>
      </c>
      <c r="AM108" s="496">
        <f t="shared" si="64"/>
        <v>2674.7743086529886</v>
      </c>
      <c r="AN108" s="582"/>
      <c r="AO108" s="582"/>
      <c r="AP108" s="582"/>
      <c r="AQ108" s="497"/>
      <c r="AR108" s="498">
        <f t="shared" si="65"/>
        <v>222.8978590544157</v>
      </c>
      <c r="AS108" s="496">
        <f t="shared" si="66"/>
        <v>2674.7743086529886</v>
      </c>
      <c r="AT108" s="582"/>
      <c r="AU108" s="582"/>
      <c r="AV108" s="582"/>
      <c r="AW108" s="497"/>
      <c r="AX108" s="498">
        <f t="shared" si="67"/>
        <v>222.8978590544157</v>
      </c>
      <c r="AY108" s="496">
        <f t="shared" si="68"/>
        <v>2674.7743086529886</v>
      </c>
      <c r="AZ108" s="582"/>
      <c r="BA108" s="582"/>
      <c r="BB108" s="582"/>
      <c r="BC108" s="497"/>
      <c r="BD108" s="498">
        <f t="shared" si="69"/>
        <v>222.8978590544157</v>
      </c>
      <c r="BE108" s="496">
        <f t="shared" si="70"/>
        <v>2674.7743086529886</v>
      </c>
      <c r="BF108" s="582"/>
      <c r="BG108" s="582"/>
      <c r="BH108" s="582"/>
      <c r="BI108" s="497"/>
      <c r="BJ108" s="498">
        <f t="shared" si="71"/>
        <v>222.8978590544157</v>
      </c>
      <c r="BK108" s="496">
        <f t="shared" si="72"/>
        <v>2674.7743086529886</v>
      </c>
      <c r="BL108" s="582"/>
      <c r="BM108" s="582"/>
      <c r="BN108" s="582"/>
    </row>
    <row r="109" spans="1:66" x14ac:dyDescent="0.25">
      <c r="A109" s="271">
        <v>3</v>
      </c>
      <c r="B109" s="399" t="s">
        <v>275</v>
      </c>
      <c r="C109" s="542" t="s">
        <v>276</v>
      </c>
      <c r="D109" s="372" t="s">
        <v>473</v>
      </c>
      <c r="E109" s="572"/>
      <c r="F109" s="273" t="str">
        <f t="shared" si="53"/>
        <v>079001VENP_Showroom</v>
      </c>
      <c r="G109" s="487" t="str">
        <f t="shared" si="59"/>
        <v>079001VENP_Showroom_Cta11</v>
      </c>
      <c r="H109" s="211" t="s">
        <v>12</v>
      </c>
      <c r="I109" s="211" t="s">
        <v>14</v>
      </c>
      <c r="J109" s="399">
        <v>1</v>
      </c>
      <c r="K109" s="399" t="s">
        <v>405</v>
      </c>
      <c r="L109" s="543" t="s">
        <v>470</v>
      </c>
      <c r="M109" s="488" t="s">
        <v>10</v>
      </c>
      <c r="N109" s="399">
        <v>2</v>
      </c>
      <c r="O109" s="544">
        <v>592</v>
      </c>
      <c r="P109" s="399">
        <v>592</v>
      </c>
      <c r="Q109" s="399">
        <v>292</v>
      </c>
      <c r="R109" s="399"/>
      <c r="S109" s="399" t="s">
        <v>132</v>
      </c>
      <c r="T109" s="399" t="s">
        <v>426</v>
      </c>
      <c r="U109" s="501" t="s">
        <v>144</v>
      </c>
      <c r="V109" s="631"/>
      <c r="W109" s="532"/>
      <c r="X109" s="489"/>
      <c r="Y109" s="490"/>
      <c r="Z109" s="490"/>
      <c r="AA109" s="491">
        <v>200</v>
      </c>
      <c r="AB109" s="492">
        <v>0.5</v>
      </c>
      <c r="AC109" s="493">
        <f t="shared" si="60"/>
        <v>100</v>
      </c>
      <c r="AD109" s="494">
        <f t="shared" si="61"/>
        <v>200</v>
      </c>
      <c r="AE109" s="495">
        <v>0.05</v>
      </c>
      <c r="AF109" s="494">
        <f t="shared" si="52"/>
        <v>210</v>
      </c>
      <c r="AG109" s="496">
        <f t="shared" si="62"/>
        <v>2520</v>
      </c>
      <c r="AH109" s="582"/>
      <c r="AI109" s="582"/>
      <c r="AJ109" s="582"/>
      <c r="AK109" s="497"/>
      <c r="AL109" s="498">
        <f t="shared" si="63"/>
        <v>222.8978590544157</v>
      </c>
      <c r="AM109" s="496">
        <f t="shared" si="64"/>
        <v>2674.7743086529886</v>
      </c>
      <c r="AN109" s="582"/>
      <c r="AO109" s="582"/>
      <c r="AP109" s="582"/>
      <c r="AQ109" s="497"/>
      <c r="AR109" s="498">
        <f t="shared" si="65"/>
        <v>222.8978590544157</v>
      </c>
      <c r="AS109" s="496">
        <f t="shared" si="66"/>
        <v>2674.7743086529886</v>
      </c>
      <c r="AT109" s="582"/>
      <c r="AU109" s="582"/>
      <c r="AV109" s="582"/>
      <c r="AW109" s="497"/>
      <c r="AX109" s="498">
        <f t="shared" si="67"/>
        <v>222.8978590544157</v>
      </c>
      <c r="AY109" s="496">
        <f t="shared" si="68"/>
        <v>2674.7743086529886</v>
      </c>
      <c r="AZ109" s="582"/>
      <c r="BA109" s="582"/>
      <c r="BB109" s="582"/>
      <c r="BC109" s="497"/>
      <c r="BD109" s="498">
        <f t="shared" si="69"/>
        <v>222.8978590544157</v>
      </c>
      <c r="BE109" s="496">
        <f t="shared" si="70"/>
        <v>2674.7743086529886</v>
      </c>
      <c r="BF109" s="582"/>
      <c r="BG109" s="582"/>
      <c r="BH109" s="582"/>
      <c r="BI109" s="497"/>
      <c r="BJ109" s="498">
        <f t="shared" si="71"/>
        <v>222.8978590544157</v>
      </c>
      <c r="BK109" s="496">
        <f t="shared" si="72"/>
        <v>2674.7743086529886</v>
      </c>
      <c r="BL109" s="582"/>
      <c r="BM109" s="582"/>
      <c r="BN109" s="582"/>
    </row>
    <row r="110" spans="1:66" x14ac:dyDescent="0.25">
      <c r="A110" s="271">
        <v>3</v>
      </c>
      <c r="B110" s="399" t="s">
        <v>275</v>
      </c>
      <c r="C110" s="542" t="s">
        <v>276</v>
      </c>
      <c r="D110" s="372" t="s">
        <v>473</v>
      </c>
      <c r="E110" s="573"/>
      <c r="F110" s="273" t="str">
        <f t="shared" si="53"/>
        <v>079001VENP_Showroom</v>
      </c>
      <c r="G110" s="487" t="str">
        <f t="shared" si="59"/>
        <v>079001VENP_Showroom_Cta11</v>
      </c>
      <c r="H110" s="211" t="s">
        <v>12</v>
      </c>
      <c r="I110" s="211" t="s">
        <v>14</v>
      </c>
      <c r="J110" s="399">
        <v>1</v>
      </c>
      <c r="K110" s="399" t="s">
        <v>405</v>
      </c>
      <c r="L110" s="543" t="s">
        <v>470</v>
      </c>
      <c r="M110" s="488" t="s">
        <v>10</v>
      </c>
      <c r="N110" s="399">
        <v>2</v>
      </c>
      <c r="O110" s="544">
        <v>287</v>
      </c>
      <c r="P110" s="399">
        <v>592</v>
      </c>
      <c r="Q110" s="399">
        <v>292</v>
      </c>
      <c r="R110" s="399"/>
      <c r="S110" s="399" t="s">
        <v>132</v>
      </c>
      <c r="T110" s="399" t="s">
        <v>426</v>
      </c>
      <c r="U110" s="501" t="s">
        <v>144</v>
      </c>
      <c r="V110" s="631"/>
      <c r="W110" s="532"/>
      <c r="X110" s="489"/>
      <c r="Y110" s="490"/>
      <c r="Z110" s="490"/>
      <c r="AA110" s="491">
        <v>200</v>
      </c>
      <c r="AB110" s="492">
        <v>0.5</v>
      </c>
      <c r="AC110" s="493">
        <f t="shared" si="60"/>
        <v>100</v>
      </c>
      <c r="AD110" s="494">
        <f t="shared" si="61"/>
        <v>200</v>
      </c>
      <c r="AE110" s="495">
        <v>0.05</v>
      </c>
      <c r="AF110" s="494">
        <f t="shared" si="52"/>
        <v>210</v>
      </c>
      <c r="AG110" s="496">
        <f t="shared" si="62"/>
        <v>2520</v>
      </c>
      <c r="AH110" s="582"/>
      <c r="AI110" s="582"/>
      <c r="AJ110" s="582"/>
      <c r="AK110" s="497"/>
      <c r="AL110" s="498">
        <f t="shared" si="63"/>
        <v>222.8978590544157</v>
      </c>
      <c r="AM110" s="496">
        <f t="shared" si="64"/>
        <v>2674.7743086529886</v>
      </c>
      <c r="AN110" s="582"/>
      <c r="AO110" s="582"/>
      <c r="AP110" s="582"/>
      <c r="AQ110" s="497"/>
      <c r="AR110" s="498">
        <f t="shared" si="65"/>
        <v>222.8978590544157</v>
      </c>
      <c r="AS110" s="496">
        <f t="shared" si="66"/>
        <v>2674.7743086529886</v>
      </c>
      <c r="AT110" s="582"/>
      <c r="AU110" s="582"/>
      <c r="AV110" s="582"/>
      <c r="AW110" s="497"/>
      <c r="AX110" s="498">
        <f t="shared" si="67"/>
        <v>222.8978590544157</v>
      </c>
      <c r="AY110" s="496">
        <f t="shared" si="68"/>
        <v>2674.7743086529886</v>
      </c>
      <c r="AZ110" s="582"/>
      <c r="BA110" s="582"/>
      <c r="BB110" s="582"/>
      <c r="BC110" s="497"/>
      <c r="BD110" s="498">
        <f t="shared" si="69"/>
        <v>222.8978590544157</v>
      </c>
      <c r="BE110" s="496">
        <f t="shared" si="70"/>
        <v>2674.7743086529886</v>
      </c>
      <c r="BF110" s="582"/>
      <c r="BG110" s="582"/>
      <c r="BH110" s="582"/>
      <c r="BI110" s="497"/>
      <c r="BJ110" s="498">
        <f t="shared" si="71"/>
        <v>222.8978590544157</v>
      </c>
      <c r="BK110" s="496">
        <f t="shared" si="72"/>
        <v>2674.7743086529886</v>
      </c>
      <c r="BL110" s="582"/>
      <c r="BM110" s="582"/>
      <c r="BN110" s="582"/>
    </row>
    <row r="111" spans="1:66" x14ac:dyDescent="0.25">
      <c r="A111" s="271">
        <v>3</v>
      </c>
      <c r="B111" s="399" t="s">
        <v>275</v>
      </c>
      <c r="C111" s="542" t="s">
        <v>276</v>
      </c>
      <c r="D111" s="372" t="s">
        <v>473</v>
      </c>
      <c r="E111" s="574" t="str">
        <f>F111</f>
        <v>079001VENP_Zones_Tertiaire</v>
      </c>
      <c r="F111" s="273" t="str">
        <f t="shared" si="53"/>
        <v>079001VENP_Zones_Tertiaire</v>
      </c>
      <c r="G111" s="487" t="str">
        <f t="shared" si="59"/>
        <v>079001VENP_Zones_Tertiaire_Cta12</v>
      </c>
      <c r="H111" s="211" t="s">
        <v>12</v>
      </c>
      <c r="I111" s="211" t="s">
        <v>14</v>
      </c>
      <c r="J111" s="399">
        <v>2</v>
      </c>
      <c r="K111" s="399" t="s">
        <v>472</v>
      </c>
      <c r="L111" s="543" t="s">
        <v>471</v>
      </c>
      <c r="M111" s="488" t="s">
        <v>10</v>
      </c>
      <c r="N111" s="399">
        <v>4</v>
      </c>
      <c r="O111" s="544">
        <v>592</v>
      </c>
      <c r="P111" s="399">
        <v>592</v>
      </c>
      <c r="Q111" s="399">
        <v>25</v>
      </c>
      <c r="R111" s="399" t="s">
        <v>411</v>
      </c>
      <c r="S111" s="399" t="s">
        <v>134</v>
      </c>
      <c r="T111" s="399" t="s">
        <v>136</v>
      </c>
      <c r="U111" s="501" t="s">
        <v>146</v>
      </c>
      <c r="V111" s="631"/>
      <c r="W111" s="532"/>
      <c r="X111" s="489"/>
      <c r="Y111" s="490"/>
      <c r="Z111" s="490"/>
      <c r="AA111" s="491">
        <v>200</v>
      </c>
      <c r="AB111" s="492">
        <v>0.5</v>
      </c>
      <c r="AC111" s="493">
        <f t="shared" si="60"/>
        <v>100</v>
      </c>
      <c r="AD111" s="494">
        <f t="shared" si="61"/>
        <v>800</v>
      </c>
      <c r="AE111" s="495">
        <v>0.05</v>
      </c>
      <c r="AF111" s="494">
        <f t="shared" si="52"/>
        <v>840</v>
      </c>
      <c r="AG111" s="496">
        <f t="shared" si="62"/>
        <v>10080</v>
      </c>
      <c r="AH111" s="582"/>
      <c r="AI111" s="582"/>
      <c r="AJ111" s="582"/>
      <c r="AK111" s="497"/>
      <c r="AL111" s="498">
        <f t="shared" si="63"/>
        <v>891.59143621766282</v>
      </c>
      <c r="AM111" s="496">
        <f t="shared" si="64"/>
        <v>10699.097234611954</v>
      </c>
      <c r="AN111" s="582"/>
      <c r="AO111" s="582"/>
      <c r="AP111" s="582"/>
      <c r="AQ111" s="497"/>
      <c r="AR111" s="498">
        <f t="shared" si="65"/>
        <v>891.59143621766282</v>
      </c>
      <c r="AS111" s="496">
        <f t="shared" si="66"/>
        <v>10699.097234611954</v>
      </c>
      <c r="AT111" s="582"/>
      <c r="AU111" s="582"/>
      <c r="AV111" s="582"/>
      <c r="AW111" s="497"/>
      <c r="AX111" s="498">
        <f t="shared" si="67"/>
        <v>891.59143621766282</v>
      </c>
      <c r="AY111" s="496">
        <f t="shared" si="68"/>
        <v>10699.097234611954</v>
      </c>
      <c r="AZ111" s="582"/>
      <c r="BA111" s="582"/>
      <c r="BB111" s="582"/>
      <c r="BC111" s="497"/>
      <c r="BD111" s="498">
        <f t="shared" si="69"/>
        <v>891.59143621766282</v>
      </c>
      <c r="BE111" s="496">
        <f t="shared" si="70"/>
        <v>10699.097234611954</v>
      </c>
      <c r="BF111" s="582"/>
      <c r="BG111" s="582"/>
      <c r="BH111" s="582"/>
      <c r="BI111" s="497"/>
      <c r="BJ111" s="498">
        <f t="shared" si="71"/>
        <v>891.59143621766282</v>
      </c>
      <c r="BK111" s="496">
        <f t="shared" si="72"/>
        <v>10699.097234611954</v>
      </c>
      <c r="BL111" s="582"/>
      <c r="BM111" s="582"/>
      <c r="BN111" s="582"/>
    </row>
    <row r="112" spans="1:66" x14ac:dyDescent="0.25">
      <c r="A112" s="271">
        <v>3</v>
      </c>
      <c r="B112" s="399" t="s">
        <v>275</v>
      </c>
      <c r="C112" s="542" t="s">
        <v>276</v>
      </c>
      <c r="D112" s="372" t="s">
        <v>473</v>
      </c>
      <c r="E112" s="572"/>
      <c r="F112" s="273" t="str">
        <f t="shared" si="53"/>
        <v>079001VENP_Zones_Tertiaire</v>
      </c>
      <c r="G112" s="487" t="str">
        <f t="shared" si="59"/>
        <v>079001VENP_Zones_Tertiaire_Cta12</v>
      </c>
      <c r="H112" s="211" t="s">
        <v>12</v>
      </c>
      <c r="I112" s="211" t="s">
        <v>14</v>
      </c>
      <c r="J112" s="399">
        <v>2</v>
      </c>
      <c r="K112" s="399" t="s">
        <v>472</v>
      </c>
      <c r="L112" s="543" t="s">
        <v>471</v>
      </c>
      <c r="M112" s="488" t="s">
        <v>10</v>
      </c>
      <c r="N112" s="399">
        <v>2</v>
      </c>
      <c r="O112" s="544">
        <v>287</v>
      </c>
      <c r="P112" s="399">
        <v>592</v>
      </c>
      <c r="Q112" s="399">
        <v>25</v>
      </c>
      <c r="R112" s="399" t="s">
        <v>411</v>
      </c>
      <c r="S112" s="399" t="s">
        <v>134</v>
      </c>
      <c r="T112" s="399" t="s">
        <v>136</v>
      </c>
      <c r="U112" s="501" t="s">
        <v>146</v>
      </c>
      <c r="V112" s="631"/>
      <c r="W112" s="532"/>
      <c r="X112" s="489"/>
      <c r="Y112" s="490"/>
      <c r="Z112" s="490"/>
      <c r="AA112" s="491">
        <v>200</v>
      </c>
      <c r="AB112" s="492">
        <v>0.5</v>
      </c>
      <c r="AC112" s="493">
        <f t="shared" si="60"/>
        <v>100</v>
      </c>
      <c r="AD112" s="494">
        <f t="shared" si="61"/>
        <v>400</v>
      </c>
      <c r="AE112" s="495">
        <v>0.05</v>
      </c>
      <c r="AF112" s="494">
        <f t="shared" si="52"/>
        <v>420</v>
      </c>
      <c r="AG112" s="496">
        <f t="shared" si="62"/>
        <v>5040</v>
      </c>
      <c r="AH112" s="582"/>
      <c r="AI112" s="582"/>
      <c r="AJ112" s="582"/>
      <c r="AK112" s="497"/>
      <c r="AL112" s="498">
        <f t="shared" si="63"/>
        <v>445.79571810883141</v>
      </c>
      <c r="AM112" s="496">
        <f t="shared" si="64"/>
        <v>5349.5486173059771</v>
      </c>
      <c r="AN112" s="582"/>
      <c r="AO112" s="582"/>
      <c r="AP112" s="582"/>
      <c r="AQ112" s="497"/>
      <c r="AR112" s="498">
        <f t="shared" si="65"/>
        <v>445.79571810883141</v>
      </c>
      <c r="AS112" s="496">
        <f t="shared" si="66"/>
        <v>5349.5486173059771</v>
      </c>
      <c r="AT112" s="582"/>
      <c r="AU112" s="582"/>
      <c r="AV112" s="582"/>
      <c r="AW112" s="497"/>
      <c r="AX112" s="498">
        <f t="shared" si="67"/>
        <v>445.79571810883141</v>
      </c>
      <c r="AY112" s="496">
        <f t="shared" si="68"/>
        <v>5349.5486173059771</v>
      </c>
      <c r="AZ112" s="582"/>
      <c r="BA112" s="582"/>
      <c r="BB112" s="582"/>
      <c r="BC112" s="497"/>
      <c r="BD112" s="498">
        <f t="shared" si="69"/>
        <v>445.79571810883141</v>
      </c>
      <c r="BE112" s="496">
        <f t="shared" si="70"/>
        <v>5349.5486173059771</v>
      </c>
      <c r="BF112" s="582"/>
      <c r="BG112" s="582"/>
      <c r="BH112" s="582"/>
      <c r="BI112" s="497"/>
      <c r="BJ112" s="498">
        <f t="shared" si="71"/>
        <v>445.79571810883141</v>
      </c>
      <c r="BK112" s="496">
        <f t="shared" si="72"/>
        <v>5349.5486173059771</v>
      </c>
      <c r="BL112" s="582"/>
      <c r="BM112" s="582"/>
      <c r="BN112" s="582"/>
    </row>
    <row r="113" spans="1:66" x14ac:dyDescent="0.25">
      <c r="A113" s="271">
        <v>3</v>
      </c>
      <c r="B113" s="399" t="s">
        <v>275</v>
      </c>
      <c r="C113" s="542" t="s">
        <v>276</v>
      </c>
      <c r="D113" s="372" t="s">
        <v>473</v>
      </c>
      <c r="E113" s="572"/>
      <c r="F113" s="273" t="str">
        <f t="shared" si="53"/>
        <v>079001VENP_Zones_Tertiaire</v>
      </c>
      <c r="G113" s="487" t="str">
        <f t="shared" si="59"/>
        <v>079001VENP_Zones_Tertiaire_Cta12</v>
      </c>
      <c r="H113" s="211" t="s">
        <v>12</v>
      </c>
      <c r="I113" s="211" t="s">
        <v>14</v>
      </c>
      <c r="J113" s="399">
        <v>1</v>
      </c>
      <c r="K113" s="399" t="s">
        <v>472</v>
      </c>
      <c r="L113" s="543" t="s">
        <v>471</v>
      </c>
      <c r="M113" s="488" t="s">
        <v>10</v>
      </c>
      <c r="N113" s="399">
        <v>4</v>
      </c>
      <c r="O113" s="544">
        <v>592</v>
      </c>
      <c r="P113" s="399">
        <v>592</v>
      </c>
      <c r="Q113" s="399">
        <v>292</v>
      </c>
      <c r="R113" s="399"/>
      <c r="S113" s="399" t="s">
        <v>425</v>
      </c>
      <c r="T113" s="399" t="s">
        <v>426</v>
      </c>
      <c r="U113" s="501" t="s">
        <v>140</v>
      </c>
      <c r="V113" s="631"/>
      <c r="W113" s="532"/>
      <c r="X113" s="489"/>
      <c r="Y113" s="490"/>
      <c r="Z113" s="490"/>
      <c r="AA113" s="491">
        <v>200</v>
      </c>
      <c r="AB113" s="492">
        <v>0.5</v>
      </c>
      <c r="AC113" s="493">
        <f t="shared" si="60"/>
        <v>100</v>
      </c>
      <c r="AD113" s="494">
        <f t="shared" si="61"/>
        <v>400</v>
      </c>
      <c r="AE113" s="495">
        <v>0.05</v>
      </c>
      <c r="AF113" s="494">
        <f t="shared" si="52"/>
        <v>420</v>
      </c>
      <c r="AG113" s="496">
        <f t="shared" si="62"/>
        <v>5040</v>
      </c>
      <c r="AH113" s="582"/>
      <c r="AI113" s="582"/>
      <c r="AJ113" s="582"/>
      <c r="AK113" s="497"/>
      <c r="AL113" s="498">
        <f t="shared" si="63"/>
        <v>445.79571810883141</v>
      </c>
      <c r="AM113" s="496">
        <f t="shared" si="64"/>
        <v>5349.5486173059771</v>
      </c>
      <c r="AN113" s="582"/>
      <c r="AO113" s="582"/>
      <c r="AP113" s="582"/>
      <c r="AQ113" s="497"/>
      <c r="AR113" s="498">
        <f t="shared" si="65"/>
        <v>445.79571810883141</v>
      </c>
      <c r="AS113" s="496">
        <f t="shared" si="66"/>
        <v>5349.5486173059771</v>
      </c>
      <c r="AT113" s="582"/>
      <c r="AU113" s="582"/>
      <c r="AV113" s="582"/>
      <c r="AW113" s="497"/>
      <c r="AX113" s="498">
        <f t="shared" si="67"/>
        <v>445.79571810883141</v>
      </c>
      <c r="AY113" s="496">
        <f t="shared" si="68"/>
        <v>5349.5486173059771</v>
      </c>
      <c r="AZ113" s="582"/>
      <c r="BA113" s="582"/>
      <c r="BB113" s="582"/>
      <c r="BC113" s="497"/>
      <c r="BD113" s="498">
        <f t="shared" si="69"/>
        <v>445.79571810883141</v>
      </c>
      <c r="BE113" s="496">
        <f t="shared" si="70"/>
        <v>5349.5486173059771</v>
      </c>
      <c r="BF113" s="582"/>
      <c r="BG113" s="582"/>
      <c r="BH113" s="582"/>
      <c r="BI113" s="497"/>
      <c r="BJ113" s="498">
        <f t="shared" si="71"/>
        <v>445.79571810883141</v>
      </c>
      <c r="BK113" s="496">
        <f t="shared" si="72"/>
        <v>5349.5486173059771</v>
      </c>
      <c r="BL113" s="582"/>
      <c r="BM113" s="582"/>
      <c r="BN113" s="582"/>
    </row>
    <row r="114" spans="1:66" x14ac:dyDescent="0.25">
      <c r="A114" s="271">
        <v>3</v>
      </c>
      <c r="B114" s="399" t="s">
        <v>275</v>
      </c>
      <c r="C114" s="542" t="s">
        <v>276</v>
      </c>
      <c r="D114" s="372" t="s">
        <v>473</v>
      </c>
      <c r="E114" s="572"/>
      <c r="F114" s="273" t="str">
        <f t="shared" si="53"/>
        <v>079001VENP_Zones_Tertiaire</v>
      </c>
      <c r="G114" s="487" t="str">
        <f t="shared" si="59"/>
        <v>079001VENP_Zones_Tertiaire_Cta12</v>
      </c>
      <c r="H114" s="211" t="s">
        <v>12</v>
      </c>
      <c r="I114" s="211" t="s">
        <v>14</v>
      </c>
      <c r="J114" s="399">
        <v>1</v>
      </c>
      <c r="K114" s="399" t="s">
        <v>472</v>
      </c>
      <c r="L114" s="543" t="s">
        <v>471</v>
      </c>
      <c r="M114" s="488" t="s">
        <v>10</v>
      </c>
      <c r="N114" s="399">
        <v>2</v>
      </c>
      <c r="O114" s="544">
        <v>287</v>
      </c>
      <c r="P114" s="399">
        <v>592</v>
      </c>
      <c r="Q114" s="399">
        <v>292</v>
      </c>
      <c r="R114" s="399"/>
      <c r="S114" s="399" t="s">
        <v>425</v>
      </c>
      <c r="T114" s="399" t="s">
        <v>426</v>
      </c>
      <c r="U114" s="501" t="s">
        <v>140</v>
      </c>
      <c r="V114" s="631"/>
      <c r="W114" s="532"/>
      <c r="X114" s="489"/>
      <c r="Y114" s="490"/>
      <c r="Z114" s="490"/>
      <c r="AA114" s="491">
        <v>200</v>
      </c>
      <c r="AB114" s="492">
        <v>0.5</v>
      </c>
      <c r="AC114" s="493">
        <f t="shared" si="60"/>
        <v>100</v>
      </c>
      <c r="AD114" s="494">
        <f t="shared" si="61"/>
        <v>200</v>
      </c>
      <c r="AE114" s="495">
        <v>0.05</v>
      </c>
      <c r="AF114" s="494">
        <f t="shared" si="52"/>
        <v>210</v>
      </c>
      <c r="AG114" s="496">
        <f t="shared" si="62"/>
        <v>2520</v>
      </c>
      <c r="AH114" s="582"/>
      <c r="AI114" s="582"/>
      <c r="AJ114" s="582"/>
      <c r="AK114" s="497"/>
      <c r="AL114" s="498">
        <f t="shared" si="63"/>
        <v>222.8978590544157</v>
      </c>
      <c r="AM114" s="496">
        <f t="shared" si="64"/>
        <v>2674.7743086529886</v>
      </c>
      <c r="AN114" s="582"/>
      <c r="AO114" s="582"/>
      <c r="AP114" s="582"/>
      <c r="AQ114" s="497"/>
      <c r="AR114" s="498">
        <f t="shared" si="65"/>
        <v>222.8978590544157</v>
      </c>
      <c r="AS114" s="496">
        <f t="shared" si="66"/>
        <v>2674.7743086529886</v>
      </c>
      <c r="AT114" s="582"/>
      <c r="AU114" s="582"/>
      <c r="AV114" s="582"/>
      <c r="AW114" s="497"/>
      <c r="AX114" s="498">
        <f t="shared" si="67"/>
        <v>222.8978590544157</v>
      </c>
      <c r="AY114" s="496">
        <f t="shared" si="68"/>
        <v>2674.7743086529886</v>
      </c>
      <c r="AZ114" s="582"/>
      <c r="BA114" s="582"/>
      <c r="BB114" s="582"/>
      <c r="BC114" s="497"/>
      <c r="BD114" s="498">
        <f t="shared" si="69"/>
        <v>222.8978590544157</v>
      </c>
      <c r="BE114" s="496">
        <f t="shared" si="70"/>
        <v>2674.7743086529886</v>
      </c>
      <c r="BF114" s="582"/>
      <c r="BG114" s="582"/>
      <c r="BH114" s="582"/>
      <c r="BI114" s="497"/>
      <c r="BJ114" s="498">
        <f t="shared" si="71"/>
        <v>222.8978590544157</v>
      </c>
      <c r="BK114" s="496">
        <f t="shared" si="72"/>
        <v>2674.7743086529886</v>
      </c>
      <c r="BL114" s="582"/>
      <c r="BM114" s="582"/>
      <c r="BN114" s="582"/>
    </row>
    <row r="115" spans="1:66" x14ac:dyDescent="0.25">
      <c r="A115" s="271">
        <v>3</v>
      </c>
      <c r="B115" s="399" t="s">
        <v>275</v>
      </c>
      <c r="C115" s="542" t="s">
        <v>276</v>
      </c>
      <c r="D115" s="372" t="s">
        <v>473</v>
      </c>
      <c r="E115" s="572"/>
      <c r="F115" s="273" t="str">
        <f t="shared" si="53"/>
        <v>079001VENP_Zones_Tertiaire</v>
      </c>
      <c r="G115" s="487" t="str">
        <f t="shared" si="59"/>
        <v>079001VENP_Zones_Tertiaire_Cta12</v>
      </c>
      <c r="H115" s="211" t="s">
        <v>12</v>
      </c>
      <c r="I115" s="211" t="s">
        <v>14</v>
      </c>
      <c r="J115" s="399">
        <v>1</v>
      </c>
      <c r="K115" s="399" t="s">
        <v>472</v>
      </c>
      <c r="L115" s="543" t="s">
        <v>471</v>
      </c>
      <c r="M115" s="488" t="s">
        <v>10</v>
      </c>
      <c r="N115" s="399">
        <v>4</v>
      </c>
      <c r="O115" s="544">
        <v>592</v>
      </c>
      <c r="P115" s="399">
        <v>592</v>
      </c>
      <c r="Q115" s="399">
        <v>25</v>
      </c>
      <c r="R115" s="399" t="s">
        <v>411</v>
      </c>
      <c r="S115" s="399" t="s">
        <v>134</v>
      </c>
      <c r="T115" s="399" t="s">
        <v>427</v>
      </c>
      <c r="U115" s="501" t="s">
        <v>139</v>
      </c>
      <c r="V115" s="631"/>
      <c r="W115" s="532"/>
      <c r="X115" s="489"/>
      <c r="Y115" s="490"/>
      <c r="Z115" s="490"/>
      <c r="AA115" s="491">
        <v>200</v>
      </c>
      <c r="AB115" s="492">
        <v>0.5</v>
      </c>
      <c r="AC115" s="493">
        <f t="shared" si="60"/>
        <v>100</v>
      </c>
      <c r="AD115" s="494">
        <f t="shared" si="61"/>
        <v>400</v>
      </c>
      <c r="AE115" s="495">
        <v>0.05</v>
      </c>
      <c r="AF115" s="494">
        <f t="shared" si="52"/>
        <v>420</v>
      </c>
      <c r="AG115" s="496">
        <f t="shared" si="62"/>
        <v>5040</v>
      </c>
      <c r="AH115" s="582"/>
      <c r="AI115" s="582"/>
      <c r="AJ115" s="582"/>
      <c r="AK115" s="497"/>
      <c r="AL115" s="498">
        <f t="shared" si="63"/>
        <v>445.79571810883141</v>
      </c>
      <c r="AM115" s="496">
        <f t="shared" si="64"/>
        <v>5349.5486173059771</v>
      </c>
      <c r="AN115" s="582"/>
      <c r="AO115" s="582"/>
      <c r="AP115" s="582"/>
      <c r="AQ115" s="497"/>
      <c r="AR115" s="498">
        <f t="shared" si="65"/>
        <v>445.79571810883141</v>
      </c>
      <c r="AS115" s="496">
        <f t="shared" si="66"/>
        <v>5349.5486173059771</v>
      </c>
      <c r="AT115" s="582"/>
      <c r="AU115" s="582"/>
      <c r="AV115" s="582"/>
      <c r="AW115" s="497"/>
      <c r="AX115" s="498">
        <f t="shared" si="67"/>
        <v>445.79571810883141</v>
      </c>
      <c r="AY115" s="496">
        <f t="shared" si="68"/>
        <v>5349.5486173059771</v>
      </c>
      <c r="AZ115" s="582"/>
      <c r="BA115" s="582"/>
      <c r="BB115" s="582"/>
      <c r="BC115" s="497"/>
      <c r="BD115" s="498">
        <f t="shared" si="69"/>
        <v>445.79571810883141</v>
      </c>
      <c r="BE115" s="496">
        <f t="shared" si="70"/>
        <v>5349.5486173059771</v>
      </c>
      <c r="BF115" s="582"/>
      <c r="BG115" s="582"/>
      <c r="BH115" s="582"/>
      <c r="BI115" s="497"/>
      <c r="BJ115" s="498">
        <f t="shared" si="71"/>
        <v>445.79571810883141</v>
      </c>
      <c r="BK115" s="496">
        <f t="shared" si="72"/>
        <v>5349.5486173059771</v>
      </c>
      <c r="BL115" s="582"/>
      <c r="BM115" s="582"/>
      <c r="BN115" s="582"/>
    </row>
    <row r="116" spans="1:66" ht="12.75" thickBot="1" x14ac:dyDescent="0.3">
      <c r="A116" s="271">
        <v>3</v>
      </c>
      <c r="B116" s="403" t="s">
        <v>275</v>
      </c>
      <c r="C116" s="545" t="s">
        <v>276</v>
      </c>
      <c r="D116" s="372" t="s">
        <v>473</v>
      </c>
      <c r="E116" s="573"/>
      <c r="F116" s="273" t="str">
        <f t="shared" si="53"/>
        <v>079001VENP_Zones_Tertiaire</v>
      </c>
      <c r="G116" s="487" t="str">
        <f t="shared" si="59"/>
        <v>079001VENP_Zones_Tertiaire_Cta12</v>
      </c>
      <c r="H116" s="211" t="s">
        <v>12</v>
      </c>
      <c r="I116" s="211" t="s">
        <v>14</v>
      </c>
      <c r="J116" s="403">
        <v>1</v>
      </c>
      <c r="K116" s="403" t="s">
        <v>472</v>
      </c>
      <c r="L116" s="546" t="s">
        <v>471</v>
      </c>
      <c r="M116" s="488" t="s">
        <v>10</v>
      </c>
      <c r="N116" s="403">
        <v>2</v>
      </c>
      <c r="O116" s="547">
        <v>287</v>
      </c>
      <c r="P116" s="403">
        <v>592</v>
      </c>
      <c r="Q116" s="403">
        <v>25</v>
      </c>
      <c r="R116" s="403" t="s">
        <v>410</v>
      </c>
      <c r="S116" s="399" t="s">
        <v>134</v>
      </c>
      <c r="T116" s="399" t="s">
        <v>427</v>
      </c>
      <c r="U116" s="501" t="s">
        <v>139</v>
      </c>
      <c r="V116" s="631"/>
      <c r="W116" s="532"/>
      <c r="X116" s="489"/>
      <c r="Y116" s="490"/>
      <c r="Z116" s="490"/>
      <c r="AA116" s="491">
        <v>200</v>
      </c>
      <c r="AB116" s="492">
        <v>0.5</v>
      </c>
      <c r="AC116" s="493">
        <f t="shared" si="60"/>
        <v>100</v>
      </c>
      <c r="AD116" s="494">
        <f t="shared" si="61"/>
        <v>200</v>
      </c>
      <c r="AE116" s="495">
        <v>0.05</v>
      </c>
      <c r="AF116" s="494">
        <f t="shared" si="52"/>
        <v>210</v>
      </c>
      <c r="AG116" s="496">
        <f t="shared" si="62"/>
        <v>2520</v>
      </c>
      <c r="AH116" s="584"/>
      <c r="AI116" s="584"/>
      <c r="AJ116" s="584"/>
      <c r="AK116" s="497"/>
      <c r="AL116" s="498">
        <f t="shared" si="63"/>
        <v>222.8978590544157</v>
      </c>
      <c r="AM116" s="496">
        <f t="shared" si="64"/>
        <v>2674.7743086529886</v>
      </c>
      <c r="AN116" s="584"/>
      <c r="AO116" s="584"/>
      <c r="AP116" s="584"/>
      <c r="AQ116" s="497"/>
      <c r="AR116" s="498">
        <f t="shared" si="65"/>
        <v>222.8978590544157</v>
      </c>
      <c r="AS116" s="496">
        <f t="shared" si="66"/>
        <v>2674.7743086529886</v>
      </c>
      <c r="AT116" s="584"/>
      <c r="AU116" s="584"/>
      <c r="AV116" s="584"/>
      <c r="AW116" s="497"/>
      <c r="AX116" s="498">
        <f t="shared" si="67"/>
        <v>222.8978590544157</v>
      </c>
      <c r="AY116" s="496">
        <f t="shared" si="68"/>
        <v>2674.7743086529886</v>
      </c>
      <c r="AZ116" s="584"/>
      <c r="BA116" s="584"/>
      <c r="BB116" s="584"/>
      <c r="BC116" s="497"/>
      <c r="BD116" s="498">
        <f t="shared" si="69"/>
        <v>222.8978590544157</v>
      </c>
      <c r="BE116" s="496">
        <f t="shared" si="70"/>
        <v>2674.7743086529886</v>
      </c>
      <c r="BF116" s="584"/>
      <c r="BG116" s="584"/>
      <c r="BH116" s="584"/>
      <c r="BI116" s="497"/>
      <c r="BJ116" s="498">
        <f t="shared" si="71"/>
        <v>222.8978590544157</v>
      </c>
      <c r="BK116" s="496">
        <f t="shared" si="72"/>
        <v>2674.7743086529886</v>
      </c>
      <c r="BL116" s="584"/>
      <c r="BM116" s="584"/>
      <c r="BN116" s="584"/>
    </row>
    <row r="120" spans="1:66" x14ac:dyDescent="0.25">
      <c r="B120" s="345" t="s">
        <v>453</v>
      </c>
      <c r="AH120" s="232">
        <f>SUM(AH19:AH31)</f>
        <v>6090</v>
      </c>
      <c r="AI120" s="232">
        <f>SUM(AI19:AI31)</f>
        <v>73080</v>
      </c>
      <c r="AN120" s="232">
        <f>SUM(AN19:AN31)</f>
        <v>6464.0379125780555</v>
      </c>
      <c r="AO120" s="232">
        <f>SUM(AO19:AO31)</f>
        <v>77568.454950936662</v>
      </c>
      <c r="AT120" s="232">
        <f>SUM(AT19:AT31)</f>
        <v>6464.0379125780555</v>
      </c>
      <c r="AU120" s="232">
        <f>SUM(AU19:AU31)</f>
        <v>77568.454950936662</v>
      </c>
      <c r="AZ120" s="232">
        <f>SUM(AZ19:AZ31)</f>
        <v>6464.0379125780555</v>
      </c>
      <c r="BA120" s="232">
        <f>SUM(BA19:BA31)</f>
        <v>77568.454950936662</v>
      </c>
      <c r="BF120" s="232">
        <f>SUM(BF19:BF31)</f>
        <v>6464.0379125780555</v>
      </c>
      <c r="BG120" s="232">
        <f>SUM(BG19:BG31)</f>
        <v>77568.454950936662</v>
      </c>
      <c r="BL120" s="232">
        <f>SUM(BL19:BL31)</f>
        <v>6464.0379125780555</v>
      </c>
      <c r="BM120" s="232">
        <f>SUM(BM19:BM31)</f>
        <v>77568.454950936662</v>
      </c>
    </row>
    <row r="121" spans="1:66" x14ac:dyDescent="0.25">
      <c r="B121" s="345" t="s">
        <v>454</v>
      </c>
      <c r="AH121" s="232">
        <f>AH32</f>
        <v>23808.75</v>
      </c>
      <c r="AI121" s="232">
        <f t="shared" ref="AI121:BM121" si="73">AI32</f>
        <v>285705</v>
      </c>
      <c r="AN121" s="232">
        <f t="shared" si="73"/>
        <v>25271.044770294404</v>
      </c>
      <c r="AO121" s="232">
        <f t="shared" si="73"/>
        <v>303252.53724353266</v>
      </c>
      <c r="AT121" s="232">
        <f t="shared" si="73"/>
        <v>25271.044770294404</v>
      </c>
      <c r="AU121" s="232">
        <f t="shared" si="73"/>
        <v>303252.53724353266</v>
      </c>
      <c r="AZ121" s="232">
        <f t="shared" si="73"/>
        <v>25271.044770294404</v>
      </c>
      <c r="BA121" s="232">
        <f t="shared" si="73"/>
        <v>303252.53724353266</v>
      </c>
      <c r="BF121" s="232">
        <f t="shared" si="73"/>
        <v>25271.044770294404</v>
      </c>
      <c r="BG121" s="232">
        <f t="shared" si="73"/>
        <v>303252.53724353266</v>
      </c>
      <c r="BL121" s="232">
        <f t="shared" si="73"/>
        <v>25271.044770294404</v>
      </c>
      <c r="BM121" s="232">
        <f t="shared" si="73"/>
        <v>303252.53724353266</v>
      </c>
    </row>
  </sheetData>
  <autoFilter ref="A18:BN116"/>
  <mergeCells count="76">
    <mergeCell ref="E111:E116"/>
    <mergeCell ref="E72:E84"/>
    <mergeCell ref="E85:E90"/>
    <mergeCell ref="E91:E96"/>
    <mergeCell ref="E97:E104"/>
    <mergeCell ref="E105:E110"/>
    <mergeCell ref="E35:E40"/>
    <mergeCell ref="E41:E49"/>
    <mergeCell ref="E50:E58"/>
    <mergeCell ref="E63:E71"/>
    <mergeCell ref="E19:E20"/>
    <mergeCell ref="E21:E24"/>
    <mergeCell ref="E25:E26"/>
    <mergeCell ref="E29:E30"/>
    <mergeCell ref="E32:E34"/>
    <mergeCell ref="BM32:BM116"/>
    <mergeCell ref="BN32:BN116"/>
    <mergeCell ref="BF32:BF116"/>
    <mergeCell ref="BG32:BG116"/>
    <mergeCell ref="BH32:BH116"/>
    <mergeCell ref="BN19:BN26"/>
    <mergeCell ref="BN29:BN31"/>
    <mergeCell ref="AH32:AH116"/>
    <mergeCell ref="AI32:AI116"/>
    <mergeCell ref="AJ32:AJ116"/>
    <mergeCell ref="AN32:AN116"/>
    <mergeCell ref="AO32:AO116"/>
    <mergeCell ref="AP32:AP116"/>
    <mergeCell ref="AT32:AT116"/>
    <mergeCell ref="AU32:AU116"/>
    <mergeCell ref="AV32:AV116"/>
    <mergeCell ref="AZ32:AZ116"/>
    <mergeCell ref="BA32:BA116"/>
    <mergeCell ref="BB32:BB116"/>
    <mergeCell ref="BB19:BB26"/>
    <mergeCell ref="BL32:BL116"/>
    <mergeCell ref="BA19:BA26"/>
    <mergeCell ref="AZ29:AZ31"/>
    <mergeCell ref="BA29:BA31"/>
    <mergeCell ref="BL19:BL26"/>
    <mergeCell ref="BM19:BM26"/>
    <mergeCell ref="BL29:BL31"/>
    <mergeCell ref="BM29:BM31"/>
    <mergeCell ref="BB29:BB31"/>
    <mergeCell ref="BH19:BH26"/>
    <mergeCell ref="BH29:BH31"/>
    <mergeCell ref="BF19:BF26"/>
    <mergeCell ref="BG19:BG26"/>
    <mergeCell ref="BF29:BF31"/>
    <mergeCell ref="BG29:BG31"/>
    <mergeCell ref="AN19:AN26"/>
    <mergeCell ref="AO19:AO26"/>
    <mergeCell ref="AN29:AN31"/>
    <mergeCell ref="AO29:AO31"/>
    <mergeCell ref="AZ19:AZ26"/>
    <mergeCell ref="AP19:AP26"/>
    <mergeCell ref="AP29:AP31"/>
    <mergeCell ref="AV19:AV26"/>
    <mergeCell ref="AV29:AV31"/>
    <mergeCell ref="AT19:AT26"/>
    <mergeCell ref="AU19:AU26"/>
    <mergeCell ref="AT29:AT31"/>
    <mergeCell ref="AU29:AU31"/>
    <mergeCell ref="AH19:AH26"/>
    <mergeCell ref="AI19:AI26"/>
    <mergeCell ref="AJ19:AJ26"/>
    <mergeCell ref="AH29:AH31"/>
    <mergeCell ref="AI29:AI31"/>
    <mergeCell ref="AJ29:AJ31"/>
    <mergeCell ref="AA17:AB17"/>
    <mergeCell ref="A1:C1"/>
    <mergeCell ref="A3:C3"/>
    <mergeCell ref="A5:B5"/>
    <mergeCell ref="A6:C6"/>
    <mergeCell ref="F8:G8"/>
    <mergeCell ref="N17:W17"/>
  </mergeCells>
  <conditionalFormatting sqref="F19:F116">
    <cfRule type="expression" dxfId="37" priority="1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Liste_D!$B$2:$B$61</xm:f>
          </x14:formula1>
          <xm:sqref>I19:I116</xm:sqref>
        </x14:dataValidation>
        <x14:dataValidation type="list" allowBlank="1" showInputMessage="1" showErrorMessage="1">
          <x14:formula1>
            <xm:f>Liste_D!$E$2:$E$7</xm:f>
          </x14:formula1>
          <xm:sqref>S19:S116</xm:sqref>
        </x14:dataValidation>
        <x14:dataValidation type="list" allowBlank="1" showInputMessage="1" showErrorMessage="1">
          <x14:formula1>
            <xm:f>Liste_D!$F$2:$F$5</xm:f>
          </x14:formula1>
          <xm:sqref>T19:T116</xm:sqref>
        </x14:dataValidation>
        <x14:dataValidation type="list" allowBlank="1" showInputMessage="1" showErrorMessage="1">
          <x14:formula1>
            <xm:f>Liste_D!$H$2:$H$17</xm:f>
          </x14:formula1>
          <xm:sqref>U19:U116</xm:sqref>
        </x14:dataValidation>
        <x14:dataValidation type="list" allowBlank="1" showInputMessage="1" showErrorMessage="1">
          <x14:formula1>
            <xm:f>Liste_D!$I$2:$I$17</xm:f>
          </x14:formula1>
          <xm:sqref>V19:V116</xm:sqref>
        </x14:dataValidation>
        <x14:dataValidation type="list" allowBlank="1" showInputMessage="1" showErrorMessage="1">
          <x14:formula1>
            <xm:f>Liste_D!$G$2:$G$12</xm:f>
          </x14:formula1>
          <xm:sqref>W19:X116</xm:sqref>
        </x14:dataValidation>
        <x14:dataValidation type="list" allowBlank="1" showInputMessage="1" showErrorMessage="1">
          <x14:formula1>
            <xm:f>Liste_D!$A$2:$A$16</xm:f>
          </x14:formula1>
          <xm:sqref>H19:H116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9"/>
  <sheetViews>
    <sheetView zoomScale="85" zoomScaleNormal="85" workbookViewId="0">
      <selection activeCell="J31" sqref="J31"/>
    </sheetView>
  </sheetViews>
  <sheetFormatPr baseColWidth="10" defaultRowHeight="15" outlineLevelRow="1" outlineLevelCol="1" x14ac:dyDescent="0.25"/>
  <cols>
    <col min="1" max="1" width="6.85546875" customWidth="1"/>
    <col min="2" max="2" width="21.42578125" customWidth="1"/>
    <col min="5" max="5" width="15.85546875" style="64" customWidth="1"/>
    <col min="6" max="6" width="38.42578125" customWidth="1" outlineLevel="1"/>
    <col min="7" max="10" width="10.85546875" customWidth="1" outlineLevel="1"/>
    <col min="11" max="11" width="10.85546875" hidden="1" customWidth="1" outlineLevel="1"/>
    <col min="12" max="12" width="12.85546875" style="17" customWidth="1" outlineLevel="1"/>
    <col min="13" max="13" width="11" style="18" bestFit="1" customWidth="1"/>
    <col min="14" max="14" width="11" style="20" bestFit="1" customWidth="1"/>
    <col min="15" max="15" width="11" style="18" customWidth="1" outlineLevel="1"/>
    <col min="16" max="16" width="11.140625" style="18" customWidth="1" outlineLevel="1"/>
    <col min="17" max="17" width="12.5703125" style="18" customWidth="1"/>
    <col min="18" max="18" width="12.7109375" style="18" customWidth="1"/>
    <col min="19" max="19" width="10.85546875" style="18"/>
    <col min="20" max="20" width="2.7109375" style="18" customWidth="1"/>
    <col min="21" max="21" width="11" style="18" customWidth="1" outlineLevel="1"/>
    <col min="22" max="25" width="13.140625" style="18" customWidth="1" outlineLevel="1"/>
    <col min="26" max="26" width="2.42578125" style="18" customWidth="1"/>
    <col min="27" max="27" width="11" style="18" customWidth="1" outlineLevel="1"/>
    <col min="28" max="28" width="12.140625" style="18" customWidth="1" outlineLevel="1"/>
    <col min="29" max="31" width="10.85546875" style="18" customWidth="1" outlineLevel="1"/>
    <col min="32" max="32" width="2.5703125" style="18" customWidth="1"/>
    <col min="33" max="33" width="11" style="18" customWidth="1" outlineLevel="1"/>
    <col min="34" max="34" width="12.140625" style="18" customWidth="1" outlineLevel="1"/>
    <col min="35" max="36" width="12.85546875" style="18" customWidth="1" outlineLevel="1"/>
    <col min="37" max="37" width="10.85546875" style="18" customWidth="1" outlineLevel="1"/>
    <col min="38" max="38" width="3.140625" style="18" customWidth="1"/>
    <col min="39" max="39" width="11" style="18" customWidth="1" outlineLevel="1"/>
    <col min="40" max="40" width="12.140625" style="18" customWidth="1" outlineLevel="1"/>
    <col min="41" max="43" width="10.85546875" style="18" customWidth="1" outlineLevel="1"/>
    <col min="44" max="44" width="3.42578125" style="18" customWidth="1"/>
    <col min="45" max="45" width="11" style="18" customWidth="1" outlineLevel="1" collapsed="1"/>
    <col min="46" max="46" width="12.140625" style="18" customWidth="1" outlineLevel="1"/>
    <col min="47" max="48" width="10.85546875" customWidth="1" outlineLevel="1"/>
    <col min="49" max="49" width="7.140625" customWidth="1" outlineLevel="1"/>
  </cols>
  <sheetData>
    <row r="1" spans="1:5" outlineLevel="1" x14ac:dyDescent="0.25">
      <c r="A1" s="588" t="s">
        <v>21</v>
      </c>
      <c r="B1" s="588"/>
      <c r="C1" s="588"/>
      <c r="D1" s="1"/>
      <c r="E1" s="63"/>
    </row>
    <row r="2" spans="1:5" outlineLevel="1" x14ac:dyDescent="0.25">
      <c r="A2" s="1"/>
      <c r="B2" s="1"/>
      <c r="C2" s="1"/>
      <c r="D2" s="1"/>
      <c r="E2" s="63"/>
    </row>
    <row r="3" spans="1:5" outlineLevel="1" x14ac:dyDescent="0.25">
      <c r="A3" s="589" t="s">
        <v>22</v>
      </c>
      <c r="B3" s="590"/>
      <c r="C3" s="590"/>
      <c r="D3" s="1"/>
      <c r="E3" s="63"/>
    </row>
    <row r="4" spans="1:5" outlineLevel="1" x14ac:dyDescent="0.25">
      <c r="A4" s="2"/>
      <c r="B4" s="1"/>
      <c r="C4" s="1"/>
      <c r="D4" s="1"/>
      <c r="E4" s="63"/>
    </row>
    <row r="5" spans="1:5" outlineLevel="1" x14ac:dyDescent="0.25">
      <c r="A5" s="591" t="s">
        <v>23</v>
      </c>
      <c r="B5" s="592"/>
      <c r="C5" s="1"/>
      <c r="D5" s="1"/>
      <c r="E5" s="63"/>
    </row>
    <row r="6" spans="1:5" outlineLevel="1" x14ac:dyDescent="0.25">
      <c r="A6" s="593" t="s">
        <v>24</v>
      </c>
      <c r="B6" s="594"/>
      <c r="C6" s="594"/>
      <c r="D6" s="1"/>
      <c r="E6" s="63"/>
    </row>
    <row r="7" spans="1:5" ht="15.75" outlineLevel="1" thickBot="1" x14ac:dyDescent="0.3">
      <c r="A7" s="1"/>
      <c r="B7" s="1"/>
      <c r="C7" s="1"/>
      <c r="D7" s="1"/>
      <c r="E7" s="63"/>
    </row>
    <row r="8" spans="1:5" ht="15.75" outlineLevel="1" thickBot="1" x14ac:dyDescent="0.3">
      <c r="A8" s="1"/>
      <c r="B8" s="1"/>
      <c r="C8" s="1"/>
      <c r="D8" s="90" t="s">
        <v>25</v>
      </c>
      <c r="E8" s="91" t="s">
        <v>26</v>
      </c>
    </row>
    <row r="9" spans="1:5" outlineLevel="1" x14ac:dyDescent="0.25">
      <c r="A9" s="3" t="s">
        <v>27</v>
      </c>
      <c r="B9" s="4" t="s">
        <v>28</v>
      </c>
      <c r="C9" s="5" t="s">
        <v>29</v>
      </c>
      <c r="D9" s="89">
        <v>112.1</v>
      </c>
      <c r="E9" s="97"/>
    </row>
    <row r="10" spans="1:5" outlineLevel="1" x14ac:dyDescent="0.25">
      <c r="A10" s="6" t="s">
        <v>30</v>
      </c>
      <c r="B10" s="7" t="s">
        <v>31</v>
      </c>
      <c r="C10" s="8" t="s">
        <v>32</v>
      </c>
      <c r="D10" s="79">
        <v>120.2</v>
      </c>
      <c r="E10" s="80">
        <f>0.15+0.85*$D$10/$D$9</f>
        <v>1.0614183764495986</v>
      </c>
    </row>
    <row r="11" spans="1:5" outlineLevel="1" x14ac:dyDescent="0.25">
      <c r="A11" s="9"/>
      <c r="B11" s="7" t="s">
        <v>33</v>
      </c>
      <c r="C11" s="8" t="s">
        <v>32</v>
      </c>
      <c r="D11" s="81">
        <v>120.2</v>
      </c>
      <c r="E11" s="82">
        <f>0.15+0.85*$D$11/$D$9</f>
        <v>1.0614183764495986</v>
      </c>
    </row>
    <row r="12" spans="1:5" outlineLevel="1" x14ac:dyDescent="0.25">
      <c r="A12" s="9"/>
      <c r="B12" s="7" t="s">
        <v>34</v>
      </c>
      <c r="C12" s="8" t="s">
        <v>32</v>
      </c>
      <c r="D12" s="83">
        <v>120.2</v>
      </c>
      <c r="E12" s="84">
        <f>0.15+0.85*$D$12/$D$9</f>
        <v>1.0614183764495986</v>
      </c>
    </row>
    <row r="13" spans="1:5" outlineLevel="1" x14ac:dyDescent="0.25">
      <c r="A13" s="9"/>
      <c r="B13" s="7" t="s">
        <v>35</v>
      </c>
      <c r="C13" s="8" t="s">
        <v>32</v>
      </c>
      <c r="D13" s="85">
        <v>120.2</v>
      </c>
      <c r="E13" s="86">
        <f>0.15+0.85*$D$13/$D$9</f>
        <v>1.0614183764495986</v>
      </c>
    </row>
    <row r="14" spans="1:5" ht="15.75" outlineLevel="1" thickBot="1" x14ac:dyDescent="0.3">
      <c r="A14" s="10"/>
      <c r="B14" s="11" t="s">
        <v>36</v>
      </c>
      <c r="C14" s="12" t="s">
        <v>32</v>
      </c>
      <c r="D14" s="87">
        <v>120.2</v>
      </c>
      <c r="E14" s="88">
        <f>0.15+0.85*$D$14/$D$9</f>
        <v>1.0614183764495986</v>
      </c>
    </row>
    <row r="15" spans="1:5" outlineLevel="1" x14ac:dyDescent="0.25"/>
    <row r="16" spans="1:5" outlineLevel="1" x14ac:dyDescent="0.25"/>
    <row r="17" spans="1:49" ht="15.75" thickBot="1" x14ac:dyDescent="0.3">
      <c r="M17" s="595" t="s">
        <v>50</v>
      </c>
      <c r="N17" s="595"/>
    </row>
    <row r="18" spans="1:49" ht="45.75" thickBot="1" x14ac:dyDescent="0.3">
      <c r="A18" s="13" t="s">
        <v>0</v>
      </c>
      <c r="B18" s="14" t="s">
        <v>1</v>
      </c>
      <c r="C18" s="14" t="s">
        <v>2</v>
      </c>
      <c r="D18" s="14" t="s">
        <v>476</v>
      </c>
      <c r="E18" s="14" t="s">
        <v>213</v>
      </c>
      <c r="F18" s="15" t="s">
        <v>4</v>
      </c>
      <c r="G18" s="14" t="s">
        <v>5</v>
      </c>
      <c r="H18" s="14" t="s">
        <v>6</v>
      </c>
      <c r="I18" s="14" t="s">
        <v>8</v>
      </c>
      <c r="J18" s="14" t="s">
        <v>9</v>
      </c>
      <c r="K18" s="16" t="s">
        <v>10</v>
      </c>
      <c r="L18" s="78" t="s">
        <v>7</v>
      </c>
      <c r="M18" s="21" t="s">
        <v>218</v>
      </c>
      <c r="N18" s="22" t="s">
        <v>37</v>
      </c>
      <c r="O18" s="23" t="s">
        <v>39</v>
      </c>
      <c r="P18" s="24" t="s">
        <v>38</v>
      </c>
      <c r="Q18" s="24" t="s">
        <v>52</v>
      </c>
      <c r="R18" s="24" t="s">
        <v>51</v>
      </c>
      <c r="S18" s="25" t="s">
        <v>53</v>
      </c>
      <c r="T18" s="96"/>
      <c r="U18" s="26" t="s">
        <v>41</v>
      </c>
      <c r="V18" s="27" t="s">
        <v>40</v>
      </c>
      <c r="W18" s="27" t="s">
        <v>222</v>
      </c>
      <c r="X18" s="27" t="s">
        <v>55</v>
      </c>
      <c r="Y18" s="28" t="s">
        <v>54</v>
      </c>
      <c r="Z18" s="92"/>
      <c r="AA18" s="29" t="s">
        <v>43</v>
      </c>
      <c r="AB18" s="30" t="s">
        <v>42</v>
      </c>
      <c r="AC18" s="30" t="s">
        <v>224</v>
      </c>
      <c r="AD18" s="30" t="s">
        <v>223</v>
      </c>
      <c r="AE18" s="31" t="s">
        <v>56</v>
      </c>
      <c r="AF18" s="93"/>
      <c r="AG18" s="32" t="s">
        <v>45</v>
      </c>
      <c r="AH18" s="33" t="s">
        <v>44</v>
      </c>
      <c r="AI18" s="33" t="s">
        <v>61</v>
      </c>
      <c r="AJ18" s="33" t="s">
        <v>60</v>
      </c>
      <c r="AK18" s="34" t="s">
        <v>57</v>
      </c>
      <c r="AL18" s="94"/>
      <c r="AM18" s="35" t="s">
        <v>47</v>
      </c>
      <c r="AN18" s="36" t="s">
        <v>46</v>
      </c>
      <c r="AO18" s="36" t="s">
        <v>63</v>
      </c>
      <c r="AP18" s="36" t="s">
        <v>62</v>
      </c>
      <c r="AQ18" s="37" t="s">
        <v>58</v>
      </c>
      <c r="AR18" s="95"/>
      <c r="AS18" s="38" t="s">
        <v>49</v>
      </c>
      <c r="AT18" s="39" t="s">
        <v>48</v>
      </c>
      <c r="AU18" s="40" t="s">
        <v>65</v>
      </c>
      <c r="AV18" s="40" t="s">
        <v>64</v>
      </c>
      <c r="AW18" s="19" t="s">
        <v>59</v>
      </c>
    </row>
    <row r="19" spans="1:49" s="100" customFormat="1" ht="14.1" customHeight="1" thickBot="1" x14ac:dyDescent="0.2">
      <c r="A19" s="110">
        <v>3</v>
      </c>
      <c r="B19" s="111" t="s">
        <v>254</v>
      </c>
      <c r="C19" s="111" t="s">
        <v>255</v>
      </c>
      <c r="D19" s="111" t="s">
        <v>473</v>
      </c>
      <c r="E19" s="112" t="str">
        <f t="shared" ref="E19:E26" si="0">CONCATENATE(C19,H19,K19,I19)</f>
        <v>201001ECLS_Batiment</v>
      </c>
      <c r="F19" s="111" t="s">
        <v>331</v>
      </c>
      <c r="G19" s="113" t="s">
        <v>69</v>
      </c>
      <c r="H19" s="112" t="s">
        <v>79</v>
      </c>
      <c r="I19" s="113" t="s">
        <v>251</v>
      </c>
      <c r="J19" s="113"/>
      <c r="K19" s="114" t="s">
        <v>10</v>
      </c>
      <c r="L19" s="111">
        <v>1</v>
      </c>
      <c r="M19" s="115">
        <v>1000</v>
      </c>
      <c r="N19" s="132">
        <v>0.05</v>
      </c>
      <c r="O19" s="124">
        <f t="shared" ref="O19:O26" si="1">M19*(N19+1)*L19</f>
        <v>1050</v>
      </c>
      <c r="P19" s="125">
        <f t="shared" ref="P19:P26" si="2">O19/12</f>
        <v>87.5</v>
      </c>
      <c r="Q19" s="126">
        <f t="shared" ref="Q19:R20" si="3">O19</f>
        <v>1050</v>
      </c>
      <c r="R19" s="126">
        <f t="shared" si="3"/>
        <v>87.5</v>
      </c>
      <c r="S19" s="127"/>
      <c r="T19" s="585"/>
      <c r="U19" s="124">
        <f t="shared" ref="U19:U26" si="4">O19*$E$10</f>
        <v>1114.4892952720786</v>
      </c>
      <c r="V19" s="125">
        <f t="shared" ref="V19:V26" si="5">U19/12</f>
        <v>92.874107939339879</v>
      </c>
      <c r="W19" s="128">
        <f t="shared" ref="W19:X20" si="6">U19</f>
        <v>1114.4892952720786</v>
      </c>
      <c r="X19" s="126">
        <f t="shared" si="6"/>
        <v>92.874107939339879</v>
      </c>
      <c r="Y19" s="127"/>
      <c r="Z19" s="585"/>
      <c r="AA19" s="124">
        <f t="shared" ref="AA19:AA26" si="7">O19*$E$11</f>
        <v>1114.4892952720786</v>
      </c>
      <c r="AB19" s="125">
        <f t="shared" ref="AB19:AB26" si="8">AA19/12</f>
        <v>92.874107939339879</v>
      </c>
      <c r="AC19" s="128">
        <f t="shared" ref="AC19:AD20" si="9">AA19</f>
        <v>1114.4892952720786</v>
      </c>
      <c r="AD19" s="126">
        <f t="shared" si="9"/>
        <v>92.874107939339879</v>
      </c>
      <c r="AE19" s="127"/>
      <c r="AF19" s="585"/>
      <c r="AG19" s="124">
        <f t="shared" ref="AG19:AG26" si="10">O19*$E$12</f>
        <v>1114.4892952720786</v>
      </c>
      <c r="AH19" s="125">
        <f t="shared" ref="AH19:AH26" si="11">AG19/12</f>
        <v>92.874107939339879</v>
      </c>
      <c r="AI19" s="128">
        <f t="shared" ref="AI19:AJ20" si="12">AG19</f>
        <v>1114.4892952720786</v>
      </c>
      <c r="AJ19" s="126">
        <f t="shared" si="12"/>
        <v>92.874107939339879</v>
      </c>
      <c r="AK19" s="127"/>
      <c r="AL19" s="585"/>
      <c r="AM19" s="124">
        <f t="shared" ref="AM19:AM26" si="13">O19*$E$13</f>
        <v>1114.4892952720786</v>
      </c>
      <c r="AN19" s="125">
        <f t="shared" ref="AN19:AN26" si="14">AM19/12</f>
        <v>92.874107939339879</v>
      </c>
      <c r="AO19" s="128">
        <f t="shared" ref="AO19:AP20" si="15">AM19</f>
        <v>1114.4892952720786</v>
      </c>
      <c r="AP19" s="126">
        <f t="shared" si="15"/>
        <v>92.874107939339879</v>
      </c>
      <c r="AQ19" s="127"/>
      <c r="AR19" s="585"/>
      <c r="AS19" s="124">
        <f t="shared" ref="AS19:AS26" si="16">O19*$E$14</f>
        <v>1114.4892952720786</v>
      </c>
      <c r="AT19" s="125">
        <f t="shared" ref="AT19:AT26" si="17">AS19/12</f>
        <v>92.874107939339879</v>
      </c>
      <c r="AU19" s="128">
        <f t="shared" ref="AU19:AV20" si="18">AS19</f>
        <v>1114.4892952720786</v>
      </c>
      <c r="AV19" s="126">
        <f t="shared" si="18"/>
        <v>92.874107939339879</v>
      </c>
      <c r="AW19" s="127"/>
    </row>
    <row r="20" spans="1:49" s="100" customFormat="1" ht="14.1" customHeight="1" thickBot="1" x14ac:dyDescent="0.2">
      <c r="A20" s="134">
        <v>3</v>
      </c>
      <c r="B20" s="135" t="s">
        <v>265</v>
      </c>
      <c r="C20" s="135" t="s">
        <v>266</v>
      </c>
      <c r="D20" s="135" t="s">
        <v>473</v>
      </c>
      <c r="E20" s="118" t="str">
        <f t="shared" si="0"/>
        <v>202001ECLS_Batiment</v>
      </c>
      <c r="F20" s="135" t="s">
        <v>331</v>
      </c>
      <c r="G20" s="107" t="s">
        <v>69</v>
      </c>
      <c r="H20" s="118" t="s">
        <v>79</v>
      </c>
      <c r="I20" s="107" t="s">
        <v>251</v>
      </c>
      <c r="J20" s="107"/>
      <c r="K20" s="109" t="s">
        <v>10</v>
      </c>
      <c r="L20" s="135">
        <v>1</v>
      </c>
      <c r="M20" s="76">
        <v>1000</v>
      </c>
      <c r="N20" s="130">
        <v>0.05</v>
      </c>
      <c r="O20" s="121">
        <f t="shared" si="1"/>
        <v>1050</v>
      </c>
      <c r="P20" s="119">
        <f t="shared" si="2"/>
        <v>87.5</v>
      </c>
      <c r="Q20" s="122">
        <f t="shared" si="3"/>
        <v>1050</v>
      </c>
      <c r="R20" s="122">
        <f t="shared" si="3"/>
        <v>87.5</v>
      </c>
      <c r="S20" s="123"/>
      <c r="T20" s="585"/>
      <c r="U20" s="124">
        <f t="shared" si="4"/>
        <v>1114.4892952720786</v>
      </c>
      <c r="V20" s="125">
        <f t="shared" si="5"/>
        <v>92.874107939339879</v>
      </c>
      <c r="W20" s="129">
        <f t="shared" si="6"/>
        <v>1114.4892952720786</v>
      </c>
      <c r="X20" s="122">
        <f t="shared" si="6"/>
        <v>92.874107939339879</v>
      </c>
      <c r="Y20" s="123"/>
      <c r="Z20" s="585"/>
      <c r="AA20" s="124">
        <f t="shared" si="7"/>
        <v>1114.4892952720786</v>
      </c>
      <c r="AB20" s="125">
        <f t="shared" si="8"/>
        <v>92.874107939339879</v>
      </c>
      <c r="AC20" s="129">
        <f t="shared" si="9"/>
        <v>1114.4892952720786</v>
      </c>
      <c r="AD20" s="122">
        <f t="shared" si="9"/>
        <v>92.874107939339879</v>
      </c>
      <c r="AE20" s="123"/>
      <c r="AF20" s="585"/>
      <c r="AG20" s="124">
        <f t="shared" si="10"/>
        <v>1114.4892952720786</v>
      </c>
      <c r="AH20" s="125">
        <f t="shared" si="11"/>
        <v>92.874107939339879</v>
      </c>
      <c r="AI20" s="129">
        <f t="shared" si="12"/>
        <v>1114.4892952720786</v>
      </c>
      <c r="AJ20" s="122">
        <f t="shared" si="12"/>
        <v>92.874107939339879</v>
      </c>
      <c r="AK20" s="123"/>
      <c r="AL20" s="585"/>
      <c r="AM20" s="124">
        <f t="shared" si="13"/>
        <v>1114.4892952720786</v>
      </c>
      <c r="AN20" s="125">
        <f t="shared" si="14"/>
        <v>92.874107939339879</v>
      </c>
      <c r="AO20" s="129">
        <f t="shared" si="15"/>
        <v>1114.4892952720786</v>
      </c>
      <c r="AP20" s="122">
        <f t="shared" si="15"/>
        <v>92.874107939339879</v>
      </c>
      <c r="AQ20" s="123"/>
      <c r="AR20" s="585"/>
      <c r="AS20" s="124">
        <f t="shared" si="16"/>
        <v>1114.4892952720786</v>
      </c>
      <c r="AT20" s="125">
        <f t="shared" si="17"/>
        <v>92.874107939339879</v>
      </c>
      <c r="AU20" s="129">
        <f t="shared" si="18"/>
        <v>1114.4892952720786</v>
      </c>
      <c r="AV20" s="122">
        <f t="shared" si="18"/>
        <v>92.874107939339879</v>
      </c>
      <c r="AW20" s="123"/>
    </row>
    <row r="21" spans="1:49" s="100" customFormat="1" ht="14.1" customHeight="1" x14ac:dyDescent="0.15">
      <c r="A21" s="102">
        <v>3</v>
      </c>
      <c r="B21" s="103" t="s">
        <v>267</v>
      </c>
      <c r="C21" s="103" t="s">
        <v>268</v>
      </c>
      <c r="D21" s="103" t="s">
        <v>473</v>
      </c>
      <c r="E21" s="51" t="str">
        <f t="shared" si="0"/>
        <v>203001ECLS_Batiment</v>
      </c>
      <c r="F21" s="103" t="s">
        <v>331</v>
      </c>
      <c r="G21" s="52" t="s">
        <v>69</v>
      </c>
      <c r="H21" s="51" t="s">
        <v>79</v>
      </c>
      <c r="I21" s="52" t="s">
        <v>251</v>
      </c>
      <c r="J21" s="52"/>
      <c r="K21" s="98" t="s">
        <v>10</v>
      </c>
      <c r="L21" s="103">
        <v>1</v>
      </c>
      <c r="M21" s="77">
        <v>1000</v>
      </c>
      <c r="N21" s="133">
        <v>0.05</v>
      </c>
      <c r="O21" s="74">
        <f t="shared" si="1"/>
        <v>1050</v>
      </c>
      <c r="P21" s="75">
        <f t="shared" si="2"/>
        <v>87.5</v>
      </c>
      <c r="Q21" s="586">
        <f>SUM(O21:O22)</f>
        <v>2100</v>
      </c>
      <c r="R21" s="586">
        <f>SUM(P21:P22)</f>
        <v>175</v>
      </c>
      <c r="S21" s="586"/>
      <c r="T21" s="585"/>
      <c r="U21" s="74">
        <f t="shared" si="4"/>
        <v>1114.4892952720786</v>
      </c>
      <c r="V21" s="75">
        <f t="shared" si="5"/>
        <v>92.874107939339879</v>
      </c>
      <c r="W21" s="596">
        <f>SUM(U21:U22)</f>
        <v>2228.9785905441572</v>
      </c>
      <c r="X21" s="586">
        <f>SUM(V21:V22)</f>
        <v>185.74821587867976</v>
      </c>
      <c r="Y21" s="586"/>
      <c r="Z21" s="585"/>
      <c r="AA21" s="74">
        <f t="shared" si="7"/>
        <v>1114.4892952720786</v>
      </c>
      <c r="AB21" s="75">
        <f t="shared" si="8"/>
        <v>92.874107939339879</v>
      </c>
      <c r="AC21" s="596">
        <f>SUM(AA21:AA22)</f>
        <v>2228.9785905441572</v>
      </c>
      <c r="AD21" s="586">
        <f>SUM(AB21:AB22)</f>
        <v>185.74821587867976</v>
      </c>
      <c r="AE21" s="586"/>
      <c r="AF21" s="585"/>
      <c r="AG21" s="74">
        <f t="shared" si="10"/>
        <v>1114.4892952720786</v>
      </c>
      <c r="AH21" s="75">
        <f t="shared" si="11"/>
        <v>92.874107939339879</v>
      </c>
      <c r="AI21" s="596">
        <f>SUM(AG21:AG22)</f>
        <v>2228.9785905441572</v>
      </c>
      <c r="AJ21" s="586">
        <f>SUM(AH21:AH22)</f>
        <v>185.74821587867976</v>
      </c>
      <c r="AK21" s="586"/>
      <c r="AL21" s="585"/>
      <c r="AM21" s="74">
        <f t="shared" si="13"/>
        <v>1114.4892952720786</v>
      </c>
      <c r="AN21" s="75">
        <f t="shared" si="14"/>
        <v>92.874107939339879</v>
      </c>
      <c r="AO21" s="596">
        <f>SUM(AM21:AM22)</f>
        <v>2228.9785905441572</v>
      </c>
      <c r="AP21" s="586">
        <f>SUM(AN21:AN22)</f>
        <v>185.74821587867976</v>
      </c>
      <c r="AQ21" s="586"/>
      <c r="AR21" s="585"/>
      <c r="AS21" s="74">
        <f t="shared" si="16"/>
        <v>1114.4892952720786</v>
      </c>
      <c r="AT21" s="75">
        <f t="shared" si="17"/>
        <v>92.874107939339879</v>
      </c>
      <c r="AU21" s="596">
        <f>SUM(AS21:AS22)</f>
        <v>2228.9785905441572</v>
      </c>
      <c r="AV21" s="586">
        <f>SUM(AT21:AT22)</f>
        <v>185.74821587867976</v>
      </c>
      <c r="AW21" s="598"/>
    </row>
    <row r="22" spans="1:49" s="100" customFormat="1" ht="14.1" customHeight="1" thickBot="1" x14ac:dyDescent="0.2">
      <c r="A22" s="104">
        <v>3</v>
      </c>
      <c r="B22" s="105" t="s">
        <v>267</v>
      </c>
      <c r="C22" s="105" t="s">
        <v>268</v>
      </c>
      <c r="D22" s="105" t="s">
        <v>473</v>
      </c>
      <c r="E22" s="101" t="str">
        <f t="shared" si="0"/>
        <v>203001ECLS_Batiment</v>
      </c>
      <c r="F22" s="105" t="s">
        <v>331</v>
      </c>
      <c r="G22" s="53" t="s">
        <v>69</v>
      </c>
      <c r="H22" s="101" t="s">
        <v>79</v>
      </c>
      <c r="I22" s="106" t="s">
        <v>251</v>
      </c>
      <c r="J22" s="53"/>
      <c r="K22" s="99" t="s">
        <v>10</v>
      </c>
      <c r="L22" s="105">
        <v>1</v>
      </c>
      <c r="M22" s="108">
        <v>1000</v>
      </c>
      <c r="N22" s="131">
        <v>0.05</v>
      </c>
      <c r="O22" s="116">
        <f t="shared" si="1"/>
        <v>1050</v>
      </c>
      <c r="P22" s="117">
        <f t="shared" si="2"/>
        <v>87.5</v>
      </c>
      <c r="Q22" s="587"/>
      <c r="R22" s="587"/>
      <c r="S22" s="587"/>
      <c r="T22" s="585"/>
      <c r="U22" s="116">
        <f t="shared" si="4"/>
        <v>1114.4892952720786</v>
      </c>
      <c r="V22" s="120">
        <f t="shared" si="5"/>
        <v>92.874107939339879</v>
      </c>
      <c r="W22" s="597"/>
      <c r="X22" s="587"/>
      <c r="Y22" s="587"/>
      <c r="Z22" s="585"/>
      <c r="AA22" s="116">
        <f t="shared" si="7"/>
        <v>1114.4892952720786</v>
      </c>
      <c r="AB22" s="120">
        <f t="shared" si="8"/>
        <v>92.874107939339879</v>
      </c>
      <c r="AC22" s="597"/>
      <c r="AD22" s="587"/>
      <c r="AE22" s="587"/>
      <c r="AF22" s="585"/>
      <c r="AG22" s="116">
        <f t="shared" si="10"/>
        <v>1114.4892952720786</v>
      </c>
      <c r="AH22" s="120">
        <f t="shared" si="11"/>
        <v>92.874107939339879</v>
      </c>
      <c r="AI22" s="597"/>
      <c r="AJ22" s="587"/>
      <c r="AK22" s="587"/>
      <c r="AL22" s="585"/>
      <c r="AM22" s="116">
        <f t="shared" si="13"/>
        <v>1114.4892952720786</v>
      </c>
      <c r="AN22" s="120">
        <f t="shared" si="14"/>
        <v>92.874107939339879</v>
      </c>
      <c r="AO22" s="597"/>
      <c r="AP22" s="587"/>
      <c r="AQ22" s="587"/>
      <c r="AR22" s="585"/>
      <c r="AS22" s="116">
        <f t="shared" si="16"/>
        <v>1114.4892952720786</v>
      </c>
      <c r="AT22" s="120">
        <f t="shared" si="17"/>
        <v>92.874107939339879</v>
      </c>
      <c r="AU22" s="597"/>
      <c r="AV22" s="587"/>
      <c r="AW22" s="599"/>
    </row>
    <row r="23" spans="1:49" s="100" customFormat="1" ht="14.1" customHeight="1" thickBot="1" x14ac:dyDescent="0.2">
      <c r="A23" s="110">
        <v>3</v>
      </c>
      <c r="B23" s="111" t="s">
        <v>269</v>
      </c>
      <c r="C23" s="111" t="s">
        <v>270</v>
      </c>
      <c r="D23" s="111" t="s">
        <v>473</v>
      </c>
      <c r="E23" s="112" t="str">
        <f t="shared" si="0"/>
        <v>204001ECLS_Batiment</v>
      </c>
      <c r="F23" s="111" t="s">
        <v>331</v>
      </c>
      <c r="G23" s="113" t="s">
        <v>69</v>
      </c>
      <c r="H23" s="112" t="s">
        <v>79</v>
      </c>
      <c r="I23" s="113" t="s">
        <v>251</v>
      </c>
      <c r="J23" s="113"/>
      <c r="K23" s="114" t="s">
        <v>10</v>
      </c>
      <c r="L23" s="111">
        <v>1</v>
      </c>
      <c r="M23" s="115">
        <v>1000</v>
      </c>
      <c r="N23" s="132">
        <v>0.05</v>
      </c>
      <c r="O23" s="124">
        <f t="shared" si="1"/>
        <v>1050</v>
      </c>
      <c r="P23" s="125">
        <f t="shared" si="2"/>
        <v>87.5</v>
      </c>
      <c r="Q23" s="126">
        <f t="shared" ref="Q23:R26" si="19">O23</f>
        <v>1050</v>
      </c>
      <c r="R23" s="126">
        <f t="shared" si="19"/>
        <v>87.5</v>
      </c>
      <c r="S23" s="127"/>
      <c r="T23" s="585"/>
      <c r="U23" s="124">
        <f t="shared" si="4"/>
        <v>1114.4892952720786</v>
      </c>
      <c r="V23" s="125">
        <f t="shared" si="5"/>
        <v>92.874107939339879</v>
      </c>
      <c r="W23" s="128">
        <f t="shared" ref="W23:X26" si="20">U23</f>
        <v>1114.4892952720786</v>
      </c>
      <c r="X23" s="126">
        <f t="shared" si="20"/>
        <v>92.874107939339879</v>
      </c>
      <c r="Y23" s="127"/>
      <c r="Z23" s="585"/>
      <c r="AA23" s="124">
        <f t="shared" si="7"/>
        <v>1114.4892952720786</v>
      </c>
      <c r="AB23" s="125">
        <f t="shared" si="8"/>
        <v>92.874107939339879</v>
      </c>
      <c r="AC23" s="128">
        <f t="shared" ref="AC23:AD26" si="21">AA23</f>
        <v>1114.4892952720786</v>
      </c>
      <c r="AD23" s="126">
        <f t="shared" si="21"/>
        <v>92.874107939339879</v>
      </c>
      <c r="AE23" s="127"/>
      <c r="AF23" s="585"/>
      <c r="AG23" s="124">
        <f t="shared" si="10"/>
        <v>1114.4892952720786</v>
      </c>
      <c r="AH23" s="125">
        <f t="shared" si="11"/>
        <v>92.874107939339879</v>
      </c>
      <c r="AI23" s="128">
        <f t="shared" ref="AI23:AJ26" si="22">AG23</f>
        <v>1114.4892952720786</v>
      </c>
      <c r="AJ23" s="126">
        <f t="shared" si="22"/>
        <v>92.874107939339879</v>
      </c>
      <c r="AK23" s="127"/>
      <c r="AL23" s="585"/>
      <c r="AM23" s="124">
        <f t="shared" si="13"/>
        <v>1114.4892952720786</v>
      </c>
      <c r="AN23" s="125">
        <f t="shared" si="14"/>
        <v>92.874107939339879</v>
      </c>
      <c r="AO23" s="128">
        <f t="shared" ref="AO23:AP26" si="23">AM23</f>
        <v>1114.4892952720786</v>
      </c>
      <c r="AP23" s="126">
        <f t="shared" si="23"/>
        <v>92.874107939339879</v>
      </c>
      <c r="AQ23" s="127"/>
      <c r="AR23" s="585"/>
      <c r="AS23" s="124">
        <f t="shared" si="16"/>
        <v>1114.4892952720786</v>
      </c>
      <c r="AT23" s="125">
        <f t="shared" si="17"/>
        <v>92.874107939339879</v>
      </c>
      <c r="AU23" s="128">
        <f t="shared" ref="AU23:AV26" si="24">AS23</f>
        <v>1114.4892952720786</v>
      </c>
      <c r="AV23" s="126">
        <f t="shared" si="24"/>
        <v>92.874107939339879</v>
      </c>
      <c r="AW23" s="127"/>
    </row>
    <row r="24" spans="1:49" s="100" customFormat="1" ht="14.1" customHeight="1" thickBot="1" x14ac:dyDescent="0.2">
      <c r="A24" s="110">
        <v>3</v>
      </c>
      <c r="B24" s="111" t="s">
        <v>271</v>
      </c>
      <c r="C24" s="111" t="s">
        <v>272</v>
      </c>
      <c r="D24" s="111" t="s">
        <v>473</v>
      </c>
      <c r="E24" s="112" t="str">
        <f t="shared" si="0"/>
        <v>205001ECLS_Batiment</v>
      </c>
      <c r="F24" s="111" t="s">
        <v>331</v>
      </c>
      <c r="G24" s="113" t="s">
        <v>69</v>
      </c>
      <c r="H24" s="112" t="s">
        <v>79</v>
      </c>
      <c r="I24" s="113" t="s">
        <v>251</v>
      </c>
      <c r="J24" s="113"/>
      <c r="K24" s="114" t="s">
        <v>10</v>
      </c>
      <c r="L24" s="111">
        <v>1</v>
      </c>
      <c r="M24" s="115">
        <v>1000</v>
      </c>
      <c r="N24" s="132">
        <v>0.05</v>
      </c>
      <c r="O24" s="124">
        <f t="shared" si="1"/>
        <v>1050</v>
      </c>
      <c r="P24" s="125">
        <f t="shared" si="2"/>
        <v>87.5</v>
      </c>
      <c r="Q24" s="126">
        <f t="shared" si="19"/>
        <v>1050</v>
      </c>
      <c r="R24" s="126">
        <f t="shared" si="19"/>
        <v>87.5</v>
      </c>
      <c r="S24" s="127"/>
      <c r="T24" s="585"/>
      <c r="U24" s="124">
        <f t="shared" si="4"/>
        <v>1114.4892952720786</v>
      </c>
      <c r="V24" s="125">
        <f t="shared" si="5"/>
        <v>92.874107939339879</v>
      </c>
      <c r="W24" s="128">
        <f t="shared" si="20"/>
        <v>1114.4892952720786</v>
      </c>
      <c r="X24" s="126">
        <f t="shared" si="20"/>
        <v>92.874107939339879</v>
      </c>
      <c r="Y24" s="127"/>
      <c r="Z24" s="585"/>
      <c r="AA24" s="124">
        <f t="shared" si="7"/>
        <v>1114.4892952720786</v>
      </c>
      <c r="AB24" s="125">
        <f t="shared" si="8"/>
        <v>92.874107939339879</v>
      </c>
      <c r="AC24" s="128">
        <f t="shared" si="21"/>
        <v>1114.4892952720786</v>
      </c>
      <c r="AD24" s="126">
        <f t="shared" si="21"/>
        <v>92.874107939339879</v>
      </c>
      <c r="AE24" s="127"/>
      <c r="AF24" s="585"/>
      <c r="AG24" s="124">
        <f t="shared" si="10"/>
        <v>1114.4892952720786</v>
      </c>
      <c r="AH24" s="125">
        <f t="shared" si="11"/>
        <v>92.874107939339879</v>
      </c>
      <c r="AI24" s="128">
        <f t="shared" si="22"/>
        <v>1114.4892952720786</v>
      </c>
      <c r="AJ24" s="126">
        <f t="shared" si="22"/>
        <v>92.874107939339879</v>
      </c>
      <c r="AK24" s="127"/>
      <c r="AL24" s="585"/>
      <c r="AM24" s="124">
        <f t="shared" si="13"/>
        <v>1114.4892952720786</v>
      </c>
      <c r="AN24" s="125">
        <f t="shared" si="14"/>
        <v>92.874107939339879</v>
      </c>
      <c r="AO24" s="128">
        <f t="shared" si="23"/>
        <v>1114.4892952720786</v>
      </c>
      <c r="AP24" s="126">
        <f t="shared" si="23"/>
        <v>92.874107939339879</v>
      </c>
      <c r="AQ24" s="127"/>
      <c r="AR24" s="585"/>
      <c r="AS24" s="124">
        <f t="shared" si="16"/>
        <v>1114.4892952720786</v>
      </c>
      <c r="AT24" s="125">
        <f t="shared" si="17"/>
        <v>92.874107939339879</v>
      </c>
      <c r="AU24" s="128">
        <f t="shared" si="24"/>
        <v>1114.4892952720786</v>
      </c>
      <c r="AV24" s="126">
        <f t="shared" si="24"/>
        <v>92.874107939339879</v>
      </c>
      <c r="AW24" s="127"/>
    </row>
    <row r="25" spans="1:49" s="100" customFormat="1" ht="14.1" customHeight="1" thickBot="1" x14ac:dyDescent="0.2">
      <c r="A25" s="110">
        <v>3</v>
      </c>
      <c r="B25" s="111" t="s">
        <v>273</v>
      </c>
      <c r="C25" s="111" t="s">
        <v>274</v>
      </c>
      <c r="D25" s="111" t="s">
        <v>473</v>
      </c>
      <c r="E25" s="112" t="str">
        <f t="shared" si="0"/>
        <v>206001ECLS_Batiment</v>
      </c>
      <c r="F25" s="111" t="s">
        <v>331</v>
      </c>
      <c r="G25" s="113" t="s">
        <v>69</v>
      </c>
      <c r="H25" s="112" t="s">
        <v>79</v>
      </c>
      <c r="I25" s="113" t="s">
        <v>251</v>
      </c>
      <c r="J25" s="113"/>
      <c r="K25" s="114" t="s">
        <v>10</v>
      </c>
      <c r="L25" s="111">
        <v>1</v>
      </c>
      <c r="M25" s="115">
        <v>1000</v>
      </c>
      <c r="N25" s="132">
        <v>0.05</v>
      </c>
      <c r="O25" s="124">
        <f t="shared" si="1"/>
        <v>1050</v>
      </c>
      <c r="P25" s="125">
        <f t="shared" si="2"/>
        <v>87.5</v>
      </c>
      <c r="Q25" s="126">
        <f t="shared" si="19"/>
        <v>1050</v>
      </c>
      <c r="R25" s="126">
        <f t="shared" si="19"/>
        <v>87.5</v>
      </c>
      <c r="S25" s="127"/>
      <c r="T25" s="585"/>
      <c r="U25" s="124">
        <f t="shared" si="4"/>
        <v>1114.4892952720786</v>
      </c>
      <c r="V25" s="125">
        <f t="shared" si="5"/>
        <v>92.874107939339879</v>
      </c>
      <c r="W25" s="128">
        <f t="shared" si="20"/>
        <v>1114.4892952720786</v>
      </c>
      <c r="X25" s="126">
        <f t="shared" si="20"/>
        <v>92.874107939339879</v>
      </c>
      <c r="Y25" s="127"/>
      <c r="Z25" s="585"/>
      <c r="AA25" s="124">
        <f t="shared" si="7"/>
        <v>1114.4892952720786</v>
      </c>
      <c r="AB25" s="125">
        <f t="shared" si="8"/>
        <v>92.874107939339879</v>
      </c>
      <c r="AC25" s="128">
        <f t="shared" si="21"/>
        <v>1114.4892952720786</v>
      </c>
      <c r="AD25" s="126">
        <f t="shared" si="21"/>
        <v>92.874107939339879</v>
      </c>
      <c r="AE25" s="127"/>
      <c r="AF25" s="585"/>
      <c r="AG25" s="124">
        <f t="shared" si="10"/>
        <v>1114.4892952720786</v>
      </c>
      <c r="AH25" s="125">
        <f t="shared" si="11"/>
        <v>92.874107939339879</v>
      </c>
      <c r="AI25" s="128">
        <f t="shared" si="22"/>
        <v>1114.4892952720786</v>
      </c>
      <c r="AJ25" s="126">
        <f t="shared" si="22"/>
        <v>92.874107939339879</v>
      </c>
      <c r="AK25" s="127"/>
      <c r="AL25" s="585"/>
      <c r="AM25" s="124">
        <f t="shared" si="13"/>
        <v>1114.4892952720786</v>
      </c>
      <c r="AN25" s="125">
        <f t="shared" si="14"/>
        <v>92.874107939339879</v>
      </c>
      <c r="AO25" s="128">
        <f t="shared" si="23"/>
        <v>1114.4892952720786</v>
      </c>
      <c r="AP25" s="126">
        <f t="shared" si="23"/>
        <v>92.874107939339879</v>
      </c>
      <c r="AQ25" s="127"/>
      <c r="AR25" s="585"/>
      <c r="AS25" s="124">
        <f t="shared" si="16"/>
        <v>1114.4892952720786</v>
      </c>
      <c r="AT25" s="125">
        <f t="shared" si="17"/>
        <v>92.874107939339879</v>
      </c>
      <c r="AU25" s="128">
        <f t="shared" si="24"/>
        <v>1114.4892952720786</v>
      </c>
      <c r="AV25" s="126">
        <f t="shared" si="24"/>
        <v>92.874107939339879</v>
      </c>
      <c r="AW25" s="127"/>
    </row>
    <row r="26" spans="1:49" s="100" customFormat="1" ht="14.1" customHeight="1" thickBot="1" x14ac:dyDescent="0.2">
      <c r="A26" s="110">
        <v>3</v>
      </c>
      <c r="B26" s="111" t="s">
        <v>329</v>
      </c>
      <c r="C26" s="111" t="s">
        <v>330</v>
      </c>
      <c r="D26" s="111" t="s">
        <v>473</v>
      </c>
      <c r="E26" s="112" t="str">
        <f t="shared" si="0"/>
        <v>208001POST_HT_TGBT</v>
      </c>
      <c r="F26" s="111" t="s">
        <v>332</v>
      </c>
      <c r="G26" s="113" t="s">
        <v>69</v>
      </c>
      <c r="H26" s="112" t="s">
        <v>90</v>
      </c>
      <c r="I26" s="113" t="s">
        <v>249</v>
      </c>
      <c r="J26" s="113" t="s">
        <v>250</v>
      </c>
      <c r="K26" s="114" t="s">
        <v>10</v>
      </c>
      <c r="L26" s="111">
        <v>0.33</v>
      </c>
      <c r="M26" s="115">
        <v>1000</v>
      </c>
      <c r="N26" s="132">
        <v>0.05</v>
      </c>
      <c r="O26" s="124">
        <f t="shared" si="1"/>
        <v>346.5</v>
      </c>
      <c r="P26" s="125">
        <f t="shared" si="2"/>
        <v>28.875</v>
      </c>
      <c r="Q26" s="126">
        <f t="shared" si="19"/>
        <v>346.5</v>
      </c>
      <c r="R26" s="126">
        <f t="shared" si="19"/>
        <v>28.875</v>
      </c>
      <c r="S26" s="127"/>
      <c r="T26" s="585"/>
      <c r="U26" s="124">
        <f t="shared" si="4"/>
        <v>367.7814674397859</v>
      </c>
      <c r="V26" s="125">
        <f t="shared" si="5"/>
        <v>30.648455619982158</v>
      </c>
      <c r="W26" s="128">
        <f t="shared" si="20"/>
        <v>367.7814674397859</v>
      </c>
      <c r="X26" s="126">
        <f t="shared" si="20"/>
        <v>30.648455619982158</v>
      </c>
      <c r="Y26" s="127"/>
      <c r="Z26" s="585"/>
      <c r="AA26" s="124">
        <f t="shared" si="7"/>
        <v>367.7814674397859</v>
      </c>
      <c r="AB26" s="125">
        <f t="shared" si="8"/>
        <v>30.648455619982158</v>
      </c>
      <c r="AC26" s="128">
        <f t="shared" si="21"/>
        <v>367.7814674397859</v>
      </c>
      <c r="AD26" s="126">
        <f t="shared" si="21"/>
        <v>30.648455619982158</v>
      </c>
      <c r="AE26" s="127"/>
      <c r="AF26" s="585"/>
      <c r="AG26" s="124">
        <f t="shared" si="10"/>
        <v>367.7814674397859</v>
      </c>
      <c r="AH26" s="125">
        <f t="shared" si="11"/>
        <v>30.648455619982158</v>
      </c>
      <c r="AI26" s="128">
        <f t="shared" si="22"/>
        <v>367.7814674397859</v>
      </c>
      <c r="AJ26" s="126">
        <f t="shared" si="22"/>
        <v>30.648455619982158</v>
      </c>
      <c r="AK26" s="127"/>
      <c r="AL26" s="585"/>
      <c r="AM26" s="124">
        <f t="shared" si="13"/>
        <v>367.7814674397859</v>
      </c>
      <c r="AN26" s="125">
        <f t="shared" si="14"/>
        <v>30.648455619982158</v>
      </c>
      <c r="AO26" s="128">
        <f t="shared" si="23"/>
        <v>367.7814674397859</v>
      </c>
      <c r="AP26" s="126">
        <f t="shared" si="23"/>
        <v>30.648455619982158</v>
      </c>
      <c r="AQ26" s="127"/>
      <c r="AR26" s="585"/>
      <c r="AS26" s="124">
        <f t="shared" si="16"/>
        <v>367.7814674397859</v>
      </c>
      <c r="AT26" s="125">
        <f t="shared" si="17"/>
        <v>30.648455619982158</v>
      </c>
      <c r="AU26" s="128">
        <f t="shared" si="24"/>
        <v>367.7814674397859</v>
      </c>
      <c r="AV26" s="126">
        <f t="shared" si="24"/>
        <v>30.648455619982158</v>
      </c>
      <c r="AW26" s="127"/>
    </row>
    <row r="27" spans="1:49" x14ac:dyDescent="0.25">
      <c r="B27" s="136" t="s">
        <v>453</v>
      </c>
      <c r="Q27" s="18">
        <f>SUM(Q19:Q26)</f>
        <v>7696.5</v>
      </c>
      <c r="R27" s="18">
        <f>SUM(R19:R26)</f>
        <v>641.375</v>
      </c>
      <c r="W27" s="18">
        <f>SUM(W19:W26)</f>
        <v>8169.2065343443355</v>
      </c>
      <c r="X27" s="18">
        <f>SUM(X19:X26)</f>
        <v>680.76721119536137</v>
      </c>
      <c r="AC27" s="18">
        <f>SUM(AC19:AC26)</f>
        <v>8169.2065343443355</v>
      </c>
      <c r="AD27" s="18">
        <f>SUM(AD19:AD26)</f>
        <v>680.76721119536137</v>
      </c>
      <c r="AI27" s="18">
        <f>SUM(AI19:AI26)</f>
        <v>8169.2065343443355</v>
      </c>
      <c r="AJ27" s="18">
        <f>SUM(AJ19:AJ26)</f>
        <v>680.76721119536137</v>
      </c>
      <c r="AO27" s="18">
        <f>SUM(AO19:AO26)</f>
        <v>8169.2065343443355</v>
      </c>
      <c r="AP27" s="18">
        <f>SUM(AP19:AP26)</f>
        <v>680.76721119536137</v>
      </c>
      <c r="AU27" s="18">
        <f>SUM(AU19:AU26)</f>
        <v>8169.2065343443355</v>
      </c>
      <c r="AV27" s="18">
        <f>SUM(AV19:AV26)</f>
        <v>680.76721119536137</v>
      </c>
    </row>
    <row r="28" spans="1:49" x14ac:dyDescent="0.25">
      <c r="B28" s="136" t="s">
        <v>454</v>
      </c>
      <c r="Q28" s="18" t="e">
        <f>#REF!</f>
        <v>#REF!</v>
      </c>
      <c r="R28" s="18" t="e">
        <f>#REF!</f>
        <v>#REF!</v>
      </c>
      <c r="W28" s="18" t="e">
        <f>#REF!</f>
        <v>#REF!</v>
      </c>
      <c r="X28" s="18" t="e">
        <f>#REF!</f>
        <v>#REF!</v>
      </c>
      <c r="AC28" s="18" t="e">
        <f>#REF!</f>
        <v>#REF!</v>
      </c>
      <c r="AD28" s="18" t="e">
        <f>#REF!</f>
        <v>#REF!</v>
      </c>
      <c r="AI28" s="18" t="e">
        <f>#REF!</f>
        <v>#REF!</v>
      </c>
      <c r="AJ28" s="18" t="e">
        <f>#REF!</f>
        <v>#REF!</v>
      </c>
      <c r="AO28" s="18" t="e">
        <f>#REF!</f>
        <v>#REF!</v>
      </c>
      <c r="AP28" s="18" t="e">
        <f>#REF!</f>
        <v>#REF!</v>
      </c>
      <c r="AU28" s="18" t="e">
        <f>#REF!</f>
        <v>#REF!</v>
      </c>
      <c r="AV28" s="18" t="e">
        <f>#REF!</f>
        <v>#REF!</v>
      </c>
    </row>
    <row r="29" spans="1:49" x14ac:dyDescent="0.25">
      <c r="A29" s="230"/>
    </row>
  </sheetData>
  <autoFilter ref="A18:AW26"/>
  <dataConsolidate/>
  <mergeCells count="28">
    <mergeCell ref="AL19:AL26"/>
    <mergeCell ref="AU21:AU22"/>
    <mergeCell ref="AV21:AV22"/>
    <mergeCell ref="AW21:AW22"/>
    <mergeCell ref="AO21:AO22"/>
    <mergeCell ref="AP21:AP22"/>
    <mergeCell ref="AQ21:AQ22"/>
    <mergeCell ref="AR19:AR26"/>
    <mergeCell ref="AI21:AI22"/>
    <mergeCell ref="AJ21:AJ22"/>
    <mergeCell ref="AK21:AK22"/>
    <mergeCell ref="AD21:AD22"/>
    <mergeCell ref="AE21:AE22"/>
    <mergeCell ref="AF19:AF26"/>
    <mergeCell ref="AC21:AC22"/>
    <mergeCell ref="W21:W22"/>
    <mergeCell ref="X21:X22"/>
    <mergeCell ref="Y21:Y22"/>
    <mergeCell ref="Z19:Z26"/>
    <mergeCell ref="T19:T26"/>
    <mergeCell ref="Q21:Q22"/>
    <mergeCell ref="R21:R22"/>
    <mergeCell ref="S21:S22"/>
    <mergeCell ref="A1:C1"/>
    <mergeCell ref="A3:C3"/>
    <mergeCell ref="A5:B5"/>
    <mergeCell ref="A6:C6"/>
    <mergeCell ref="M17:N17"/>
  </mergeCells>
  <conditionalFormatting sqref="E19:E26">
    <cfRule type="expression" dxfId="36" priority="39">
      <formula>ISBLANK(#REF!)</formula>
    </cfRule>
  </conditionalFormatting>
  <conditionalFormatting sqref="E19:E26">
    <cfRule type="expression" dxfId="35" priority="22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G19:G26</xm:sqref>
        </x14:dataValidation>
        <x14:dataValidation type="list" allowBlank="1" showInputMessage="1" showErrorMessage="1">
          <x14:formula1>
            <xm:f>Liste_D!$B$2:$B$61</xm:f>
          </x14:formula1>
          <xm:sqref>H19:H26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"/>
  <sheetViews>
    <sheetView topLeftCell="A8" zoomScaleNormal="100" workbookViewId="0">
      <selection activeCell="F42" sqref="F42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7.140625" style="234" customWidth="1"/>
    <col min="6" max="6" width="17.42578125" style="234" customWidth="1" outlineLevel="1"/>
    <col min="7" max="7" width="13.7109375" style="230" customWidth="1" outlineLevel="1"/>
    <col min="8" max="12" width="10.85546875" style="230" customWidth="1" outlineLevel="1"/>
    <col min="13" max="13" width="12.85546875" style="231" customWidth="1" outlineLevel="1"/>
    <col min="14" max="14" width="11" style="232" bestFit="1" customWidth="1"/>
    <col min="15" max="15" width="11" style="233" bestFit="1" customWidth="1"/>
    <col min="16" max="16" width="11" style="232" customWidth="1" outlineLevel="1"/>
    <col min="17" max="17" width="11.140625" style="232" customWidth="1" outlineLevel="1"/>
    <col min="18" max="18" width="12.5703125" style="232" customWidth="1"/>
    <col min="19" max="19" width="12.7109375" style="232" customWidth="1"/>
    <col min="20" max="20" width="10.85546875" style="232"/>
    <col min="21" max="21" width="2.7109375" style="232" customWidth="1"/>
    <col min="22" max="22" width="11" style="232" customWidth="1" outlineLevel="1"/>
    <col min="23" max="26" width="13.140625" style="232" customWidth="1" outlineLevel="1"/>
    <col min="27" max="27" width="2.42578125" style="232" customWidth="1"/>
    <col min="28" max="28" width="11" style="232" customWidth="1" outlineLevel="1"/>
    <col min="29" max="29" width="12.140625" style="232" customWidth="1" outlineLevel="1"/>
    <col min="30" max="32" width="10.85546875" style="232" customWidth="1" outlineLevel="1"/>
    <col min="33" max="33" width="2.5703125" style="232" customWidth="1"/>
    <col min="34" max="34" width="11" style="232" customWidth="1" outlineLevel="1"/>
    <col min="35" max="35" width="12.140625" style="232" customWidth="1" outlineLevel="1"/>
    <col min="36" max="37" width="12.85546875" style="232" customWidth="1" outlineLevel="1"/>
    <col min="38" max="38" width="10.85546875" style="232" customWidth="1" outlineLevel="1"/>
    <col min="39" max="39" width="3.140625" style="232" customWidth="1"/>
    <col min="40" max="40" width="11" style="232" customWidth="1" outlineLevel="1"/>
    <col min="41" max="41" width="12.140625" style="232" customWidth="1" outlineLevel="1"/>
    <col min="42" max="44" width="10.85546875" style="232" customWidth="1" outlineLevel="1"/>
    <col min="45" max="45" width="3.42578125" style="232" customWidth="1"/>
    <col min="46" max="46" width="11" style="232" customWidth="1" outlineLevel="1" collapsed="1"/>
    <col min="47" max="47" width="12.140625" style="232" customWidth="1" outlineLevel="1"/>
    <col min="48" max="49" width="10.85546875" style="230" customWidth="1" outlineLevel="1"/>
    <col min="50" max="50" width="7.140625" style="230" customWidth="1" outlineLevel="1"/>
    <col min="51" max="16384" width="10.85546875" style="230"/>
  </cols>
  <sheetData>
    <row r="1" spans="1:6" outlineLevel="1" x14ac:dyDescent="0.25">
      <c r="A1" s="553" t="s">
        <v>21</v>
      </c>
      <c r="B1" s="553"/>
      <c r="C1" s="553"/>
      <c r="D1" s="227"/>
      <c r="E1" s="228"/>
      <c r="F1" s="229"/>
    </row>
    <row r="2" spans="1:6" outlineLevel="1" x14ac:dyDescent="0.25">
      <c r="A2" s="227"/>
      <c r="B2" s="227"/>
      <c r="C2" s="227"/>
      <c r="D2" s="227"/>
      <c r="E2" s="228"/>
      <c r="F2" s="229"/>
    </row>
    <row r="3" spans="1:6" outlineLevel="1" x14ac:dyDescent="0.25">
      <c r="A3" s="554" t="s">
        <v>22</v>
      </c>
      <c r="B3" s="555"/>
      <c r="C3" s="555"/>
      <c r="D3" s="227"/>
      <c r="E3" s="228"/>
      <c r="F3" s="229"/>
    </row>
    <row r="4" spans="1:6" outlineLevel="1" x14ac:dyDescent="0.25">
      <c r="A4" s="143"/>
      <c r="B4" s="227"/>
      <c r="C4" s="227"/>
      <c r="D4" s="227"/>
      <c r="E4" s="228"/>
      <c r="F4" s="229"/>
    </row>
    <row r="5" spans="1:6" outlineLevel="1" x14ac:dyDescent="0.25">
      <c r="A5" s="556" t="s">
        <v>23</v>
      </c>
      <c r="B5" s="557"/>
      <c r="C5" s="227"/>
      <c r="D5" s="227"/>
      <c r="E5" s="228"/>
      <c r="F5" s="229"/>
    </row>
    <row r="6" spans="1:6" outlineLevel="1" x14ac:dyDescent="0.25">
      <c r="A6" s="558" t="s">
        <v>24</v>
      </c>
      <c r="B6" s="559"/>
      <c r="C6" s="559"/>
      <c r="D6" s="227"/>
      <c r="E6" s="228"/>
    </row>
    <row r="7" spans="1:6" ht="12.75" outlineLevel="1" thickBot="1" x14ac:dyDescent="0.3">
      <c r="A7" s="227"/>
      <c r="B7" s="227"/>
      <c r="C7" s="227"/>
      <c r="D7" s="227"/>
      <c r="E7" s="228"/>
      <c r="F7" s="229"/>
    </row>
    <row r="8" spans="1:6" ht="12.75" outlineLevel="1" thickBot="1" x14ac:dyDescent="0.3">
      <c r="A8" s="227"/>
      <c r="B8" s="227"/>
      <c r="C8" s="227"/>
      <c r="D8" s="145" t="s">
        <v>25</v>
      </c>
      <c r="E8" s="146" t="s">
        <v>26</v>
      </c>
      <c r="F8" s="235"/>
    </row>
    <row r="9" spans="1:6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151"/>
      <c r="F9" s="152"/>
    </row>
    <row r="10" spans="1:6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</row>
    <row r="11" spans="1:6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6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6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6" ht="12.75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6" outlineLevel="1" x14ac:dyDescent="0.25"/>
    <row r="16" spans="1:6" outlineLevel="1" x14ac:dyDescent="0.25"/>
    <row r="17" spans="1:50" ht="12.75" thickBot="1" x14ac:dyDescent="0.3">
      <c r="N17" s="560" t="s">
        <v>50</v>
      </c>
      <c r="O17" s="560"/>
    </row>
    <row r="18" spans="1:50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1" t="s">
        <v>3</v>
      </c>
      <c r="G18" s="172" t="s">
        <v>4</v>
      </c>
      <c r="H18" s="171" t="s">
        <v>5</v>
      </c>
      <c r="I18" s="171" t="s">
        <v>6</v>
      </c>
      <c r="J18" s="171" t="s">
        <v>8</v>
      </c>
      <c r="K18" s="171" t="s">
        <v>9</v>
      </c>
      <c r="L18" s="173" t="s">
        <v>10</v>
      </c>
      <c r="M18" s="174" t="s">
        <v>7</v>
      </c>
      <c r="N18" s="346" t="s">
        <v>218</v>
      </c>
      <c r="O18" s="294" t="s">
        <v>37</v>
      </c>
      <c r="P18" s="237" t="s">
        <v>39</v>
      </c>
      <c r="Q18" s="238" t="s">
        <v>38</v>
      </c>
      <c r="R18" s="238" t="s">
        <v>52</v>
      </c>
      <c r="S18" s="238" t="s">
        <v>51</v>
      </c>
      <c r="T18" s="239" t="s">
        <v>53</v>
      </c>
      <c r="U18" s="240"/>
      <c r="V18" s="241" t="s">
        <v>41</v>
      </c>
      <c r="W18" s="242" t="s">
        <v>40</v>
      </c>
      <c r="X18" s="242" t="s">
        <v>222</v>
      </c>
      <c r="Y18" s="242" t="s">
        <v>55</v>
      </c>
      <c r="Z18" s="243" t="s">
        <v>54</v>
      </c>
      <c r="AA18" s="244"/>
      <c r="AB18" s="245" t="s">
        <v>43</v>
      </c>
      <c r="AC18" s="246" t="s">
        <v>42</v>
      </c>
      <c r="AD18" s="246" t="s">
        <v>224</v>
      </c>
      <c r="AE18" s="246" t="s">
        <v>223</v>
      </c>
      <c r="AF18" s="247" t="s">
        <v>56</v>
      </c>
      <c r="AG18" s="248"/>
      <c r="AH18" s="249" t="s">
        <v>45</v>
      </c>
      <c r="AI18" s="250" t="s">
        <v>44</v>
      </c>
      <c r="AJ18" s="250" t="s">
        <v>61</v>
      </c>
      <c r="AK18" s="250" t="s">
        <v>60</v>
      </c>
      <c r="AL18" s="251" t="s">
        <v>57</v>
      </c>
      <c r="AM18" s="252"/>
      <c r="AN18" s="253" t="s">
        <v>47</v>
      </c>
      <c r="AO18" s="254" t="s">
        <v>46</v>
      </c>
      <c r="AP18" s="254" t="s">
        <v>63</v>
      </c>
      <c r="AQ18" s="254" t="s">
        <v>62</v>
      </c>
      <c r="AR18" s="255" t="s">
        <v>58</v>
      </c>
      <c r="AS18" s="256"/>
      <c r="AT18" s="257" t="s">
        <v>49</v>
      </c>
      <c r="AU18" s="258" t="s">
        <v>48</v>
      </c>
      <c r="AV18" s="259" t="s">
        <v>65</v>
      </c>
      <c r="AW18" s="259" t="s">
        <v>64</v>
      </c>
      <c r="AX18" s="260" t="s">
        <v>59</v>
      </c>
    </row>
    <row r="19" spans="1:50" s="270" customFormat="1" ht="14.1" customHeight="1" thickBot="1" x14ac:dyDescent="0.3">
      <c r="A19" s="349">
        <v>3</v>
      </c>
      <c r="B19" s="349" t="s">
        <v>254</v>
      </c>
      <c r="C19" s="349" t="s">
        <v>255</v>
      </c>
      <c r="D19" s="349" t="s">
        <v>473</v>
      </c>
      <c r="E19" s="350" t="str">
        <f t="shared" ref="E19:E24" si="0">CONCATENATE(C19,I19,L19,J19)</f>
        <v>201001ESSA_Batiment</v>
      </c>
      <c r="F19" s="350" t="str">
        <f t="shared" ref="F19:F24" si="1">CONCATENATE(C19,I19,L19,J19,L19,K19)</f>
        <v>201001ESSA_Batiment_DISC</v>
      </c>
      <c r="G19" s="349" t="s">
        <v>325</v>
      </c>
      <c r="H19" s="351" t="s">
        <v>20</v>
      </c>
      <c r="I19" s="350" t="s">
        <v>81</v>
      </c>
      <c r="J19" s="351" t="s">
        <v>251</v>
      </c>
      <c r="K19" s="351" t="s">
        <v>328</v>
      </c>
      <c r="L19" s="352" t="s">
        <v>10</v>
      </c>
      <c r="M19" s="436">
        <v>1</v>
      </c>
      <c r="N19" s="354">
        <v>1000</v>
      </c>
      <c r="O19" s="355">
        <v>0.05</v>
      </c>
      <c r="P19" s="356">
        <f t="shared" ref="P19:P24" si="2">N19*(O19+1)*M19</f>
        <v>1050</v>
      </c>
      <c r="Q19" s="357">
        <f t="shared" ref="Q19:Q24" si="3">P19/12</f>
        <v>87.5</v>
      </c>
      <c r="R19" s="358">
        <f t="shared" ref="R19:S22" si="4">P19</f>
        <v>1050</v>
      </c>
      <c r="S19" s="358">
        <f t="shared" si="4"/>
        <v>87.5</v>
      </c>
      <c r="T19" s="359"/>
      <c r="U19" s="600"/>
      <c r="V19" s="356">
        <f t="shared" ref="V19:V24" si="5">P19*$E$10</f>
        <v>1114.4892952720786</v>
      </c>
      <c r="W19" s="357">
        <f t="shared" ref="W19:W24" si="6">V19/12</f>
        <v>92.874107939339879</v>
      </c>
      <c r="X19" s="362">
        <f t="shared" ref="X19:Y22" si="7">V19</f>
        <v>1114.4892952720786</v>
      </c>
      <c r="Y19" s="358">
        <f t="shared" si="7"/>
        <v>92.874107939339879</v>
      </c>
      <c r="Z19" s="359"/>
      <c r="AA19" s="600"/>
      <c r="AB19" s="356">
        <f t="shared" ref="AB19:AB24" si="8">P19*$E$11</f>
        <v>1114.4892952720786</v>
      </c>
      <c r="AC19" s="357">
        <f t="shared" ref="AC19:AC24" si="9">AB19/12</f>
        <v>92.874107939339879</v>
      </c>
      <c r="AD19" s="362">
        <f t="shared" ref="AD19:AE22" si="10">AB19</f>
        <v>1114.4892952720786</v>
      </c>
      <c r="AE19" s="358">
        <f t="shared" si="10"/>
        <v>92.874107939339879</v>
      </c>
      <c r="AF19" s="359"/>
      <c r="AG19" s="600"/>
      <c r="AH19" s="356">
        <f t="shared" ref="AH19:AH24" si="11">P19*$E$12</f>
        <v>1114.4892952720786</v>
      </c>
      <c r="AI19" s="357">
        <f t="shared" ref="AI19:AI24" si="12">AH19/12</f>
        <v>92.874107939339879</v>
      </c>
      <c r="AJ19" s="358">
        <f t="shared" ref="AJ19:AK22" si="13">AH19</f>
        <v>1114.4892952720786</v>
      </c>
      <c r="AK19" s="358">
        <f t="shared" si="13"/>
        <v>92.874107939339879</v>
      </c>
      <c r="AL19" s="359"/>
      <c r="AM19" s="600"/>
      <c r="AN19" s="356">
        <f t="shared" ref="AN19:AN24" si="14">P19*$E$13</f>
        <v>1114.4892952720786</v>
      </c>
      <c r="AO19" s="357">
        <f t="shared" ref="AO19:AO24" si="15">AN19/12</f>
        <v>92.874107939339879</v>
      </c>
      <c r="AP19" s="362">
        <f t="shared" ref="AP19:AQ22" si="16">AN19</f>
        <v>1114.4892952720786</v>
      </c>
      <c r="AQ19" s="358">
        <f t="shared" si="16"/>
        <v>92.874107939339879</v>
      </c>
      <c r="AR19" s="359"/>
      <c r="AS19" s="600"/>
      <c r="AT19" s="356">
        <f t="shared" ref="AT19:AT24" si="17">P19*$E$14</f>
        <v>1114.4892952720786</v>
      </c>
      <c r="AU19" s="357">
        <f t="shared" ref="AU19:AU24" si="18">AT19/12</f>
        <v>92.874107939339879</v>
      </c>
      <c r="AV19" s="358">
        <f t="shared" ref="AV19:AW22" si="19">AT19</f>
        <v>1114.4892952720786</v>
      </c>
      <c r="AW19" s="358">
        <f t="shared" si="19"/>
        <v>92.874107939339879</v>
      </c>
      <c r="AX19" s="359"/>
    </row>
    <row r="20" spans="1:50" s="270" customFormat="1" ht="14.1" customHeight="1" thickBot="1" x14ac:dyDescent="0.3">
      <c r="A20" s="349">
        <v>3</v>
      </c>
      <c r="B20" s="349" t="s">
        <v>265</v>
      </c>
      <c r="C20" s="349" t="s">
        <v>266</v>
      </c>
      <c r="D20" s="349" t="s">
        <v>473</v>
      </c>
      <c r="E20" s="350" t="str">
        <f t="shared" si="0"/>
        <v>202001ESSA_Batiment</v>
      </c>
      <c r="F20" s="350" t="str">
        <f t="shared" si="1"/>
        <v>202001ESSA_Batiment_DISC</v>
      </c>
      <c r="G20" s="349" t="s">
        <v>325</v>
      </c>
      <c r="H20" s="351" t="s">
        <v>20</v>
      </c>
      <c r="I20" s="350" t="s">
        <v>81</v>
      </c>
      <c r="J20" s="351" t="s">
        <v>251</v>
      </c>
      <c r="K20" s="351" t="s">
        <v>328</v>
      </c>
      <c r="L20" s="352" t="s">
        <v>10</v>
      </c>
      <c r="M20" s="436">
        <v>1</v>
      </c>
      <c r="N20" s="354">
        <v>1000</v>
      </c>
      <c r="O20" s="355">
        <v>0.05</v>
      </c>
      <c r="P20" s="356">
        <f t="shared" si="2"/>
        <v>1050</v>
      </c>
      <c r="Q20" s="357">
        <f t="shared" si="3"/>
        <v>87.5</v>
      </c>
      <c r="R20" s="358">
        <f t="shared" si="4"/>
        <v>1050</v>
      </c>
      <c r="S20" s="358">
        <f t="shared" si="4"/>
        <v>87.5</v>
      </c>
      <c r="T20" s="359"/>
      <c r="U20" s="600"/>
      <c r="V20" s="356">
        <f t="shared" si="5"/>
        <v>1114.4892952720786</v>
      </c>
      <c r="W20" s="357">
        <f t="shared" si="6"/>
        <v>92.874107939339879</v>
      </c>
      <c r="X20" s="362">
        <f t="shared" si="7"/>
        <v>1114.4892952720786</v>
      </c>
      <c r="Y20" s="358">
        <f t="shared" si="7"/>
        <v>92.874107939339879</v>
      </c>
      <c r="Z20" s="359"/>
      <c r="AA20" s="600"/>
      <c r="AB20" s="356">
        <f t="shared" si="8"/>
        <v>1114.4892952720786</v>
      </c>
      <c r="AC20" s="357">
        <f t="shared" si="9"/>
        <v>92.874107939339879</v>
      </c>
      <c r="AD20" s="362">
        <f t="shared" si="10"/>
        <v>1114.4892952720786</v>
      </c>
      <c r="AE20" s="358">
        <f t="shared" si="10"/>
        <v>92.874107939339879</v>
      </c>
      <c r="AF20" s="359"/>
      <c r="AG20" s="600"/>
      <c r="AH20" s="356">
        <f t="shared" si="11"/>
        <v>1114.4892952720786</v>
      </c>
      <c r="AI20" s="357">
        <f t="shared" si="12"/>
        <v>92.874107939339879</v>
      </c>
      <c r="AJ20" s="358">
        <f t="shared" si="13"/>
        <v>1114.4892952720786</v>
      </c>
      <c r="AK20" s="358">
        <f t="shared" si="13"/>
        <v>92.874107939339879</v>
      </c>
      <c r="AL20" s="359"/>
      <c r="AM20" s="600"/>
      <c r="AN20" s="356">
        <f t="shared" si="14"/>
        <v>1114.4892952720786</v>
      </c>
      <c r="AO20" s="357">
        <f t="shared" si="15"/>
        <v>92.874107939339879</v>
      </c>
      <c r="AP20" s="362">
        <f t="shared" si="16"/>
        <v>1114.4892952720786</v>
      </c>
      <c r="AQ20" s="358">
        <f t="shared" si="16"/>
        <v>92.874107939339879</v>
      </c>
      <c r="AR20" s="359"/>
      <c r="AS20" s="600"/>
      <c r="AT20" s="356">
        <f t="shared" si="17"/>
        <v>1114.4892952720786</v>
      </c>
      <c r="AU20" s="357">
        <f t="shared" si="18"/>
        <v>92.874107939339879</v>
      </c>
      <c r="AV20" s="358">
        <f t="shared" si="19"/>
        <v>1114.4892952720786</v>
      </c>
      <c r="AW20" s="358">
        <f t="shared" si="19"/>
        <v>92.874107939339879</v>
      </c>
      <c r="AX20" s="359"/>
    </row>
    <row r="21" spans="1:50" s="270" customFormat="1" ht="14.1" customHeight="1" thickBot="1" x14ac:dyDescent="0.3">
      <c r="A21" s="349">
        <v>3</v>
      </c>
      <c r="B21" s="349" t="s">
        <v>269</v>
      </c>
      <c r="C21" s="349" t="s">
        <v>270</v>
      </c>
      <c r="D21" s="349" t="s">
        <v>473</v>
      </c>
      <c r="E21" s="350" t="str">
        <f t="shared" si="0"/>
        <v>204001ESSA_Batiment</v>
      </c>
      <c r="F21" s="350" t="str">
        <f t="shared" si="1"/>
        <v>204001ESSA_Batiment_DISC</v>
      </c>
      <c r="G21" s="349" t="s">
        <v>376</v>
      </c>
      <c r="H21" s="351" t="s">
        <v>20</v>
      </c>
      <c r="I21" s="350" t="s">
        <v>81</v>
      </c>
      <c r="J21" s="351" t="s">
        <v>251</v>
      </c>
      <c r="K21" s="351" t="s">
        <v>328</v>
      </c>
      <c r="L21" s="352" t="s">
        <v>10</v>
      </c>
      <c r="M21" s="436">
        <v>1</v>
      </c>
      <c r="N21" s="354">
        <v>1000</v>
      </c>
      <c r="O21" s="355">
        <v>0.05</v>
      </c>
      <c r="P21" s="356">
        <f t="shared" si="2"/>
        <v>1050</v>
      </c>
      <c r="Q21" s="357">
        <f t="shared" si="3"/>
        <v>87.5</v>
      </c>
      <c r="R21" s="358">
        <f t="shared" si="4"/>
        <v>1050</v>
      </c>
      <c r="S21" s="358">
        <f t="shared" si="4"/>
        <v>87.5</v>
      </c>
      <c r="T21" s="359"/>
      <c r="U21" s="600"/>
      <c r="V21" s="356">
        <f t="shared" si="5"/>
        <v>1114.4892952720786</v>
      </c>
      <c r="W21" s="357">
        <f t="shared" si="6"/>
        <v>92.874107939339879</v>
      </c>
      <c r="X21" s="362">
        <f t="shared" si="7"/>
        <v>1114.4892952720786</v>
      </c>
      <c r="Y21" s="358">
        <f t="shared" si="7"/>
        <v>92.874107939339879</v>
      </c>
      <c r="Z21" s="359"/>
      <c r="AA21" s="600"/>
      <c r="AB21" s="356">
        <f t="shared" si="8"/>
        <v>1114.4892952720786</v>
      </c>
      <c r="AC21" s="357">
        <f t="shared" si="9"/>
        <v>92.874107939339879</v>
      </c>
      <c r="AD21" s="362">
        <f t="shared" si="10"/>
        <v>1114.4892952720786</v>
      </c>
      <c r="AE21" s="358">
        <f t="shared" si="10"/>
        <v>92.874107939339879</v>
      </c>
      <c r="AF21" s="359"/>
      <c r="AG21" s="600"/>
      <c r="AH21" s="356">
        <f t="shared" si="11"/>
        <v>1114.4892952720786</v>
      </c>
      <c r="AI21" s="357">
        <f t="shared" si="12"/>
        <v>92.874107939339879</v>
      </c>
      <c r="AJ21" s="358">
        <f t="shared" si="13"/>
        <v>1114.4892952720786</v>
      </c>
      <c r="AK21" s="358">
        <f t="shared" si="13"/>
        <v>92.874107939339879</v>
      </c>
      <c r="AL21" s="359"/>
      <c r="AM21" s="600"/>
      <c r="AN21" s="356">
        <f t="shared" si="14"/>
        <v>1114.4892952720786</v>
      </c>
      <c r="AO21" s="357">
        <f t="shared" si="15"/>
        <v>92.874107939339879</v>
      </c>
      <c r="AP21" s="362">
        <f t="shared" si="16"/>
        <v>1114.4892952720786</v>
      </c>
      <c r="AQ21" s="358">
        <f t="shared" si="16"/>
        <v>92.874107939339879</v>
      </c>
      <c r="AR21" s="359"/>
      <c r="AS21" s="600"/>
      <c r="AT21" s="356">
        <f t="shared" si="17"/>
        <v>1114.4892952720786</v>
      </c>
      <c r="AU21" s="357">
        <f t="shared" si="18"/>
        <v>92.874107939339879</v>
      </c>
      <c r="AV21" s="358">
        <f t="shared" si="19"/>
        <v>1114.4892952720786</v>
      </c>
      <c r="AW21" s="358">
        <f t="shared" si="19"/>
        <v>92.874107939339879</v>
      </c>
      <c r="AX21" s="359"/>
    </row>
    <row r="22" spans="1:50" s="270" customFormat="1" ht="14.1" customHeight="1" thickBot="1" x14ac:dyDescent="0.3">
      <c r="A22" s="349">
        <v>3</v>
      </c>
      <c r="B22" s="349" t="s">
        <v>273</v>
      </c>
      <c r="C22" s="349" t="s">
        <v>274</v>
      </c>
      <c r="D22" s="349" t="s">
        <v>473</v>
      </c>
      <c r="E22" s="350" t="str">
        <f t="shared" si="0"/>
        <v>206001ESSA_Batiment</v>
      </c>
      <c r="F22" s="350" t="str">
        <f t="shared" si="1"/>
        <v>206001ESSA_Batiment_DISC</v>
      </c>
      <c r="G22" s="349" t="s">
        <v>325</v>
      </c>
      <c r="H22" s="351" t="s">
        <v>20</v>
      </c>
      <c r="I22" s="350" t="s">
        <v>81</v>
      </c>
      <c r="J22" s="351" t="s">
        <v>251</v>
      </c>
      <c r="K22" s="351" t="s">
        <v>328</v>
      </c>
      <c r="L22" s="352" t="s">
        <v>10</v>
      </c>
      <c r="M22" s="436">
        <v>1</v>
      </c>
      <c r="N22" s="354">
        <v>1000</v>
      </c>
      <c r="O22" s="355">
        <v>0.05</v>
      </c>
      <c r="P22" s="356">
        <f t="shared" si="2"/>
        <v>1050</v>
      </c>
      <c r="Q22" s="357">
        <f t="shared" si="3"/>
        <v>87.5</v>
      </c>
      <c r="R22" s="358">
        <f t="shared" si="4"/>
        <v>1050</v>
      </c>
      <c r="S22" s="358">
        <f t="shared" si="4"/>
        <v>87.5</v>
      </c>
      <c r="T22" s="359"/>
      <c r="U22" s="600"/>
      <c r="V22" s="356">
        <f t="shared" si="5"/>
        <v>1114.4892952720786</v>
      </c>
      <c r="W22" s="357">
        <f t="shared" si="6"/>
        <v>92.874107939339879</v>
      </c>
      <c r="X22" s="362">
        <f t="shared" si="7"/>
        <v>1114.4892952720786</v>
      </c>
      <c r="Y22" s="358">
        <f t="shared" si="7"/>
        <v>92.874107939339879</v>
      </c>
      <c r="Z22" s="359"/>
      <c r="AA22" s="600"/>
      <c r="AB22" s="356">
        <f t="shared" si="8"/>
        <v>1114.4892952720786</v>
      </c>
      <c r="AC22" s="357">
        <f t="shared" si="9"/>
        <v>92.874107939339879</v>
      </c>
      <c r="AD22" s="362">
        <f t="shared" si="10"/>
        <v>1114.4892952720786</v>
      </c>
      <c r="AE22" s="358">
        <f t="shared" si="10"/>
        <v>92.874107939339879</v>
      </c>
      <c r="AF22" s="359"/>
      <c r="AG22" s="600"/>
      <c r="AH22" s="356">
        <f t="shared" si="11"/>
        <v>1114.4892952720786</v>
      </c>
      <c r="AI22" s="357">
        <f t="shared" si="12"/>
        <v>92.874107939339879</v>
      </c>
      <c r="AJ22" s="358">
        <f t="shared" si="13"/>
        <v>1114.4892952720786</v>
      </c>
      <c r="AK22" s="358">
        <f t="shared" si="13"/>
        <v>92.874107939339879</v>
      </c>
      <c r="AL22" s="359"/>
      <c r="AM22" s="600"/>
      <c r="AN22" s="356">
        <f t="shared" si="14"/>
        <v>1114.4892952720786</v>
      </c>
      <c r="AO22" s="357">
        <f t="shared" si="15"/>
        <v>92.874107939339879</v>
      </c>
      <c r="AP22" s="362">
        <f t="shared" si="16"/>
        <v>1114.4892952720786</v>
      </c>
      <c r="AQ22" s="358">
        <f t="shared" si="16"/>
        <v>92.874107939339879</v>
      </c>
      <c r="AR22" s="359"/>
      <c r="AS22" s="600"/>
      <c r="AT22" s="356">
        <f t="shared" si="17"/>
        <v>1114.4892952720786</v>
      </c>
      <c r="AU22" s="357">
        <f t="shared" si="18"/>
        <v>92.874107939339879</v>
      </c>
      <c r="AV22" s="358">
        <f t="shared" si="19"/>
        <v>1114.4892952720786</v>
      </c>
      <c r="AW22" s="358">
        <f t="shared" si="19"/>
        <v>92.874107939339879</v>
      </c>
      <c r="AX22" s="359"/>
    </row>
    <row r="23" spans="1:50" s="270" customFormat="1" ht="14.1" customHeight="1" x14ac:dyDescent="0.25">
      <c r="A23" s="384">
        <v>3</v>
      </c>
      <c r="B23" s="366" t="s">
        <v>275</v>
      </c>
      <c r="C23" s="366" t="s">
        <v>276</v>
      </c>
      <c r="D23" s="366" t="s">
        <v>473</v>
      </c>
      <c r="E23" s="262" t="str">
        <f t="shared" si="0"/>
        <v>079001PRSA_Batiment</v>
      </c>
      <c r="F23" s="262" t="str">
        <f t="shared" si="1"/>
        <v>079001PRSA_Batiment_DISC</v>
      </c>
      <c r="G23" s="366" t="s">
        <v>326</v>
      </c>
      <c r="H23" s="204" t="s">
        <v>20</v>
      </c>
      <c r="I23" s="262" t="s">
        <v>94</v>
      </c>
      <c r="J23" s="204" t="s">
        <v>251</v>
      </c>
      <c r="K23" s="204" t="s">
        <v>328</v>
      </c>
      <c r="L23" s="205" t="s">
        <v>10</v>
      </c>
      <c r="M23" s="437">
        <v>1</v>
      </c>
      <c r="N23" s="386">
        <v>1000</v>
      </c>
      <c r="O23" s="265">
        <v>0.05</v>
      </c>
      <c r="P23" s="266">
        <f t="shared" si="2"/>
        <v>1050</v>
      </c>
      <c r="Q23" s="267">
        <f t="shared" si="3"/>
        <v>87.5</v>
      </c>
      <c r="R23" s="565">
        <f>SUM(P23:P24)</f>
        <v>2100</v>
      </c>
      <c r="S23" s="565">
        <f>SUM(Q23:Q24)</f>
        <v>175</v>
      </c>
      <c r="T23" s="565"/>
      <c r="U23" s="600"/>
      <c r="V23" s="266">
        <f t="shared" si="5"/>
        <v>1114.4892952720786</v>
      </c>
      <c r="W23" s="267">
        <f t="shared" si="6"/>
        <v>92.874107939339879</v>
      </c>
      <c r="X23" s="601">
        <f>SUM(V23:V24)</f>
        <v>2228.9785905441572</v>
      </c>
      <c r="Y23" s="565">
        <f>SUM(W23:W24)</f>
        <v>185.74821587867976</v>
      </c>
      <c r="Z23" s="565"/>
      <c r="AA23" s="600"/>
      <c r="AB23" s="266">
        <f t="shared" si="8"/>
        <v>1114.4892952720786</v>
      </c>
      <c r="AC23" s="267">
        <f t="shared" si="9"/>
        <v>92.874107939339879</v>
      </c>
      <c r="AD23" s="601">
        <f>SUM(AB23:AB24)</f>
        <v>2228.9785905441572</v>
      </c>
      <c r="AE23" s="565">
        <f>SUM(AC23:AC24)</f>
        <v>185.74821587867976</v>
      </c>
      <c r="AF23" s="565"/>
      <c r="AG23" s="600"/>
      <c r="AH23" s="266">
        <f t="shared" si="11"/>
        <v>1114.4892952720786</v>
      </c>
      <c r="AI23" s="370">
        <f t="shared" si="12"/>
        <v>92.874107939339879</v>
      </c>
      <c r="AJ23" s="601">
        <f>SUM(AH23:AH24)</f>
        <v>2228.9785905441572</v>
      </c>
      <c r="AK23" s="565">
        <f>SUM(AI23:AI24)</f>
        <v>185.74821587867976</v>
      </c>
      <c r="AL23" s="565"/>
      <c r="AM23" s="600"/>
      <c r="AN23" s="266">
        <f t="shared" si="14"/>
        <v>1114.4892952720786</v>
      </c>
      <c r="AO23" s="267">
        <f t="shared" si="15"/>
        <v>92.874107939339879</v>
      </c>
      <c r="AP23" s="601">
        <f>SUM(AN23:AN24)</f>
        <v>2228.9785905441572</v>
      </c>
      <c r="AQ23" s="565">
        <f>SUM(AO23:AO24)</f>
        <v>185.74821587867976</v>
      </c>
      <c r="AR23" s="565"/>
      <c r="AS23" s="600"/>
      <c r="AT23" s="266">
        <f t="shared" si="17"/>
        <v>1114.4892952720786</v>
      </c>
      <c r="AU23" s="267">
        <f t="shared" si="18"/>
        <v>92.874107939339879</v>
      </c>
      <c r="AV23" s="565">
        <f>SUM(AT23:AT24)</f>
        <v>2228.9785905441572</v>
      </c>
      <c r="AW23" s="565">
        <f>SUM(AU23:AU24)</f>
        <v>185.74821587867976</v>
      </c>
      <c r="AX23" s="562"/>
    </row>
    <row r="24" spans="1:50" s="270" customFormat="1" ht="14.1" customHeight="1" thickBot="1" x14ac:dyDescent="0.3">
      <c r="A24" s="388">
        <v>3</v>
      </c>
      <c r="B24" s="376" t="s">
        <v>275</v>
      </c>
      <c r="C24" s="376" t="s">
        <v>276</v>
      </c>
      <c r="D24" s="376" t="s">
        <v>473</v>
      </c>
      <c r="E24" s="283" t="str">
        <f t="shared" si="0"/>
        <v>079001ESSA_Batiment</v>
      </c>
      <c r="F24" s="283" t="str">
        <f t="shared" si="1"/>
        <v>079001ESSA_Batiment_DISC</v>
      </c>
      <c r="G24" s="376" t="s">
        <v>327</v>
      </c>
      <c r="H24" s="220" t="s">
        <v>20</v>
      </c>
      <c r="I24" s="283" t="s">
        <v>81</v>
      </c>
      <c r="J24" s="220" t="s">
        <v>251</v>
      </c>
      <c r="K24" s="220" t="s">
        <v>328</v>
      </c>
      <c r="L24" s="221" t="s">
        <v>10</v>
      </c>
      <c r="M24" s="435">
        <v>1</v>
      </c>
      <c r="N24" s="438">
        <v>1000</v>
      </c>
      <c r="O24" s="286">
        <v>0.05</v>
      </c>
      <c r="P24" s="287">
        <f t="shared" si="2"/>
        <v>1050</v>
      </c>
      <c r="Q24" s="288">
        <f t="shared" si="3"/>
        <v>87.5</v>
      </c>
      <c r="R24" s="567"/>
      <c r="S24" s="567"/>
      <c r="T24" s="567"/>
      <c r="U24" s="600"/>
      <c r="V24" s="287">
        <f t="shared" si="5"/>
        <v>1114.4892952720786</v>
      </c>
      <c r="W24" s="291">
        <f t="shared" si="6"/>
        <v>92.874107939339879</v>
      </c>
      <c r="X24" s="570"/>
      <c r="Y24" s="567"/>
      <c r="Z24" s="567"/>
      <c r="AA24" s="600"/>
      <c r="AB24" s="287">
        <f t="shared" si="8"/>
        <v>1114.4892952720786</v>
      </c>
      <c r="AC24" s="291">
        <f t="shared" si="9"/>
        <v>92.874107939339879</v>
      </c>
      <c r="AD24" s="570"/>
      <c r="AE24" s="567"/>
      <c r="AF24" s="567"/>
      <c r="AG24" s="600"/>
      <c r="AH24" s="287">
        <f t="shared" si="11"/>
        <v>1114.4892952720786</v>
      </c>
      <c r="AI24" s="383">
        <f t="shared" si="12"/>
        <v>92.874107939339879</v>
      </c>
      <c r="AJ24" s="570"/>
      <c r="AK24" s="567"/>
      <c r="AL24" s="567"/>
      <c r="AM24" s="600"/>
      <c r="AN24" s="287">
        <f t="shared" si="14"/>
        <v>1114.4892952720786</v>
      </c>
      <c r="AO24" s="291">
        <f t="shared" si="15"/>
        <v>92.874107939339879</v>
      </c>
      <c r="AP24" s="570"/>
      <c r="AQ24" s="567"/>
      <c r="AR24" s="567"/>
      <c r="AS24" s="600"/>
      <c r="AT24" s="287">
        <f t="shared" si="17"/>
        <v>1114.4892952720786</v>
      </c>
      <c r="AU24" s="288">
        <f t="shared" si="18"/>
        <v>92.874107939339879</v>
      </c>
      <c r="AV24" s="567"/>
      <c r="AW24" s="567"/>
      <c r="AX24" s="564"/>
    </row>
    <row r="26" spans="1:50" x14ac:dyDescent="0.25">
      <c r="B26" s="345" t="s">
        <v>453</v>
      </c>
      <c r="R26" s="232">
        <f>SUM(R19:R22)</f>
        <v>4200</v>
      </c>
      <c r="S26" s="232">
        <f t="shared" ref="S26:AW26" si="20">SUM(S19:S22)</f>
        <v>350</v>
      </c>
      <c r="X26" s="232">
        <f t="shared" si="20"/>
        <v>4457.9571810883144</v>
      </c>
      <c r="Y26" s="232">
        <f t="shared" si="20"/>
        <v>371.49643175735952</v>
      </c>
      <c r="AD26" s="232">
        <f t="shared" si="20"/>
        <v>4457.9571810883144</v>
      </c>
      <c r="AE26" s="232">
        <f t="shared" si="20"/>
        <v>371.49643175735952</v>
      </c>
      <c r="AJ26" s="232">
        <f t="shared" si="20"/>
        <v>4457.9571810883144</v>
      </c>
      <c r="AK26" s="232">
        <f t="shared" si="20"/>
        <v>371.49643175735952</v>
      </c>
      <c r="AP26" s="232">
        <f t="shared" si="20"/>
        <v>4457.9571810883144</v>
      </c>
      <c r="AQ26" s="232">
        <f t="shared" si="20"/>
        <v>371.49643175735952</v>
      </c>
      <c r="AV26" s="232">
        <f t="shared" si="20"/>
        <v>4457.9571810883144</v>
      </c>
      <c r="AW26" s="232">
        <f t="shared" si="20"/>
        <v>371.49643175735952</v>
      </c>
      <c r="AX26" s="232"/>
    </row>
  </sheetData>
  <autoFilter ref="A18:AX24"/>
  <dataConsolidate/>
  <mergeCells count="28">
    <mergeCell ref="AV23:AV24"/>
    <mergeCell ref="AW23:AW24"/>
    <mergeCell ref="AX23:AX24"/>
    <mergeCell ref="AP23:AP24"/>
    <mergeCell ref="AQ23:AQ24"/>
    <mergeCell ref="AR23:AR24"/>
    <mergeCell ref="AJ23:AJ24"/>
    <mergeCell ref="AK23:AK24"/>
    <mergeCell ref="AL23:AL24"/>
    <mergeCell ref="AD23:AD24"/>
    <mergeCell ref="AE23:AE24"/>
    <mergeCell ref="AF23:AF24"/>
    <mergeCell ref="AM19:AM24"/>
    <mergeCell ref="AS19:AS24"/>
    <mergeCell ref="A1:C1"/>
    <mergeCell ref="A3:C3"/>
    <mergeCell ref="A5:B5"/>
    <mergeCell ref="A6:C6"/>
    <mergeCell ref="N17:O17"/>
    <mergeCell ref="U19:U24"/>
    <mergeCell ref="R23:R24"/>
    <mergeCell ref="S23:S24"/>
    <mergeCell ref="T23:T24"/>
    <mergeCell ref="X23:X24"/>
    <mergeCell ref="Y23:Y24"/>
    <mergeCell ref="Z23:Z24"/>
    <mergeCell ref="AA19:AA24"/>
    <mergeCell ref="AG19:AG24"/>
  </mergeCells>
  <conditionalFormatting sqref="E19:E24">
    <cfRule type="expression" dxfId="34" priority="39">
      <formula>ISBLANK(#REF!)</formula>
    </cfRule>
  </conditionalFormatting>
  <conditionalFormatting sqref="E23:E24">
    <cfRule type="expression" dxfId="33" priority="38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Liste_D!$B$2:$B$61</xm:f>
          </x14:formula1>
          <xm:sqref>I19:I24</xm:sqref>
        </x14:dataValidation>
        <x14:dataValidation type="list" allowBlank="1" showInputMessage="1" showErrorMessage="1">
          <x14:formula1>
            <xm:f>Liste_D!$A$2:$A$16</xm:f>
          </x14:formula1>
          <xm:sqref>H19:H24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"/>
  <sheetViews>
    <sheetView zoomScaleNormal="100" workbookViewId="0">
      <selection activeCell="H34" sqref="H34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4.42578125" style="234" customWidth="1"/>
    <col min="6" max="6" width="24.5703125" style="230" customWidth="1" outlineLevel="1"/>
    <col min="7" max="9" width="10.85546875" style="230" customWidth="1" outlineLevel="1"/>
    <col min="10" max="11" width="10.85546875" style="230" hidden="1" customWidth="1" outlineLevel="1"/>
    <col min="12" max="12" width="12.85546875" style="231" customWidth="1" outlineLevel="1"/>
    <col min="13" max="13" width="11" style="232" bestFit="1" customWidth="1"/>
    <col min="14" max="14" width="11" style="233" bestFit="1" customWidth="1"/>
    <col min="15" max="15" width="11" style="232" customWidth="1" outlineLevel="1"/>
    <col min="16" max="16" width="11.140625" style="232" customWidth="1" outlineLevel="1"/>
    <col min="17" max="17" width="12.5703125" style="232" customWidth="1"/>
    <col min="18" max="18" width="12.7109375" style="232" customWidth="1"/>
    <col min="19" max="19" width="10.85546875" style="232"/>
    <col min="20" max="20" width="2.7109375" style="232" customWidth="1"/>
    <col min="21" max="21" width="11" style="232" customWidth="1" outlineLevel="1"/>
    <col min="22" max="25" width="13.140625" style="232" customWidth="1" outlineLevel="1"/>
    <col min="26" max="26" width="2.42578125" style="232" customWidth="1"/>
    <col min="27" max="27" width="11" style="232" customWidth="1" outlineLevel="1"/>
    <col min="28" max="28" width="12.140625" style="232" customWidth="1" outlineLevel="1"/>
    <col min="29" max="31" width="10.85546875" style="232" customWidth="1" outlineLevel="1"/>
    <col min="32" max="32" width="2.5703125" style="232" customWidth="1"/>
    <col min="33" max="33" width="11" style="232" customWidth="1" outlineLevel="1"/>
    <col min="34" max="34" width="12.140625" style="232" customWidth="1" outlineLevel="1"/>
    <col min="35" max="36" width="12.85546875" style="232" customWidth="1" outlineLevel="1"/>
    <col min="37" max="37" width="10.85546875" style="232" customWidth="1" outlineLevel="1"/>
    <col min="38" max="38" width="3.140625" style="232" customWidth="1"/>
    <col min="39" max="39" width="11" style="232" customWidth="1" outlineLevel="1"/>
    <col min="40" max="40" width="12.140625" style="232" customWidth="1" outlineLevel="1"/>
    <col min="41" max="43" width="10.85546875" style="232" customWidth="1" outlineLevel="1"/>
    <col min="44" max="44" width="3.42578125" style="232" customWidth="1"/>
    <col min="45" max="45" width="11" style="232" customWidth="1" outlineLevel="1" collapsed="1"/>
    <col min="46" max="46" width="12.140625" style="232" customWidth="1" outlineLevel="1"/>
    <col min="47" max="48" width="10.85546875" style="230" customWidth="1" outlineLevel="1"/>
    <col min="49" max="49" width="7.140625" style="230" customWidth="1" outlineLevel="1"/>
    <col min="50" max="16384" width="10.85546875" style="230"/>
  </cols>
  <sheetData>
    <row r="1" spans="1:5" outlineLevel="1" x14ac:dyDescent="0.25">
      <c r="A1" s="553" t="s">
        <v>21</v>
      </c>
      <c r="B1" s="553"/>
      <c r="C1" s="553"/>
      <c r="D1" s="227"/>
      <c r="E1" s="228"/>
    </row>
    <row r="2" spans="1:5" outlineLevel="1" x14ac:dyDescent="0.25">
      <c r="A2" s="227"/>
      <c r="B2" s="227"/>
      <c r="C2" s="227"/>
      <c r="D2" s="227"/>
      <c r="E2" s="228"/>
    </row>
    <row r="3" spans="1:5" outlineLevel="1" x14ac:dyDescent="0.25">
      <c r="A3" s="554" t="s">
        <v>22</v>
      </c>
      <c r="B3" s="555"/>
      <c r="C3" s="555"/>
      <c r="D3" s="227"/>
      <c r="E3" s="228"/>
    </row>
    <row r="4" spans="1:5" outlineLevel="1" x14ac:dyDescent="0.25">
      <c r="A4" s="143"/>
      <c r="B4" s="227"/>
      <c r="C4" s="227"/>
      <c r="D4" s="227"/>
      <c r="E4" s="228"/>
    </row>
    <row r="5" spans="1:5" outlineLevel="1" x14ac:dyDescent="0.25">
      <c r="A5" s="556" t="s">
        <v>23</v>
      </c>
      <c r="B5" s="557"/>
      <c r="C5" s="227"/>
      <c r="D5" s="227"/>
      <c r="E5" s="228"/>
    </row>
    <row r="6" spans="1:5" outlineLevel="1" x14ac:dyDescent="0.25">
      <c r="A6" s="558" t="s">
        <v>24</v>
      </c>
      <c r="B6" s="559"/>
      <c r="C6" s="559"/>
      <c r="D6" s="227"/>
      <c r="E6" s="228"/>
    </row>
    <row r="7" spans="1:5" ht="12.75" outlineLevel="1" thickBot="1" x14ac:dyDescent="0.3">
      <c r="A7" s="227"/>
      <c r="B7" s="227"/>
      <c r="C7" s="227"/>
      <c r="D7" s="227"/>
      <c r="E7" s="228"/>
    </row>
    <row r="8" spans="1:5" ht="12.75" outlineLevel="1" thickBot="1" x14ac:dyDescent="0.3">
      <c r="A8" s="227"/>
      <c r="B8" s="227"/>
      <c r="C8" s="227"/>
      <c r="D8" s="145" t="s">
        <v>25</v>
      </c>
      <c r="E8" s="146" t="s">
        <v>26</v>
      </c>
    </row>
    <row r="9" spans="1:5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151"/>
    </row>
    <row r="10" spans="1:5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</row>
    <row r="11" spans="1:5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5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5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5" ht="12.75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5" outlineLevel="1" x14ac:dyDescent="0.25"/>
    <row r="16" spans="1:5" outlineLevel="1" x14ac:dyDescent="0.25"/>
    <row r="17" spans="1:49" ht="12.75" thickBot="1" x14ac:dyDescent="0.3">
      <c r="M17" s="560" t="s">
        <v>50</v>
      </c>
      <c r="N17" s="560"/>
    </row>
    <row r="18" spans="1:49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2" t="s">
        <v>4</v>
      </c>
      <c r="G18" s="171" t="s">
        <v>5</v>
      </c>
      <c r="H18" s="171" t="s">
        <v>6</v>
      </c>
      <c r="I18" s="171" t="s">
        <v>8</v>
      </c>
      <c r="J18" s="171" t="s">
        <v>9</v>
      </c>
      <c r="K18" s="173" t="s">
        <v>10</v>
      </c>
      <c r="L18" s="174" t="s">
        <v>7</v>
      </c>
      <c r="M18" s="346" t="s">
        <v>218</v>
      </c>
      <c r="N18" s="294" t="s">
        <v>37</v>
      </c>
      <c r="O18" s="237" t="s">
        <v>39</v>
      </c>
      <c r="P18" s="238" t="s">
        <v>38</v>
      </c>
      <c r="Q18" s="238" t="s">
        <v>52</v>
      </c>
      <c r="R18" s="238" t="s">
        <v>51</v>
      </c>
      <c r="S18" s="239" t="s">
        <v>53</v>
      </c>
      <c r="T18" s="240"/>
      <c r="U18" s="241" t="s">
        <v>41</v>
      </c>
      <c r="V18" s="242" t="s">
        <v>40</v>
      </c>
      <c r="W18" s="242" t="s">
        <v>222</v>
      </c>
      <c r="X18" s="242" t="s">
        <v>55</v>
      </c>
      <c r="Y18" s="243" t="s">
        <v>54</v>
      </c>
      <c r="Z18" s="244"/>
      <c r="AA18" s="245" t="s">
        <v>43</v>
      </c>
      <c r="AB18" s="246" t="s">
        <v>42</v>
      </c>
      <c r="AC18" s="246" t="s">
        <v>224</v>
      </c>
      <c r="AD18" s="246" t="s">
        <v>223</v>
      </c>
      <c r="AE18" s="247" t="s">
        <v>56</v>
      </c>
      <c r="AF18" s="248"/>
      <c r="AG18" s="249" t="s">
        <v>45</v>
      </c>
      <c r="AH18" s="250" t="s">
        <v>44</v>
      </c>
      <c r="AI18" s="250" t="s">
        <v>61</v>
      </c>
      <c r="AJ18" s="250" t="s">
        <v>60</v>
      </c>
      <c r="AK18" s="251" t="s">
        <v>57</v>
      </c>
      <c r="AL18" s="252"/>
      <c r="AM18" s="253" t="s">
        <v>47</v>
      </c>
      <c r="AN18" s="254" t="s">
        <v>46</v>
      </c>
      <c r="AO18" s="254" t="s">
        <v>63</v>
      </c>
      <c r="AP18" s="254" t="s">
        <v>62</v>
      </c>
      <c r="AQ18" s="255" t="s">
        <v>58</v>
      </c>
      <c r="AR18" s="256"/>
      <c r="AS18" s="257" t="s">
        <v>49</v>
      </c>
      <c r="AT18" s="258" t="s">
        <v>48</v>
      </c>
      <c r="AU18" s="259" t="s">
        <v>65</v>
      </c>
      <c r="AV18" s="259" t="s">
        <v>64</v>
      </c>
      <c r="AW18" s="260" t="s">
        <v>59</v>
      </c>
    </row>
    <row r="19" spans="1:49" s="270" customFormat="1" ht="14.1" customHeight="1" x14ac:dyDescent="0.25">
      <c r="A19" s="261">
        <v>3</v>
      </c>
      <c r="B19" s="420" t="s">
        <v>254</v>
      </c>
      <c r="C19" s="420" t="s">
        <v>255</v>
      </c>
      <c r="D19" s="420" t="s">
        <v>473</v>
      </c>
      <c r="E19" s="262" t="str">
        <f t="shared" ref="E19:E26" si="0">CONCATENATE(C19,H19,K19,I19)</f>
        <v>201001SSID_Gene</v>
      </c>
      <c r="F19" s="421" t="s">
        <v>317</v>
      </c>
      <c r="G19" s="204" t="s">
        <v>72</v>
      </c>
      <c r="H19" s="262" t="s">
        <v>110</v>
      </c>
      <c r="I19" s="204" t="s">
        <v>252</v>
      </c>
      <c r="J19" s="262"/>
      <c r="K19" s="205" t="s">
        <v>10</v>
      </c>
      <c r="L19" s="204">
        <v>1</v>
      </c>
      <c r="M19" s="386">
        <v>1000</v>
      </c>
      <c r="N19" s="265">
        <v>0.05</v>
      </c>
      <c r="O19" s="266">
        <f t="shared" ref="O19:O26" si="1">M19*(N19+1)*L19</f>
        <v>1050</v>
      </c>
      <c r="P19" s="267">
        <f t="shared" ref="P19:P26" si="2">O19/12</f>
        <v>87.5</v>
      </c>
      <c r="Q19" s="565">
        <f>SUM(O19:O20)</f>
        <v>3150</v>
      </c>
      <c r="R19" s="565">
        <f>SUM(P19:P20)</f>
        <v>262.5</v>
      </c>
      <c r="S19" s="565"/>
      <c r="T19" s="600"/>
      <c r="U19" s="266">
        <f t="shared" ref="U19:U26" si="3">O19*$E$10</f>
        <v>1114.4892952720786</v>
      </c>
      <c r="V19" s="370">
        <f t="shared" ref="V19:V26" si="4">U19/12</f>
        <v>92.874107939339879</v>
      </c>
      <c r="W19" s="601">
        <f>SUM(U19:U20)</f>
        <v>3343.467885816236</v>
      </c>
      <c r="X19" s="565">
        <f>SUM(V19:V20)</f>
        <v>278.62232381801965</v>
      </c>
      <c r="Y19" s="565"/>
      <c r="Z19" s="600"/>
      <c r="AA19" s="266">
        <f t="shared" ref="AA19:AA26" si="5">O19*$E$11</f>
        <v>1114.4892952720786</v>
      </c>
      <c r="AB19" s="370">
        <f t="shared" ref="AB19:AB26" si="6">AA19/12</f>
        <v>92.874107939339879</v>
      </c>
      <c r="AC19" s="601">
        <f>SUM(AA19:AA20)</f>
        <v>3343.467885816236</v>
      </c>
      <c r="AD19" s="565">
        <f>SUM(AB19:AB20)</f>
        <v>278.62232381801965</v>
      </c>
      <c r="AE19" s="565"/>
      <c r="AF19" s="600"/>
      <c r="AG19" s="266">
        <f t="shared" ref="AG19:AG26" si="7">O19*$E$12</f>
        <v>1114.4892952720786</v>
      </c>
      <c r="AH19" s="370">
        <f t="shared" ref="AH19:AH26" si="8">AG19/12</f>
        <v>92.874107939339879</v>
      </c>
      <c r="AI19" s="601">
        <f>SUM(AG19:AG20)</f>
        <v>3343.467885816236</v>
      </c>
      <c r="AJ19" s="565">
        <f>SUM(AH19:AH20)</f>
        <v>278.62232381801965</v>
      </c>
      <c r="AK19" s="565"/>
      <c r="AL19" s="600"/>
      <c r="AM19" s="279">
        <f t="shared" ref="AM19:AM26" si="9">O19*$E$13</f>
        <v>1114.4892952720786</v>
      </c>
      <c r="AN19" s="373">
        <f t="shared" ref="AN19:AN26" si="10">AM19/12</f>
        <v>92.874107939339879</v>
      </c>
      <c r="AO19" s="601">
        <f>SUM(AM19:AM20)</f>
        <v>3343.467885816236</v>
      </c>
      <c r="AP19" s="565">
        <f>SUM(AN19:AN20)</f>
        <v>278.62232381801965</v>
      </c>
      <c r="AQ19" s="565"/>
      <c r="AR19" s="600"/>
      <c r="AS19" s="266">
        <f t="shared" ref="AS19:AS26" si="11">O19*$E$14</f>
        <v>1114.4892952720786</v>
      </c>
      <c r="AT19" s="370">
        <f t="shared" ref="AT19:AT26" si="12">AS19/12</f>
        <v>92.874107939339879</v>
      </c>
      <c r="AU19" s="602">
        <f>SUM(AS19:AS20)</f>
        <v>3343.467885816236</v>
      </c>
      <c r="AV19" s="565">
        <f>SUM(AT19:AT20)</f>
        <v>278.62232381801965</v>
      </c>
      <c r="AW19" s="562"/>
    </row>
    <row r="20" spans="1:49" s="270" customFormat="1" ht="14.1" customHeight="1" thickBot="1" x14ac:dyDescent="0.3">
      <c r="A20" s="402">
        <v>3</v>
      </c>
      <c r="B20" s="423" t="s">
        <v>254</v>
      </c>
      <c r="C20" s="423" t="s">
        <v>255</v>
      </c>
      <c r="D20" s="423" t="s">
        <v>473</v>
      </c>
      <c r="E20" s="283" t="str">
        <f t="shared" si="0"/>
        <v>201001SSIC_Cat_A</v>
      </c>
      <c r="F20" s="424" t="s">
        <v>318</v>
      </c>
      <c r="G20" s="220" t="s">
        <v>72</v>
      </c>
      <c r="H20" s="283" t="s">
        <v>109</v>
      </c>
      <c r="I20" s="377" t="s">
        <v>253</v>
      </c>
      <c r="J20" s="283"/>
      <c r="K20" s="221" t="s">
        <v>10</v>
      </c>
      <c r="L20" s="220">
        <v>2</v>
      </c>
      <c r="M20" s="390">
        <v>1000</v>
      </c>
      <c r="N20" s="391">
        <v>0.05</v>
      </c>
      <c r="O20" s="287">
        <f t="shared" si="1"/>
        <v>2100</v>
      </c>
      <c r="P20" s="288">
        <f t="shared" si="2"/>
        <v>175</v>
      </c>
      <c r="Q20" s="567"/>
      <c r="R20" s="567"/>
      <c r="S20" s="567"/>
      <c r="T20" s="600"/>
      <c r="U20" s="287">
        <f t="shared" si="3"/>
        <v>2228.9785905441572</v>
      </c>
      <c r="V20" s="383">
        <f t="shared" si="4"/>
        <v>185.74821587867976</v>
      </c>
      <c r="W20" s="570"/>
      <c r="X20" s="567"/>
      <c r="Y20" s="567"/>
      <c r="Z20" s="600"/>
      <c r="AA20" s="287">
        <f t="shared" si="5"/>
        <v>2228.9785905441572</v>
      </c>
      <c r="AB20" s="383">
        <f t="shared" si="6"/>
        <v>185.74821587867976</v>
      </c>
      <c r="AC20" s="570"/>
      <c r="AD20" s="567"/>
      <c r="AE20" s="567"/>
      <c r="AF20" s="600"/>
      <c r="AG20" s="287">
        <f t="shared" si="7"/>
        <v>2228.9785905441572</v>
      </c>
      <c r="AH20" s="383">
        <f t="shared" si="8"/>
        <v>185.74821587867976</v>
      </c>
      <c r="AI20" s="570"/>
      <c r="AJ20" s="567"/>
      <c r="AK20" s="567"/>
      <c r="AL20" s="600"/>
      <c r="AM20" s="381">
        <f t="shared" si="9"/>
        <v>2228.9785905441572</v>
      </c>
      <c r="AN20" s="361">
        <f t="shared" si="10"/>
        <v>185.74821587867976</v>
      </c>
      <c r="AO20" s="570"/>
      <c r="AP20" s="567"/>
      <c r="AQ20" s="567"/>
      <c r="AR20" s="600"/>
      <c r="AS20" s="287">
        <f t="shared" si="11"/>
        <v>2228.9785905441572</v>
      </c>
      <c r="AT20" s="383">
        <f t="shared" si="12"/>
        <v>185.74821587867976</v>
      </c>
      <c r="AU20" s="603"/>
      <c r="AV20" s="567"/>
      <c r="AW20" s="564"/>
    </row>
    <row r="21" spans="1:49" s="270" customFormat="1" ht="14.1" customHeight="1" thickBot="1" x14ac:dyDescent="0.3">
      <c r="A21" s="425">
        <v>3</v>
      </c>
      <c r="B21" s="426" t="s">
        <v>265</v>
      </c>
      <c r="C21" s="426" t="s">
        <v>266</v>
      </c>
      <c r="D21" s="426" t="s">
        <v>473</v>
      </c>
      <c r="E21" s="350" t="str">
        <f t="shared" si="0"/>
        <v>202001SSID_Gene</v>
      </c>
      <c r="F21" s="427" t="s">
        <v>319</v>
      </c>
      <c r="G21" s="351" t="s">
        <v>72</v>
      </c>
      <c r="H21" s="350" t="s">
        <v>110</v>
      </c>
      <c r="I21" s="351" t="s">
        <v>252</v>
      </c>
      <c r="J21" s="350"/>
      <c r="K21" s="352" t="s">
        <v>10</v>
      </c>
      <c r="L21" s="351">
        <v>1</v>
      </c>
      <c r="M21" s="354">
        <v>1000</v>
      </c>
      <c r="N21" s="355">
        <v>0.05</v>
      </c>
      <c r="O21" s="356">
        <f t="shared" si="1"/>
        <v>1050</v>
      </c>
      <c r="P21" s="357">
        <f t="shared" si="2"/>
        <v>87.5</v>
      </c>
      <c r="Q21" s="358">
        <f t="shared" ref="Q21:R25" si="13">O21</f>
        <v>1050</v>
      </c>
      <c r="R21" s="358">
        <f t="shared" si="13"/>
        <v>87.5</v>
      </c>
      <c r="S21" s="359"/>
      <c r="T21" s="600"/>
      <c r="U21" s="356">
        <f t="shared" si="3"/>
        <v>1114.4892952720786</v>
      </c>
      <c r="V21" s="363">
        <f t="shared" si="4"/>
        <v>92.874107939339879</v>
      </c>
      <c r="W21" s="362">
        <f t="shared" ref="W21:X25" si="14">U21</f>
        <v>1114.4892952720786</v>
      </c>
      <c r="X21" s="358">
        <f t="shared" si="14"/>
        <v>92.874107939339879</v>
      </c>
      <c r="Y21" s="359"/>
      <c r="Z21" s="600"/>
      <c r="AA21" s="356">
        <f t="shared" si="5"/>
        <v>1114.4892952720786</v>
      </c>
      <c r="AB21" s="363">
        <f t="shared" si="6"/>
        <v>92.874107939339879</v>
      </c>
      <c r="AC21" s="362">
        <f t="shared" ref="AC21:AD25" si="15">AA21</f>
        <v>1114.4892952720786</v>
      </c>
      <c r="AD21" s="358">
        <f t="shared" si="15"/>
        <v>92.874107939339879</v>
      </c>
      <c r="AE21" s="359"/>
      <c r="AF21" s="600"/>
      <c r="AG21" s="356">
        <f t="shared" si="7"/>
        <v>1114.4892952720786</v>
      </c>
      <c r="AH21" s="363">
        <f t="shared" si="8"/>
        <v>92.874107939339879</v>
      </c>
      <c r="AI21" s="362">
        <f t="shared" ref="AI21:AJ25" si="16">AG21</f>
        <v>1114.4892952720786</v>
      </c>
      <c r="AJ21" s="358">
        <f t="shared" si="16"/>
        <v>92.874107939339879</v>
      </c>
      <c r="AK21" s="359"/>
      <c r="AL21" s="600"/>
      <c r="AM21" s="356">
        <f t="shared" si="9"/>
        <v>1114.4892952720786</v>
      </c>
      <c r="AN21" s="363">
        <f t="shared" si="10"/>
        <v>92.874107939339879</v>
      </c>
      <c r="AO21" s="362">
        <f t="shared" ref="AO21:AP25" si="17">AM21</f>
        <v>1114.4892952720786</v>
      </c>
      <c r="AP21" s="358">
        <f t="shared" si="17"/>
        <v>92.874107939339879</v>
      </c>
      <c r="AQ21" s="359"/>
      <c r="AR21" s="600"/>
      <c r="AS21" s="356">
        <f t="shared" si="11"/>
        <v>1114.4892952720786</v>
      </c>
      <c r="AT21" s="363">
        <f t="shared" si="12"/>
        <v>92.874107939339879</v>
      </c>
      <c r="AU21" s="428">
        <f t="shared" ref="AU21:AV25" si="18">AS21</f>
        <v>1114.4892952720786</v>
      </c>
      <c r="AV21" s="358">
        <f t="shared" si="18"/>
        <v>92.874107939339879</v>
      </c>
      <c r="AW21" s="359"/>
    </row>
    <row r="22" spans="1:49" s="270" customFormat="1" ht="14.1" customHeight="1" thickBot="1" x14ac:dyDescent="0.3">
      <c r="A22" s="425">
        <v>3</v>
      </c>
      <c r="B22" s="426" t="s">
        <v>267</v>
      </c>
      <c r="C22" s="426" t="s">
        <v>268</v>
      </c>
      <c r="D22" s="426" t="s">
        <v>473</v>
      </c>
      <c r="E22" s="350" t="str">
        <f t="shared" si="0"/>
        <v>203001SSID_Gene</v>
      </c>
      <c r="F22" s="427" t="s">
        <v>320</v>
      </c>
      <c r="G22" s="351" t="s">
        <v>72</v>
      </c>
      <c r="H22" s="350" t="s">
        <v>110</v>
      </c>
      <c r="I22" s="351" t="s">
        <v>252</v>
      </c>
      <c r="J22" s="350"/>
      <c r="K22" s="352" t="s">
        <v>10</v>
      </c>
      <c r="L22" s="351">
        <v>1</v>
      </c>
      <c r="M22" s="354">
        <v>1000</v>
      </c>
      <c r="N22" s="355">
        <v>0.05</v>
      </c>
      <c r="O22" s="356">
        <f t="shared" si="1"/>
        <v>1050</v>
      </c>
      <c r="P22" s="357">
        <f t="shared" si="2"/>
        <v>87.5</v>
      </c>
      <c r="Q22" s="358">
        <f t="shared" si="13"/>
        <v>1050</v>
      </c>
      <c r="R22" s="358">
        <f t="shared" si="13"/>
        <v>87.5</v>
      </c>
      <c r="S22" s="359"/>
      <c r="T22" s="600"/>
      <c r="U22" s="356">
        <f t="shared" si="3"/>
        <v>1114.4892952720786</v>
      </c>
      <c r="V22" s="363">
        <f t="shared" si="4"/>
        <v>92.874107939339879</v>
      </c>
      <c r="W22" s="362">
        <f t="shared" si="14"/>
        <v>1114.4892952720786</v>
      </c>
      <c r="X22" s="358">
        <f t="shared" si="14"/>
        <v>92.874107939339879</v>
      </c>
      <c r="Y22" s="359"/>
      <c r="Z22" s="600"/>
      <c r="AA22" s="356">
        <f t="shared" si="5"/>
        <v>1114.4892952720786</v>
      </c>
      <c r="AB22" s="363">
        <f t="shared" si="6"/>
        <v>92.874107939339879</v>
      </c>
      <c r="AC22" s="362">
        <f t="shared" si="15"/>
        <v>1114.4892952720786</v>
      </c>
      <c r="AD22" s="358">
        <f t="shared" si="15"/>
        <v>92.874107939339879</v>
      </c>
      <c r="AE22" s="359"/>
      <c r="AF22" s="600"/>
      <c r="AG22" s="356">
        <f t="shared" si="7"/>
        <v>1114.4892952720786</v>
      </c>
      <c r="AH22" s="363">
        <f t="shared" si="8"/>
        <v>92.874107939339879</v>
      </c>
      <c r="AI22" s="362">
        <f t="shared" si="16"/>
        <v>1114.4892952720786</v>
      </c>
      <c r="AJ22" s="358">
        <f t="shared" si="16"/>
        <v>92.874107939339879</v>
      </c>
      <c r="AK22" s="359"/>
      <c r="AL22" s="600"/>
      <c r="AM22" s="356">
        <f t="shared" si="9"/>
        <v>1114.4892952720786</v>
      </c>
      <c r="AN22" s="363">
        <f t="shared" si="10"/>
        <v>92.874107939339879</v>
      </c>
      <c r="AO22" s="362">
        <f t="shared" si="17"/>
        <v>1114.4892952720786</v>
      </c>
      <c r="AP22" s="358">
        <f t="shared" si="17"/>
        <v>92.874107939339879</v>
      </c>
      <c r="AQ22" s="359"/>
      <c r="AR22" s="600"/>
      <c r="AS22" s="356">
        <f t="shared" si="11"/>
        <v>1114.4892952720786</v>
      </c>
      <c r="AT22" s="363">
        <f t="shared" si="12"/>
        <v>92.874107939339879</v>
      </c>
      <c r="AU22" s="428">
        <f t="shared" si="18"/>
        <v>1114.4892952720786</v>
      </c>
      <c r="AV22" s="358">
        <f t="shared" si="18"/>
        <v>92.874107939339879</v>
      </c>
      <c r="AW22" s="359"/>
    </row>
    <row r="23" spans="1:49" s="270" customFormat="1" ht="14.1" customHeight="1" thickBot="1" x14ac:dyDescent="0.3">
      <c r="A23" s="425">
        <v>3</v>
      </c>
      <c r="B23" s="426" t="s">
        <v>269</v>
      </c>
      <c r="C23" s="426" t="s">
        <v>270</v>
      </c>
      <c r="D23" s="426" t="s">
        <v>473</v>
      </c>
      <c r="E23" s="350" t="str">
        <f t="shared" si="0"/>
        <v>204001SSID_Cat_A</v>
      </c>
      <c r="F23" s="427" t="s">
        <v>321</v>
      </c>
      <c r="G23" s="351" t="s">
        <v>72</v>
      </c>
      <c r="H23" s="350" t="s">
        <v>110</v>
      </c>
      <c r="I23" s="351" t="s">
        <v>253</v>
      </c>
      <c r="J23" s="350"/>
      <c r="K23" s="352" t="s">
        <v>10</v>
      </c>
      <c r="L23" s="351">
        <v>2</v>
      </c>
      <c r="M23" s="354">
        <v>1000</v>
      </c>
      <c r="N23" s="355">
        <v>0.05</v>
      </c>
      <c r="O23" s="356">
        <f t="shared" si="1"/>
        <v>2100</v>
      </c>
      <c r="P23" s="357">
        <f t="shared" si="2"/>
        <v>175</v>
      </c>
      <c r="Q23" s="358">
        <f t="shared" si="13"/>
        <v>2100</v>
      </c>
      <c r="R23" s="358">
        <f t="shared" si="13"/>
        <v>175</v>
      </c>
      <c r="S23" s="359"/>
      <c r="T23" s="600"/>
      <c r="U23" s="356">
        <f t="shared" si="3"/>
        <v>2228.9785905441572</v>
      </c>
      <c r="V23" s="363">
        <f t="shared" si="4"/>
        <v>185.74821587867976</v>
      </c>
      <c r="W23" s="362">
        <f t="shared" si="14"/>
        <v>2228.9785905441572</v>
      </c>
      <c r="X23" s="358">
        <f t="shared" si="14"/>
        <v>185.74821587867976</v>
      </c>
      <c r="Y23" s="359"/>
      <c r="Z23" s="600"/>
      <c r="AA23" s="356">
        <f t="shared" si="5"/>
        <v>2228.9785905441572</v>
      </c>
      <c r="AB23" s="363">
        <f t="shared" si="6"/>
        <v>185.74821587867976</v>
      </c>
      <c r="AC23" s="362">
        <f t="shared" si="15"/>
        <v>2228.9785905441572</v>
      </c>
      <c r="AD23" s="358">
        <f t="shared" si="15"/>
        <v>185.74821587867976</v>
      </c>
      <c r="AE23" s="359"/>
      <c r="AF23" s="600"/>
      <c r="AG23" s="356">
        <f t="shared" si="7"/>
        <v>2228.9785905441572</v>
      </c>
      <c r="AH23" s="363">
        <f t="shared" si="8"/>
        <v>185.74821587867976</v>
      </c>
      <c r="AI23" s="362">
        <f t="shared" si="16"/>
        <v>2228.9785905441572</v>
      </c>
      <c r="AJ23" s="358">
        <f t="shared" si="16"/>
        <v>185.74821587867976</v>
      </c>
      <c r="AK23" s="359"/>
      <c r="AL23" s="600"/>
      <c r="AM23" s="356">
        <f t="shared" si="9"/>
        <v>2228.9785905441572</v>
      </c>
      <c r="AN23" s="363">
        <f t="shared" si="10"/>
        <v>185.74821587867976</v>
      </c>
      <c r="AO23" s="362">
        <f t="shared" si="17"/>
        <v>2228.9785905441572</v>
      </c>
      <c r="AP23" s="358">
        <f t="shared" si="17"/>
        <v>185.74821587867976</v>
      </c>
      <c r="AQ23" s="359"/>
      <c r="AR23" s="600"/>
      <c r="AS23" s="356">
        <f t="shared" si="11"/>
        <v>2228.9785905441572</v>
      </c>
      <c r="AT23" s="363">
        <f t="shared" si="12"/>
        <v>185.74821587867976</v>
      </c>
      <c r="AU23" s="428">
        <f t="shared" si="18"/>
        <v>2228.9785905441572</v>
      </c>
      <c r="AV23" s="358">
        <f t="shared" si="18"/>
        <v>185.74821587867976</v>
      </c>
      <c r="AW23" s="359"/>
    </row>
    <row r="24" spans="1:49" s="270" customFormat="1" ht="14.1" customHeight="1" thickBot="1" x14ac:dyDescent="0.3">
      <c r="A24" s="425">
        <v>3</v>
      </c>
      <c r="B24" s="426" t="s">
        <v>271</v>
      </c>
      <c r="C24" s="426" t="s">
        <v>272</v>
      </c>
      <c r="D24" s="426" t="s">
        <v>473</v>
      </c>
      <c r="E24" s="350" t="str">
        <f t="shared" si="0"/>
        <v>205001SSID_Gene</v>
      </c>
      <c r="F24" s="427" t="s">
        <v>322</v>
      </c>
      <c r="G24" s="351" t="s">
        <v>72</v>
      </c>
      <c r="H24" s="350" t="s">
        <v>110</v>
      </c>
      <c r="I24" s="351" t="s">
        <v>252</v>
      </c>
      <c r="J24" s="350"/>
      <c r="K24" s="352" t="s">
        <v>10</v>
      </c>
      <c r="L24" s="351">
        <v>1</v>
      </c>
      <c r="M24" s="354">
        <v>1000</v>
      </c>
      <c r="N24" s="355">
        <v>0.05</v>
      </c>
      <c r="O24" s="356">
        <f t="shared" si="1"/>
        <v>1050</v>
      </c>
      <c r="P24" s="357">
        <f t="shared" si="2"/>
        <v>87.5</v>
      </c>
      <c r="Q24" s="358">
        <f t="shared" si="13"/>
        <v>1050</v>
      </c>
      <c r="R24" s="358">
        <f t="shared" si="13"/>
        <v>87.5</v>
      </c>
      <c r="S24" s="359"/>
      <c r="T24" s="600"/>
      <c r="U24" s="356">
        <f t="shared" si="3"/>
        <v>1114.4892952720786</v>
      </c>
      <c r="V24" s="363">
        <f t="shared" si="4"/>
        <v>92.874107939339879</v>
      </c>
      <c r="W24" s="362">
        <f t="shared" si="14"/>
        <v>1114.4892952720786</v>
      </c>
      <c r="X24" s="358">
        <f t="shared" si="14"/>
        <v>92.874107939339879</v>
      </c>
      <c r="Y24" s="359"/>
      <c r="Z24" s="600"/>
      <c r="AA24" s="356">
        <f t="shared" si="5"/>
        <v>1114.4892952720786</v>
      </c>
      <c r="AB24" s="363">
        <f t="shared" si="6"/>
        <v>92.874107939339879</v>
      </c>
      <c r="AC24" s="362">
        <f t="shared" si="15"/>
        <v>1114.4892952720786</v>
      </c>
      <c r="AD24" s="358">
        <f t="shared" si="15"/>
        <v>92.874107939339879</v>
      </c>
      <c r="AE24" s="359"/>
      <c r="AF24" s="600"/>
      <c r="AG24" s="356">
        <f t="shared" si="7"/>
        <v>1114.4892952720786</v>
      </c>
      <c r="AH24" s="363">
        <f t="shared" si="8"/>
        <v>92.874107939339879</v>
      </c>
      <c r="AI24" s="362">
        <f t="shared" si="16"/>
        <v>1114.4892952720786</v>
      </c>
      <c r="AJ24" s="358">
        <f t="shared" si="16"/>
        <v>92.874107939339879</v>
      </c>
      <c r="AK24" s="359"/>
      <c r="AL24" s="600"/>
      <c r="AM24" s="356">
        <f t="shared" si="9"/>
        <v>1114.4892952720786</v>
      </c>
      <c r="AN24" s="363">
        <f t="shared" si="10"/>
        <v>92.874107939339879</v>
      </c>
      <c r="AO24" s="362">
        <f t="shared" si="17"/>
        <v>1114.4892952720786</v>
      </c>
      <c r="AP24" s="358">
        <f t="shared" si="17"/>
        <v>92.874107939339879</v>
      </c>
      <c r="AQ24" s="359"/>
      <c r="AR24" s="600"/>
      <c r="AS24" s="356">
        <f t="shared" si="11"/>
        <v>1114.4892952720786</v>
      </c>
      <c r="AT24" s="363">
        <f t="shared" si="12"/>
        <v>92.874107939339879</v>
      </c>
      <c r="AU24" s="428">
        <f t="shared" si="18"/>
        <v>1114.4892952720786</v>
      </c>
      <c r="AV24" s="358">
        <f t="shared" si="18"/>
        <v>92.874107939339879</v>
      </c>
      <c r="AW24" s="359"/>
    </row>
    <row r="25" spans="1:49" s="270" customFormat="1" ht="14.1" customHeight="1" thickBot="1" x14ac:dyDescent="0.3">
      <c r="A25" s="429">
        <v>3</v>
      </c>
      <c r="B25" s="430" t="s">
        <v>273</v>
      </c>
      <c r="C25" s="430" t="s">
        <v>274</v>
      </c>
      <c r="D25" s="430" t="s">
        <v>473</v>
      </c>
      <c r="E25" s="429" t="str">
        <f t="shared" si="0"/>
        <v>206001SSID_Gene</v>
      </c>
      <c r="F25" s="431" t="s">
        <v>323</v>
      </c>
      <c r="G25" s="432" t="s">
        <v>72</v>
      </c>
      <c r="H25" s="429" t="s">
        <v>110</v>
      </c>
      <c r="I25" s="432" t="s">
        <v>252</v>
      </c>
      <c r="J25" s="429"/>
      <c r="K25" s="433" t="s">
        <v>10</v>
      </c>
      <c r="L25" s="432">
        <v>1</v>
      </c>
      <c r="M25" s="379">
        <v>1000</v>
      </c>
      <c r="N25" s="434">
        <v>0.05</v>
      </c>
      <c r="O25" s="356">
        <f t="shared" si="1"/>
        <v>1050</v>
      </c>
      <c r="P25" s="357">
        <f t="shared" si="2"/>
        <v>87.5</v>
      </c>
      <c r="Q25" s="358">
        <f t="shared" si="13"/>
        <v>1050</v>
      </c>
      <c r="R25" s="358">
        <f t="shared" si="13"/>
        <v>87.5</v>
      </c>
      <c r="S25" s="359"/>
      <c r="T25" s="600"/>
      <c r="U25" s="356">
        <f t="shared" si="3"/>
        <v>1114.4892952720786</v>
      </c>
      <c r="V25" s="363">
        <f t="shared" si="4"/>
        <v>92.874107939339879</v>
      </c>
      <c r="W25" s="362">
        <f t="shared" si="14"/>
        <v>1114.4892952720786</v>
      </c>
      <c r="X25" s="358">
        <f t="shared" si="14"/>
        <v>92.874107939339879</v>
      </c>
      <c r="Y25" s="359"/>
      <c r="Z25" s="600"/>
      <c r="AA25" s="356">
        <f t="shared" si="5"/>
        <v>1114.4892952720786</v>
      </c>
      <c r="AB25" s="363">
        <f t="shared" si="6"/>
        <v>92.874107939339879</v>
      </c>
      <c r="AC25" s="362">
        <f t="shared" si="15"/>
        <v>1114.4892952720786</v>
      </c>
      <c r="AD25" s="358">
        <f t="shared" si="15"/>
        <v>92.874107939339879</v>
      </c>
      <c r="AE25" s="359"/>
      <c r="AF25" s="600"/>
      <c r="AG25" s="356">
        <f t="shared" si="7"/>
        <v>1114.4892952720786</v>
      </c>
      <c r="AH25" s="363">
        <f t="shared" si="8"/>
        <v>92.874107939339879</v>
      </c>
      <c r="AI25" s="362">
        <f t="shared" si="16"/>
        <v>1114.4892952720786</v>
      </c>
      <c r="AJ25" s="358">
        <f t="shared" si="16"/>
        <v>92.874107939339879</v>
      </c>
      <c r="AK25" s="359"/>
      <c r="AL25" s="600"/>
      <c r="AM25" s="356">
        <f t="shared" si="9"/>
        <v>1114.4892952720786</v>
      </c>
      <c r="AN25" s="363">
        <f t="shared" si="10"/>
        <v>92.874107939339879</v>
      </c>
      <c r="AO25" s="362">
        <f t="shared" si="17"/>
        <v>1114.4892952720786</v>
      </c>
      <c r="AP25" s="358">
        <f t="shared" si="17"/>
        <v>92.874107939339879</v>
      </c>
      <c r="AQ25" s="359"/>
      <c r="AR25" s="600"/>
      <c r="AS25" s="356">
        <f t="shared" si="11"/>
        <v>1114.4892952720786</v>
      </c>
      <c r="AT25" s="363">
        <f t="shared" si="12"/>
        <v>92.874107939339879</v>
      </c>
      <c r="AU25" s="428">
        <f t="shared" si="18"/>
        <v>1114.4892952720786</v>
      </c>
      <c r="AV25" s="358">
        <f t="shared" si="18"/>
        <v>92.874107939339879</v>
      </c>
      <c r="AW25" s="359"/>
    </row>
    <row r="26" spans="1:49" s="270" customFormat="1" ht="14.1" customHeight="1" x14ac:dyDescent="0.25">
      <c r="A26" s="261">
        <v>3</v>
      </c>
      <c r="B26" s="420" t="s">
        <v>275</v>
      </c>
      <c r="C26" s="420" t="s">
        <v>276</v>
      </c>
      <c r="D26" s="420" t="s">
        <v>473</v>
      </c>
      <c r="E26" s="262" t="str">
        <f t="shared" si="0"/>
        <v>079001SSID_Gene</v>
      </c>
      <c r="F26" s="421" t="s">
        <v>324</v>
      </c>
      <c r="G26" s="204" t="s">
        <v>72</v>
      </c>
      <c r="H26" s="262" t="s">
        <v>110</v>
      </c>
      <c r="I26" s="204" t="s">
        <v>252</v>
      </c>
      <c r="J26" s="262"/>
      <c r="K26" s="205" t="s">
        <v>10</v>
      </c>
      <c r="L26" s="204">
        <v>2</v>
      </c>
      <c r="M26" s="386">
        <v>1000</v>
      </c>
      <c r="N26" s="265">
        <v>0.05</v>
      </c>
      <c r="O26" s="266">
        <f t="shared" si="1"/>
        <v>2100</v>
      </c>
      <c r="P26" s="267">
        <f t="shared" si="2"/>
        <v>175</v>
      </c>
      <c r="Q26" s="268">
        <f>SUM(O26:O26)</f>
        <v>2100</v>
      </c>
      <c r="R26" s="268">
        <f>SUM(P26:P26)</f>
        <v>175</v>
      </c>
      <c r="S26" s="268"/>
      <c r="T26" s="600"/>
      <c r="U26" s="266">
        <f t="shared" si="3"/>
        <v>2228.9785905441572</v>
      </c>
      <c r="V26" s="370">
        <f t="shared" si="4"/>
        <v>185.74821587867976</v>
      </c>
      <c r="W26" s="387">
        <f>SUM(U26:U26)</f>
        <v>2228.9785905441572</v>
      </c>
      <c r="X26" s="268">
        <f>SUM(V26:V26)</f>
        <v>185.74821587867976</v>
      </c>
      <c r="Y26" s="268"/>
      <c r="Z26" s="600"/>
      <c r="AA26" s="279">
        <f t="shared" si="5"/>
        <v>2228.9785905441572</v>
      </c>
      <c r="AB26" s="373">
        <f t="shared" si="6"/>
        <v>185.74821587867976</v>
      </c>
      <c r="AC26" s="387">
        <f>SUM(AA26:AA26)</f>
        <v>2228.9785905441572</v>
      </c>
      <c r="AD26" s="268">
        <f>SUM(AB26:AB26)</f>
        <v>185.74821587867976</v>
      </c>
      <c r="AE26" s="268"/>
      <c r="AF26" s="600"/>
      <c r="AG26" s="266">
        <f t="shared" si="7"/>
        <v>2228.9785905441572</v>
      </c>
      <c r="AH26" s="370">
        <f t="shared" si="8"/>
        <v>185.74821587867976</v>
      </c>
      <c r="AI26" s="387">
        <f>SUM(AG26:AG26)</f>
        <v>2228.9785905441572</v>
      </c>
      <c r="AJ26" s="268">
        <f>SUM(AH26:AH26)</f>
        <v>185.74821587867976</v>
      </c>
      <c r="AK26" s="268"/>
      <c r="AL26" s="600"/>
      <c r="AM26" s="266">
        <f t="shared" si="9"/>
        <v>2228.9785905441572</v>
      </c>
      <c r="AN26" s="370">
        <f t="shared" si="10"/>
        <v>185.74821587867976</v>
      </c>
      <c r="AO26" s="387">
        <f>SUM(AM26:AM26)</f>
        <v>2228.9785905441572</v>
      </c>
      <c r="AP26" s="268">
        <f>SUM(AN26:AN26)</f>
        <v>185.74821587867976</v>
      </c>
      <c r="AQ26" s="268"/>
      <c r="AR26" s="600"/>
      <c r="AS26" s="266">
        <f t="shared" si="11"/>
        <v>2228.9785905441572</v>
      </c>
      <c r="AT26" s="370">
        <f t="shared" si="12"/>
        <v>185.74821587867976</v>
      </c>
      <c r="AU26" s="422">
        <f>SUM(AS26:AS26)</f>
        <v>2228.9785905441572</v>
      </c>
      <c r="AV26" s="268">
        <f>SUM(AT26:AT26)</f>
        <v>185.74821587867976</v>
      </c>
      <c r="AW26" s="269"/>
    </row>
    <row r="27" spans="1:49" x14ac:dyDescent="0.25">
      <c r="B27" s="345" t="s">
        <v>454</v>
      </c>
      <c r="Q27" s="232">
        <f>SUM(Q26)</f>
        <v>2100</v>
      </c>
      <c r="R27" s="232">
        <f t="shared" ref="R27:AV27" si="19">SUM(R26)</f>
        <v>175</v>
      </c>
      <c r="W27" s="232">
        <f t="shared" si="19"/>
        <v>2228.9785905441572</v>
      </c>
      <c r="X27" s="232">
        <f t="shared" si="19"/>
        <v>185.74821587867976</v>
      </c>
      <c r="AC27" s="232">
        <f t="shared" si="19"/>
        <v>2228.9785905441572</v>
      </c>
      <c r="AD27" s="232">
        <f t="shared" si="19"/>
        <v>185.74821587867976</v>
      </c>
      <c r="AI27" s="232">
        <f t="shared" si="19"/>
        <v>2228.9785905441572</v>
      </c>
      <c r="AJ27" s="232">
        <f t="shared" si="19"/>
        <v>185.74821587867976</v>
      </c>
      <c r="AO27" s="232">
        <f t="shared" si="19"/>
        <v>2228.9785905441572</v>
      </c>
      <c r="AP27" s="232">
        <f t="shared" si="19"/>
        <v>185.74821587867976</v>
      </c>
      <c r="AU27" s="232">
        <f t="shared" si="19"/>
        <v>2228.9785905441572</v>
      </c>
      <c r="AV27" s="232">
        <f t="shared" si="19"/>
        <v>185.74821587867976</v>
      </c>
      <c r="AW27" s="232"/>
    </row>
  </sheetData>
  <autoFilter ref="A18:AW26"/>
  <dataConsolidate/>
  <mergeCells count="28">
    <mergeCell ref="AV19:AV20"/>
    <mergeCell ref="AW19:AW20"/>
    <mergeCell ref="AK19:AK20"/>
    <mergeCell ref="AO19:AO20"/>
    <mergeCell ref="AP19:AP20"/>
    <mergeCell ref="AQ19:AQ20"/>
    <mergeCell ref="AU19:AU20"/>
    <mergeCell ref="AC19:AC20"/>
    <mergeCell ref="AD19:AD20"/>
    <mergeCell ref="AE19:AE20"/>
    <mergeCell ref="AI19:AI20"/>
    <mergeCell ref="AJ19:AJ20"/>
    <mergeCell ref="AR19:AR26"/>
    <mergeCell ref="A1:C1"/>
    <mergeCell ref="A3:C3"/>
    <mergeCell ref="A5:B5"/>
    <mergeCell ref="A6:C6"/>
    <mergeCell ref="M17:N17"/>
    <mergeCell ref="T19:T26"/>
    <mergeCell ref="Z19:Z26"/>
    <mergeCell ref="AF19:AF26"/>
    <mergeCell ref="AL19:AL26"/>
    <mergeCell ref="Q19:Q20"/>
    <mergeCell ref="R19:R20"/>
    <mergeCell ref="S19:S20"/>
    <mergeCell ref="W19:W20"/>
    <mergeCell ref="X19:X20"/>
    <mergeCell ref="Y19:Y20"/>
  </mergeCells>
  <conditionalFormatting sqref="E19:E26">
    <cfRule type="expression" dxfId="32" priority="39">
      <formula>ISBLANK(#REF!)</formula>
    </cfRule>
  </conditionalFormatting>
  <conditionalFormatting sqref="J23:J26">
    <cfRule type="expression" dxfId="31" priority="23">
      <formula>ISBLANK(#REF!)</formula>
    </cfRule>
  </conditionalFormatting>
  <conditionalFormatting sqref="E23:E25">
    <cfRule type="expression" dxfId="30" priority="22">
      <formula>ISBLANK(#REF!)</formula>
    </cfRule>
  </conditionalFormatting>
  <conditionalFormatting sqref="E19:E22">
    <cfRule type="expression" dxfId="29" priority="38">
      <formula>ISBLANK(#REF!)</formula>
    </cfRule>
  </conditionalFormatting>
  <conditionalFormatting sqref="J20:J22">
    <cfRule type="expression" dxfId="28" priority="37">
      <formula>ISBLANK(#REF!)</formula>
    </cfRule>
  </conditionalFormatting>
  <conditionalFormatting sqref="J19">
    <cfRule type="expression" dxfId="27" priority="33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G19:G26</xm:sqref>
        </x14:dataValidation>
        <x14:dataValidation type="list" allowBlank="1" showInputMessage="1" showErrorMessage="1">
          <x14:formula1>
            <xm:f>Liste_D!$B$2:$B$61</xm:f>
          </x14:formula1>
          <xm:sqref>H19:H26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5"/>
  <sheetViews>
    <sheetView zoomScale="85" zoomScaleNormal="85" workbookViewId="0">
      <selection activeCell="I41" sqref="I41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5.85546875" style="231" customWidth="1"/>
    <col min="6" max="6" width="18" style="234" hidden="1" customWidth="1" outlineLevel="1"/>
    <col min="7" max="7" width="17.42578125" style="234" customWidth="1" outlineLevel="1"/>
    <col min="8" max="8" width="25.28515625" style="230" customWidth="1" outlineLevel="1"/>
    <col min="9" max="9" width="13.7109375" style="230" customWidth="1" outlineLevel="1"/>
    <col min="10" max="13" width="10.85546875" style="230" customWidth="1" outlineLevel="1"/>
    <col min="14" max="14" width="10.85546875" style="230" hidden="1" customWidth="1" outlineLevel="1"/>
    <col min="15" max="15" width="12.85546875" style="231" customWidth="1" outlineLevel="1"/>
    <col min="16" max="16" width="11" style="232" bestFit="1" customWidth="1"/>
    <col min="17" max="17" width="11" style="233" bestFit="1" customWidth="1"/>
    <col min="18" max="18" width="11" style="232" customWidth="1" outlineLevel="1"/>
    <col min="19" max="19" width="11.140625" style="232" customWidth="1" outlineLevel="1"/>
    <col min="20" max="20" width="12.5703125" style="232" customWidth="1"/>
    <col min="21" max="21" width="12.7109375" style="232" customWidth="1"/>
    <col min="22" max="22" width="10.85546875" style="232"/>
    <col min="23" max="23" width="2.7109375" style="232" customWidth="1"/>
    <col min="24" max="24" width="11" style="232" customWidth="1" outlineLevel="1"/>
    <col min="25" max="28" width="13.140625" style="232" customWidth="1" outlineLevel="1"/>
    <col min="29" max="29" width="2.42578125" style="232" customWidth="1"/>
    <col min="30" max="30" width="11" style="232" customWidth="1" outlineLevel="1"/>
    <col min="31" max="31" width="12.140625" style="232" customWidth="1" outlineLevel="1"/>
    <col min="32" max="34" width="10.85546875" style="232" customWidth="1" outlineLevel="1"/>
    <col min="35" max="35" width="2.5703125" style="232" customWidth="1"/>
    <col min="36" max="36" width="11" style="232" customWidth="1" outlineLevel="1"/>
    <col min="37" max="37" width="12.140625" style="232" customWidth="1" outlineLevel="1"/>
    <col min="38" max="39" width="12.85546875" style="232" customWidth="1" outlineLevel="1"/>
    <col min="40" max="40" width="10.85546875" style="232" customWidth="1" outlineLevel="1"/>
    <col min="41" max="41" width="3.140625" style="232" customWidth="1"/>
    <col min="42" max="42" width="11" style="232" customWidth="1" outlineLevel="1"/>
    <col min="43" max="43" width="12.140625" style="232" customWidth="1" outlineLevel="1"/>
    <col min="44" max="46" width="10.85546875" style="232" customWidth="1" outlineLevel="1"/>
    <col min="47" max="47" width="3.42578125" style="232" customWidth="1"/>
    <col min="48" max="48" width="11" style="232" customWidth="1" outlineLevel="1" collapsed="1"/>
    <col min="49" max="49" width="12.140625" style="232" customWidth="1" outlineLevel="1"/>
    <col min="50" max="51" width="10.85546875" style="230" customWidth="1" outlineLevel="1"/>
    <col min="52" max="52" width="7.140625" style="230" customWidth="1" outlineLevel="1"/>
    <col min="53" max="16384" width="10.85546875" style="230"/>
  </cols>
  <sheetData>
    <row r="1" spans="1:7" outlineLevel="1" x14ac:dyDescent="0.25">
      <c r="A1" s="553" t="s">
        <v>21</v>
      </c>
      <c r="B1" s="553"/>
      <c r="C1" s="553"/>
      <c r="D1" s="227"/>
      <c r="E1" s="229"/>
      <c r="F1" s="228"/>
      <c r="G1" s="229"/>
    </row>
    <row r="2" spans="1:7" outlineLevel="1" x14ac:dyDescent="0.25">
      <c r="A2" s="227"/>
      <c r="B2" s="227"/>
      <c r="C2" s="227"/>
      <c r="D2" s="227"/>
      <c r="E2" s="229"/>
      <c r="F2" s="228"/>
      <c r="G2" s="229"/>
    </row>
    <row r="3" spans="1:7" outlineLevel="1" x14ac:dyDescent="0.25">
      <c r="A3" s="554" t="s">
        <v>22</v>
      </c>
      <c r="B3" s="555"/>
      <c r="C3" s="555"/>
      <c r="D3" s="227"/>
      <c r="E3" s="229"/>
      <c r="F3" s="228"/>
      <c r="G3" s="229"/>
    </row>
    <row r="4" spans="1:7" outlineLevel="1" x14ac:dyDescent="0.25">
      <c r="A4" s="143"/>
      <c r="B4" s="227"/>
      <c r="C4" s="227"/>
      <c r="D4" s="227"/>
      <c r="E4" s="229"/>
      <c r="F4" s="228"/>
      <c r="G4" s="229"/>
    </row>
    <row r="5" spans="1:7" outlineLevel="1" x14ac:dyDescent="0.25">
      <c r="A5" s="556" t="s">
        <v>23</v>
      </c>
      <c r="B5" s="557"/>
      <c r="C5" s="227"/>
      <c r="D5" s="227"/>
      <c r="E5" s="229"/>
      <c r="F5" s="228"/>
      <c r="G5" s="229"/>
    </row>
    <row r="6" spans="1:7" outlineLevel="1" x14ac:dyDescent="0.25">
      <c r="A6" s="558" t="s">
        <v>24</v>
      </c>
      <c r="B6" s="559"/>
      <c r="C6" s="559"/>
      <c r="D6" s="227"/>
      <c r="E6" s="229"/>
    </row>
    <row r="7" spans="1:7" ht="12.75" outlineLevel="1" thickBot="1" x14ac:dyDescent="0.3">
      <c r="A7" s="227"/>
      <c r="B7" s="227"/>
      <c r="C7" s="227"/>
      <c r="D7" s="227"/>
      <c r="E7" s="229"/>
      <c r="F7" s="228"/>
      <c r="G7" s="229"/>
    </row>
    <row r="8" spans="1:7" ht="12.75" outlineLevel="1" thickBot="1" x14ac:dyDescent="0.3">
      <c r="A8" s="227"/>
      <c r="B8" s="227"/>
      <c r="C8" s="227"/>
      <c r="D8" s="145" t="s">
        <v>25</v>
      </c>
      <c r="E8" s="146" t="s">
        <v>26</v>
      </c>
      <c r="F8" s="228"/>
      <c r="G8" s="235"/>
    </row>
    <row r="9" spans="1:7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394"/>
      <c r="F9" s="228"/>
      <c r="G9" s="152"/>
    </row>
    <row r="10" spans="1:7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  <c r="F10" s="228"/>
    </row>
    <row r="11" spans="1:7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7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7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7" ht="12.75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7" outlineLevel="1" x14ac:dyDescent="0.25"/>
    <row r="16" spans="1:7" outlineLevel="1" x14ac:dyDescent="0.25"/>
    <row r="17" spans="1:52" ht="12.75" thickBot="1" x14ac:dyDescent="0.3">
      <c r="P17" s="560" t="s">
        <v>50</v>
      </c>
      <c r="Q17" s="560"/>
    </row>
    <row r="18" spans="1:52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1" t="s">
        <v>119</v>
      </c>
      <c r="G18" s="171" t="s">
        <v>430</v>
      </c>
      <c r="H18" s="172" t="s">
        <v>4</v>
      </c>
      <c r="I18" s="395" t="s">
        <v>225</v>
      </c>
      <c r="J18" s="171" t="s">
        <v>5</v>
      </c>
      <c r="K18" s="171" t="s">
        <v>6</v>
      </c>
      <c r="L18" s="171" t="s">
        <v>8</v>
      </c>
      <c r="M18" s="171" t="s">
        <v>9</v>
      </c>
      <c r="N18" s="173" t="s">
        <v>10</v>
      </c>
      <c r="O18" s="174" t="s">
        <v>7</v>
      </c>
      <c r="P18" s="346" t="s">
        <v>218</v>
      </c>
      <c r="Q18" s="294" t="s">
        <v>37</v>
      </c>
      <c r="R18" s="237" t="s">
        <v>39</v>
      </c>
      <c r="S18" s="238" t="s">
        <v>38</v>
      </c>
      <c r="T18" s="409" t="s">
        <v>52</v>
      </c>
      <c r="U18" s="409" t="s">
        <v>51</v>
      </c>
      <c r="V18" s="239" t="s">
        <v>53</v>
      </c>
      <c r="W18" s="240"/>
      <c r="X18" s="241" t="s">
        <v>41</v>
      </c>
      <c r="Y18" s="242" t="s">
        <v>40</v>
      </c>
      <c r="Z18" s="242" t="s">
        <v>222</v>
      </c>
      <c r="AA18" s="242" t="s">
        <v>55</v>
      </c>
      <c r="AB18" s="243" t="s">
        <v>54</v>
      </c>
      <c r="AC18" s="244"/>
      <c r="AD18" s="245" t="s">
        <v>43</v>
      </c>
      <c r="AE18" s="246" t="s">
        <v>42</v>
      </c>
      <c r="AF18" s="246" t="s">
        <v>224</v>
      </c>
      <c r="AG18" s="246" t="s">
        <v>223</v>
      </c>
      <c r="AH18" s="247" t="s">
        <v>56</v>
      </c>
      <c r="AI18" s="248"/>
      <c r="AJ18" s="249" t="s">
        <v>45</v>
      </c>
      <c r="AK18" s="250" t="s">
        <v>44</v>
      </c>
      <c r="AL18" s="250" t="s">
        <v>61</v>
      </c>
      <c r="AM18" s="250" t="s">
        <v>60</v>
      </c>
      <c r="AN18" s="251" t="s">
        <v>57</v>
      </c>
      <c r="AO18" s="252"/>
      <c r="AP18" s="253" t="s">
        <v>47</v>
      </c>
      <c r="AQ18" s="254" t="s">
        <v>46</v>
      </c>
      <c r="AR18" s="254" t="s">
        <v>63</v>
      </c>
      <c r="AS18" s="254" t="s">
        <v>62</v>
      </c>
      <c r="AT18" s="255" t="s">
        <v>58</v>
      </c>
      <c r="AU18" s="256"/>
      <c r="AV18" s="257" t="s">
        <v>49</v>
      </c>
      <c r="AW18" s="258" t="s">
        <v>48</v>
      </c>
      <c r="AX18" s="259" t="s">
        <v>65</v>
      </c>
      <c r="AY18" s="259" t="s">
        <v>64</v>
      </c>
      <c r="AZ18" s="260" t="s">
        <v>59</v>
      </c>
    </row>
    <row r="19" spans="1:52" s="270" customFormat="1" ht="17.45" customHeight="1" x14ac:dyDescent="0.25">
      <c r="A19" s="398">
        <v>3</v>
      </c>
      <c r="B19" s="263" t="s">
        <v>254</v>
      </c>
      <c r="C19" s="399" t="s">
        <v>255</v>
      </c>
      <c r="D19" s="399" t="s">
        <v>473</v>
      </c>
      <c r="E19" s="410"/>
      <c r="F19" s="272" t="str">
        <f t="shared" ref="F19:F25" si="0">CONCATENATE(C19,K19,N19,L19)</f>
        <v>201001LEAS_Batiment</v>
      </c>
      <c r="G19" s="272" t="str">
        <f t="shared" ref="G19:G25" si="1">CONCATENATE(C19,K19,N19,L19,N19,M19)</f>
        <v>201001LEAS_Batiment_Centre</v>
      </c>
      <c r="H19" s="272" t="s">
        <v>313</v>
      </c>
      <c r="I19" s="400">
        <v>2006</v>
      </c>
      <c r="J19" s="211" t="s">
        <v>74</v>
      </c>
      <c r="K19" s="272" t="s">
        <v>85</v>
      </c>
      <c r="L19" s="211" t="s">
        <v>251</v>
      </c>
      <c r="M19" s="211" t="s">
        <v>310</v>
      </c>
      <c r="N19" s="212" t="s">
        <v>10</v>
      </c>
      <c r="O19" s="401">
        <v>10</v>
      </c>
      <c r="P19" s="411">
        <v>1000</v>
      </c>
      <c r="Q19" s="369">
        <v>0.05</v>
      </c>
      <c r="R19" s="276">
        <f t="shared" ref="R19:R25" si="2">P19*(Q19+1)*O19</f>
        <v>10500</v>
      </c>
      <c r="S19" s="412">
        <f t="shared" ref="S19:S25" si="3">R19/12</f>
        <v>875</v>
      </c>
      <c r="T19" s="413"/>
      <c r="U19" s="418"/>
      <c r="V19" s="569"/>
      <c r="W19" s="600"/>
      <c r="X19" s="276">
        <f t="shared" ref="X19:X25" si="4">R19*$E$10</f>
        <v>11144.892952720786</v>
      </c>
      <c r="Y19" s="373">
        <f t="shared" ref="Y19:Y25" si="5">X19/12</f>
        <v>928.74107939339876</v>
      </c>
      <c r="Z19" s="413"/>
      <c r="AA19" s="418"/>
      <c r="AB19" s="566"/>
      <c r="AC19" s="600"/>
      <c r="AD19" s="276">
        <f t="shared" ref="AD19:AD25" si="6">R19*$E$11</f>
        <v>11144.892952720786</v>
      </c>
      <c r="AE19" s="373">
        <f t="shared" ref="AE19:AE25" si="7">AD19/12</f>
        <v>928.74107939339876</v>
      </c>
      <c r="AF19" s="413"/>
      <c r="AG19" s="418"/>
      <c r="AH19" s="566"/>
      <c r="AI19" s="600"/>
      <c r="AJ19" s="276">
        <f t="shared" ref="AJ19:AJ25" si="8">R19*$E$12</f>
        <v>11144.892952720786</v>
      </c>
      <c r="AK19" s="373">
        <f t="shared" ref="AK19:AK25" si="9">AJ19/12</f>
        <v>928.74107939339876</v>
      </c>
      <c r="AL19" s="413"/>
      <c r="AM19" s="418"/>
      <c r="AN19" s="566"/>
      <c r="AO19" s="600"/>
      <c r="AP19" s="276">
        <f t="shared" ref="AP19:AP25" si="10">R19*$E$13</f>
        <v>11144.892952720786</v>
      </c>
      <c r="AQ19" s="373">
        <f t="shared" ref="AQ19:AQ25" si="11">AP19/12</f>
        <v>928.74107939339876</v>
      </c>
      <c r="AR19" s="413"/>
      <c r="AS19" s="418"/>
      <c r="AT19" s="566"/>
      <c r="AU19" s="600"/>
      <c r="AV19" s="276">
        <f t="shared" ref="AV19:AV25" si="12">R19*$E$14</f>
        <v>11144.892952720786</v>
      </c>
      <c r="AW19" s="373">
        <f t="shared" ref="AW19:AW25" si="13">AV19/12</f>
        <v>928.74107939339876</v>
      </c>
      <c r="AX19" s="413"/>
      <c r="AY19" s="418"/>
      <c r="AZ19" s="563"/>
    </row>
    <row r="20" spans="1:52" s="270" customFormat="1" ht="17.45" customHeight="1" x14ac:dyDescent="0.25">
      <c r="A20" s="398">
        <v>3</v>
      </c>
      <c r="B20" s="263" t="s">
        <v>267</v>
      </c>
      <c r="C20" s="399" t="s">
        <v>268</v>
      </c>
      <c r="D20" s="399" t="s">
        <v>473</v>
      </c>
      <c r="E20" s="272" t="str">
        <f t="shared" ref="E20:E25" si="14">F20</f>
        <v>203001LEAS_Batiment</v>
      </c>
      <c r="F20" s="272" t="str">
        <f t="shared" si="0"/>
        <v>203001LEAS_Batiment</v>
      </c>
      <c r="G20" s="272" t="str">
        <f t="shared" si="1"/>
        <v>203001LEAS_Batiment_</v>
      </c>
      <c r="H20" s="272" t="s">
        <v>313</v>
      </c>
      <c r="I20" s="400">
        <v>2012</v>
      </c>
      <c r="J20" s="211" t="s">
        <v>74</v>
      </c>
      <c r="K20" s="272" t="s">
        <v>85</v>
      </c>
      <c r="L20" s="211" t="s">
        <v>251</v>
      </c>
      <c r="M20" s="211"/>
      <c r="N20" s="212" t="s">
        <v>10</v>
      </c>
      <c r="O20" s="401">
        <v>10</v>
      </c>
      <c r="P20" s="411">
        <v>1000</v>
      </c>
      <c r="Q20" s="369">
        <v>0.05</v>
      </c>
      <c r="R20" s="276">
        <f t="shared" si="2"/>
        <v>10500</v>
      </c>
      <c r="S20" s="412">
        <f t="shared" si="3"/>
        <v>875</v>
      </c>
      <c r="T20" s="414">
        <f t="shared" ref="T20:U22" si="15">R20</f>
        <v>10500</v>
      </c>
      <c r="U20" s="281">
        <f t="shared" si="15"/>
        <v>875</v>
      </c>
      <c r="V20" s="569"/>
      <c r="W20" s="600"/>
      <c r="X20" s="276">
        <f t="shared" si="4"/>
        <v>11144.892952720786</v>
      </c>
      <c r="Y20" s="373">
        <f t="shared" si="5"/>
        <v>928.74107939339876</v>
      </c>
      <c r="Z20" s="414">
        <f t="shared" ref="Z20:AA22" si="16">X20</f>
        <v>11144.892952720786</v>
      </c>
      <c r="AA20" s="281">
        <f t="shared" si="16"/>
        <v>928.74107939339876</v>
      </c>
      <c r="AB20" s="566"/>
      <c r="AC20" s="600"/>
      <c r="AD20" s="276">
        <f t="shared" si="6"/>
        <v>11144.892952720786</v>
      </c>
      <c r="AE20" s="373">
        <f t="shared" si="7"/>
        <v>928.74107939339876</v>
      </c>
      <c r="AF20" s="414">
        <f t="shared" ref="AF20:AG22" si="17">AD20</f>
        <v>11144.892952720786</v>
      </c>
      <c r="AG20" s="281">
        <f t="shared" si="17"/>
        <v>928.74107939339876</v>
      </c>
      <c r="AH20" s="566"/>
      <c r="AI20" s="600"/>
      <c r="AJ20" s="276">
        <f t="shared" si="8"/>
        <v>11144.892952720786</v>
      </c>
      <c r="AK20" s="373">
        <f t="shared" si="9"/>
        <v>928.74107939339876</v>
      </c>
      <c r="AL20" s="414">
        <f t="shared" ref="AL20:AM22" si="18">AJ20</f>
        <v>11144.892952720786</v>
      </c>
      <c r="AM20" s="281">
        <f t="shared" si="18"/>
        <v>928.74107939339876</v>
      </c>
      <c r="AN20" s="566"/>
      <c r="AO20" s="600"/>
      <c r="AP20" s="276">
        <f t="shared" si="10"/>
        <v>11144.892952720786</v>
      </c>
      <c r="AQ20" s="373">
        <f t="shared" si="11"/>
        <v>928.74107939339876</v>
      </c>
      <c r="AR20" s="414">
        <f t="shared" ref="AR20:AS22" si="19">AP20</f>
        <v>11144.892952720786</v>
      </c>
      <c r="AS20" s="281">
        <f t="shared" si="19"/>
        <v>928.74107939339876</v>
      </c>
      <c r="AT20" s="566"/>
      <c r="AU20" s="600"/>
      <c r="AV20" s="276">
        <f t="shared" si="12"/>
        <v>11144.892952720786</v>
      </c>
      <c r="AW20" s="373">
        <f t="shared" si="13"/>
        <v>928.74107939339876</v>
      </c>
      <c r="AX20" s="414">
        <f t="shared" ref="AX20:AY22" si="20">AV20</f>
        <v>11144.892952720786</v>
      </c>
      <c r="AY20" s="281">
        <f t="shared" si="20"/>
        <v>928.74107939339876</v>
      </c>
      <c r="AZ20" s="563"/>
    </row>
    <row r="21" spans="1:52" s="270" customFormat="1" ht="17.45" customHeight="1" x14ac:dyDescent="0.25">
      <c r="A21" s="398">
        <v>3</v>
      </c>
      <c r="B21" s="263" t="s">
        <v>271</v>
      </c>
      <c r="C21" s="399" t="s">
        <v>272</v>
      </c>
      <c r="D21" s="399" t="s">
        <v>473</v>
      </c>
      <c r="E21" s="272" t="str">
        <f t="shared" si="14"/>
        <v>205001LEAS_Batiment</v>
      </c>
      <c r="F21" s="272" t="str">
        <f t="shared" si="0"/>
        <v>205001LEAS_Batiment</v>
      </c>
      <c r="G21" s="272" t="str">
        <f t="shared" si="1"/>
        <v>205001LEAS_Batiment_</v>
      </c>
      <c r="H21" s="272" t="s">
        <v>313</v>
      </c>
      <c r="I21" s="400">
        <v>2013</v>
      </c>
      <c r="J21" s="211" t="s">
        <v>74</v>
      </c>
      <c r="K21" s="272" t="s">
        <v>85</v>
      </c>
      <c r="L21" s="211" t="s">
        <v>251</v>
      </c>
      <c r="M21" s="211"/>
      <c r="N21" s="212" t="s">
        <v>10</v>
      </c>
      <c r="O21" s="401">
        <v>10</v>
      </c>
      <c r="P21" s="411">
        <v>1000</v>
      </c>
      <c r="Q21" s="369">
        <v>0.05</v>
      </c>
      <c r="R21" s="276">
        <f t="shared" si="2"/>
        <v>10500</v>
      </c>
      <c r="S21" s="412">
        <f t="shared" si="3"/>
        <v>875</v>
      </c>
      <c r="T21" s="414">
        <f t="shared" si="15"/>
        <v>10500</v>
      </c>
      <c r="U21" s="281">
        <f t="shared" si="15"/>
        <v>875</v>
      </c>
      <c r="V21" s="569"/>
      <c r="W21" s="600"/>
      <c r="X21" s="276">
        <f t="shared" si="4"/>
        <v>11144.892952720786</v>
      </c>
      <c r="Y21" s="373">
        <f t="shared" si="5"/>
        <v>928.74107939339876</v>
      </c>
      <c r="Z21" s="414">
        <f t="shared" si="16"/>
        <v>11144.892952720786</v>
      </c>
      <c r="AA21" s="281">
        <f t="shared" si="16"/>
        <v>928.74107939339876</v>
      </c>
      <c r="AB21" s="566"/>
      <c r="AC21" s="600"/>
      <c r="AD21" s="276">
        <f t="shared" si="6"/>
        <v>11144.892952720786</v>
      </c>
      <c r="AE21" s="373">
        <f t="shared" si="7"/>
        <v>928.74107939339876</v>
      </c>
      <c r="AF21" s="414">
        <f t="shared" si="17"/>
        <v>11144.892952720786</v>
      </c>
      <c r="AG21" s="281">
        <f t="shared" si="17"/>
        <v>928.74107939339876</v>
      </c>
      <c r="AH21" s="566"/>
      <c r="AI21" s="600"/>
      <c r="AJ21" s="276">
        <f t="shared" si="8"/>
        <v>11144.892952720786</v>
      </c>
      <c r="AK21" s="373">
        <f t="shared" si="9"/>
        <v>928.74107939339876</v>
      </c>
      <c r="AL21" s="414">
        <f t="shared" si="18"/>
        <v>11144.892952720786</v>
      </c>
      <c r="AM21" s="281">
        <f t="shared" si="18"/>
        <v>928.74107939339876</v>
      </c>
      <c r="AN21" s="566"/>
      <c r="AO21" s="600"/>
      <c r="AP21" s="276">
        <f t="shared" si="10"/>
        <v>11144.892952720786</v>
      </c>
      <c r="AQ21" s="373">
        <f t="shared" si="11"/>
        <v>928.74107939339876</v>
      </c>
      <c r="AR21" s="414">
        <f t="shared" si="19"/>
        <v>11144.892952720786</v>
      </c>
      <c r="AS21" s="281">
        <f t="shared" si="19"/>
        <v>928.74107939339876</v>
      </c>
      <c r="AT21" s="566"/>
      <c r="AU21" s="600"/>
      <c r="AV21" s="276">
        <f t="shared" si="12"/>
        <v>11144.892952720786</v>
      </c>
      <c r="AW21" s="373">
        <f t="shared" si="13"/>
        <v>928.74107939339876</v>
      </c>
      <c r="AX21" s="414">
        <f t="shared" si="20"/>
        <v>11144.892952720786</v>
      </c>
      <c r="AY21" s="281">
        <f t="shared" si="20"/>
        <v>928.74107939339876</v>
      </c>
      <c r="AZ21" s="563"/>
    </row>
    <row r="22" spans="1:52" s="270" customFormat="1" ht="17.45" customHeight="1" thickBot="1" x14ac:dyDescent="0.3">
      <c r="A22" s="402">
        <v>3</v>
      </c>
      <c r="B22" s="376" t="s">
        <v>273</v>
      </c>
      <c r="C22" s="403" t="s">
        <v>274</v>
      </c>
      <c r="D22" s="403" t="s">
        <v>473</v>
      </c>
      <c r="E22" s="283" t="str">
        <f t="shared" si="14"/>
        <v>206001LEAS_Batiment</v>
      </c>
      <c r="F22" s="283" t="str">
        <f t="shared" si="0"/>
        <v>206001LEAS_Batiment</v>
      </c>
      <c r="G22" s="283" t="str">
        <f t="shared" si="1"/>
        <v>206001LEAS_Batiment_</v>
      </c>
      <c r="H22" s="283" t="s">
        <v>314</v>
      </c>
      <c r="I22" s="404">
        <v>2003</v>
      </c>
      <c r="J22" s="220" t="s">
        <v>74</v>
      </c>
      <c r="K22" s="283" t="s">
        <v>85</v>
      </c>
      <c r="L22" s="220" t="s">
        <v>251</v>
      </c>
      <c r="M22" s="220"/>
      <c r="N22" s="221" t="s">
        <v>10</v>
      </c>
      <c r="O22" s="405">
        <v>10</v>
      </c>
      <c r="P22" s="415">
        <v>1000</v>
      </c>
      <c r="Q22" s="391">
        <v>0.05</v>
      </c>
      <c r="R22" s="287">
        <f t="shared" si="2"/>
        <v>10500</v>
      </c>
      <c r="S22" s="416">
        <f t="shared" si="3"/>
        <v>875</v>
      </c>
      <c r="T22" s="417">
        <f t="shared" si="15"/>
        <v>10500</v>
      </c>
      <c r="U22" s="290">
        <f t="shared" si="15"/>
        <v>875</v>
      </c>
      <c r="V22" s="570"/>
      <c r="W22" s="600"/>
      <c r="X22" s="381">
        <f t="shared" si="4"/>
        <v>11144.892952720786</v>
      </c>
      <c r="Y22" s="361">
        <f t="shared" si="5"/>
        <v>928.74107939339876</v>
      </c>
      <c r="Z22" s="417">
        <f t="shared" si="16"/>
        <v>11144.892952720786</v>
      </c>
      <c r="AA22" s="290">
        <f t="shared" si="16"/>
        <v>928.74107939339876</v>
      </c>
      <c r="AB22" s="567"/>
      <c r="AC22" s="600"/>
      <c r="AD22" s="287">
        <f t="shared" si="6"/>
        <v>11144.892952720786</v>
      </c>
      <c r="AE22" s="383">
        <f t="shared" si="7"/>
        <v>928.74107939339876</v>
      </c>
      <c r="AF22" s="417">
        <f t="shared" si="17"/>
        <v>11144.892952720786</v>
      </c>
      <c r="AG22" s="290">
        <f t="shared" si="17"/>
        <v>928.74107939339876</v>
      </c>
      <c r="AH22" s="567"/>
      <c r="AI22" s="600"/>
      <c r="AJ22" s="287">
        <f t="shared" si="8"/>
        <v>11144.892952720786</v>
      </c>
      <c r="AK22" s="383">
        <f t="shared" si="9"/>
        <v>928.74107939339876</v>
      </c>
      <c r="AL22" s="417">
        <f t="shared" si="18"/>
        <v>11144.892952720786</v>
      </c>
      <c r="AM22" s="290">
        <f t="shared" si="18"/>
        <v>928.74107939339876</v>
      </c>
      <c r="AN22" s="567"/>
      <c r="AO22" s="600"/>
      <c r="AP22" s="287">
        <f t="shared" si="10"/>
        <v>11144.892952720786</v>
      </c>
      <c r="AQ22" s="383">
        <f t="shared" si="11"/>
        <v>928.74107939339876</v>
      </c>
      <c r="AR22" s="417">
        <f t="shared" si="19"/>
        <v>11144.892952720786</v>
      </c>
      <c r="AS22" s="290">
        <f t="shared" si="19"/>
        <v>928.74107939339876</v>
      </c>
      <c r="AT22" s="567"/>
      <c r="AU22" s="600"/>
      <c r="AV22" s="287">
        <f t="shared" si="12"/>
        <v>11144.892952720786</v>
      </c>
      <c r="AW22" s="383">
        <f t="shared" si="13"/>
        <v>928.74107939339876</v>
      </c>
      <c r="AX22" s="417">
        <f t="shared" si="20"/>
        <v>11144.892952720786</v>
      </c>
      <c r="AY22" s="290">
        <f t="shared" si="20"/>
        <v>928.74107939339876</v>
      </c>
      <c r="AZ22" s="564"/>
    </row>
    <row r="23" spans="1:52" s="270" customFormat="1" ht="17.45" customHeight="1" x14ac:dyDescent="0.25">
      <c r="A23" s="261">
        <v>3</v>
      </c>
      <c r="B23" s="366" t="s">
        <v>275</v>
      </c>
      <c r="C23" s="396" t="s">
        <v>276</v>
      </c>
      <c r="D23" s="396" t="s">
        <v>473</v>
      </c>
      <c r="E23" s="262" t="str">
        <f t="shared" si="14"/>
        <v>079001LEAS_Centre</v>
      </c>
      <c r="F23" s="262" t="str">
        <f t="shared" si="0"/>
        <v>079001LEAS_Centre</v>
      </c>
      <c r="G23" s="262" t="str">
        <f t="shared" si="1"/>
        <v>079001LEAS_Centre_</v>
      </c>
      <c r="H23" s="262" t="s">
        <v>315</v>
      </c>
      <c r="I23" s="406">
        <v>2017</v>
      </c>
      <c r="J23" s="204" t="s">
        <v>74</v>
      </c>
      <c r="K23" s="262" t="s">
        <v>85</v>
      </c>
      <c r="L23" s="204" t="s">
        <v>310</v>
      </c>
      <c r="M23" s="204"/>
      <c r="N23" s="205" t="s">
        <v>10</v>
      </c>
      <c r="O23" s="397">
        <v>10</v>
      </c>
      <c r="P23" s="264">
        <v>1000</v>
      </c>
      <c r="Q23" s="265">
        <v>0.05</v>
      </c>
      <c r="R23" s="266">
        <f t="shared" si="2"/>
        <v>10500</v>
      </c>
      <c r="S23" s="370">
        <f t="shared" si="3"/>
        <v>875</v>
      </c>
      <c r="T23" s="569">
        <f>SUM(R23:R25)</f>
        <v>31500</v>
      </c>
      <c r="U23" s="566">
        <f>SUM(S23:S25)</f>
        <v>2625</v>
      </c>
      <c r="V23" s="565"/>
      <c r="W23" s="600"/>
      <c r="X23" s="279">
        <f t="shared" si="4"/>
        <v>11144.892952720786</v>
      </c>
      <c r="Y23" s="373">
        <f t="shared" si="5"/>
        <v>928.74107939339876</v>
      </c>
      <c r="Z23" s="601">
        <f>SUM(X23:X25)</f>
        <v>33434.678858162355</v>
      </c>
      <c r="AA23" s="565">
        <f>SUM(Y23:Y25)</f>
        <v>2786.2232381801964</v>
      </c>
      <c r="AB23" s="565"/>
      <c r="AC23" s="600"/>
      <c r="AD23" s="266">
        <f t="shared" si="6"/>
        <v>11144.892952720786</v>
      </c>
      <c r="AE23" s="370">
        <f t="shared" si="7"/>
        <v>928.74107939339876</v>
      </c>
      <c r="AF23" s="601">
        <f>SUM(AD23:AD25)</f>
        <v>33434.678858162355</v>
      </c>
      <c r="AG23" s="565">
        <f>SUM(AE23:AE25)</f>
        <v>2786.2232381801964</v>
      </c>
      <c r="AH23" s="565"/>
      <c r="AI23" s="600"/>
      <c r="AJ23" s="266">
        <f t="shared" si="8"/>
        <v>11144.892952720786</v>
      </c>
      <c r="AK23" s="370">
        <f t="shared" si="9"/>
        <v>928.74107939339876</v>
      </c>
      <c r="AL23" s="601">
        <f>SUM(AJ23:AJ25)</f>
        <v>33434.678858162355</v>
      </c>
      <c r="AM23" s="565">
        <f>SUM(AK23:AK25)</f>
        <v>2786.2232381801964</v>
      </c>
      <c r="AN23" s="565"/>
      <c r="AO23" s="600"/>
      <c r="AP23" s="266">
        <f t="shared" si="10"/>
        <v>11144.892952720786</v>
      </c>
      <c r="AQ23" s="370">
        <f t="shared" si="11"/>
        <v>928.74107939339876</v>
      </c>
      <c r="AR23" s="601">
        <f>SUM(AP23:AP25)</f>
        <v>33434.678858162355</v>
      </c>
      <c r="AS23" s="565">
        <f>SUM(AQ23:AQ25)</f>
        <v>2786.2232381801964</v>
      </c>
      <c r="AT23" s="565"/>
      <c r="AU23" s="600"/>
      <c r="AV23" s="266">
        <f t="shared" si="12"/>
        <v>11144.892952720786</v>
      </c>
      <c r="AW23" s="370">
        <f t="shared" si="13"/>
        <v>928.74107939339876</v>
      </c>
      <c r="AX23" s="601">
        <f>SUM(AV23:AV25)</f>
        <v>33434.678858162355</v>
      </c>
      <c r="AY23" s="565">
        <f>SUM(AW23:AW25)</f>
        <v>2786.2232381801964</v>
      </c>
      <c r="AZ23" s="562"/>
    </row>
    <row r="24" spans="1:52" s="270" customFormat="1" ht="17.45" customHeight="1" x14ac:dyDescent="0.25">
      <c r="A24" s="398">
        <v>3</v>
      </c>
      <c r="B24" s="263" t="s">
        <v>275</v>
      </c>
      <c r="C24" s="399" t="s">
        <v>276</v>
      </c>
      <c r="D24" s="399" t="s">
        <v>473</v>
      </c>
      <c r="E24" s="272" t="str">
        <f t="shared" si="14"/>
        <v>079001LEAS_Zone2</v>
      </c>
      <c r="F24" s="272" t="str">
        <f t="shared" si="0"/>
        <v>079001LEAS_Zone2</v>
      </c>
      <c r="G24" s="272" t="str">
        <f t="shared" si="1"/>
        <v>079001LEAS_Zone2_</v>
      </c>
      <c r="H24" s="272" t="s">
        <v>316</v>
      </c>
      <c r="I24" s="407">
        <v>2017</v>
      </c>
      <c r="J24" s="211" t="s">
        <v>74</v>
      </c>
      <c r="K24" s="272" t="s">
        <v>85</v>
      </c>
      <c r="L24" s="211" t="s">
        <v>311</v>
      </c>
      <c r="M24" s="211"/>
      <c r="N24" s="212" t="s">
        <v>10</v>
      </c>
      <c r="O24" s="401">
        <v>10</v>
      </c>
      <c r="P24" s="411">
        <v>1000</v>
      </c>
      <c r="Q24" s="369">
        <v>0.05</v>
      </c>
      <c r="R24" s="276">
        <f t="shared" si="2"/>
        <v>10500</v>
      </c>
      <c r="S24" s="418">
        <f t="shared" si="3"/>
        <v>875</v>
      </c>
      <c r="T24" s="569"/>
      <c r="U24" s="566"/>
      <c r="V24" s="566"/>
      <c r="W24" s="600"/>
      <c r="X24" s="276">
        <f t="shared" si="4"/>
        <v>11144.892952720786</v>
      </c>
      <c r="Y24" s="373">
        <f t="shared" si="5"/>
        <v>928.74107939339876</v>
      </c>
      <c r="Z24" s="569"/>
      <c r="AA24" s="566"/>
      <c r="AB24" s="566"/>
      <c r="AC24" s="600"/>
      <c r="AD24" s="276">
        <f t="shared" si="6"/>
        <v>11144.892952720786</v>
      </c>
      <c r="AE24" s="373">
        <f t="shared" si="7"/>
        <v>928.74107939339876</v>
      </c>
      <c r="AF24" s="569"/>
      <c r="AG24" s="566"/>
      <c r="AH24" s="566"/>
      <c r="AI24" s="600"/>
      <c r="AJ24" s="276">
        <f t="shared" si="8"/>
        <v>11144.892952720786</v>
      </c>
      <c r="AK24" s="373">
        <f t="shared" si="9"/>
        <v>928.74107939339876</v>
      </c>
      <c r="AL24" s="569"/>
      <c r="AM24" s="566"/>
      <c r="AN24" s="566"/>
      <c r="AO24" s="600"/>
      <c r="AP24" s="276">
        <f t="shared" si="10"/>
        <v>11144.892952720786</v>
      </c>
      <c r="AQ24" s="373">
        <f t="shared" si="11"/>
        <v>928.74107939339876</v>
      </c>
      <c r="AR24" s="569"/>
      <c r="AS24" s="566"/>
      <c r="AT24" s="566"/>
      <c r="AU24" s="600"/>
      <c r="AV24" s="276">
        <f t="shared" si="12"/>
        <v>11144.892952720786</v>
      </c>
      <c r="AW24" s="373">
        <f t="shared" si="13"/>
        <v>928.74107939339876</v>
      </c>
      <c r="AX24" s="569"/>
      <c r="AY24" s="566"/>
      <c r="AZ24" s="563"/>
    </row>
    <row r="25" spans="1:52" s="270" customFormat="1" ht="17.45" customHeight="1" thickBot="1" x14ac:dyDescent="0.3">
      <c r="A25" s="402">
        <v>3</v>
      </c>
      <c r="B25" s="376" t="s">
        <v>275</v>
      </c>
      <c r="C25" s="403" t="s">
        <v>276</v>
      </c>
      <c r="D25" s="403" t="s">
        <v>473</v>
      </c>
      <c r="E25" s="283" t="str">
        <f t="shared" si="14"/>
        <v>079001LEMC_Zone3</v>
      </c>
      <c r="F25" s="283" t="str">
        <f t="shared" si="0"/>
        <v>079001LEMC_Zone3</v>
      </c>
      <c r="G25" s="283" t="str">
        <f t="shared" si="1"/>
        <v>079001LEMC_Zone3_</v>
      </c>
      <c r="H25" s="283" t="s">
        <v>316</v>
      </c>
      <c r="I25" s="408">
        <v>2017</v>
      </c>
      <c r="J25" s="220" t="s">
        <v>74</v>
      </c>
      <c r="K25" s="283" t="s">
        <v>86</v>
      </c>
      <c r="L25" s="220" t="s">
        <v>312</v>
      </c>
      <c r="M25" s="220"/>
      <c r="N25" s="221" t="s">
        <v>10</v>
      </c>
      <c r="O25" s="405">
        <v>10</v>
      </c>
      <c r="P25" s="415">
        <v>1000</v>
      </c>
      <c r="Q25" s="391">
        <v>0.05</v>
      </c>
      <c r="R25" s="287">
        <f t="shared" si="2"/>
        <v>10500</v>
      </c>
      <c r="S25" s="419">
        <f t="shared" si="3"/>
        <v>875</v>
      </c>
      <c r="T25" s="570"/>
      <c r="U25" s="567"/>
      <c r="V25" s="567"/>
      <c r="W25" s="600"/>
      <c r="X25" s="287">
        <f t="shared" si="4"/>
        <v>11144.892952720786</v>
      </c>
      <c r="Y25" s="383">
        <f t="shared" si="5"/>
        <v>928.74107939339876</v>
      </c>
      <c r="Z25" s="570"/>
      <c r="AA25" s="567"/>
      <c r="AB25" s="567"/>
      <c r="AC25" s="600"/>
      <c r="AD25" s="287">
        <f t="shared" si="6"/>
        <v>11144.892952720786</v>
      </c>
      <c r="AE25" s="383">
        <f t="shared" si="7"/>
        <v>928.74107939339876</v>
      </c>
      <c r="AF25" s="570"/>
      <c r="AG25" s="567"/>
      <c r="AH25" s="567"/>
      <c r="AI25" s="600"/>
      <c r="AJ25" s="287">
        <f t="shared" si="8"/>
        <v>11144.892952720786</v>
      </c>
      <c r="AK25" s="383">
        <f t="shared" si="9"/>
        <v>928.74107939339876</v>
      </c>
      <c r="AL25" s="570"/>
      <c r="AM25" s="567"/>
      <c r="AN25" s="567"/>
      <c r="AO25" s="600"/>
      <c r="AP25" s="287">
        <f t="shared" si="10"/>
        <v>11144.892952720786</v>
      </c>
      <c r="AQ25" s="383">
        <f t="shared" si="11"/>
        <v>928.74107939339876</v>
      </c>
      <c r="AR25" s="570"/>
      <c r="AS25" s="567"/>
      <c r="AT25" s="567"/>
      <c r="AU25" s="600"/>
      <c r="AV25" s="287">
        <f t="shared" si="12"/>
        <v>11144.892952720786</v>
      </c>
      <c r="AW25" s="383">
        <f t="shared" si="13"/>
        <v>928.74107939339876</v>
      </c>
      <c r="AX25" s="570"/>
      <c r="AY25" s="567"/>
      <c r="AZ25" s="564"/>
    </row>
  </sheetData>
  <autoFilter ref="A18:AZ25"/>
  <dataConsolidate/>
  <mergeCells count="34">
    <mergeCell ref="AZ19:AZ22"/>
    <mergeCell ref="AX23:AX25"/>
    <mergeCell ref="AY23:AY25"/>
    <mergeCell ref="AZ23:AZ25"/>
    <mergeCell ref="AT19:AT22"/>
    <mergeCell ref="AU19:AU25"/>
    <mergeCell ref="AO19:AO25"/>
    <mergeCell ref="W19:W25"/>
    <mergeCell ref="AR23:AR25"/>
    <mergeCell ref="AS23:AS25"/>
    <mergeCell ref="AT23:AT25"/>
    <mergeCell ref="AC19:AC25"/>
    <mergeCell ref="AN19:AN22"/>
    <mergeCell ref="AL23:AL25"/>
    <mergeCell ref="AM23:AM25"/>
    <mergeCell ref="AN23:AN25"/>
    <mergeCell ref="AH19:AH22"/>
    <mergeCell ref="AF23:AF25"/>
    <mergeCell ref="AG23:AG25"/>
    <mergeCell ref="AH23:AH25"/>
    <mergeCell ref="AI19:AI25"/>
    <mergeCell ref="T23:T25"/>
    <mergeCell ref="AB19:AB22"/>
    <mergeCell ref="AB23:AB25"/>
    <mergeCell ref="U23:U25"/>
    <mergeCell ref="V23:V25"/>
    <mergeCell ref="Z23:Z25"/>
    <mergeCell ref="AA23:AA25"/>
    <mergeCell ref="V19:V22"/>
    <mergeCell ref="A1:C1"/>
    <mergeCell ref="A3:C3"/>
    <mergeCell ref="A5:B5"/>
    <mergeCell ref="A6:C6"/>
    <mergeCell ref="P17:Q17"/>
  </mergeCells>
  <conditionalFormatting sqref="F19:F25">
    <cfRule type="expression" dxfId="26" priority="39">
      <formula>ISBLANK(#REF!)</formula>
    </cfRule>
  </conditionalFormatting>
  <conditionalFormatting sqref="F23:F25">
    <cfRule type="expression" dxfId="25" priority="22">
      <formula>ISBLANK(#REF!)</formula>
    </cfRule>
  </conditionalFormatting>
  <conditionalFormatting sqref="F19:F22">
    <cfRule type="expression" dxfId="24" priority="38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Liste_D!$B$2:$B$61</xm:f>
          </x14:formula1>
          <xm:sqref>K19:K25</xm:sqref>
        </x14:dataValidation>
        <x14:dataValidation type="list" allowBlank="1" showInputMessage="1" showErrorMessage="1">
          <x14:formula1>
            <xm:f>Liste_D!$A$2:$A$16</xm:f>
          </x14:formula1>
          <xm:sqref>J19:J25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2"/>
  <sheetViews>
    <sheetView topLeftCell="A6" zoomScaleNormal="100" workbookViewId="0">
      <selection activeCell="I36" sqref="I36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4.140625" style="234" customWidth="1"/>
    <col min="6" max="6" width="20.7109375" style="234" customWidth="1" outlineLevel="1"/>
    <col min="7" max="7" width="13.7109375" style="230" customWidth="1" outlineLevel="1"/>
    <col min="8" max="11" width="10.85546875" style="230" customWidth="1" outlineLevel="1"/>
    <col min="12" max="12" width="10.85546875" style="230" hidden="1" customWidth="1" outlineLevel="1"/>
    <col min="13" max="13" width="12.85546875" style="231" customWidth="1" outlineLevel="1"/>
    <col min="14" max="14" width="11" style="232" bestFit="1" customWidth="1"/>
    <col min="15" max="15" width="11" style="233" bestFit="1" customWidth="1"/>
    <col min="16" max="16" width="11" style="232" customWidth="1" outlineLevel="1"/>
    <col min="17" max="17" width="11.140625" style="232" customWidth="1" outlineLevel="1"/>
    <col min="18" max="18" width="12.5703125" style="232" customWidth="1"/>
    <col min="19" max="19" width="12.7109375" style="232" customWidth="1"/>
    <col min="20" max="20" width="10.85546875" style="232"/>
    <col min="21" max="21" width="2.7109375" style="232" customWidth="1"/>
    <col min="22" max="22" width="11" style="232" customWidth="1" outlineLevel="1"/>
    <col min="23" max="26" width="13.140625" style="232" customWidth="1" outlineLevel="1"/>
    <col min="27" max="27" width="2.42578125" style="232" customWidth="1"/>
    <col min="28" max="28" width="11" style="232" customWidth="1" outlineLevel="1"/>
    <col min="29" max="29" width="12.140625" style="232" customWidth="1" outlineLevel="1"/>
    <col min="30" max="32" width="10.85546875" style="232" customWidth="1" outlineLevel="1"/>
    <col min="33" max="33" width="2.5703125" style="232" customWidth="1"/>
    <col min="34" max="34" width="11" style="232" customWidth="1" outlineLevel="1"/>
    <col min="35" max="35" width="12.140625" style="232" customWidth="1" outlineLevel="1"/>
    <col min="36" max="37" width="12.85546875" style="232" customWidth="1" outlineLevel="1"/>
    <col min="38" max="38" width="10.85546875" style="232" customWidth="1" outlineLevel="1"/>
    <col min="39" max="39" width="3.140625" style="232" customWidth="1"/>
    <col min="40" max="40" width="11" style="232" customWidth="1" outlineLevel="1"/>
    <col min="41" max="41" width="12.140625" style="232" customWidth="1" outlineLevel="1"/>
    <col min="42" max="44" width="10.85546875" style="232" customWidth="1" outlineLevel="1"/>
    <col min="45" max="45" width="3.42578125" style="232" customWidth="1"/>
    <col min="46" max="46" width="11" style="232" customWidth="1" outlineLevel="1" collapsed="1"/>
    <col min="47" max="47" width="12.140625" style="232" customWidth="1" outlineLevel="1"/>
    <col min="48" max="49" width="10.85546875" style="230" customWidth="1" outlineLevel="1"/>
    <col min="50" max="50" width="7.140625" style="230" customWidth="1" outlineLevel="1"/>
    <col min="51" max="16384" width="10.85546875" style="230"/>
  </cols>
  <sheetData>
    <row r="1" spans="1:6" outlineLevel="1" x14ac:dyDescent="0.25">
      <c r="A1" s="553" t="s">
        <v>21</v>
      </c>
      <c r="B1" s="553"/>
      <c r="C1" s="553"/>
      <c r="D1" s="227"/>
      <c r="E1" s="228"/>
      <c r="F1" s="229"/>
    </row>
    <row r="2" spans="1:6" outlineLevel="1" x14ac:dyDescent="0.25">
      <c r="A2" s="227"/>
      <c r="B2" s="227"/>
      <c r="C2" s="227"/>
      <c r="D2" s="227"/>
      <c r="E2" s="228"/>
      <c r="F2" s="229"/>
    </row>
    <row r="3" spans="1:6" outlineLevel="1" x14ac:dyDescent="0.25">
      <c r="A3" s="554" t="s">
        <v>22</v>
      </c>
      <c r="B3" s="555"/>
      <c r="C3" s="555"/>
      <c r="D3" s="227"/>
      <c r="E3" s="228"/>
      <c r="F3" s="229"/>
    </row>
    <row r="4" spans="1:6" outlineLevel="1" x14ac:dyDescent="0.25">
      <c r="A4" s="143"/>
      <c r="B4" s="227"/>
      <c r="C4" s="227"/>
      <c r="D4" s="227"/>
      <c r="E4" s="228"/>
      <c r="F4" s="229"/>
    </row>
    <row r="5" spans="1:6" outlineLevel="1" x14ac:dyDescent="0.25">
      <c r="A5" s="556" t="s">
        <v>23</v>
      </c>
      <c r="B5" s="557"/>
      <c r="C5" s="227"/>
      <c r="D5" s="227"/>
      <c r="E5" s="228"/>
      <c r="F5" s="229"/>
    </row>
    <row r="6" spans="1:6" outlineLevel="1" x14ac:dyDescent="0.25">
      <c r="A6" s="558" t="s">
        <v>24</v>
      </c>
      <c r="B6" s="559"/>
      <c r="C6" s="559"/>
      <c r="D6" s="227"/>
      <c r="E6" s="228"/>
    </row>
    <row r="7" spans="1:6" ht="12.75" outlineLevel="1" thickBot="1" x14ac:dyDescent="0.3">
      <c r="A7" s="227"/>
      <c r="B7" s="227"/>
      <c r="C7" s="227"/>
      <c r="D7" s="227"/>
      <c r="E7" s="228"/>
      <c r="F7" s="229"/>
    </row>
    <row r="8" spans="1:6" ht="12.75" outlineLevel="1" thickBot="1" x14ac:dyDescent="0.3">
      <c r="A8" s="227"/>
      <c r="B8" s="227"/>
      <c r="C8" s="227"/>
      <c r="D8" s="145" t="s">
        <v>25</v>
      </c>
      <c r="E8" s="146" t="s">
        <v>26</v>
      </c>
      <c r="F8" s="235"/>
    </row>
    <row r="9" spans="1:6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151"/>
      <c r="F9" s="152"/>
    </row>
    <row r="10" spans="1:6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</row>
    <row r="11" spans="1:6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6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6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6" ht="12.75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6" outlineLevel="1" x14ac:dyDescent="0.25"/>
    <row r="16" spans="1:6" outlineLevel="1" x14ac:dyDescent="0.25"/>
    <row r="17" spans="1:50" ht="12.75" thickBot="1" x14ac:dyDescent="0.3">
      <c r="N17" s="560" t="s">
        <v>50</v>
      </c>
      <c r="O17" s="560"/>
    </row>
    <row r="18" spans="1:50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1" t="s">
        <v>430</v>
      </c>
      <c r="G18" s="172" t="s">
        <v>4</v>
      </c>
      <c r="H18" s="171" t="s">
        <v>5</v>
      </c>
      <c r="I18" s="171" t="s">
        <v>6</v>
      </c>
      <c r="J18" s="171" t="s">
        <v>8</v>
      </c>
      <c r="K18" s="171" t="s">
        <v>9</v>
      </c>
      <c r="L18" s="173" t="s">
        <v>10</v>
      </c>
      <c r="M18" s="174" t="s">
        <v>7</v>
      </c>
      <c r="N18" s="346" t="s">
        <v>218</v>
      </c>
      <c r="O18" s="294" t="s">
        <v>37</v>
      </c>
      <c r="P18" s="237" t="s">
        <v>39</v>
      </c>
      <c r="Q18" s="238" t="s">
        <v>38</v>
      </c>
      <c r="R18" s="238" t="s">
        <v>52</v>
      </c>
      <c r="S18" s="238" t="s">
        <v>51</v>
      </c>
      <c r="T18" s="239" t="s">
        <v>53</v>
      </c>
      <c r="U18" s="240"/>
      <c r="V18" s="241" t="s">
        <v>41</v>
      </c>
      <c r="W18" s="242" t="s">
        <v>40</v>
      </c>
      <c r="X18" s="242" t="s">
        <v>222</v>
      </c>
      <c r="Y18" s="242" t="s">
        <v>55</v>
      </c>
      <c r="Z18" s="243" t="s">
        <v>54</v>
      </c>
      <c r="AA18" s="244"/>
      <c r="AB18" s="245" t="s">
        <v>43</v>
      </c>
      <c r="AC18" s="246" t="s">
        <v>42</v>
      </c>
      <c r="AD18" s="246" t="s">
        <v>224</v>
      </c>
      <c r="AE18" s="246" t="s">
        <v>223</v>
      </c>
      <c r="AF18" s="247" t="s">
        <v>56</v>
      </c>
      <c r="AG18" s="248"/>
      <c r="AH18" s="249" t="s">
        <v>45</v>
      </c>
      <c r="AI18" s="250" t="s">
        <v>44</v>
      </c>
      <c r="AJ18" s="250" t="s">
        <v>61</v>
      </c>
      <c r="AK18" s="250" t="s">
        <v>60</v>
      </c>
      <c r="AL18" s="251" t="s">
        <v>57</v>
      </c>
      <c r="AM18" s="252"/>
      <c r="AN18" s="253" t="s">
        <v>47</v>
      </c>
      <c r="AO18" s="254" t="s">
        <v>46</v>
      </c>
      <c r="AP18" s="254" t="s">
        <v>63</v>
      </c>
      <c r="AQ18" s="254" t="s">
        <v>62</v>
      </c>
      <c r="AR18" s="255" t="s">
        <v>58</v>
      </c>
      <c r="AS18" s="256"/>
      <c r="AT18" s="257" t="s">
        <v>49</v>
      </c>
      <c r="AU18" s="258" t="s">
        <v>48</v>
      </c>
      <c r="AV18" s="259" t="s">
        <v>65</v>
      </c>
      <c r="AW18" s="259" t="s">
        <v>64</v>
      </c>
      <c r="AX18" s="260" t="s">
        <v>59</v>
      </c>
    </row>
    <row r="19" spans="1:50" s="270" customFormat="1" ht="14.1" customHeight="1" thickBot="1" x14ac:dyDescent="0.3">
      <c r="A19" s="347">
        <v>3</v>
      </c>
      <c r="B19" s="348" t="s">
        <v>254</v>
      </c>
      <c r="C19" s="349" t="s">
        <v>255</v>
      </c>
      <c r="D19" s="349" t="s">
        <v>473</v>
      </c>
      <c r="E19" s="350" t="str">
        <f t="shared" ref="E19:E23" si="0">CONCATENATE(C19,I19,L19,J19)</f>
        <v>201001PEPA_Batiment</v>
      </c>
      <c r="F19" s="350" t="str">
        <f t="shared" ref="F19:F29" si="1">CONCATENATE(C19,I19,L19,J19,L19,K19)</f>
        <v>201001PEPA_Batiment_Battante</v>
      </c>
      <c r="G19" s="350"/>
      <c r="H19" s="351" t="s">
        <v>76</v>
      </c>
      <c r="I19" s="350" t="s">
        <v>89</v>
      </c>
      <c r="J19" s="351" t="s">
        <v>251</v>
      </c>
      <c r="K19" s="351" t="s">
        <v>256</v>
      </c>
      <c r="L19" s="352" t="s">
        <v>10</v>
      </c>
      <c r="M19" s="353">
        <v>2</v>
      </c>
      <c r="N19" s="354">
        <v>1000</v>
      </c>
      <c r="O19" s="355">
        <v>0.05</v>
      </c>
      <c r="P19" s="356">
        <f t="shared" ref="P19:P29" si="2">N19*(O19+1)*M19</f>
        <v>2100</v>
      </c>
      <c r="Q19" s="357">
        <f t="shared" ref="Q19:Q29" si="3">P19/12</f>
        <v>175</v>
      </c>
      <c r="R19" s="358">
        <f>P19</f>
        <v>2100</v>
      </c>
      <c r="S19" s="358">
        <f>Q19</f>
        <v>175</v>
      </c>
      <c r="T19" s="359"/>
      <c r="U19" s="600"/>
      <c r="V19" s="360">
        <f t="shared" ref="V19:V29" si="4">P19*$E$10</f>
        <v>2228.9785905441572</v>
      </c>
      <c r="W19" s="361">
        <f t="shared" ref="W19:W29" si="5">V19/12</f>
        <v>185.74821587867976</v>
      </c>
      <c r="X19" s="362">
        <f>V19</f>
        <v>2228.9785905441572</v>
      </c>
      <c r="Y19" s="358">
        <f>W19</f>
        <v>185.74821587867976</v>
      </c>
      <c r="Z19" s="359"/>
      <c r="AA19" s="600"/>
      <c r="AB19" s="356">
        <f t="shared" ref="AB19:AB29" si="6">P19*$E$11</f>
        <v>2228.9785905441572</v>
      </c>
      <c r="AC19" s="363">
        <f t="shared" ref="AC19:AC29" si="7">AB19/12</f>
        <v>185.74821587867976</v>
      </c>
      <c r="AD19" s="362">
        <f>AB19</f>
        <v>2228.9785905441572</v>
      </c>
      <c r="AE19" s="358">
        <f>AC19</f>
        <v>185.74821587867976</v>
      </c>
      <c r="AF19" s="359"/>
      <c r="AG19" s="600"/>
      <c r="AH19" s="360">
        <f t="shared" ref="AH19:AH29" si="8">P19*$E$12</f>
        <v>2228.9785905441572</v>
      </c>
      <c r="AI19" s="361">
        <f t="shared" ref="AI19:AI29" si="9">AH19/12</f>
        <v>185.74821587867976</v>
      </c>
      <c r="AJ19" s="362">
        <f>AH19</f>
        <v>2228.9785905441572</v>
      </c>
      <c r="AK19" s="358">
        <f>AI19</f>
        <v>185.74821587867976</v>
      </c>
      <c r="AL19" s="359"/>
      <c r="AM19" s="600"/>
      <c r="AN19" s="360">
        <f t="shared" ref="AN19:AN29" si="10">P19*$E$13</f>
        <v>2228.9785905441572</v>
      </c>
      <c r="AO19" s="361">
        <f t="shared" ref="AO19:AO29" si="11">AN19/12</f>
        <v>185.74821587867976</v>
      </c>
      <c r="AP19" s="362">
        <f>AN19</f>
        <v>2228.9785905441572</v>
      </c>
      <c r="AQ19" s="358">
        <f>AO19</f>
        <v>185.74821587867976</v>
      </c>
      <c r="AR19" s="359"/>
      <c r="AS19" s="600"/>
      <c r="AT19" s="356">
        <f t="shared" ref="AT19:AT29" si="12">P19*$E$14</f>
        <v>2228.9785905441572</v>
      </c>
      <c r="AU19" s="363">
        <f t="shared" ref="AU19:AU29" si="13">AT19/12</f>
        <v>185.74821587867976</v>
      </c>
      <c r="AV19" s="362">
        <f>AT19</f>
        <v>2228.9785905441572</v>
      </c>
      <c r="AW19" s="358">
        <f>AU19</f>
        <v>185.74821587867976</v>
      </c>
      <c r="AX19" s="359"/>
    </row>
    <row r="20" spans="1:50" s="270" customFormat="1" ht="14.1" customHeight="1" x14ac:dyDescent="0.25">
      <c r="A20" s="364">
        <v>3</v>
      </c>
      <c r="B20" s="262" t="s">
        <v>267</v>
      </c>
      <c r="C20" s="365" t="s">
        <v>268</v>
      </c>
      <c r="D20" s="366" t="s">
        <v>473</v>
      </c>
      <c r="E20" s="262" t="str">
        <f t="shared" si="0"/>
        <v>203001PEPA_Hall_1</v>
      </c>
      <c r="F20" s="262" t="str">
        <f t="shared" si="1"/>
        <v>203001PEPA_Hall_1_</v>
      </c>
      <c r="G20" s="262"/>
      <c r="H20" s="204" t="s">
        <v>76</v>
      </c>
      <c r="I20" s="262" t="s">
        <v>89</v>
      </c>
      <c r="J20" s="204" t="s">
        <v>302</v>
      </c>
      <c r="K20" s="204"/>
      <c r="L20" s="205" t="s">
        <v>10</v>
      </c>
      <c r="M20" s="367">
        <v>2</v>
      </c>
      <c r="N20" s="368">
        <v>1000</v>
      </c>
      <c r="O20" s="369">
        <v>0.05</v>
      </c>
      <c r="P20" s="279">
        <f t="shared" si="2"/>
        <v>2100</v>
      </c>
      <c r="Q20" s="278">
        <f t="shared" si="3"/>
        <v>175</v>
      </c>
      <c r="R20" s="566">
        <f>SUM(P20:P22)</f>
        <v>6300</v>
      </c>
      <c r="S20" s="566">
        <f>SUM(Q20:Q22)</f>
        <v>525</v>
      </c>
      <c r="T20" s="566"/>
      <c r="U20" s="600"/>
      <c r="V20" s="266">
        <f t="shared" si="4"/>
        <v>2228.9785905441572</v>
      </c>
      <c r="W20" s="370">
        <f t="shared" si="5"/>
        <v>185.74821587867976</v>
      </c>
      <c r="X20" s="569">
        <f>SUM(V20:V22)</f>
        <v>6686.9357716324721</v>
      </c>
      <c r="Y20" s="566">
        <f>SUM(W20:W22)</f>
        <v>557.2446476360393</v>
      </c>
      <c r="Z20" s="566"/>
      <c r="AA20" s="600"/>
      <c r="AB20" s="266">
        <f t="shared" si="6"/>
        <v>2228.9785905441572</v>
      </c>
      <c r="AC20" s="370">
        <f t="shared" si="7"/>
        <v>185.74821587867976</v>
      </c>
      <c r="AD20" s="569">
        <f>SUM(AB20:AB22)</f>
        <v>6686.9357716324721</v>
      </c>
      <c r="AE20" s="566">
        <f>SUM(AC20:AC22)</f>
        <v>557.2446476360393</v>
      </c>
      <c r="AF20" s="566"/>
      <c r="AG20" s="600"/>
      <c r="AH20" s="266">
        <f t="shared" si="8"/>
        <v>2228.9785905441572</v>
      </c>
      <c r="AI20" s="370">
        <f t="shared" si="9"/>
        <v>185.74821587867976</v>
      </c>
      <c r="AJ20" s="569">
        <f>SUM(AH20:AH22)</f>
        <v>6686.9357716324721</v>
      </c>
      <c r="AK20" s="566">
        <f>SUM(AI20:AI22)</f>
        <v>557.2446476360393</v>
      </c>
      <c r="AL20" s="566"/>
      <c r="AM20" s="600"/>
      <c r="AN20" s="266">
        <f t="shared" si="10"/>
        <v>2228.9785905441572</v>
      </c>
      <c r="AO20" s="370">
        <f t="shared" si="11"/>
        <v>185.74821587867976</v>
      </c>
      <c r="AP20" s="569">
        <f>SUM(AN20:AN22)</f>
        <v>6686.9357716324721</v>
      </c>
      <c r="AQ20" s="566">
        <f>SUM(AO20:AO22)</f>
        <v>557.2446476360393</v>
      </c>
      <c r="AR20" s="566"/>
      <c r="AS20" s="600"/>
      <c r="AT20" s="266">
        <f t="shared" si="12"/>
        <v>2228.9785905441572</v>
      </c>
      <c r="AU20" s="370">
        <f t="shared" si="13"/>
        <v>185.74821587867976</v>
      </c>
      <c r="AV20" s="569">
        <f>SUM(AT20:AT22)</f>
        <v>6686.9357716324721</v>
      </c>
      <c r="AW20" s="566">
        <f>SUM(AU20:AU22)</f>
        <v>557.2446476360393</v>
      </c>
      <c r="AX20" s="566"/>
    </row>
    <row r="21" spans="1:50" s="270" customFormat="1" ht="14.1" customHeight="1" x14ac:dyDescent="0.25">
      <c r="A21" s="371">
        <v>3</v>
      </c>
      <c r="B21" s="272" t="s">
        <v>267</v>
      </c>
      <c r="C21" s="372" t="s">
        <v>268</v>
      </c>
      <c r="D21" s="263" t="s">
        <v>473</v>
      </c>
      <c r="E21" s="272" t="str">
        <f t="shared" si="0"/>
        <v>203001PEPA_Hall_2</v>
      </c>
      <c r="F21" s="272" t="str">
        <f t="shared" si="1"/>
        <v>203001PEPA_Hall_2_</v>
      </c>
      <c r="G21" s="272"/>
      <c r="H21" s="211" t="s">
        <v>76</v>
      </c>
      <c r="I21" s="272" t="s">
        <v>89</v>
      </c>
      <c r="J21" s="367" t="s">
        <v>303</v>
      </c>
      <c r="K21" s="211"/>
      <c r="L21" s="212" t="s">
        <v>10</v>
      </c>
      <c r="M21" s="211">
        <v>2</v>
      </c>
      <c r="N21" s="368">
        <v>1000</v>
      </c>
      <c r="O21" s="369">
        <v>0.05</v>
      </c>
      <c r="P21" s="276">
        <f t="shared" si="2"/>
        <v>2100</v>
      </c>
      <c r="Q21" s="277">
        <f t="shared" si="3"/>
        <v>175</v>
      </c>
      <c r="R21" s="566"/>
      <c r="S21" s="566"/>
      <c r="T21" s="566"/>
      <c r="U21" s="600"/>
      <c r="V21" s="276">
        <f t="shared" si="4"/>
        <v>2228.9785905441572</v>
      </c>
      <c r="W21" s="373">
        <f t="shared" si="5"/>
        <v>185.74821587867976</v>
      </c>
      <c r="X21" s="569"/>
      <c r="Y21" s="566"/>
      <c r="Z21" s="566"/>
      <c r="AA21" s="600"/>
      <c r="AB21" s="276">
        <f t="shared" si="6"/>
        <v>2228.9785905441572</v>
      </c>
      <c r="AC21" s="373">
        <f t="shared" si="7"/>
        <v>185.74821587867976</v>
      </c>
      <c r="AD21" s="569"/>
      <c r="AE21" s="566"/>
      <c r="AF21" s="566"/>
      <c r="AG21" s="600"/>
      <c r="AH21" s="276">
        <f t="shared" si="8"/>
        <v>2228.9785905441572</v>
      </c>
      <c r="AI21" s="373">
        <f t="shared" si="9"/>
        <v>185.74821587867976</v>
      </c>
      <c r="AJ21" s="569"/>
      <c r="AK21" s="566"/>
      <c r="AL21" s="566"/>
      <c r="AM21" s="600"/>
      <c r="AN21" s="276">
        <f t="shared" si="10"/>
        <v>2228.9785905441572</v>
      </c>
      <c r="AO21" s="373">
        <f t="shared" si="11"/>
        <v>185.74821587867976</v>
      </c>
      <c r="AP21" s="569"/>
      <c r="AQ21" s="566"/>
      <c r="AR21" s="566"/>
      <c r="AS21" s="600"/>
      <c r="AT21" s="276">
        <f t="shared" si="12"/>
        <v>2228.9785905441572</v>
      </c>
      <c r="AU21" s="373">
        <f t="shared" si="13"/>
        <v>185.74821587867976</v>
      </c>
      <c r="AV21" s="569"/>
      <c r="AW21" s="566"/>
      <c r="AX21" s="566"/>
    </row>
    <row r="22" spans="1:50" s="270" customFormat="1" ht="14.1" customHeight="1" thickBot="1" x14ac:dyDescent="0.3">
      <c r="A22" s="374">
        <v>3</v>
      </c>
      <c r="B22" s="283" t="s">
        <v>267</v>
      </c>
      <c r="C22" s="375" t="s">
        <v>268</v>
      </c>
      <c r="D22" s="376" t="s">
        <v>473</v>
      </c>
      <c r="E22" s="283" t="str">
        <f t="shared" si="0"/>
        <v>203001PEPA_Portail</v>
      </c>
      <c r="F22" s="283" t="str">
        <f t="shared" si="1"/>
        <v>203001PEPA_Portail_</v>
      </c>
      <c r="G22" s="283"/>
      <c r="H22" s="220" t="s">
        <v>76</v>
      </c>
      <c r="I22" s="283" t="s">
        <v>89</v>
      </c>
      <c r="J22" s="377" t="s">
        <v>304</v>
      </c>
      <c r="K22" s="220"/>
      <c r="L22" s="221" t="s">
        <v>10</v>
      </c>
      <c r="M22" s="378">
        <v>2</v>
      </c>
      <c r="N22" s="379">
        <v>1000</v>
      </c>
      <c r="O22" s="380">
        <v>0.05</v>
      </c>
      <c r="P22" s="381">
        <f t="shared" si="2"/>
        <v>2100</v>
      </c>
      <c r="Q22" s="382">
        <f t="shared" si="3"/>
        <v>175</v>
      </c>
      <c r="R22" s="566"/>
      <c r="S22" s="566"/>
      <c r="T22" s="566"/>
      <c r="U22" s="600"/>
      <c r="V22" s="287">
        <f t="shared" si="4"/>
        <v>2228.9785905441572</v>
      </c>
      <c r="W22" s="383">
        <f t="shared" si="5"/>
        <v>185.74821587867976</v>
      </c>
      <c r="X22" s="569"/>
      <c r="Y22" s="566"/>
      <c r="Z22" s="566"/>
      <c r="AA22" s="600"/>
      <c r="AB22" s="287">
        <f t="shared" si="6"/>
        <v>2228.9785905441572</v>
      </c>
      <c r="AC22" s="383">
        <f t="shared" si="7"/>
        <v>185.74821587867976</v>
      </c>
      <c r="AD22" s="569"/>
      <c r="AE22" s="566"/>
      <c r="AF22" s="566"/>
      <c r="AG22" s="600"/>
      <c r="AH22" s="287">
        <f t="shared" si="8"/>
        <v>2228.9785905441572</v>
      </c>
      <c r="AI22" s="383">
        <f t="shared" si="9"/>
        <v>185.74821587867976</v>
      </c>
      <c r="AJ22" s="569"/>
      <c r="AK22" s="566"/>
      <c r="AL22" s="566"/>
      <c r="AM22" s="600"/>
      <c r="AN22" s="287">
        <f t="shared" si="10"/>
        <v>2228.9785905441572</v>
      </c>
      <c r="AO22" s="383">
        <f t="shared" si="11"/>
        <v>185.74821587867976</v>
      </c>
      <c r="AP22" s="569"/>
      <c r="AQ22" s="566"/>
      <c r="AR22" s="566"/>
      <c r="AS22" s="600"/>
      <c r="AT22" s="287">
        <f t="shared" si="12"/>
        <v>2228.9785905441572</v>
      </c>
      <c r="AU22" s="383">
        <f t="shared" si="13"/>
        <v>185.74821587867976</v>
      </c>
      <c r="AV22" s="569"/>
      <c r="AW22" s="566"/>
      <c r="AX22" s="566"/>
    </row>
    <row r="23" spans="1:50" s="270" customFormat="1" ht="14.1" customHeight="1" x14ac:dyDescent="0.25">
      <c r="A23" s="364">
        <v>3</v>
      </c>
      <c r="B23" s="384" t="s">
        <v>273</v>
      </c>
      <c r="C23" s="366" t="s">
        <v>274</v>
      </c>
      <c r="D23" s="366" t="s">
        <v>473</v>
      </c>
      <c r="E23" s="571" t="str">
        <f t="shared" si="0"/>
        <v>206001PEPA_Batiment</v>
      </c>
      <c r="F23" s="262" t="str">
        <f t="shared" si="1"/>
        <v>206001PEPA_Batiment_sect01</v>
      </c>
      <c r="G23" s="262"/>
      <c r="H23" s="204" t="s">
        <v>76</v>
      </c>
      <c r="I23" s="262" t="s">
        <v>89</v>
      </c>
      <c r="J23" s="204" t="s">
        <v>251</v>
      </c>
      <c r="K23" s="204" t="s">
        <v>305</v>
      </c>
      <c r="L23" s="205" t="s">
        <v>10</v>
      </c>
      <c r="M23" s="385">
        <v>2</v>
      </c>
      <c r="N23" s="386">
        <v>1000</v>
      </c>
      <c r="O23" s="265">
        <v>0.05</v>
      </c>
      <c r="P23" s="266">
        <f t="shared" si="2"/>
        <v>2100</v>
      </c>
      <c r="Q23" s="267">
        <f t="shared" si="3"/>
        <v>175</v>
      </c>
      <c r="R23" s="565">
        <f>SUM(P23:P24)</f>
        <v>4200</v>
      </c>
      <c r="S23" s="565">
        <f>SUM(Q23:Q24)</f>
        <v>350</v>
      </c>
      <c r="T23" s="562"/>
      <c r="U23" s="600"/>
      <c r="V23" s="279">
        <f t="shared" si="4"/>
        <v>2228.9785905441572</v>
      </c>
      <c r="W23" s="373">
        <f t="shared" si="5"/>
        <v>185.74821587867976</v>
      </c>
      <c r="X23" s="601">
        <f>SUM(V23:V24)</f>
        <v>4457.9571810883144</v>
      </c>
      <c r="Y23" s="565">
        <f>SUM(W23:W24)</f>
        <v>371.49643175735952</v>
      </c>
      <c r="Z23" s="562"/>
      <c r="AA23" s="600"/>
      <c r="AB23" s="266">
        <f t="shared" si="6"/>
        <v>2228.9785905441572</v>
      </c>
      <c r="AC23" s="370">
        <f t="shared" si="7"/>
        <v>185.74821587867976</v>
      </c>
      <c r="AD23" s="601">
        <f>SUM(AB23:AB24)</f>
        <v>4457.9571810883144</v>
      </c>
      <c r="AE23" s="565">
        <f>SUM(AC23:AC24)</f>
        <v>371.49643175735952</v>
      </c>
      <c r="AF23" s="562"/>
      <c r="AG23" s="600"/>
      <c r="AH23" s="266">
        <f t="shared" si="8"/>
        <v>2228.9785905441572</v>
      </c>
      <c r="AI23" s="370">
        <f t="shared" si="9"/>
        <v>185.74821587867976</v>
      </c>
      <c r="AJ23" s="601">
        <f>SUM(AH23:AH24)</f>
        <v>4457.9571810883144</v>
      </c>
      <c r="AK23" s="565">
        <f>SUM(AI23:AI24)</f>
        <v>371.49643175735952</v>
      </c>
      <c r="AL23" s="562"/>
      <c r="AM23" s="600"/>
      <c r="AN23" s="279">
        <f t="shared" si="10"/>
        <v>2228.9785905441572</v>
      </c>
      <c r="AO23" s="373">
        <f t="shared" si="11"/>
        <v>185.74821587867976</v>
      </c>
      <c r="AP23" s="601">
        <f>SUM(AN23:AN24)</f>
        <v>4457.9571810883144</v>
      </c>
      <c r="AQ23" s="565">
        <f>SUM(AO23:AO24)</f>
        <v>371.49643175735952</v>
      </c>
      <c r="AR23" s="562"/>
      <c r="AS23" s="600"/>
      <c r="AT23" s="266">
        <f t="shared" si="12"/>
        <v>2228.9785905441572</v>
      </c>
      <c r="AU23" s="370">
        <f t="shared" si="13"/>
        <v>185.74821587867976</v>
      </c>
      <c r="AV23" s="601">
        <f>SUM(AT23:AT24)</f>
        <v>4457.9571810883144</v>
      </c>
      <c r="AW23" s="565">
        <f>SUM(AU23:AU24)</f>
        <v>371.49643175735952</v>
      </c>
      <c r="AX23" s="562"/>
    </row>
    <row r="24" spans="1:50" s="270" customFormat="1" ht="14.1" customHeight="1" thickBot="1" x14ac:dyDescent="0.3">
      <c r="A24" s="374">
        <v>3</v>
      </c>
      <c r="B24" s="388" t="s">
        <v>273</v>
      </c>
      <c r="C24" s="376" t="s">
        <v>274</v>
      </c>
      <c r="D24" s="376" t="s">
        <v>473</v>
      </c>
      <c r="E24" s="575"/>
      <c r="F24" s="283" t="str">
        <f t="shared" si="1"/>
        <v>206001PEPA_Batiment_sect02</v>
      </c>
      <c r="G24" s="283"/>
      <c r="H24" s="220" t="s">
        <v>76</v>
      </c>
      <c r="I24" s="283" t="s">
        <v>89</v>
      </c>
      <c r="J24" s="377" t="s">
        <v>251</v>
      </c>
      <c r="K24" s="220" t="s">
        <v>306</v>
      </c>
      <c r="L24" s="221" t="s">
        <v>10</v>
      </c>
      <c r="M24" s="389">
        <v>2</v>
      </c>
      <c r="N24" s="390">
        <v>1000</v>
      </c>
      <c r="O24" s="391">
        <v>0.05</v>
      </c>
      <c r="P24" s="287">
        <f t="shared" si="2"/>
        <v>2100</v>
      </c>
      <c r="Q24" s="288">
        <f t="shared" si="3"/>
        <v>175</v>
      </c>
      <c r="R24" s="567"/>
      <c r="S24" s="567"/>
      <c r="T24" s="564"/>
      <c r="U24" s="600"/>
      <c r="V24" s="381">
        <f t="shared" si="4"/>
        <v>2228.9785905441572</v>
      </c>
      <c r="W24" s="361">
        <f t="shared" si="5"/>
        <v>185.74821587867976</v>
      </c>
      <c r="X24" s="570"/>
      <c r="Y24" s="567"/>
      <c r="Z24" s="564"/>
      <c r="AA24" s="600"/>
      <c r="AB24" s="287">
        <f t="shared" si="6"/>
        <v>2228.9785905441572</v>
      </c>
      <c r="AC24" s="383">
        <f t="shared" si="7"/>
        <v>185.74821587867976</v>
      </c>
      <c r="AD24" s="570"/>
      <c r="AE24" s="567"/>
      <c r="AF24" s="564"/>
      <c r="AG24" s="600"/>
      <c r="AH24" s="287">
        <f t="shared" si="8"/>
        <v>2228.9785905441572</v>
      </c>
      <c r="AI24" s="383">
        <f t="shared" si="9"/>
        <v>185.74821587867976</v>
      </c>
      <c r="AJ24" s="570"/>
      <c r="AK24" s="567"/>
      <c r="AL24" s="564"/>
      <c r="AM24" s="600"/>
      <c r="AN24" s="381">
        <f t="shared" si="10"/>
        <v>2228.9785905441572</v>
      </c>
      <c r="AO24" s="361">
        <f t="shared" si="11"/>
        <v>185.74821587867976</v>
      </c>
      <c r="AP24" s="570"/>
      <c r="AQ24" s="567"/>
      <c r="AR24" s="564"/>
      <c r="AS24" s="600"/>
      <c r="AT24" s="287">
        <f t="shared" si="12"/>
        <v>2228.9785905441572</v>
      </c>
      <c r="AU24" s="383">
        <f t="shared" si="13"/>
        <v>185.74821587867976</v>
      </c>
      <c r="AV24" s="570"/>
      <c r="AW24" s="567"/>
      <c r="AX24" s="564"/>
    </row>
    <row r="25" spans="1:50" s="270" customFormat="1" ht="14.1" customHeight="1" x14ac:dyDescent="0.25">
      <c r="A25" s="364">
        <v>3</v>
      </c>
      <c r="B25" s="384" t="s">
        <v>275</v>
      </c>
      <c r="C25" s="366" t="s">
        <v>276</v>
      </c>
      <c r="D25" s="366" t="s">
        <v>473</v>
      </c>
      <c r="E25" s="571" t="str">
        <f>CONCATENATE(C25,I25,L25,J25)</f>
        <v>079001PEPA_Batiment</v>
      </c>
      <c r="F25" s="262" t="str">
        <f t="shared" si="1"/>
        <v>079001PEPA_Batiment_Accès</v>
      </c>
      <c r="G25" s="262"/>
      <c r="H25" s="204" t="s">
        <v>76</v>
      </c>
      <c r="I25" s="262" t="s">
        <v>89</v>
      </c>
      <c r="J25" s="204" t="s">
        <v>251</v>
      </c>
      <c r="K25" s="204" t="s">
        <v>307</v>
      </c>
      <c r="L25" s="205" t="s">
        <v>10</v>
      </c>
      <c r="M25" s="385">
        <v>2</v>
      </c>
      <c r="N25" s="386">
        <v>1000</v>
      </c>
      <c r="O25" s="265">
        <v>0.05</v>
      </c>
      <c r="P25" s="266">
        <f t="shared" si="2"/>
        <v>2100</v>
      </c>
      <c r="Q25" s="267">
        <f t="shared" si="3"/>
        <v>175</v>
      </c>
      <c r="R25" s="565">
        <f>SUM(P25:P29)</f>
        <v>10500</v>
      </c>
      <c r="S25" s="565">
        <f>SUM(Q25:Q29)</f>
        <v>875</v>
      </c>
      <c r="T25" s="562"/>
      <c r="U25" s="600"/>
      <c r="V25" s="279">
        <f t="shared" si="4"/>
        <v>2228.9785905441572</v>
      </c>
      <c r="W25" s="373">
        <f t="shared" si="5"/>
        <v>185.74821587867976</v>
      </c>
      <c r="X25" s="601">
        <f>SUM(V25:V29)</f>
        <v>11144.892952720786</v>
      </c>
      <c r="Y25" s="565">
        <f>SUM(W25:W29)</f>
        <v>928.74107939339876</v>
      </c>
      <c r="Z25" s="562"/>
      <c r="AA25" s="600"/>
      <c r="AB25" s="266">
        <f t="shared" si="6"/>
        <v>2228.9785905441572</v>
      </c>
      <c r="AC25" s="370">
        <f t="shared" si="7"/>
        <v>185.74821587867976</v>
      </c>
      <c r="AD25" s="601">
        <f>SUM(AB25:AB29)</f>
        <v>11144.892952720786</v>
      </c>
      <c r="AE25" s="565">
        <f>SUM(AC25:AC29)</f>
        <v>928.74107939339876</v>
      </c>
      <c r="AF25" s="562"/>
      <c r="AG25" s="600"/>
      <c r="AH25" s="266">
        <f t="shared" si="8"/>
        <v>2228.9785905441572</v>
      </c>
      <c r="AI25" s="370">
        <f t="shared" si="9"/>
        <v>185.74821587867976</v>
      </c>
      <c r="AJ25" s="601">
        <f>SUM(AH25:AH29)</f>
        <v>11144.892952720786</v>
      </c>
      <c r="AK25" s="565">
        <f>SUM(AI25:AI29)</f>
        <v>928.74107939339876</v>
      </c>
      <c r="AL25" s="562"/>
      <c r="AM25" s="600"/>
      <c r="AN25" s="266">
        <f t="shared" si="10"/>
        <v>2228.9785905441572</v>
      </c>
      <c r="AO25" s="370">
        <f t="shared" si="11"/>
        <v>185.74821587867976</v>
      </c>
      <c r="AP25" s="601">
        <f>SUM(AN25:AN29)</f>
        <v>11144.892952720786</v>
      </c>
      <c r="AQ25" s="565">
        <f>SUM(AO25:AO29)</f>
        <v>928.74107939339876</v>
      </c>
      <c r="AR25" s="562"/>
      <c r="AS25" s="600"/>
      <c r="AT25" s="266">
        <f t="shared" si="12"/>
        <v>2228.9785905441572</v>
      </c>
      <c r="AU25" s="370">
        <f t="shared" si="13"/>
        <v>185.74821587867976</v>
      </c>
      <c r="AV25" s="601">
        <f>SUM(AT25:AT29)</f>
        <v>11144.892952720786</v>
      </c>
      <c r="AW25" s="565">
        <f>SUM(AU25:AU29)</f>
        <v>928.74107939339876</v>
      </c>
      <c r="AX25" s="562"/>
    </row>
    <row r="26" spans="1:50" s="270" customFormat="1" ht="14.1" customHeight="1" x14ac:dyDescent="0.25">
      <c r="A26" s="371">
        <v>3</v>
      </c>
      <c r="B26" s="392" t="s">
        <v>275</v>
      </c>
      <c r="C26" s="263" t="s">
        <v>276</v>
      </c>
      <c r="D26" s="263" t="s">
        <v>473</v>
      </c>
      <c r="E26" s="572"/>
      <c r="F26" s="272" t="str">
        <f t="shared" si="1"/>
        <v>079001PEPA_Batiment_Exterieur01</v>
      </c>
      <c r="G26" s="272"/>
      <c r="H26" s="211" t="s">
        <v>76</v>
      </c>
      <c r="I26" s="272" t="s">
        <v>89</v>
      </c>
      <c r="J26" s="211" t="s">
        <v>251</v>
      </c>
      <c r="K26" s="211" t="s">
        <v>308</v>
      </c>
      <c r="L26" s="212" t="s">
        <v>10</v>
      </c>
      <c r="M26" s="393">
        <v>2</v>
      </c>
      <c r="N26" s="379">
        <v>1000</v>
      </c>
      <c r="O26" s="380">
        <v>0.05</v>
      </c>
      <c r="P26" s="381">
        <f t="shared" si="2"/>
        <v>2100</v>
      </c>
      <c r="Q26" s="382">
        <f t="shared" si="3"/>
        <v>175</v>
      </c>
      <c r="R26" s="566"/>
      <c r="S26" s="566"/>
      <c r="T26" s="563"/>
      <c r="U26" s="600"/>
      <c r="V26" s="276">
        <f t="shared" si="4"/>
        <v>2228.9785905441572</v>
      </c>
      <c r="W26" s="373">
        <f t="shared" si="5"/>
        <v>185.74821587867976</v>
      </c>
      <c r="X26" s="569"/>
      <c r="Y26" s="566"/>
      <c r="Z26" s="563"/>
      <c r="AA26" s="600"/>
      <c r="AB26" s="276">
        <f t="shared" si="6"/>
        <v>2228.9785905441572</v>
      </c>
      <c r="AC26" s="373">
        <f t="shared" si="7"/>
        <v>185.74821587867976</v>
      </c>
      <c r="AD26" s="569"/>
      <c r="AE26" s="566"/>
      <c r="AF26" s="563"/>
      <c r="AG26" s="600"/>
      <c r="AH26" s="276">
        <f t="shared" si="8"/>
        <v>2228.9785905441572</v>
      </c>
      <c r="AI26" s="373">
        <f t="shared" si="9"/>
        <v>185.74821587867976</v>
      </c>
      <c r="AJ26" s="569"/>
      <c r="AK26" s="566"/>
      <c r="AL26" s="563"/>
      <c r="AM26" s="600"/>
      <c r="AN26" s="276">
        <f t="shared" si="10"/>
        <v>2228.9785905441572</v>
      </c>
      <c r="AO26" s="373">
        <f t="shared" si="11"/>
        <v>185.74821587867976</v>
      </c>
      <c r="AP26" s="569"/>
      <c r="AQ26" s="566"/>
      <c r="AR26" s="563"/>
      <c r="AS26" s="600"/>
      <c r="AT26" s="276">
        <f t="shared" si="12"/>
        <v>2228.9785905441572</v>
      </c>
      <c r="AU26" s="373">
        <f t="shared" si="13"/>
        <v>185.74821587867976</v>
      </c>
      <c r="AV26" s="569"/>
      <c r="AW26" s="566"/>
      <c r="AX26" s="563"/>
    </row>
    <row r="27" spans="1:50" s="270" customFormat="1" ht="14.1" customHeight="1" x14ac:dyDescent="0.25">
      <c r="A27" s="371">
        <v>3</v>
      </c>
      <c r="B27" s="392" t="s">
        <v>275</v>
      </c>
      <c r="C27" s="263" t="s">
        <v>276</v>
      </c>
      <c r="D27" s="263" t="s">
        <v>473</v>
      </c>
      <c r="E27" s="572"/>
      <c r="F27" s="272" t="str">
        <f t="shared" si="1"/>
        <v>079001PEPA_Batiment_Salle</v>
      </c>
      <c r="G27" s="272"/>
      <c r="H27" s="211" t="s">
        <v>76</v>
      </c>
      <c r="I27" s="272" t="s">
        <v>89</v>
      </c>
      <c r="J27" s="211" t="s">
        <v>251</v>
      </c>
      <c r="K27" s="211" t="s">
        <v>429</v>
      </c>
      <c r="L27" s="212" t="s">
        <v>10</v>
      </c>
      <c r="M27" s="393">
        <v>2</v>
      </c>
      <c r="N27" s="368">
        <v>1000</v>
      </c>
      <c r="O27" s="369">
        <v>0.05</v>
      </c>
      <c r="P27" s="276">
        <f t="shared" si="2"/>
        <v>2100</v>
      </c>
      <c r="Q27" s="277">
        <f t="shared" si="3"/>
        <v>175</v>
      </c>
      <c r="R27" s="566"/>
      <c r="S27" s="566"/>
      <c r="T27" s="563"/>
      <c r="U27" s="600"/>
      <c r="V27" s="276">
        <f t="shared" si="4"/>
        <v>2228.9785905441572</v>
      </c>
      <c r="W27" s="373">
        <f t="shared" si="5"/>
        <v>185.74821587867976</v>
      </c>
      <c r="X27" s="569"/>
      <c r="Y27" s="566"/>
      <c r="Z27" s="563"/>
      <c r="AA27" s="600"/>
      <c r="AB27" s="276">
        <f t="shared" si="6"/>
        <v>2228.9785905441572</v>
      </c>
      <c r="AC27" s="373">
        <f t="shared" si="7"/>
        <v>185.74821587867976</v>
      </c>
      <c r="AD27" s="569"/>
      <c r="AE27" s="566"/>
      <c r="AF27" s="563"/>
      <c r="AG27" s="600"/>
      <c r="AH27" s="276">
        <f t="shared" si="8"/>
        <v>2228.9785905441572</v>
      </c>
      <c r="AI27" s="373">
        <f t="shared" si="9"/>
        <v>185.74821587867976</v>
      </c>
      <c r="AJ27" s="569"/>
      <c r="AK27" s="566"/>
      <c r="AL27" s="563"/>
      <c r="AM27" s="600"/>
      <c r="AN27" s="276">
        <f t="shared" si="10"/>
        <v>2228.9785905441572</v>
      </c>
      <c r="AO27" s="373">
        <f t="shared" si="11"/>
        <v>185.74821587867976</v>
      </c>
      <c r="AP27" s="569"/>
      <c r="AQ27" s="566"/>
      <c r="AR27" s="563"/>
      <c r="AS27" s="600"/>
      <c r="AT27" s="276">
        <f t="shared" si="12"/>
        <v>2228.9785905441572</v>
      </c>
      <c r="AU27" s="373">
        <f t="shared" si="13"/>
        <v>185.74821587867976</v>
      </c>
      <c r="AV27" s="569"/>
      <c r="AW27" s="566"/>
      <c r="AX27" s="563"/>
    </row>
    <row r="28" spans="1:50" s="270" customFormat="1" ht="14.1" customHeight="1" x14ac:dyDescent="0.25">
      <c r="A28" s="371">
        <v>3</v>
      </c>
      <c r="B28" s="392" t="s">
        <v>275</v>
      </c>
      <c r="C28" s="263" t="s">
        <v>276</v>
      </c>
      <c r="D28" s="263" t="s">
        <v>473</v>
      </c>
      <c r="E28" s="572"/>
      <c r="F28" s="272" t="str">
        <f t="shared" si="1"/>
        <v>079001PEPA_Batiment_Salle</v>
      </c>
      <c r="G28" s="272"/>
      <c r="H28" s="211" t="s">
        <v>76</v>
      </c>
      <c r="I28" s="272" t="s">
        <v>89</v>
      </c>
      <c r="J28" s="211" t="s">
        <v>251</v>
      </c>
      <c r="K28" s="211" t="s">
        <v>429</v>
      </c>
      <c r="L28" s="212" t="s">
        <v>10</v>
      </c>
      <c r="M28" s="393">
        <v>2</v>
      </c>
      <c r="N28" s="368">
        <v>1000</v>
      </c>
      <c r="O28" s="369">
        <v>0.05</v>
      </c>
      <c r="P28" s="276">
        <f t="shared" si="2"/>
        <v>2100</v>
      </c>
      <c r="Q28" s="277">
        <f t="shared" si="3"/>
        <v>175</v>
      </c>
      <c r="R28" s="566"/>
      <c r="S28" s="566"/>
      <c r="T28" s="563"/>
      <c r="U28" s="600"/>
      <c r="V28" s="276">
        <f t="shared" si="4"/>
        <v>2228.9785905441572</v>
      </c>
      <c r="W28" s="373">
        <f t="shared" si="5"/>
        <v>185.74821587867976</v>
      </c>
      <c r="X28" s="569"/>
      <c r="Y28" s="566"/>
      <c r="Z28" s="563"/>
      <c r="AA28" s="600"/>
      <c r="AB28" s="276">
        <f t="shared" si="6"/>
        <v>2228.9785905441572</v>
      </c>
      <c r="AC28" s="373">
        <f t="shared" si="7"/>
        <v>185.74821587867976</v>
      </c>
      <c r="AD28" s="569"/>
      <c r="AE28" s="566"/>
      <c r="AF28" s="563"/>
      <c r="AG28" s="600"/>
      <c r="AH28" s="276">
        <f t="shared" si="8"/>
        <v>2228.9785905441572</v>
      </c>
      <c r="AI28" s="373">
        <f t="shared" si="9"/>
        <v>185.74821587867976</v>
      </c>
      <c r="AJ28" s="569"/>
      <c r="AK28" s="566"/>
      <c r="AL28" s="563"/>
      <c r="AM28" s="600"/>
      <c r="AN28" s="276">
        <f t="shared" si="10"/>
        <v>2228.9785905441572</v>
      </c>
      <c r="AO28" s="373">
        <f t="shared" si="11"/>
        <v>185.74821587867976</v>
      </c>
      <c r="AP28" s="569"/>
      <c r="AQ28" s="566"/>
      <c r="AR28" s="563"/>
      <c r="AS28" s="600"/>
      <c r="AT28" s="276">
        <f t="shared" si="12"/>
        <v>2228.9785905441572</v>
      </c>
      <c r="AU28" s="373">
        <f t="shared" si="13"/>
        <v>185.74821587867976</v>
      </c>
      <c r="AV28" s="569"/>
      <c r="AW28" s="566"/>
      <c r="AX28" s="563"/>
    </row>
    <row r="29" spans="1:50" s="270" customFormat="1" ht="14.1" customHeight="1" thickBot="1" x14ac:dyDescent="0.3">
      <c r="A29" s="374">
        <v>3</v>
      </c>
      <c r="B29" s="388" t="s">
        <v>275</v>
      </c>
      <c r="C29" s="376" t="s">
        <v>276</v>
      </c>
      <c r="D29" s="376" t="s">
        <v>473</v>
      </c>
      <c r="E29" s="575"/>
      <c r="F29" s="283" t="str">
        <f t="shared" si="1"/>
        <v>079001PEPA_Batiment_Salle</v>
      </c>
      <c r="G29" s="283"/>
      <c r="H29" s="220" t="s">
        <v>76</v>
      </c>
      <c r="I29" s="283" t="s">
        <v>89</v>
      </c>
      <c r="J29" s="220" t="s">
        <v>251</v>
      </c>
      <c r="K29" s="220" t="s">
        <v>429</v>
      </c>
      <c r="L29" s="221" t="s">
        <v>10</v>
      </c>
      <c r="M29" s="389">
        <v>2</v>
      </c>
      <c r="N29" s="390">
        <v>1000</v>
      </c>
      <c r="O29" s="391">
        <v>0.05</v>
      </c>
      <c r="P29" s="287">
        <f t="shared" si="2"/>
        <v>2100</v>
      </c>
      <c r="Q29" s="288">
        <f t="shared" si="3"/>
        <v>175</v>
      </c>
      <c r="R29" s="567"/>
      <c r="S29" s="567"/>
      <c r="T29" s="564"/>
      <c r="U29" s="600"/>
      <c r="V29" s="287">
        <f t="shared" si="4"/>
        <v>2228.9785905441572</v>
      </c>
      <c r="W29" s="383">
        <f t="shared" si="5"/>
        <v>185.74821587867976</v>
      </c>
      <c r="X29" s="570"/>
      <c r="Y29" s="567"/>
      <c r="Z29" s="564"/>
      <c r="AA29" s="600"/>
      <c r="AB29" s="287">
        <f t="shared" si="6"/>
        <v>2228.9785905441572</v>
      </c>
      <c r="AC29" s="383">
        <f t="shared" si="7"/>
        <v>185.74821587867976</v>
      </c>
      <c r="AD29" s="570"/>
      <c r="AE29" s="567"/>
      <c r="AF29" s="564"/>
      <c r="AG29" s="600"/>
      <c r="AH29" s="287">
        <f t="shared" si="8"/>
        <v>2228.9785905441572</v>
      </c>
      <c r="AI29" s="383">
        <f t="shared" si="9"/>
        <v>185.74821587867976</v>
      </c>
      <c r="AJ29" s="570"/>
      <c r="AK29" s="567"/>
      <c r="AL29" s="564"/>
      <c r="AM29" s="600"/>
      <c r="AN29" s="287">
        <f t="shared" si="10"/>
        <v>2228.9785905441572</v>
      </c>
      <c r="AO29" s="383">
        <f t="shared" si="11"/>
        <v>185.74821587867976</v>
      </c>
      <c r="AP29" s="570"/>
      <c r="AQ29" s="567"/>
      <c r="AR29" s="564"/>
      <c r="AS29" s="600"/>
      <c r="AT29" s="287">
        <f t="shared" si="12"/>
        <v>2228.9785905441572</v>
      </c>
      <c r="AU29" s="383">
        <f t="shared" si="13"/>
        <v>185.74821587867976</v>
      </c>
      <c r="AV29" s="570"/>
      <c r="AW29" s="567"/>
      <c r="AX29" s="564"/>
    </row>
    <row r="31" spans="1:50" x14ac:dyDescent="0.25">
      <c r="B31" s="345" t="s">
        <v>453</v>
      </c>
      <c r="R31" s="232">
        <f>SUM(R19:R24)</f>
        <v>12600</v>
      </c>
      <c r="S31" s="232">
        <f t="shared" ref="S31:AW31" si="14">SUM(S19:S24)</f>
        <v>1050</v>
      </c>
      <c r="T31" s="232">
        <f t="shared" si="14"/>
        <v>0</v>
      </c>
      <c r="X31" s="232">
        <f t="shared" si="14"/>
        <v>13373.871543264944</v>
      </c>
      <c r="Y31" s="232">
        <f t="shared" si="14"/>
        <v>1114.4892952720786</v>
      </c>
      <c r="AD31" s="232">
        <f t="shared" si="14"/>
        <v>13373.871543264944</v>
      </c>
      <c r="AE31" s="232">
        <f t="shared" si="14"/>
        <v>1114.4892952720786</v>
      </c>
      <c r="AJ31" s="232">
        <f t="shared" si="14"/>
        <v>13373.871543264944</v>
      </c>
      <c r="AK31" s="232">
        <f t="shared" si="14"/>
        <v>1114.4892952720786</v>
      </c>
      <c r="AP31" s="232">
        <f t="shared" si="14"/>
        <v>13373.871543264944</v>
      </c>
      <c r="AQ31" s="232">
        <f t="shared" si="14"/>
        <v>1114.4892952720786</v>
      </c>
      <c r="AV31" s="232">
        <f t="shared" si="14"/>
        <v>13373.871543264944</v>
      </c>
      <c r="AW31" s="232">
        <f t="shared" si="14"/>
        <v>1114.4892952720786</v>
      </c>
      <c r="AX31" s="232"/>
    </row>
    <row r="32" spans="1:50" x14ac:dyDescent="0.25">
      <c r="B32" s="345" t="s">
        <v>454</v>
      </c>
      <c r="R32" s="232">
        <f>SUM(R25)</f>
        <v>10500</v>
      </c>
      <c r="S32" s="232">
        <f t="shared" ref="S32:AW32" si="15">SUM(S25)</f>
        <v>875</v>
      </c>
      <c r="T32" s="232">
        <f t="shared" si="15"/>
        <v>0</v>
      </c>
      <c r="X32" s="232">
        <f t="shared" si="15"/>
        <v>11144.892952720786</v>
      </c>
      <c r="Y32" s="232">
        <f t="shared" si="15"/>
        <v>928.74107939339876</v>
      </c>
      <c r="AD32" s="232">
        <f t="shared" si="15"/>
        <v>11144.892952720786</v>
      </c>
      <c r="AE32" s="232">
        <f t="shared" si="15"/>
        <v>928.74107939339876</v>
      </c>
      <c r="AJ32" s="232">
        <f t="shared" si="15"/>
        <v>11144.892952720786</v>
      </c>
      <c r="AK32" s="232">
        <f t="shared" si="15"/>
        <v>928.74107939339876</v>
      </c>
      <c r="AP32" s="232">
        <f t="shared" si="15"/>
        <v>11144.892952720786</v>
      </c>
      <c r="AQ32" s="232">
        <f t="shared" si="15"/>
        <v>928.74107939339876</v>
      </c>
      <c r="AV32" s="232">
        <f t="shared" si="15"/>
        <v>11144.892952720786</v>
      </c>
      <c r="AW32" s="232">
        <f t="shared" si="15"/>
        <v>928.74107939339876</v>
      </c>
      <c r="AX32" s="232"/>
    </row>
  </sheetData>
  <autoFilter ref="A18:AX29"/>
  <dataConsolidate/>
  <mergeCells count="67">
    <mergeCell ref="AW25:AW29"/>
    <mergeCell ref="AX25:AX29"/>
    <mergeCell ref="AW20:AW22"/>
    <mergeCell ref="AX20:AX22"/>
    <mergeCell ref="AP23:AP24"/>
    <mergeCell ref="AQ23:AQ24"/>
    <mergeCell ref="AR23:AR24"/>
    <mergeCell ref="AV23:AV24"/>
    <mergeCell ref="AW23:AW24"/>
    <mergeCell ref="AX23:AX24"/>
    <mergeCell ref="AR25:AR29"/>
    <mergeCell ref="AP20:AP22"/>
    <mergeCell ref="AQ20:AQ22"/>
    <mergeCell ref="AR20:AR22"/>
    <mergeCell ref="AV20:AV22"/>
    <mergeCell ref="AV25:AV29"/>
    <mergeCell ref="AK23:AK24"/>
    <mergeCell ref="AK25:AK29"/>
    <mergeCell ref="AL25:AL29"/>
    <mergeCell ref="AP25:AP29"/>
    <mergeCell ref="AQ25:AQ29"/>
    <mergeCell ref="AM19:AM29"/>
    <mergeCell ref="AK20:AK22"/>
    <mergeCell ref="AL20:AL22"/>
    <mergeCell ref="AL23:AL24"/>
    <mergeCell ref="AF25:AF29"/>
    <mergeCell ref="AD20:AD22"/>
    <mergeCell ref="AE20:AE22"/>
    <mergeCell ref="AF20:AF22"/>
    <mergeCell ref="AJ20:AJ22"/>
    <mergeCell ref="AJ25:AJ29"/>
    <mergeCell ref="AD23:AD24"/>
    <mergeCell ref="AE23:AE24"/>
    <mergeCell ref="AF23:AF24"/>
    <mergeCell ref="AJ23:AJ24"/>
    <mergeCell ref="AS19:AS29"/>
    <mergeCell ref="A1:C1"/>
    <mergeCell ref="A3:C3"/>
    <mergeCell ref="A5:B5"/>
    <mergeCell ref="A6:C6"/>
    <mergeCell ref="N17:O17"/>
    <mergeCell ref="U19:U29"/>
    <mergeCell ref="R20:R22"/>
    <mergeCell ref="S20:S22"/>
    <mergeCell ref="R23:R24"/>
    <mergeCell ref="S23:S24"/>
    <mergeCell ref="R25:R29"/>
    <mergeCell ref="S25:S29"/>
    <mergeCell ref="E27:E29"/>
    <mergeCell ref="E25:E26"/>
    <mergeCell ref="E23:E24"/>
    <mergeCell ref="AA19:AA29"/>
    <mergeCell ref="AG19:AG29"/>
    <mergeCell ref="T20:T22"/>
    <mergeCell ref="T23:T24"/>
    <mergeCell ref="T25:T29"/>
    <mergeCell ref="X20:X22"/>
    <mergeCell ref="Y20:Y22"/>
    <mergeCell ref="Z20:Z22"/>
    <mergeCell ref="X23:X24"/>
    <mergeCell ref="Y23:Y24"/>
    <mergeCell ref="Z23:Z24"/>
    <mergeCell ref="X25:X29"/>
    <mergeCell ref="Y25:Y29"/>
    <mergeCell ref="Z25:Z29"/>
    <mergeCell ref="AD25:AD29"/>
    <mergeCell ref="AE25:AE29"/>
  </mergeCells>
  <conditionalFormatting sqref="E25 G21:G26">
    <cfRule type="expression" dxfId="23" priority="24">
      <formula>ISBLANK(#REF!)</formula>
    </cfRule>
  </conditionalFormatting>
  <conditionalFormatting sqref="E20:E23">
    <cfRule type="expression" dxfId="22" priority="22">
      <formula>ISBLANK(#REF!)</formula>
    </cfRule>
  </conditionalFormatting>
  <conditionalFormatting sqref="G27:G29">
    <cfRule type="expression" dxfId="21" priority="29">
      <formula>ISBLANK(#REF!)</formula>
    </cfRule>
  </conditionalFormatting>
  <conditionalFormatting sqref="E19">
    <cfRule type="expression" dxfId="20" priority="17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H19:H29</xm:sqref>
        </x14:dataValidation>
        <x14:dataValidation type="list" allowBlank="1" showInputMessage="1" showErrorMessage="1">
          <x14:formula1>
            <xm:f>Liste_D!$B$2:$B$61</xm:f>
          </x14:formula1>
          <xm:sqref>I19:I29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6"/>
  <sheetViews>
    <sheetView topLeftCell="A19" zoomScale="85" zoomScaleNormal="85" workbookViewId="0">
      <selection activeCell="M78" sqref="M78"/>
    </sheetView>
  </sheetViews>
  <sheetFormatPr baseColWidth="10" defaultColWidth="10.85546875" defaultRowHeight="15.75" outlineLevelRow="1" outlineLevelCol="1" x14ac:dyDescent="0.3"/>
  <cols>
    <col min="1" max="1" width="6.85546875" style="139" customWidth="1"/>
    <col min="2" max="2" width="17.5703125" style="139" customWidth="1"/>
    <col min="3" max="4" width="10.85546875" style="139"/>
    <col min="5" max="5" width="10.85546875" style="144"/>
    <col min="6" max="6" width="13.7109375" style="139" customWidth="1" outlineLevel="1"/>
    <col min="7" max="7" width="9.85546875" style="139" customWidth="1" outlineLevel="1"/>
    <col min="8" max="11" width="10.85546875" style="139" customWidth="1" outlineLevel="1"/>
    <col min="12" max="12" width="5.42578125" style="139" hidden="1" customWidth="1" outlineLevel="1"/>
    <col min="13" max="13" width="12.85546875" style="140" customWidth="1" outlineLevel="1"/>
    <col min="14" max="14" width="11" style="141" bestFit="1" customWidth="1"/>
    <col min="15" max="15" width="11" style="142" bestFit="1" customWidth="1"/>
    <col min="16" max="16" width="11" style="141" customWidth="1" outlineLevel="1"/>
    <col min="17" max="17" width="11.140625" style="141" customWidth="1" outlineLevel="1"/>
    <col min="18" max="18" width="12.5703125" style="141" customWidth="1"/>
    <col min="19" max="19" width="12.7109375" style="141" customWidth="1"/>
    <col min="20" max="20" width="10.85546875" style="141"/>
    <col min="21" max="21" width="2.7109375" style="141" customWidth="1"/>
    <col min="22" max="22" width="11" style="141" customWidth="1" outlineLevel="1"/>
    <col min="23" max="26" width="13.140625" style="141" customWidth="1" outlineLevel="1"/>
    <col min="27" max="27" width="2.42578125" style="141" customWidth="1"/>
    <col min="28" max="28" width="11" style="141" customWidth="1" outlineLevel="1"/>
    <col min="29" max="29" width="12.140625" style="141" customWidth="1" outlineLevel="1"/>
    <col min="30" max="31" width="12.7109375" style="141" customWidth="1" outlineLevel="1"/>
    <col min="32" max="32" width="10.85546875" style="141" customWidth="1" outlineLevel="1"/>
    <col min="33" max="33" width="2.5703125" style="141" customWidth="1"/>
    <col min="34" max="34" width="11" style="141" customWidth="1" outlineLevel="1"/>
    <col min="35" max="35" width="12.140625" style="141" customWidth="1" outlineLevel="1"/>
    <col min="36" max="37" width="12.85546875" style="141" customWidth="1" outlineLevel="1"/>
    <col min="38" max="38" width="10.85546875" style="141" customWidth="1" outlineLevel="1"/>
    <col min="39" max="39" width="3.140625" style="141" customWidth="1"/>
    <col min="40" max="40" width="11" style="141" customWidth="1" outlineLevel="1"/>
    <col min="41" max="41" width="12.140625" style="141" customWidth="1" outlineLevel="1"/>
    <col min="42" max="43" width="13.140625" style="141" customWidth="1" outlineLevel="1"/>
    <col min="44" max="44" width="10.85546875" style="141" customWidth="1" outlineLevel="1"/>
    <col min="45" max="45" width="3.42578125" style="141" customWidth="1"/>
    <col min="46" max="46" width="11" style="141" customWidth="1" outlineLevel="1" collapsed="1"/>
    <col min="47" max="47" width="12.140625" style="141" customWidth="1" outlineLevel="1"/>
    <col min="48" max="48" width="16.42578125" style="139" bestFit="1" customWidth="1" outlineLevel="1"/>
    <col min="49" max="49" width="17.140625" style="139" bestFit="1" customWidth="1" outlineLevel="1"/>
    <col min="50" max="50" width="7.140625" style="139" customWidth="1" outlineLevel="1"/>
    <col min="51" max="16384" width="10.85546875" style="139"/>
  </cols>
  <sheetData>
    <row r="1" spans="1:5" outlineLevel="1" x14ac:dyDescent="0.3">
      <c r="A1" s="620" t="s">
        <v>21</v>
      </c>
      <c r="B1" s="620"/>
      <c r="C1" s="620"/>
      <c r="D1" s="137"/>
      <c r="E1" s="138"/>
    </row>
    <row r="2" spans="1:5" outlineLevel="1" x14ac:dyDescent="0.3">
      <c r="A2" s="137"/>
      <c r="B2" s="137"/>
      <c r="C2" s="137"/>
      <c r="D2" s="137"/>
      <c r="E2" s="138"/>
    </row>
    <row r="3" spans="1:5" outlineLevel="1" x14ac:dyDescent="0.3">
      <c r="A3" s="554" t="s">
        <v>22</v>
      </c>
      <c r="B3" s="555"/>
      <c r="C3" s="555"/>
      <c r="D3" s="137"/>
      <c r="E3" s="138"/>
    </row>
    <row r="4" spans="1:5" outlineLevel="1" x14ac:dyDescent="0.3">
      <c r="A4" s="143"/>
      <c r="B4" s="137"/>
      <c r="C4" s="137"/>
      <c r="D4" s="137"/>
      <c r="E4" s="138"/>
    </row>
    <row r="5" spans="1:5" outlineLevel="1" x14ac:dyDescent="0.3">
      <c r="A5" s="556" t="s">
        <v>23</v>
      </c>
      <c r="B5" s="557"/>
      <c r="C5" s="137"/>
      <c r="D5" s="137"/>
      <c r="E5" s="138"/>
    </row>
    <row r="6" spans="1:5" outlineLevel="1" x14ac:dyDescent="0.3">
      <c r="A6" s="558" t="s">
        <v>24</v>
      </c>
      <c r="B6" s="559"/>
      <c r="C6" s="559"/>
      <c r="D6" s="137"/>
      <c r="E6" s="138"/>
    </row>
    <row r="7" spans="1:5" ht="6.6" customHeight="1" outlineLevel="1" thickBot="1" x14ac:dyDescent="0.35">
      <c r="A7" s="137"/>
      <c r="B7" s="137"/>
      <c r="C7" s="137"/>
      <c r="D7" s="137"/>
      <c r="E7" s="138"/>
    </row>
    <row r="8" spans="1:5" ht="25.5" customHeight="1" outlineLevel="1" thickBot="1" x14ac:dyDescent="0.35">
      <c r="A8" s="137"/>
      <c r="B8" s="137"/>
      <c r="C8" s="137"/>
      <c r="D8" s="145" t="s">
        <v>25</v>
      </c>
      <c r="E8" s="146" t="s">
        <v>26</v>
      </c>
    </row>
    <row r="9" spans="1:5" outlineLevel="1" x14ac:dyDescent="0.3">
      <c r="A9" s="147" t="s">
        <v>27</v>
      </c>
      <c r="B9" s="148" t="s">
        <v>28</v>
      </c>
      <c r="C9" s="149" t="s">
        <v>29</v>
      </c>
      <c r="D9" s="150">
        <v>112.1</v>
      </c>
      <c r="E9" s="151"/>
    </row>
    <row r="10" spans="1:5" outlineLevel="1" x14ac:dyDescent="0.3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</row>
    <row r="11" spans="1:5" outlineLevel="1" x14ac:dyDescent="0.3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5" outlineLevel="1" x14ac:dyDescent="0.3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5" outlineLevel="1" x14ac:dyDescent="0.3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5" ht="16.5" outlineLevel="1" thickBot="1" x14ac:dyDescent="0.35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5" outlineLevel="1" x14ac:dyDescent="0.3"/>
    <row r="16" spans="1:5" outlineLevel="1" x14ac:dyDescent="0.3"/>
    <row r="17" spans="1:50" ht="16.5" thickBot="1" x14ac:dyDescent="0.35">
      <c r="N17" s="621" t="s">
        <v>50</v>
      </c>
      <c r="O17" s="621"/>
    </row>
    <row r="18" spans="1:50" ht="48.75" thickBot="1" x14ac:dyDescent="0.35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213</v>
      </c>
      <c r="F18" s="172" t="s">
        <v>170</v>
      </c>
      <c r="G18" s="172" t="s">
        <v>182</v>
      </c>
      <c r="H18" s="171" t="s">
        <v>5</v>
      </c>
      <c r="I18" s="171" t="s">
        <v>6</v>
      </c>
      <c r="J18" s="171" t="s">
        <v>428</v>
      </c>
      <c r="K18" s="171" t="s">
        <v>9</v>
      </c>
      <c r="L18" s="173" t="s">
        <v>10</v>
      </c>
      <c r="M18" s="174" t="s">
        <v>7</v>
      </c>
      <c r="N18" s="293" t="s">
        <v>218</v>
      </c>
      <c r="O18" s="294" t="s">
        <v>37</v>
      </c>
      <c r="P18" s="176" t="s">
        <v>39</v>
      </c>
      <c r="Q18" s="177" t="s">
        <v>38</v>
      </c>
      <c r="R18" s="177" t="s">
        <v>52</v>
      </c>
      <c r="S18" s="177" t="s">
        <v>51</v>
      </c>
      <c r="T18" s="178" t="s">
        <v>53</v>
      </c>
      <c r="U18" s="179"/>
      <c r="V18" s="180" t="s">
        <v>41</v>
      </c>
      <c r="W18" s="181" t="s">
        <v>40</v>
      </c>
      <c r="X18" s="181" t="s">
        <v>222</v>
      </c>
      <c r="Y18" s="181" t="s">
        <v>55</v>
      </c>
      <c r="Z18" s="182" t="s">
        <v>54</v>
      </c>
      <c r="AA18" s="183"/>
      <c r="AB18" s="184" t="s">
        <v>43</v>
      </c>
      <c r="AC18" s="185" t="s">
        <v>42</v>
      </c>
      <c r="AD18" s="185" t="s">
        <v>224</v>
      </c>
      <c r="AE18" s="185" t="s">
        <v>223</v>
      </c>
      <c r="AF18" s="186" t="s">
        <v>56</v>
      </c>
      <c r="AG18" s="187"/>
      <c r="AH18" s="188" t="s">
        <v>45</v>
      </c>
      <c r="AI18" s="189" t="s">
        <v>44</v>
      </c>
      <c r="AJ18" s="189" t="s">
        <v>61</v>
      </c>
      <c r="AK18" s="189" t="s">
        <v>60</v>
      </c>
      <c r="AL18" s="190" t="s">
        <v>57</v>
      </c>
      <c r="AM18" s="191"/>
      <c r="AN18" s="192" t="s">
        <v>47</v>
      </c>
      <c r="AO18" s="193" t="s">
        <v>46</v>
      </c>
      <c r="AP18" s="193" t="s">
        <v>63</v>
      </c>
      <c r="AQ18" s="193" t="s">
        <v>62</v>
      </c>
      <c r="AR18" s="194" t="s">
        <v>58</v>
      </c>
      <c r="AS18" s="195"/>
      <c r="AT18" s="196" t="s">
        <v>49</v>
      </c>
      <c r="AU18" s="197" t="s">
        <v>48</v>
      </c>
      <c r="AV18" s="198" t="s">
        <v>65</v>
      </c>
      <c r="AW18" s="198" t="s">
        <v>64</v>
      </c>
      <c r="AX18" s="199" t="s">
        <v>59</v>
      </c>
    </row>
    <row r="19" spans="1:50" s="303" customFormat="1" ht="16.5" x14ac:dyDescent="0.3">
      <c r="A19" s="295">
        <v>3</v>
      </c>
      <c r="B19" s="296" t="s">
        <v>254</v>
      </c>
      <c r="C19" s="296" t="s">
        <v>255</v>
      </c>
      <c r="D19" s="296" t="s">
        <v>473</v>
      </c>
      <c r="E19" s="604" t="str">
        <f>CONCATENATE(C19,I19)</f>
        <v>201001TTPL</v>
      </c>
      <c r="F19" s="210" t="s">
        <v>195</v>
      </c>
      <c r="G19" s="296">
        <v>132.32</v>
      </c>
      <c r="H19" s="297" t="s">
        <v>78</v>
      </c>
      <c r="I19" s="210" t="s">
        <v>114</v>
      </c>
      <c r="J19" s="296" t="s">
        <v>257</v>
      </c>
      <c r="K19" s="296" t="s">
        <v>258</v>
      </c>
      <c r="L19" s="298" t="s">
        <v>10</v>
      </c>
      <c r="M19" s="299">
        <v>1</v>
      </c>
      <c r="N19" s="300">
        <v>1000</v>
      </c>
      <c r="O19" s="301">
        <v>0.05</v>
      </c>
      <c r="P19" s="217">
        <f t="shared" ref="P19:P62" si="0">N19*(O19+1)*M19</f>
        <v>1050</v>
      </c>
      <c r="Q19" s="216">
        <f t="shared" ref="Q19:Q57" si="1">P19/12</f>
        <v>87.5</v>
      </c>
      <c r="R19" s="610">
        <f>SUM(P19:P29)</f>
        <v>11550</v>
      </c>
      <c r="S19" s="610">
        <f>SUM(Q19:Q29)</f>
        <v>962.5</v>
      </c>
      <c r="T19" s="613"/>
      <c r="U19" s="616"/>
      <c r="V19" s="207">
        <f t="shared" ref="V19:V28" si="2">P19*$E$10</f>
        <v>1114.4892952720786</v>
      </c>
      <c r="W19" s="302">
        <f t="shared" ref="W19:W57" si="3">V19/12</f>
        <v>92.874107939339879</v>
      </c>
      <c r="X19" s="607">
        <f>SUM(V19:V29)</f>
        <v>12259.382247992864</v>
      </c>
      <c r="Y19" s="610">
        <f>SUM(W19:W29)</f>
        <v>1021.6151873327386</v>
      </c>
      <c r="Z19" s="613"/>
      <c r="AA19" s="616"/>
      <c r="AB19" s="207">
        <f t="shared" ref="AB19:AB28" si="4">P19*$E$11</f>
        <v>1114.4892952720786</v>
      </c>
      <c r="AC19" s="302">
        <f t="shared" ref="AC19:AC57" si="5">AB19/12</f>
        <v>92.874107939339879</v>
      </c>
      <c r="AD19" s="607">
        <f>SUM(AB19:AB29)</f>
        <v>12259.382247992864</v>
      </c>
      <c r="AE19" s="610">
        <f>SUM(AC19:AC29)</f>
        <v>1021.6151873327386</v>
      </c>
      <c r="AF19" s="613"/>
      <c r="AG19" s="616"/>
      <c r="AH19" s="207">
        <f t="shared" ref="AH19:AH28" si="6">P19*$E$12</f>
        <v>1114.4892952720786</v>
      </c>
      <c r="AI19" s="302">
        <f t="shared" ref="AI19:AI57" si="7">AH19/12</f>
        <v>92.874107939339879</v>
      </c>
      <c r="AJ19" s="607">
        <f>SUM(AH19:AH29)</f>
        <v>12259.382247992864</v>
      </c>
      <c r="AK19" s="610">
        <f>SUM(AI19:AI29)</f>
        <v>1021.6151873327386</v>
      </c>
      <c r="AL19" s="613"/>
      <c r="AM19" s="616"/>
      <c r="AN19" s="207">
        <f t="shared" ref="AN19:AN28" si="8">P19*$E$13</f>
        <v>1114.4892952720786</v>
      </c>
      <c r="AO19" s="302">
        <f t="shared" ref="AO19:AO57" si="9">AN19/12</f>
        <v>92.874107939339879</v>
      </c>
      <c r="AP19" s="607">
        <f>SUM(AN19:AN29)</f>
        <v>12259.382247992864</v>
      </c>
      <c r="AQ19" s="610">
        <f>SUM(AO19:AO29)</f>
        <v>1021.6151873327386</v>
      </c>
      <c r="AR19" s="613"/>
      <c r="AS19" s="616"/>
      <c r="AT19" s="207">
        <f t="shared" ref="AT19:AT28" si="10">P19*$E$14</f>
        <v>1114.4892952720786</v>
      </c>
      <c r="AU19" s="302">
        <f t="shared" ref="AU19:AU57" si="11">AT19/12</f>
        <v>92.874107939339879</v>
      </c>
      <c r="AV19" s="607">
        <f>SUM(AT19:AT29)</f>
        <v>12259.382247992864</v>
      </c>
      <c r="AW19" s="610">
        <f>SUM(AU19:AU29)</f>
        <v>1021.6151873327386</v>
      </c>
      <c r="AX19" s="613"/>
    </row>
    <row r="20" spans="1:50" s="303" customFormat="1" ht="16.5" x14ac:dyDescent="0.3">
      <c r="A20" s="304">
        <v>3</v>
      </c>
      <c r="B20" s="201" t="s">
        <v>254</v>
      </c>
      <c r="C20" s="201" t="s">
        <v>255</v>
      </c>
      <c r="D20" s="201" t="s">
        <v>473</v>
      </c>
      <c r="E20" s="605"/>
      <c r="F20" s="209" t="s">
        <v>197</v>
      </c>
      <c r="G20" s="201">
        <v>3.18</v>
      </c>
      <c r="H20" s="297" t="s">
        <v>78</v>
      </c>
      <c r="I20" s="209" t="s">
        <v>114</v>
      </c>
      <c r="J20" s="201" t="s">
        <v>257</v>
      </c>
      <c r="K20" s="201" t="s">
        <v>259</v>
      </c>
      <c r="L20" s="305" t="s">
        <v>10</v>
      </c>
      <c r="M20" s="306">
        <v>1</v>
      </c>
      <c r="N20" s="307">
        <v>1000</v>
      </c>
      <c r="O20" s="213">
        <v>0.05</v>
      </c>
      <c r="P20" s="214">
        <f t="shared" si="0"/>
        <v>1050</v>
      </c>
      <c r="Q20" s="215">
        <f t="shared" si="1"/>
        <v>87.5</v>
      </c>
      <c r="R20" s="611"/>
      <c r="S20" s="611"/>
      <c r="T20" s="614"/>
      <c r="U20" s="616"/>
      <c r="V20" s="214">
        <f t="shared" si="2"/>
        <v>1114.4892952720786</v>
      </c>
      <c r="W20" s="308">
        <f t="shared" si="3"/>
        <v>92.874107939339879</v>
      </c>
      <c r="X20" s="608"/>
      <c r="Y20" s="611"/>
      <c r="Z20" s="614"/>
      <c r="AA20" s="616"/>
      <c r="AB20" s="214">
        <f t="shared" si="4"/>
        <v>1114.4892952720786</v>
      </c>
      <c r="AC20" s="308">
        <f t="shared" si="5"/>
        <v>92.874107939339879</v>
      </c>
      <c r="AD20" s="608"/>
      <c r="AE20" s="611"/>
      <c r="AF20" s="614"/>
      <c r="AG20" s="616"/>
      <c r="AH20" s="214">
        <f t="shared" si="6"/>
        <v>1114.4892952720786</v>
      </c>
      <c r="AI20" s="308">
        <f t="shared" si="7"/>
        <v>92.874107939339879</v>
      </c>
      <c r="AJ20" s="608"/>
      <c r="AK20" s="611"/>
      <c r="AL20" s="614"/>
      <c r="AM20" s="616"/>
      <c r="AN20" s="214">
        <f t="shared" si="8"/>
        <v>1114.4892952720786</v>
      </c>
      <c r="AO20" s="308">
        <f t="shared" si="9"/>
        <v>92.874107939339879</v>
      </c>
      <c r="AP20" s="608"/>
      <c r="AQ20" s="611"/>
      <c r="AR20" s="614"/>
      <c r="AS20" s="616"/>
      <c r="AT20" s="214">
        <f t="shared" si="10"/>
        <v>1114.4892952720786</v>
      </c>
      <c r="AU20" s="308">
        <f t="shared" si="11"/>
        <v>92.874107939339879</v>
      </c>
      <c r="AV20" s="608"/>
      <c r="AW20" s="611"/>
      <c r="AX20" s="614"/>
    </row>
    <row r="21" spans="1:50" s="303" customFormat="1" ht="16.5" x14ac:dyDescent="0.3">
      <c r="A21" s="304">
        <v>3</v>
      </c>
      <c r="B21" s="201" t="s">
        <v>254</v>
      </c>
      <c r="C21" s="201" t="s">
        <v>255</v>
      </c>
      <c r="D21" s="201" t="s">
        <v>473</v>
      </c>
      <c r="E21" s="605"/>
      <c r="F21" s="209" t="s">
        <v>197</v>
      </c>
      <c r="G21" s="201">
        <v>3.61</v>
      </c>
      <c r="H21" s="297" t="s">
        <v>78</v>
      </c>
      <c r="I21" s="209" t="s">
        <v>114</v>
      </c>
      <c r="J21" s="201" t="s">
        <v>257</v>
      </c>
      <c r="K21" s="201" t="s">
        <v>263</v>
      </c>
      <c r="L21" s="305" t="s">
        <v>10</v>
      </c>
      <c r="M21" s="306">
        <v>1</v>
      </c>
      <c r="N21" s="307">
        <v>1000</v>
      </c>
      <c r="O21" s="213">
        <v>0.05</v>
      </c>
      <c r="P21" s="214">
        <f t="shared" si="0"/>
        <v>1050</v>
      </c>
      <c r="Q21" s="215">
        <f t="shared" si="1"/>
        <v>87.5</v>
      </c>
      <c r="R21" s="611"/>
      <c r="S21" s="611"/>
      <c r="T21" s="614"/>
      <c r="U21" s="616"/>
      <c r="V21" s="214">
        <f t="shared" si="2"/>
        <v>1114.4892952720786</v>
      </c>
      <c r="W21" s="308">
        <f t="shared" si="3"/>
        <v>92.874107939339879</v>
      </c>
      <c r="X21" s="608"/>
      <c r="Y21" s="611"/>
      <c r="Z21" s="614"/>
      <c r="AA21" s="616"/>
      <c r="AB21" s="214">
        <f t="shared" si="4"/>
        <v>1114.4892952720786</v>
      </c>
      <c r="AC21" s="308">
        <f t="shared" si="5"/>
        <v>92.874107939339879</v>
      </c>
      <c r="AD21" s="608"/>
      <c r="AE21" s="611"/>
      <c r="AF21" s="614"/>
      <c r="AG21" s="616"/>
      <c r="AH21" s="214">
        <f t="shared" si="6"/>
        <v>1114.4892952720786</v>
      </c>
      <c r="AI21" s="308">
        <f t="shared" si="7"/>
        <v>92.874107939339879</v>
      </c>
      <c r="AJ21" s="608"/>
      <c r="AK21" s="611"/>
      <c r="AL21" s="614"/>
      <c r="AM21" s="616"/>
      <c r="AN21" s="214">
        <f t="shared" si="8"/>
        <v>1114.4892952720786</v>
      </c>
      <c r="AO21" s="308">
        <f t="shared" si="9"/>
        <v>92.874107939339879</v>
      </c>
      <c r="AP21" s="608"/>
      <c r="AQ21" s="611"/>
      <c r="AR21" s="614"/>
      <c r="AS21" s="616"/>
      <c r="AT21" s="214">
        <f t="shared" si="10"/>
        <v>1114.4892952720786</v>
      </c>
      <c r="AU21" s="308">
        <f t="shared" si="11"/>
        <v>92.874107939339879</v>
      </c>
      <c r="AV21" s="608"/>
      <c r="AW21" s="611"/>
      <c r="AX21" s="614"/>
    </row>
    <row r="22" spans="1:50" s="303" customFormat="1" ht="16.5" x14ac:dyDescent="0.3">
      <c r="A22" s="304">
        <v>3</v>
      </c>
      <c r="B22" s="201" t="s">
        <v>254</v>
      </c>
      <c r="C22" s="201" t="s">
        <v>255</v>
      </c>
      <c r="D22" s="201" t="s">
        <v>473</v>
      </c>
      <c r="E22" s="605"/>
      <c r="F22" s="209" t="s">
        <v>197</v>
      </c>
      <c r="G22" s="201">
        <v>4.7699999999999996</v>
      </c>
      <c r="H22" s="297" t="s">
        <v>78</v>
      </c>
      <c r="I22" s="209" t="s">
        <v>114</v>
      </c>
      <c r="J22" s="201" t="s">
        <v>257</v>
      </c>
      <c r="K22" s="201" t="s">
        <v>279</v>
      </c>
      <c r="L22" s="305" t="s">
        <v>10</v>
      </c>
      <c r="M22" s="306">
        <v>1</v>
      </c>
      <c r="N22" s="307">
        <v>1000</v>
      </c>
      <c r="O22" s="213">
        <v>0.05</v>
      </c>
      <c r="P22" s="214">
        <f t="shared" si="0"/>
        <v>1050</v>
      </c>
      <c r="Q22" s="215">
        <f t="shared" si="1"/>
        <v>87.5</v>
      </c>
      <c r="R22" s="611"/>
      <c r="S22" s="611"/>
      <c r="T22" s="614"/>
      <c r="U22" s="616"/>
      <c r="V22" s="214">
        <f t="shared" si="2"/>
        <v>1114.4892952720786</v>
      </c>
      <c r="W22" s="308">
        <f t="shared" si="3"/>
        <v>92.874107939339879</v>
      </c>
      <c r="X22" s="608"/>
      <c r="Y22" s="611"/>
      <c r="Z22" s="614"/>
      <c r="AA22" s="616"/>
      <c r="AB22" s="214">
        <f t="shared" si="4"/>
        <v>1114.4892952720786</v>
      </c>
      <c r="AC22" s="308">
        <f t="shared" si="5"/>
        <v>92.874107939339879</v>
      </c>
      <c r="AD22" s="608"/>
      <c r="AE22" s="611"/>
      <c r="AF22" s="614"/>
      <c r="AG22" s="616"/>
      <c r="AH22" s="214">
        <f t="shared" si="6"/>
        <v>1114.4892952720786</v>
      </c>
      <c r="AI22" s="308">
        <f t="shared" si="7"/>
        <v>92.874107939339879</v>
      </c>
      <c r="AJ22" s="608"/>
      <c r="AK22" s="611"/>
      <c r="AL22" s="614"/>
      <c r="AM22" s="616"/>
      <c r="AN22" s="214">
        <f t="shared" si="8"/>
        <v>1114.4892952720786</v>
      </c>
      <c r="AO22" s="308">
        <f t="shared" si="9"/>
        <v>92.874107939339879</v>
      </c>
      <c r="AP22" s="608"/>
      <c r="AQ22" s="611"/>
      <c r="AR22" s="614"/>
      <c r="AS22" s="616"/>
      <c r="AT22" s="214">
        <f t="shared" si="10"/>
        <v>1114.4892952720786</v>
      </c>
      <c r="AU22" s="308">
        <f t="shared" si="11"/>
        <v>92.874107939339879</v>
      </c>
      <c r="AV22" s="608"/>
      <c r="AW22" s="611"/>
      <c r="AX22" s="614"/>
    </row>
    <row r="23" spans="1:50" s="303" customFormat="1" ht="16.5" x14ac:dyDescent="0.3">
      <c r="A23" s="304">
        <v>3</v>
      </c>
      <c r="B23" s="201" t="s">
        <v>254</v>
      </c>
      <c r="C23" s="201" t="s">
        <v>255</v>
      </c>
      <c r="D23" s="201" t="s">
        <v>473</v>
      </c>
      <c r="E23" s="605"/>
      <c r="F23" s="209" t="s">
        <v>197</v>
      </c>
      <c r="G23" s="201">
        <v>170.62</v>
      </c>
      <c r="H23" s="297" t="s">
        <v>78</v>
      </c>
      <c r="I23" s="209" t="s">
        <v>114</v>
      </c>
      <c r="J23" s="201" t="s">
        <v>257</v>
      </c>
      <c r="K23" s="201" t="s">
        <v>280</v>
      </c>
      <c r="L23" s="305" t="s">
        <v>10</v>
      </c>
      <c r="M23" s="306">
        <v>1</v>
      </c>
      <c r="N23" s="307">
        <v>1000</v>
      </c>
      <c r="O23" s="213">
        <v>0.05</v>
      </c>
      <c r="P23" s="214">
        <f t="shared" si="0"/>
        <v>1050</v>
      </c>
      <c r="Q23" s="215">
        <f t="shared" si="1"/>
        <v>87.5</v>
      </c>
      <c r="R23" s="611"/>
      <c r="S23" s="611"/>
      <c r="T23" s="614"/>
      <c r="U23" s="616"/>
      <c r="V23" s="214">
        <f t="shared" si="2"/>
        <v>1114.4892952720786</v>
      </c>
      <c r="W23" s="308">
        <f t="shared" si="3"/>
        <v>92.874107939339879</v>
      </c>
      <c r="X23" s="608"/>
      <c r="Y23" s="611"/>
      <c r="Z23" s="614"/>
      <c r="AA23" s="616"/>
      <c r="AB23" s="214">
        <f t="shared" si="4"/>
        <v>1114.4892952720786</v>
      </c>
      <c r="AC23" s="308">
        <f t="shared" si="5"/>
        <v>92.874107939339879</v>
      </c>
      <c r="AD23" s="608"/>
      <c r="AE23" s="611"/>
      <c r="AF23" s="614"/>
      <c r="AG23" s="616"/>
      <c r="AH23" s="214">
        <f t="shared" si="6"/>
        <v>1114.4892952720786</v>
      </c>
      <c r="AI23" s="308">
        <f t="shared" si="7"/>
        <v>92.874107939339879</v>
      </c>
      <c r="AJ23" s="608"/>
      <c r="AK23" s="611"/>
      <c r="AL23" s="614"/>
      <c r="AM23" s="616"/>
      <c r="AN23" s="214">
        <f t="shared" si="8"/>
        <v>1114.4892952720786</v>
      </c>
      <c r="AO23" s="308">
        <f t="shared" si="9"/>
        <v>92.874107939339879</v>
      </c>
      <c r="AP23" s="608"/>
      <c r="AQ23" s="611"/>
      <c r="AR23" s="614"/>
      <c r="AS23" s="616"/>
      <c r="AT23" s="214">
        <f t="shared" si="10"/>
        <v>1114.4892952720786</v>
      </c>
      <c r="AU23" s="308">
        <f t="shared" si="11"/>
        <v>92.874107939339879</v>
      </c>
      <c r="AV23" s="608"/>
      <c r="AW23" s="611"/>
      <c r="AX23" s="614"/>
    </row>
    <row r="24" spans="1:50" s="303" customFormat="1" ht="16.5" x14ac:dyDescent="0.3">
      <c r="A24" s="304">
        <v>3</v>
      </c>
      <c r="B24" s="201" t="s">
        <v>254</v>
      </c>
      <c r="C24" s="201" t="s">
        <v>255</v>
      </c>
      <c r="D24" s="201" t="s">
        <v>473</v>
      </c>
      <c r="E24" s="605"/>
      <c r="F24" s="209" t="s">
        <v>197</v>
      </c>
      <c r="G24" s="201">
        <v>4.1100000000000003</v>
      </c>
      <c r="H24" s="297" t="s">
        <v>78</v>
      </c>
      <c r="I24" s="209" t="s">
        <v>114</v>
      </c>
      <c r="J24" s="201" t="s">
        <v>257</v>
      </c>
      <c r="K24" s="201" t="s">
        <v>284</v>
      </c>
      <c r="L24" s="305" t="s">
        <v>10</v>
      </c>
      <c r="M24" s="306">
        <v>1</v>
      </c>
      <c r="N24" s="307">
        <v>1000</v>
      </c>
      <c r="O24" s="213">
        <v>0.05</v>
      </c>
      <c r="P24" s="214">
        <f t="shared" si="0"/>
        <v>1050</v>
      </c>
      <c r="Q24" s="215">
        <f t="shared" si="1"/>
        <v>87.5</v>
      </c>
      <c r="R24" s="611"/>
      <c r="S24" s="611"/>
      <c r="T24" s="614"/>
      <c r="U24" s="616"/>
      <c r="V24" s="214">
        <f>P24*$E$10</f>
        <v>1114.4892952720786</v>
      </c>
      <c r="W24" s="308">
        <f t="shared" si="3"/>
        <v>92.874107939339879</v>
      </c>
      <c r="X24" s="608"/>
      <c r="Y24" s="611"/>
      <c r="Z24" s="614"/>
      <c r="AA24" s="616"/>
      <c r="AB24" s="214">
        <f>P24*$E$11</f>
        <v>1114.4892952720786</v>
      </c>
      <c r="AC24" s="308">
        <f t="shared" si="5"/>
        <v>92.874107939339879</v>
      </c>
      <c r="AD24" s="608"/>
      <c r="AE24" s="611"/>
      <c r="AF24" s="614"/>
      <c r="AG24" s="616"/>
      <c r="AH24" s="214">
        <f>P24*$E$12</f>
        <v>1114.4892952720786</v>
      </c>
      <c r="AI24" s="308">
        <f t="shared" si="7"/>
        <v>92.874107939339879</v>
      </c>
      <c r="AJ24" s="608"/>
      <c r="AK24" s="611"/>
      <c r="AL24" s="614"/>
      <c r="AM24" s="616"/>
      <c r="AN24" s="214">
        <f>P24*$E$13</f>
        <v>1114.4892952720786</v>
      </c>
      <c r="AO24" s="308">
        <f t="shared" si="9"/>
        <v>92.874107939339879</v>
      </c>
      <c r="AP24" s="608"/>
      <c r="AQ24" s="611"/>
      <c r="AR24" s="614"/>
      <c r="AS24" s="616"/>
      <c r="AT24" s="214">
        <f>P24*$E$14</f>
        <v>1114.4892952720786</v>
      </c>
      <c r="AU24" s="308">
        <f t="shared" si="11"/>
        <v>92.874107939339879</v>
      </c>
      <c r="AV24" s="608"/>
      <c r="AW24" s="611"/>
      <c r="AX24" s="614"/>
    </row>
    <row r="25" spans="1:50" s="303" customFormat="1" ht="16.5" x14ac:dyDescent="0.3">
      <c r="A25" s="304">
        <v>3</v>
      </c>
      <c r="B25" s="201" t="s">
        <v>254</v>
      </c>
      <c r="C25" s="201" t="s">
        <v>255</v>
      </c>
      <c r="D25" s="201" t="s">
        <v>473</v>
      </c>
      <c r="E25" s="605"/>
      <c r="F25" s="209" t="s">
        <v>197</v>
      </c>
      <c r="G25" s="201">
        <v>38.5</v>
      </c>
      <c r="H25" s="297" t="s">
        <v>78</v>
      </c>
      <c r="I25" s="209" t="s">
        <v>114</v>
      </c>
      <c r="J25" s="201" t="s">
        <v>257</v>
      </c>
      <c r="K25" s="201" t="s">
        <v>286</v>
      </c>
      <c r="L25" s="305" t="s">
        <v>10</v>
      </c>
      <c r="M25" s="306">
        <v>1</v>
      </c>
      <c r="N25" s="307">
        <v>1000</v>
      </c>
      <c r="O25" s="213">
        <v>0.05</v>
      </c>
      <c r="P25" s="214">
        <f t="shared" si="0"/>
        <v>1050</v>
      </c>
      <c r="Q25" s="215">
        <f t="shared" si="1"/>
        <v>87.5</v>
      </c>
      <c r="R25" s="611"/>
      <c r="S25" s="611"/>
      <c r="T25" s="614"/>
      <c r="U25" s="616"/>
      <c r="V25" s="214">
        <f t="shared" ref="V25:V26" si="12">P25*$E$10</f>
        <v>1114.4892952720786</v>
      </c>
      <c r="W25" s="308">
        <f t="shared" si="3"/>
        <v>92.874107939339879</v>
      </c>
      <c r="X25" s="608"/>
      <c r="Y25" s="611"/>
      <c r="Z25" s="614"/>
      <c r="AA25" s="616"/>
      <c r="AB25" s="214">
        <f t="shared" ref="AB25:AB26" si="13">P25*$E$11</f>
        <v>1114.4892952720786</v>
      </c>
      <c r="AC25" s="308">
        <f t="shared" si="5"/>
        <v>92.874107939339879</v>
      </c>
      <c r="AD25" s="608"/>
      <c r="AE25" s="611"/>
      <c r="AF25" s="614"/>
      <c r="AG25" s="616"/>
      <c r="AH25" s="214">
        <f t="shared" ref="AH25:AH26" si="14">P25*$E$12</f>
        <v>1114.4892952720786</v>
      </c>
      <c r="AI25" s="308">
        <f t="shared" si="7"/>
        <v>92.874107939339879</v>
      </c>
      <c r="AJ25" s="608"/>
      <c r="AK25" s="611"/>
      <c r="AL25" s="614"/>
      <c r="AM25" s="616"/>
      <c r="AN25" s="214">
        <f t="shared" ref="AN25:AN26" si="15">P25*$E$13</f>
        <v>1114.4892952720786</v>
      </c>
      <c r="AO25" s="308">
        <f t="shared" si="9"/>
        <v>92.874107939339879</v>
      </c>
      <c r="AP25" s="608"/>
      <c r="AQ25" s="611"/>
      <c r="AR25" s="614"/>
      <c r="AS25" s="616"/>
      <c r="AT25" s="214">
        <f t="shared" ref="AT25:AT26" si="16">P25*$E$14</f>
        <v>1114.4892952720786</v>
      </c>
      <c r="AU25" s="308">
        <f t="shared" si="11"/>
        <v>92.874107939339879</v>
      </c>
      <c r="AV25" s="608"/>
      <c r="AW25" s="611"/>
      <c r="AX25" s="614"/>
    </row>
    <row r="26" spans="1:50" s="303" customFormat="1" ht="16.5" x14ac:dyDescent="0.3">
      <c r="A26" s="304">
        <v>3</v>
      </c>
      <c r="B26" s="201" t="s">
        <v>254</v>
      </c>
      <c r="C26" s="201" t="s">
        <v>255</v>
      </c>
      <c r="D26" s="201" t="s">
        <v>473</v>
      </c>
      <c r="E26" s="605"/>
      <c r="F26" s="209" t="s">
        <v>195</v>
      </c>
      <c r="G26" s="201">
        <v>104.48</v>
      </c>
      <c r="H26" s="297" t="s">
        <v>78</v>
      </c>
      <c r="I26" s="209" t="s">
        <v>114</v>
      </c>
      <c r="J26" s="201" t="s">
        <v>257</v>
      </c>
      <c r="K26" s="201" t="s">
        <v>287</v>
      </c>
      <c r="L26" s="305" t="s">
        <v>10</v>
      </c>
      <c r="M26" s="306">
        <v>1</v>
      </c>
      <c r="N26" s="307">
        <v>1000</v>
      </c>
      <c r="O26" s="213">
        <v>0.05</v>
      </c>
      <c r="P26" s="214">
        <f t="shared" si="0"/>
        <v>1050</v>
      </c>
      <c r="Q26" s="215">
        <f t="shared" si="1"/>
        <v>87.5</v>
      </c>
      <c r="R26" s="611"/>
      <c r="S26" s="611"/>
      <c r="T26" s="614"/>
      <c r="U26" s="616"/>
      <c r="V26" s="214">
        <f t="shared" si="12"/>
        <v>1114.4892952720786</v>
      </c>
      <c r="W26" s="308">
        <f t="shared" si="3"/>
        <v>92.874107939339879</v>
      </c>
      <c r="X26" s="608"/>
      <c r="Y26" s="611"/>
      <c r="Z26" s="614"/>
      <c r="AA26" s="616"/>
      <c r="AB26" s="214">
        <f t="shared" si="13"/>
        <v>1114.4892952720786</v>
      </c>
      <c r="AC26" s="308">
        <f t="shared" si="5"/>
        <v>92.874107939339879</v>
      </c>
      <c r="AD26" s="608"/>
      <c r="AE26" s="611"/>
      <c r="AF26" s="614"/>
      <c r="AG26" s="616"/>
      <c r="AH26" s="214">
        <f t="shared" si="14"/>
        <v>1114.4892952720786</v>
      </c>
      <c r="AI26" s="308">
        <f t="shared" si="7"/>
        <v>92.874107939339879</v>
      </c>
      <c r="AJ26" s="608"/>
      <c r="AK26" s="611"/>
      <c r="AL26" s="614"/>
      <c r="AM26" s="616"/>
      <c r="AN26" s="214">
        <f t="shared" si="15"/>
        <v>1114.4892952720786</v>
      </c>
      <c r="AO26" s="308">
        <f t="shared" si="9"/>
        <v>92.874107939339879</v>
      </c>
      <c r="AP26" s="608"/>
      <c r="AQ26" s="611"/>
      <c r="AR26" s="614"/>
      <c r="AS26" s="616"/>
      <c r="AT26" s="214">
        <f t="shared" si="16"/>
        <v>1114.4892952720786</v>
      </c>
      <c r="AU26" s="308">
        <f t="shared" si="11"/>
        <v>92.874107939339879</v>
      </c>
      <c r="AV26" s="608"/>
      <c r="AW26" s="611"/>
      <c r="AX26" s="614"/>
    </row>
    <row r="27" spans="1:50" s="303" customFormat="1" ht="16.5" x14ac:dyDescent="0.3">
      <c r="A27" s="304">
        <v>3</v>
      </c>
      <c r="B27" s="201" t="s">
        <v>254</v>
      </c>
      <c r="C27" s="201" t="s">
        <v>255</v>
      </c>
      <c r="D27" s="201" t="s">
        <v>473</v>
      </c>
      <c r="E27" s="605"/>
      <c r="F27" s="209" t="s">
        <v>197</v>
      </c>
      <c r="G27" s="201">
        <v>314.14</v>
      </c>
      <c r="H27" s="297" t="s">
        <v>78</v>
      </c>
      <c r="I27" s="209" t="s">
        <v>114</v>
      </c>
      <c r="J27" s="201" t="s">
        <v>262</v>
      </c>
      <c r="K27" s="201" t="s">
        <v>260</v>
      </c>
      <c r="L27" s="305" t="s">
        <v>10</v>
      </c>
      <c r="M27" s="306">
        <v>1</v>
      </c>
      <c r="N27" s="307">
        <v>1000</v>
      </c>
      <c r="O27" s="213">
        <v>0.05</v>
      </c>
      <c r="P27" s="214">
        <f t="shared" si="0"/>
        <v>1050</v>
      </c>
      <c r="Q27" s="215">
        <f t="shared" si="1"/>
        <v>87.5</v>
      </c>
      <c r="R27" s="611"/>
      <c r="S27" s="611"/>
      <c r="T27" s="614"/>
      <c r="U27" s="616"/>
      <c r="V27" s="214">
        <f t="shared" si="2"/>
        <v>1114.4892952720786</v>
      </c>
      <c r="W27" s="308">
        <f t="shared" si="3"/>
        <v>92.874107939339879</v>
      </c>
      <c r="X27" s="608"/>
      <c r="Y27" s="611"/>
      <c r="Z27" s="614"/>
      <c r="AA27" s="616"/>
      <c r="AB27" s="214">
        <f t="shared" si="4"/>
        <v>1114.4892952720786</v>
      </c>
      <c r="AC27" s="308">
        <f t="shared" si="5"/>
        <v>92.874107939339879</v>
      </c>
      <c r="AD27" s="608"/>
      <c r="AE27" s="611"/>
      <c r="AF27" s="614"/>
      <c r="AG27" s="616"/>
      <c r="AH27" s="214">
        <f t="shared" si="6"/>
        <v>1114.4892952720786</v>
      </c>
      <c r="AI27" s="308">
        <f t="shared" si="7"/>
        <v>92.874107939339879</v>
      </c>
      <c r="AJ27" s="608"/>
      <c r="AK27" s="611"/>
      <c r="AL27" s="614"/>
      <c r="AM27" s="616"/>
      <c r="AN27" s="214">
        <f t="shared" si="8"/>
        <v>1114.4892952720786</v>
      </c>
      <c r="AO27" s="308">
        <f t="shared" si="9"/>
        <v>92.874107939339879</v>
      </c>
      <c r="AP27" s="608"/>
      <c r="AQ27" s="611"/>
      <c r="AR27" s="614"/>
      <c r="AS27" s="616"/>
      <c r="AT27" s="214">
        <f t="shared" si="10"/>
        <v>1114.4892952720786</v>
      </c>
      <c r="AU27" s="308">
        <f t="shared" si="11"/>
        <v>92.874107939339879</v>
      </c>
      <c r="AV27" s="608"/>
      <c r="AW27" s="611"/>
      <c r="AX27" s="614"/>
    </row>
    <row r="28" spans="1:50" s="303" customFormat="1" ht="16.5" x14ac:dyDescent="0.3">
      <c r="A28" s="304">
        <v>3</v>
      </c>
      <c r="B28" s="201" t="s">
        <v>254</v>
      </c>
      <c r="C28" s="201" t="s">
        <v>255</v>
      </c>
      <c r="D28" s="201" t="s">
        <v>473</v>
      </c>
      <c r="E28" s="605"/>
      <c r="F28" s="209" t="s">
        <v>195</v>
      </c>
      <c r="G28" s="201">
        <v>319.56</v>
      </c>
      <c r="H28" s="297" t="s">
        <v>78</v>
      </c>
      <c r="I28" s="209" t="s">
        <v>114</v>
      </c>
      <c r="J28" s="201" t="s">
        <v>264</v>
      </c>
      <c r="K28" s="201" t="s">
        <v>258</v>
      </c>
      <c r="L28" s="305" t="s">
        <v>10</v>
      </c>
      <c r="M28" s="306">
        <v>1</v>
      </c>
      <c r="N28" s="307">
        <v>1000</v>
      </c>
      <c r="O28" s="213">
        <v>0.05</v>
      </c>
      <c r="P28" s="214">
        <f t="shared" si="0"/>
        <v>1050</v>
      </c>
      <c r="Q28" s="215">
        <f t="shared" si="1"/>
        <v>87.5</v>
      </c>
      <c r="R28" s="611"/>
      <c r="S28" s="611"/>
      <c r="T28" s="614"/>
      <c r="U28" s="616"/>
      <c r="V28" s="214">
        <f t="shared" si="2"/>
        <v>1114.4892952720786</v>
      </c>
      <c r="W28" s="309">
        <f t="shared" si="3"/>
        <v>92.874107939339879</v>
      </c>
      <c r="X28" s="608"/>
      <c r="Y28" s="611"/>
      <c r="Z28" s="614"/>
      <c r="AA28" s="616"/>
      <c r="AB28" s="214">
        <f t="shared" si="4"/>
        <v>1114.4892952720786</v>
      </c>
      <c r="AC28" s="308">
        <f t="shared" si="5"/>
        <v>92.874107939339879</v>
      </c>
      <c r="AD28" s="608"/>
      <c r="AE28" s="611"/>
      <c r="AF28" s="614"/>
      <c r="AG28" s="616"/>
      <c r="AH28" s="214">
        <f t="shared" si="6"/>
        <v>1114.4892952720786</v>
      </c>
      <c r="AI28" s="308">
        <f t="shared" si="7"/>
        <v>92.874107939339879</v>
      </c>
      <c r="AJ28" s="608"/>
      <c r="AK28" s="611"/>
      <c r="AL28" s="614"/>
      <c r="AM28" s="616"/>
      <c r="AN28" s="214">
        <f t="shared" si="8"/>
        <v>1114.4892952720786</v>
      </c>
      <c r="AO28" s="308">
        <f t="shared" si="9"/>
        <v>92.874107939339879</v>
      </c>
      <c r="AP28" s="608"/>
      <c r="AQ28" s="611"/>
      <c r="AR28" s="614"/>
      <c r="AS28" s="616"/>
      <c r="AT28" s="214">
        <f t="shared" si="10"/>
        <v>1114.4892952720786</v>
      </c>
      <c r="AU28" s="308">
        <f t="shared" si="11"/>
        <v>92.874107939339879</v>
      </c>
      <c r="AV28" s="608"/>
      <c r="AW28" s="611"/>
      <c r="AX28" s="614"/>
    </row>
    <row r="29" spans="1:50" s="303" customFormat="1" ht="17.25" thickBot="1" x14ac:dyDescent="0.35">
      <c r="A29" s="310">
        <v>3</v>
      </c>
      <c r="B29" s="311" t="s">
        <v>254</v>
      </c>
      <c r="C29" s="311" t="s">
        <v>255</v>
      </c>
      <c r="D29" s="311" t="s">
        <v>473</v>
      </c>
      <c r="E29" s="606"/>
      <c r="F29" s="312" t="s">
        <v>195</v>
      </c>
      <c r="G29" s="311">
        <v>518.24</v>
      </c>
      <c r="H29" s="313" t="s">
        <v>78</v>
      </c>
      <c r="I29" s="312" t="s">
        <v>114</v>
      </c>
      <c r="J29" s="311" t="s">
        <v>264</v>
      </c>
      <c r="K29" s="311" t="s">
        <v>259</v>
      </c>
      <c r="L29" s="314" t="s">
        <v>10</v>
      </c>
      <c r="M29" s="315">
        <v>1</v>
      </c>
      <c r="N29" s="316">
        <v>1000</v>
      </c>
      <c r="O29" s="317">
        <v>0.05</v>
      </c>
      <c r="P29" s="318">
        <f t="shared" si="0"/>
        <v>1050</v>
      </c>
      <c r="Q29" s="319">
        <f t="shared" si="1"/>
        <v>87.5</v>
      </c>
      <c r="R29" s="612"/>
      <c r="S29" s="612"/>
      <c r="T29" s="615"/>
      <c r="U29" s="616"/>
      <c r="V29" s="226">
        <f t="shared" ref="V29:V59" si="17">P29*$E$10</f>
        <v>1114.4892952720786</v>
      </c>
      <c r="W29" s="320">
        <f t="shared" si="3"/>
        <v>92.874107939339879</v>
      </c>
      <c r="X29" s="609"/>
      <c r="Y29" s="612"/>
      <c r="Z29" s="615"/>
      <c r="AA29" s="616"/>
      <c r="AB29" s="223">
        <f t="shared" ref="AB29:AB59" si="18">P29*$E$11</f>
        <v>1114.4892952720786</v>
      </c>
      <c r="AC29" s="320">
        <f t="shared" si="5"/>
        <v>92.874107939339879</v>
      </c>
      <c r="AD29" s="609"/>
      <c r="AE29" s="612"/>
      <c r="AF29" s="615"/>
      <c r="AG29" s="616"/>
      <c r="AH29" s="223">
        <f t="shared" ref="AH29:AH59" si="19">P29*$E$12</f>
        <v>1114.4892952720786</v>
      </c>
      <c r="AI29" s="320">
        <f t="shared" si="7"/>
        <v>92.874107939339879</v>
      </c>
      <c r="AJ29" s="609"/>
      <c r="AK29" s="612"/>
      <c r="AL29" s="615"/>
      <c r="AM29" s="616"/>
      <c r="AN29" s="223">
        <f t="shared" ref="AN29:AN59" si="20">P29*$E$13</f>
        <v>1114.4892952720786</v>
      </c>
      <c r="AO29" s="320">
        <f t="shared" si="9"/>
        <v>92.874107939339879</v>
      </c>
      <c r="AP29" s="609"/>
      <c r="AQ29" s="612"/>
      <c r="AR29" s="615"/>
      <c r="AS29" s="616"/>
      <c r="AT29" s="223">
        <f t="shared" ref="AT29:AT59" si="21">P29*$E$14</f>
        <v>1114.4892952720786</v>
      </c>
      <c r="AU29" s="320">
        <f t="shared" si="11"/>
        <v>92.874107939339879</v>
      </c>
      <c r="AV29" s="609"/>
      <c r="AW29" s="612"/>
      <c r="AX29" s="615"/>
    </row>
    <row r="30" spans="1:50" s="303" customFormat="1" ht="16.5" x14ac:dyDescent="0.3">
      <c r="A30" s="321">
        <v>3</v>
      </c>
      <c r="B30" s="322" t="s">
        <v>265</v>
      </c>
      <c r="C30" s="322" t="s">
        <v>266</v>
      </c>
      <c r="D30" s="323" t="s">
        <v>473</v>
      </c>
      <c r="E30" s="604" t="str">
        <f>CONCATENATE(C30,I30)</f>
        <v>202001TTPL</v>
      </c>
      <c r="F30" s="200" t="s">
        <v>202</v>
      </c>
      <c r="G30" s="322">
        <v>3.66</v>
      </c>
      <c r="H30" s="202" t="s">
        <v>78</v>
      </c>
      <c r="I30" s="200" t="s">
        <v>114</v>
      </c>
      <c r="J30" s="322" t="s">
        <v>257</v>
      </c>
      <c r="K30" s="322" t="s">
        <v>258</v>
      </c>
      <c r="L30" s="324" t="s">
        <v>10</v>
      </c>
      <c r="M30" s="325">
        <v>1</v>
      </c>
      <c r="N30" s="326">
        <v>1000</v>
      </c>
      <c r="O30" s="206">
        <v>0.05</v>
      </c>
      <c r="P30" s="207">
        <f t="shared" si="0"/>
        <v>1050</v>
      </c>
      <c r="Q30" s="208">
        <f t="shared" si="1"/>
        <v>87.5</v>
      </c>
      <c r="R30" s="610">
        <f>SUM(P30:P31)</f>
        <v>2100</v>
      </c>
      <c r="S30" s="610">
        <f>SUM(Q30:Q31)</f>
        <v>175</v>
      </c>
      <c r="T30" s="613"/>
      <c r="U30" s="616"/>
      <c r="V30" s="207">
        <f t="shared" si="17"/>
        <v>1114.4892952720786</v>
      </c>
      <c r="W30" s="302">
        <f t="shared" si="3"/>
        <v>92.874107939339879</v>
      </c>
      <c r="X30" s="607">
        <f>SUM(V30:V31)</f>
        <v>2228.9785905441572</v>
      </c>
      <c r="Y30" s="610">
        <f>SUM(W30:W31)</f>
        <v>185.74821587867976</v>
      </c>
      <c r="Z30" s="613"/>
      <c r="AA30" s="616"/>
      <c r="AB30" s="207">
        <f t="shared" si="18"/>
        <v>1114.4892952720786</v>
      </c>
      <c r="AC30" s="302">
        <f t="shared" si="5"/>
        <v>92.874107939339879</v>
      </c>
      <c r="AD30" s="607">
        <f>SUM(AB30:AB31)</f>
        <v>2228.9785905441572</v>
      </c>
      <c r="AE30" s="610">
        <f>SUM(AC30:AC31)</f>
        <v>185.74821587867976</v>
      </c>
      <c r="AF30" s="613"/>
      <c r="AG30" s="616"/>
      <c r="AH30" s="207">
        <f t="shared" si="19"/>
        <v>1114.4892952720786</v>
      </c>
      <c r="AI30" s="302">
        <f t="shared" si="7"/>
        <v>92.874107939339879</v>
      </c>
      <c r="AJ30" s="607">
        <f>SUM(AH30:AH31)</f>
        <v>2228.9785905441572</v>
      </c>
      <c r="AK30" s="610">
        <f>SUM(AI30:AI31)</f>
        <v>185.74821587867976</v>
      </c>
      <c r="AL30" s="613"/>
      <c r="AM30" s="616"/>
      <c r="AN30" s="207">
        <f t="shared" si="20"/>
        <v>1114.4892952720786</v>
      </c>
      <c r="AO30" s="302">
        <f t="shared" si="9"/>
        <v>92.874107939339879</v>
      </c>
      <c r="AP30" s="607">
        <f>SUM(AN30:AN31)</f>
        <v>2228.9785905441572</v>
      </c>
      <c r="AQ30" s="610">
        <f>SUM(AO30:AO31)</f>
        <v>185.74821587867976</v>
      </c>
      <c r="AR30" s="613"/>
      <c r="AS30" s="616"/>
      <c r="AT30" s="207">
        <f t="shared" si="21"/>
        <v>1114.4892952720786</v>
      </c>
      <c r="AU30" s="302">
        <f t="shared" si="11"/>
        <v>92.874107939339879</v>
      </c>
      <c r="AV30" s="607">
        <f>SUM(AT30:AT31)</f>
        <v>2228.9785905441572</v>
      </c>
      <c r="AW30" s="610">
        <f>SUM(AU30:AU31)</f>
        <v>185.74821587867976</v>
      </c>
      <c r="AX30" s="613"/>
    </row>
    <row r="31" spans="1:50" s="303" customFormat="1" ht="17.25" thickBot="1" x14ac:dyDescent="0.35">
      <c r="A31" s="327">
        <v>3</v>
      </c>
      <c r="B31" s="328" t="s">
        <v>265</v>
      </c>
      <c r="C31" s="328" t="s">
        <v>266</v>
      </c>
      <c r="D31" s="329" t="s">
        <v>473</v>
      </c>
      <c r="E31" s="606"/>
      <c r="F31" s="219" t="s">
        <v>195</v>
      </c>
      <c r="G31" s="328">
        <v>302.35000000000002</v>
      </c>
      <c r="H31" s="330" t="s">
        <v>78</v>
      </c>
      <c r="I31" s="219" t="s">
        <v>114</v>
      </c>
      <c r="J31" s="328" t="s">
        <v>264</v>
      </c>
      <c r="K31" s="328" t="s">
        <v>288</v>
      </c>
      <c r="L31" s="331" t="s">
        <v>10</v>
      </c>
      <c r="M31" s="332">
        <v>1</v>
      </c>
      <c r="N31" s="333">
        <v>1000</v>
      </c>
      <c r="O31" s="222">
        <v>0.05</v>
      </c>
      <c r="P31" s="223">
        <f t="shared" si="0"/>
        <v>1050</v>
      </c>
      <c r="Q31" s="224">
        <f t="shared" si="1"/>
        <v>87.5</v>
      </c>
      <c r="R31" s="612"/>
      <c r="S31" s="612"/>
      <c r="T31" s="615"/>
      <c r="U31" s="616"/>
      <c r="V31" s="223">
        <f t="shared" si="17"/>
        <v>1114.4892952720786</v>
      </c>
      <c r="W31" s="320">
        <f t="shared" si="3"/>
        <v>92.874107939339879</v>
      </c>
      <c r="X31" s="609"/>
      <c r="Y31" s="612"/>
      <c r="Z31" s="615"/>
      <c r="AA31" s="616"/>
      <c r="AB31" s="223">
        <f t="shared" si="18"/>
        <v>1114.4892952720786</v>
      </c>
      <c r="AC31" s="320">
        <f t="shared" si="5"/>
        <v>92.874107939339879</v>
      </c>
      <c r="AD31" s="609"/>
      <c r="AE31" s="612"/>
      <c r="AF31" s="615"/>
      <c r="AG31" s="616"/>
      <c r="AH31" s="223">
        <f t="shared" si="19"/>
        <v>1114.4892952720786</v>
      </c>
      <c r="AI31" s="320">
        <f t="shared" si="7"/>
        <v>92.874107939339879</v>
      </c>
      <c r="AJ31" s="609"/>
      <c r="AK31" s="612"/>
      <c r="AL31" s="615"/>
      <c r="AM31" s="616"/>
      <c r="AN31" s="223">
        <f t="shared" si="20"/>
        <v>1114.4892952720786</v>
      </c>
      <c r="AO31" s="320">
        <f t="shared" si="9"/>
        <v>92.874107939339879</v>
      </c>
      <c r="AP31" s="609"/>
      <c r="AQ31" s="612"/>
      <c r="AR31" s="615"/>
      <c r="AS31" s="616"/>
      <c r="AT31" s="223">
        <f t="shared" si="21"/>
        <v>1114.4892952720786</v>
      </c>
      <c r="AU31" s="320">
        <f t="shared" si="11"/>
        <v>92.874107939339879</v>
      </c>
      <c r="AV31" s="609"/>
      <c r="AW31" s="612"/>
      <c r="AX31" s="615"/>
    </row>
    <row r="32" spans="1:50" s="303" customFormat="1" ht="16.5" x14ac:dyDescent="0.3">
      <c r="A32" s="321">
        <v>3</v>
      </c>
      <c r="B32" s="322" t="s">
        <v>267</v>
      </c>
      <c r="C32" s="322" t="s">
        <v>268</v>
      </c>
      <c r="D32" s="322" t="s">
        <v>473</v>
      </c>
      <c r="E32" s="604" t="str">
        <f>CONCATENATE(C32,I32)</f>
        <v>203001TTPL</v>
      </c>
      <c r="F32" s="200" t="s">
        <v>197</v>
      </c>
      <c r="G32" s="322">
        <v>73.94</v>
      </c>
      <c r="H32" s="202" t="s">
        <v>78</v>
      </c>
      <c r="I32" s="200" t="s">
        <v>114</v>
      </c>
      <c r="J32" s="322" t="s">
        <v>257</v>
      </c>
      <c r="K32" s="322" t="s">
        <v>258</v>
      </c>
      <c r="L32" s="324" t="s">
        <v>10</v>
      </c>
      <c r="M32" s="325">
        <v>1</v>
      </c>
      <c r="N32" s="326">
        <v>1000</v>
      </c>
      <c r="O32" s="206">
        <v>0.05</v>
      </c>
      <c r="P32" s="207">
        <f t="shared" si="0"/>
        <v>1050</v>
      </c>
      <c r="Q32" s="208">
        <f t="shared" si="1"/>
        <v>87.5</v>
      </c>
      <c r="R32" s="610">
        <f>SUM(P32:P44)</f>
        <v>13650</v>
      </c>
      <c r="S32" s="610">
        <f>SUM(Q32:Q44)</f>
        <v>1137.5</v>
      </c>
      <c r="T32" s="613"/>
      <c r="U32" s="616"/>
      <c r="V32" s="207">
        <f t="shared" si="17"/>
        <v>1114.4892952720786</v>
      </c>
      <c r="W32" s="302">
        <f t="shared" si="3"/>
        <v>92.874107939339879</v>
      </c>
      <c r="X32" s="607">
        <f>SUM(V32:V44)</f>
        <v>14488.360838537021</v>
      </c>
      <c r="Y32" s="610">
        <f>SUM(W32:W44)</f>
        <v>1207.3634032114185</v>
      </c>
      <c r="Z32" s="613"/>
      <c r="AA32" s="616"/>
      <c r="AB32" s="207">
        <f t="shared" si="18"/>
        <v>1114.4892952720786</v>
      </c>
      <c r="AC32" s="208">
        <f t="shared" si="5"/>
        <v>92.874107939339879</v>
      </c>
      <c r="AD32" s="610">
        <f>SUM(AB32:AB44)</f>
        <v>14488.360838537021</v>
      </c>
      <c r="AE32" s="610">
        <f>SUM(AC32:AC44)</f>
        <v>1207.3634032114185</v>
      </c>
      <c r="AF32" s="613"/>
      <c r="AG32" s="616"/>
      <c r="AH32" s="207">
        <f t="shared" si="19"/>
        <v>1114.4892952720786</v>
      </c>
      <c r="AI32" s="302">
        <f t="shared" si="7"/>
        <v>92.874107939339879</v>
      </c>
      <c r="AJ32" s="607">
        <f>SUM(AH32:AH44)</f>
        <v>14488.360838537021</v>
      </c>
      <c r="AK32" s="610">
        <f>SUM(AI32:AI44)</f>
        <v>1207.3634032114185</v>
      </c>
      <c r="AL32" s="613"/>
      <c r="AM32" s="616"/>
      <c r="AN32" s="207">
        <f t="shared" si="20"/>
        <v>1114.4892952720786</v>
      </c>
      <c r="AO32" s="302">
        <f t="shared" si="9"/>
        <v>92.874107939339879</v>
      </c>
      <c r="AP32" s="607">
        <f>SUM(AN32:AN44)</f>
        <v>14488.360838537021</v>
      </c>
      <c r="AQ32" s="610">
        <f>SUM(AO32:AO44)</f>
        <v>1207.3634032114185</v>
      </c>
      <c r="AR32" s="613"/>
      <c r="AS32" s="616"/>
      <c r="AT32" s="207">
        <f t="shared" si="21"/>
        <v>1114.4892952720786</v>
      </c>
      <c r="AU32" s="302">
        <f t="shared" si="11"/>
        <v>92.874107939339879</v>
      </c>
      <c r="AV32" s="607">
        <f>SUM(AT32:AT44)</f>
        <v>14488.360838537021</v>
      </c>
      <c r="AW32" s="610">
        <f>SUM(AU32:AU44)</f>
        <v>1207.3634032114185</v>
      </c>
      <c r="AX32" s="613"/>
    </row>
    <row r="33" spans="1:50" s="303" customFormat="1" ht="16.5" x14ac:dyDescent="0.3">
      <c r="A33" s="304">
        <v>3</v>
      </c>
      <c r="B33" s="201" t="s">
        <v>267</v>
      </c>
      <c r="C33" s="201" t="s">
        <v>268</v>
      </c>
      <c r="D33" s="201" t="s">
        <v>473</v>
      </c>
      <c r="E33" s="605"/>
      <c r="F33" s="209" t="s">
        <v>197</v>
      </c>
      <c r="G33" s="201">
        <v>2.78</v>
      </c>
      <c r="H33" s="297" t="s">
        <v>78</v>
      </c>
      <c r="I33" s="209" t="s">
        <v>114</v>
      </c>
      <c r="J33" s="201" t="s">
        <v>257</v>
      </c>
      <c r="K33" s="201" t="s">
        <v>259</v>
      </c>
      <c r="L33" s="305" t="s">
        <v>10</v>
      </c>
      <c r="M33" s="306">
        <v>1</v>
      </c>
      <c r="N33" s="307">
        <v>1000</v>
      </c>
      <c r="O33" s="213">
        <v>0.05</v>
      </c>
      <c r="P33" s="214">
        <f t="shared" si="0"/>
        <v>1050</v>
      </c>
      <c r="Q33" s="215">
        <f t="shared" si="1"/>
        <v>87.5</v>
      </c>
      <c r="R33" s="611"/>
      <c r="S33" s="611"/>
      <c r="T33" s="614"/>
      <c r="U33" s="616"/>
      <c r="V33" s="214">
        <f t="shared" si="17"/>
        <v>1114.4892952720786</v>
      </c>
      <c r="W33" s="308">
        <f t="shared" si="3"/>
        <v>92.874107939339879</v>
      </c>
      <c r="X33" s="608"/>
      <c r="Y33" s="611"/>
      <c r="Z33" s="614"/>
      <c r="AA33" s="616"/>
      <c r="AB33" s="214">
        <f t="shared" si="18"/>
        <v>1114.4892952720786</v>
      </c>
      <c r="AC33" s="216">
        <f t="shared" si="5"/>
        <v>92.874107939339879</v>
      </c>
      <c r="AD33" s="611"/>
      <c r="AE33" s="611"/>
      <c r="AF33" s="614"/>
      <c r="AG33" s="616"/>
      <c r="AH33" s="214">
        <f t="shared" si="19"/>
        <v>1114.4892952720786</v>
      </c>
      <c r="AI33" s="308">
        <f t="shared" si="7"/>
        <v>92.874107939339879</v>
      </c>
      <c r="AJ33" s="608"/>
      <c r="AK33" s="611"/>
      <c r="AL33" s="614"/>
      <c r="AM33" s="616"/>
      <c r="AN33" s="214">
        <f t="shared" si="20"/>
        <v>1114.4892952720786</v>
      </c>
      <c r="AO33" s="308">
        <f t="shared" si="9"/>
        <v>92.874107939339879</v>
      </c>
      <c r="AP33" s="608"/>
      <c r="AQ33" s="611"/>
      <c r="AR33" s="614"/>
      <c r="AS33" s="616"/>
      <c r="AT33" s="214">
        <f t="shared" si="21"/>
        <v>1114.4892952720786</v>
      </c>
      <c r="AU33" s="308">
        <f t="shared" si="11"/>
        <v>92.874107939339879</v>
      </c>
      <c r="AV33" s="608"/>
      <c r="AW33" s="611"/>
      <c r="AX33" s="614"/>
    </row>
    <row r="34" spans="1:50" s="303" customFormat="1" ht="16.5" x14ac:dyDescent="0.3">
      <c r="A34" s="304">
        <v>3</v>
      </c>
      <c r="B34" s="201" t="s">
        <v>267</v>
      </c>
      <c r="C34" s="201" t="s">
        <v>268</v>
      </c>
      <c r="D34" s="201" t="s">
        <v>473</v>
      </c>
      <c r="E34" s="605"/>
      <c r="F34" s="209" t="s">
        <v>197</v>
      </c>
      <c r="G34" s="201">
        <v>4.1500000000000004</v>
      </c>
      <c r="H34" s="297" t="s">
        <v>78</v>
      </c>
      <c r="I34" s="209" t="s">
        <v>114</v>
      </c>
      <c r="J34" s="201" t="s">
        <v>257</v>
      </c>
      <c r="K34" s="201" t="s">
        <v>263</v>
      </c>
      <c r="L34" s="305" t="s">
        <v>10</v>
      </c>
      <c r="M34" s="306">
        <v>1</v>
      </c>
      <c r="N34" s="307">
        <v>1000</v>
      </c>
      <c r="O34" s="213">
        <v>0.05</v>
      </c>
      <c r="P34" s="214">
        <f t="shared" si="0"/>
        <v>1050</v>
      </c>
      <c r="Q34" s="215">
        <f t="shared" si="1"/>
        <v>87.5</v>
      </c>
      <c r="R34" s="611"/>
      <c r="S34" s="611"/>
      <c r="T34" s="614"/>
      <c r="U34" s="616"/>
      <c r="V34" s="214">
        <f t="shared" si="17"/>
        <v>1114.4892952720786</v>
      </c>
      <c r="W34" s="308">
        <f t="shared" si="3"/>
        <v>92.874107939339879</v>
      </c>
      <c r="X34" s="608"/>
      <c r="Y34" s="611"/>
      <c r="Z34" s="614"/>
      <c r="AA34" s="616"/>
      <c r="AB34" s="214">
        <f t="shared" si="18"/>
        <v>1114.4892952720786</v>
      </c>
      <c r="AC34" s="216">
        <f t="shared" si="5"/>
        <v>92.874107939339879</v>
      </c>
      <c r="AD34" s="611"/>
      <c r="AE34" s="611"/>
      <c r="AF34" s="614"/>
      <c r="AG34" s="616"/>
      <c r="AH34" s="214">
        <f t="shared" si="19"/>
        <v>1114.4892952720786</v>
      </c>
      <c r="AI34" s="308">
        <f t="shared" si="7"/>
        <v>92.874107939339879</v>
      </c>
      <c r="AJ34" s="608"/>
      <c r="AK34" s="611"/>
      <c r="AL34" s="614"/>
      <c r="AM34" s="616"/>
      <c r="AN34" s="214">
        <f t="shared" si="20"/>
        <v>1114.4892952720786</v>
      </c>
      <c r="AO34" s="308">
        <f t="shared" si="9"/>
        <v>92.874107939339879</v>
      </c>
      <c r="AP34" s="608"/>
      <c r="AQ34" s="611"/>
      <c r="AR34" s="614"/>
      <c r="AS34" s="616"/>
      <c r="AT34" s="214">
        <f t="shared" si="21"/>
        <v>1114.4892952720786</v>
      </c>
      <c r="AU34" s="308">
        <f t="shared" si="11"/>
        <v>92.874107939339879</v>
      </c>
      <c r="AV34" s="608"/>
      <c r="AW34" s="611"/>
      <c r="AX34" s="614"/>
    </row>
    <row r="35" spans="1:50" s="303" customFormat="1" ht="16.5" x14ac:dyDescent="0.3">
      <c r="A35" s="304">
        <v>3</v>
      </c>
      <c r="B35" s="201" t="s">
        <v>267</v>
      </c>
      <c r="C35" s="201" t="s">
        <v>268</v>
      </c>
      <c r="D35" s="201" t="s">
        <v>473</v>
      </c>
      <c r="E35" s="605"/>
      <c r="F35" s="209" t="s">
        <v>196</v>
      </c>
      <c r="G35" s="201">
        <v>7.17</v>
      </c>
      <c r="H35" s="297" t="s">
        <v>78</v>
      </c>
      <c r="I35" s="209" t="s">
        <v>114</v>
      </c>
      <c r="J35" s="201" t="s">
        <v>257</v>
      </c>
      <c r="K35" s="201" t="s">
        <v>281</v>
      </c>
      <c r="L35" s="305" t="s">
        <v>10</v>
      </c>
      <c r="M35" s="306">
        <v>1</v>
      </c>
      <c r="N35" s="307">
        <v>1000</v>
      </c>
      <c r="O35" s="213">
        <v>0.05</v>
      </c>
      <c r="P35" s="214">
        <f t="shared" si="0"/>
        <v>1050</v>
      </c>
      <c r="Q35" s="215">
        <f t="shared" si="1"/>
        <v>87.5</v>
      </c>
      <c r="R35" s="611"/>
      <c r="S35" s="611"/>
      <c r="T35" s="614"/>
      <c r="U35" s="616"/>
      <c r="V35" s="214">
        <f t="shared" si="17"/>
        <v>1114.4892952720786</v>
      </c>
      <c r="W35" s="308">
        <f t="shared" si="3"/>
        <v>92.874107939339879</v>
      </c>
      <c r="X35" s="608"/>
      <c r="Y35" s="611"/>
      <c r="Z35" s="614"/>
      <c r="AA35" s="616"/>
      <c r="AB35" s="214">
        <f t="shared" si="18"/>
        <v>1114.4892952720786</v>
      </c>
      <c r="AC35" s="216">
        <f t="shared" si="5"/>
        <v>92.874107939339879</v>
      </c>
      <c r="AD35" s="611"/>
      <c r="AE35" s="611"/>
      <c r="AF35" s="614"/>
      <c r="AG35" s="616"/>
      <c r="AH35" s="214">
        <f t="shared" si="19"/>
        <v>1114.4892952720786</v>
      </c>
      <c r="AI35" s="308">
        <f t="shared" si="7"/>
        <v>92.874107939339879</v>
      </c>
      <c r="AJ35" s="608"/>
      <c r="AK35" s="611"/>
      <c r="AL35" s="614"/>
      <c r="AM35" s="616"/>
      <c r="AN35" s="214">
        <f t="shared" si="20"/>
        <v>1114.4892952720786</v>
      </c>
      <c r="AO35" s="308">
        <f t="shared" si="9"/>
        <v>92.874107939339879</v>
      </c>
      <c r="AP35" s="608"/>
      <c r="AQ35" s="611"/>
      <c r="AR35" s="614"/>
      <c r="AS35" s="616"/>
      <c r="AT35" s="214">
        <f t="shared" si="21"/>
        <v>1114.4892952720786</v>
      </c>
      <c r="AU35" s="308">
        <f t="shared" si="11"/>
        <v>92.874107939339879</v>
      </c>
      <c r="AV35" s="608"/>
      <c r="AW35" s="611"/>
      <c r="AX35" s="614"/>
    </row>
    <row r="36" spans="1:50" s="303" customFormat="1" ht="16.5" x14ac:dyDescent="0.3">
      <c r="A36" s="304">
        <v>3</v>
      </c>
      <c r="B36" s="201" t="s">
        <v>267</v>
      </c>
      <c r="C36" s="201" t="s">
        <v>268</v>
      </c>
      <c r="D36" s="201" t="s">
        <v>473</v>
      </c>
      <c r="E36" s="605"/>
      <c r="F36" s="209" t="s">
        <v>199</v>
      </c>
      <c r="G36" s="201">
        <v>221.36</v>
      </c>
      <c r="H36" s="297" t="s">
        <v>78</v>
      </c>
      <c r="I36" s="209" t="s">
        <v>114</v>
      </c>
      <c r="J36" s="201" t="s">
        <v>257</v>
      </c>
      <c r="K36" s="201" t="s">
        <v>282</v>
      </c>
      <c r="L36" s="305" t="s">
        <v>10</v>
      </c>
      <c r="M36" s="306">
        <v>1</v>
      </c>
      <c r="N36" s="307">
        <v>1000</v>
      </c>
      <c r="O36" s="213">
        <v>0.05</v>
      </c>
      <c r="P36" s="214">
        <f t="shared" si="0"/>
        <v>1050</v>
      </c>
      <c r="Q36" s="215">
        <f t="shared" si="1"/>
        <v>87.5</v>
      </c>
      <c r="R36" s="611"/>
      <c r="S36" s="611"/>
      <c r="T36" s="614"/>
      <c r="U36" s="616"/>
      <c r="V36" s="214">
        <f t="shared" si="17"/>
        <v>1114.4892952720786</v>
      </c>
      <c r="W36" s="308">
        <f t="shared" si="3"/>
        <v>92.874107939339879</v>
      </c>
      <c r="X36" s="608"/>
      <c r="Y36" s="611"/>
      <c r="Z36" s="614"/>
      <c r="AA36" s="616"/>
      <c r="AB36" s="214">
        <f t="shared" si="18"/>
        <v>1114.4892952720786</v>
      </c>
      <c r="AC36" s="216">
        <f t="shared" si="5"/>
        <v>92.874107939339879</v>
      </c>
      <c r="AD36" s="611"/>
      <c r="AE36" s="611"/>
      <c r="AF36" s="614"/>
      <c r="AG36" s="616"/>
      <c r="AH36" s="214">
        <f t="shared" si="19"/>
        <v>1114.4892952720786</v>
      </c>
      <c r="AI36" s="308">
        <f t="shared" si="7"/>
        <v>92.874107939339879</v>
      </c>
      <c r="AJ36" s="608"/>
      <c r="AK36" s="611"/>
      <c r="AL36" s="614"/>
      <c r="AM36" s="616"/>
      <c r="AN36" s="214">
        <f t="shared" si="20"/>
        <v>1114.4892952720786</v>
      </c>
      <c r="AO36" s="308">
        <f t="shared" si="9"/>
        <v>92.874107939339879</v>
      </c>
      <c r="AP36" s="608"/>
      <c r="AQ36" s="611"/>
      <c r="AR36" s="614"/>
      <c r="AS36" s="616"/>
      <c r="AT36" s="214">
        <f t="shared" si="21"/>
        <v>1114.4892952720786</v>
      </c>
      <c r="AU36" s="308">
        <f t="shared" si="11"/>
        <v>92.874107939339879</v>
      </c>
      <c r="AV36" s="608"/>
      <c r="AW36" s="611"/>
      <c r="AX36" s="614"/>
    </row>
    <row r="37" spans="1:50" s="303" customFormat="1" ht="16.5" x14ac:dyDescent="0.3">
      <c r="A37" s="304">
        <v>3</v>
      </c>
      <c r="B37" s="201" t="s">
        <v>267</v>
      </c>
      <c r="C37" s="201" t="s">
        <v>268</v>
      </c>
      <c r="D37" s="201" t="s">
        <v>473</v>
      </c>
      <c r="E37" s="605"/>
      <c r="F37" s="209" t="s">
        <v>196</v>
      </c>
      <c r="G37" s="201">
        <v>28.49</v>
      </c>
      <c r="H37" s="297" t="s">
        <v>78</v>
      </c>
      <c r="I37" s="209" t="s">
        <v>114</v>
      </c>
      <c r="J37" s="201" t="s">
        <v>257</v>
      </c>
      <c r="K37" s="201" t="s">
        <v>283</v>
      </c>
      <c r="L37" s="305" t="s">
        <v>10</v>
      </c>
      <c r="M37" s="306">
        <v>1</v>
      </c>
      <c r="N37" s="307">
        <v>1000</v>
      </c>
      <c r="O37" s="213">
        <v>0.05</v>
      </c>
      <c r="P37" s="214">
        <f t="shared" si="0"/>
        <v>1050</v>
      </c>
      <c r="Q37" s="215">
        <f t="shared" si="1"/>
        <v>87.5</v>
      </c>
      <c r="R37" s="611"/>
      <c r="S37" s="611"/>
      <c r="T37" s="614"/>
      <c r="U37" s="616"/>
      <c r="V37" s="214">
        <f t="shared" si="17"/>
        <v>1114.4892952720786</v>
      </c>
      <c r="W37" s="308">
        <f t="shared" si="3"/>
        <v>92.874107939339879</v>
      </c>
      <c r="X37" s="608"/>
      <c r="Y37" s="611"/>
      <c r="Z37" s="614"/>
      <c r="AA37" s="616"/>
      <c r="AB37" s="214">
        <f t="shared" si="18"/>
        <v>1114.4892952720786</v>
      </c>
      <c r="AC37" s="216">
        <f t="shared" si="5"/>
        <v>92.874107939339879</v>
      </c>
      <c r="AD37" s="611"/>
      <c r="AE37" s="611"/>
      <c r="AF37" s="614"/>
      <c r="AG37" s="616"/>
      <c r="AH37" s="214">
        <f t="shared" si="19"/>
        <v>1114.4892952720786</v>
      </c>
      <c r="AI37" s="308">
        <f t="shared" si="7"/>
        <v>92.874107939339879</v>
      </c>
      <c r="AJ37" s="608"/>
      <c r="AK37" s="611"/>
      <c r="AL37" s="614"/>
      <c r="AM37" s="616"/>
      <c r="AN37" s="214">
        <f t="shared" si="20"/>
        <v>1114.4892952720786</v>
      </c>
      <c r="AO37" s="308">
        <f t="shared" si="9"/>
        <v>92.874107939339879</v>
      </c>
      <c r="AP37" s="608"/>
      <c r="AQ37" s="611"/>
      <c r="AR37" s="614"/>
      <c r="AS37" s="616"/>
      <c r="AT37" s="214">
        <f t="shared" si="21"/>
        <v>1114.4892952720786</v>
      </c>
      <c r="AU37" s="308">
        <f t="shared" si="11"/>
        <v>92.874107939339879</v>
      </c>
      <c r="AV37" s="608"/>
      <c r="AW37" s="611"/>
      <c r="AX37" s="614"/>
    </row>
    <row r="38" spans="1:50" s="303" customFormat="1" ht="16.5" x14ac:dyDescent="0.3">
      <c r="A38" s="304">
        <v>3</v>
      </c>
      <c r="B38" s="201" t="s">
        <v>267</v>
      </c>
      <c r="C38" s="201" t="s">
        <v>268</v>
      </c>
      <c r="D38" s="201" t="s">
        <v>473</v>
      </c>
      <c r="E38" s="605"/>
      <c r="F38" s="209" t="s">
        <v>197</v>
      </c>
      <c r="G38" s="201">
        <v>29.68</v>
      </c>
      <c r="H38" s="297" t="s">
        <v>78</v>
      </c>
      <c r="I38" s="209" t="s">
        <v>114</v>
      </c>
      <c r="J38" s="201" t="s">
        <v>262</v>
      </c>
      <c r="K38" s="201" t="s">
        <v>258</v>
      </c>
      <c r="L38" s="305" t="s">
        <v>10</v>
      </c>
      <c r="M38" s="306">
        <v>1</v>
      </c>
      <c r="N38" s="307">
        <v>1000</v>
      </c>
      <c r="O38" s="213">
        <v>0.05</v>
      </c>
      <c r="P38" s="214">
        <f t="shared" si="0"/>
        <v>1050</v>
      </c>
      <c r="Q38" s="215">
        <f t="shared" si="1"/>
        <v>87.5</v>
      </c>
      <c r="R38" s="611"/>
      <c r="S38" s="611"/>
      <c r="T38" s="614"/>
      <c r="U38" s="616"/>
      <c r="V38" s="214">
        <f t="shared" si="17"/>
        <v>1114.4892952720786</v>
      </c>
      <c r="W38" s="308">
        <f t="shared" si="3"/>
        <v>92.874107939339879</v>
      </c>
      <c r="X38" s="608"/>
      <c r="Y38" s="611"/>
      <c r="Z38" s="614"/>
      <c r="AA38" s="616"/>
      <c r="AB38" s="214">
        <f t="shared" si="18"/>
        <v>1114.4892952720786</v>
      </c>
      <c r="AC38" s="216">
        <f t="shared" si="5"/>
        <v>92.874107939339879</v>
      </c>
      <c r="AD38" s="611"/>
      <c r="AE38" s="611"/>
      <c r="AF38" s="614"/>
      <c r="AG38" s="616"/>
      <c r="AH38" s="214">
        <f t="shared" si="19"/>
        <v>1114.4892952720786</v>
      </c>
      <c r="AI38" s="308">
        <f t="shared" si="7"/>
        <v>92.874107939339879</v>
      </c>
      <c r="AJ38" s="608"/>
      <c r="AK38" s="611"/>
      <c r="AL38" s="614"/>
      <c r="AM38" s="616"/>
      <c r="AN38" s="214">
        <f t="shared" si="20"/>
        <v>1114.4892952720786</v>
      </c>
      <c r="AO38" s="308">
        <f t="shared" si="9"/>
        <v>92.874107939339879</v>
      </c>
      <c r="AP38" s="608"/>
      <c r="AQ38" s="611"/>
      <c r="AR38" s="614"/>
      <c r="AS38" s="616"/>
      <c r="AT38" s="214">
        <f t="shared" si="21"/>
        <v>1114.4892952720786</v>
      </c>
      <c r="AU38" s="308">
        <f t="shared" si="11"/>
        <v>92.874107939339879</v>
      </c>
      <c r="AV38" s="608"/>
      <c r="AW38" s="611"/>
      <c r="AX38" s="614"/>
    </row>
    <row r="39" spans="1:50" s="303" customFormat="1" ht="16.5" x14ac:dyDescent="0.3">
      <c r="A39" s="304">
        <v>3</v>
      </c>
      <c r="B39" s="201" t="s">
        <v>267</v>
      </c>
      <c r="C39" s="201" t="s">
        <v>268</v>
      </c>
      <c r="D39" s="201" t="s">
        <v>473</v>
      </c>
      <c r="E39" s="605"/>
      <c r="F39" s="209" t="s">
        <v>197</v>
      </c>
      <c r="G39" s="201">
        <v>398.22</v>
      </c>
      <c r="H39" s="297" t="s">
        <v>78</v>
      </c>
      <c r="I39" s="209" t="s">
        <v>114</v>
      </c>
      <c r="J39" s="201" t="s">
        <v>262</v>
      </c>
      <c r="K39" s="201" t="s">
        <v>289</v>
      </c>
      <c r="L39" s="305" t="s">
        <v>10</v>
      </c>
      <c r="M39" s="306">
        <v>1</v>
      </c>
      <c r="N39" s="307">
        <v>1000</v>
      </c>
      <c r="O39" s="213">
        <v>0.05</v>
      </c>
      <c r="P39" s="214">
        <f t="shared" si="0"/>
        <v>1050</v>
      </c>
      <c r="Q39" s="215">
        <f t="shared" si="1"/>
        <v>87.5</v>
      </c>
      <c r="R39" s="611"/>
      <c r="S39" s="611"/>
      <c r="T39" s="614"/>
      <c r="U39" s="616"/>
      <c r="V39" s="214">
        <f t="shared" si="17"/>
        <v>1114.4892952720786</v>
      </c>
      <c r="W39" s="308">
        <f t="shared" si="3"/>
        <v>92.874107939339879</v>
      </c>
      <c r="X39" s="608"/>
      <c r="Y39" s="611"/>
      <c r="Z39" s="614"/>
      <c r="AA39" s="616"/>
      <c r="AB39" s="214">
        <f t="shared" si="18"/>
        <v>1114.4892952720786</v>
      </c>
      <c r="AC39" s="216">
        <f t="shared" si="5"/>
        <v>92.874107939339879</v>
      </c>
      <c r="AD39" s="611"/>
      <c r="AE39" s="611"/>
      <c r="AF39" s="614"/>
      <c r="AG39" s="616"/>
      <c r="AH39" s="214">
        <f t="shared" si="19"/>
        <v>1114.4892952720786</v>
      </c>
      <c r="AI39" s="308">
        <f t="shared" si="7"/>
        <v>92.874107939339879</v>
      </c>
      <c r="AJ39" s="608"/>
      <c r="AK39" s="611"/>
      <c r="AL39" s="614"/>
      <c r="AM39" s="616"/>
      <c r="AN39" s="214">
        <f t="shared" si="20"/>
        <v>1114.4892952720786</v>
      </c>
      <c r="AO39" s="308">
        <f t="shared" si="9"/>
        <v>92.874107939339879</v>
      </c>
      <c r="AP39" s="608"/>
      <c r="AQ39" s="611"/>
      <c r="AR39" s="614"/>
      <c r="AS39" s="616"/>
      <c r="AT39" s="214">
        <f t="shared" si="21"/>
        <v>1114.4892952720786</v>
      </c>
      <c r="AU39" s="308">
        <f t="shared" si="11"/>
        <v>92.874107939339879</v>
      </c>
      <c r="AV39" s="608"/>
      <c r="AW39" s="611"/>
      <c r="AX39" s="614"/>
    </row>
    <row r="40" spans="1:50" s="303" customFormat="1" ht="16.5" x14ac:dyDescent="0.3">
      <c r="A40" s="304">
        <v>3</v>
      </c>
      <c r="B40" s="201" t="s">
        <v>267</v>
      </c>
      <c r="C40" s="201" t="s">
        <v>268</v>
      </c>
      <c r="D40" s="201" t="s">
        <v>473</v>
      </c>
      <c r="E40" s="605"/>
      <c r="F40" s="209" t="s">
        <v>197</v>
      </c>
      <c r="G40" s="201">
        <v>317.20999999999998</v>
      </c>
      <c r="H40" s="297" t="s">
        <v>78</v>
      </c>
      <c r="I40" s="209" t="s">
        <v>114</v>
      </c>
      <c r="J40" s="201" t="s">
        <v>262</v>
      </c>
      <c r="K40" s="201" t="s">
        <v>290</v>
      </c>
      <c r="L40" s="305" t="s">
        <v>10</v>
      </c>
      <c r="M40" s="306">
        <v>1</v>
      </c>
      <c r="N40" s="307">
        <v>1000</v>
      </c>
      <c r="O40" s="213">
        <v>0.05</v>
      </c>
      <c r="P40" s="214">
        <f t="shared" si="0"/>
        <v>1050</v>
      </c>
      <c r="Q40" s="215">
        <f t="shared" si="1"/>
        <v>87.5</v>
      </c>
      <c r="R40" s="611"/>
      <c r="S40" s="611"/>
      <c r="T40" s="614"/>
      <c r="U40" s="616"/>
      <c r="V40" s="214">
        <f t="shared" si="17"/>
        <v>1114.4892952720786</v>
      </c>
      <c r="W40" s="308">
        <f t="shared" si="3"/>
        <v>92.874107939339879</v>
      </c>
      <c r="X40" s="608"/>
      <c r="Y40" s="611"/>
      <c r="Z40" s="614"/>
      <c r="AA40" s="616"/>
      <c r="AB40" s="214">
        <f t="shared" si="18"/>
        <v>1114.4892952720786</v>
      </c>
      <c r="AC40" s="216">
        <f t="shared" si="5"/>
        <v>92.874107939339879</v>
      </c>
      <c r="AD40" s="611"/>
      <c r="AE40" s="611"/>
      <c r="AF40" s="614"/>
      <c r="AG40" s="616"/>
      <c r="AH40" s="214">
        <f t="shared" si="19"/>
        <v>1114.4892952720786</v>
      </c>
      <c r="AI40" s="308">
        <f t="shared" si="7"/>
        <v>92.874107939339879</v>
      </c>
      <c r="AJ40" s="608"/>
      <c r="AK40" s="611"/>
      <c r="AL40" s="614"/>
      <c r="AM40" s="616"/>
      <c r="AN40" s="214">
        <f t="shared" si="20"/>
        <v>1114.4892952720786</v>
      </c>
      <c r="AO40" s="308">
        <f t="shared" si="9"/>
        <v>92.874107939339879</v>
      </c>
      <c r="AP40" s="608"/>
      <c r="AQ40" s="611"/>
      <c r="AR40" s="614"/>
      <c r="AS40" s="616"/>
      <c r="AT40" s="214">
        <f t="shared" si="21"/>
        <v>1114.4892952720786</v>
      </c>
      <c r="AU40" s="308">
        <f t="shared" si="11"/>
        <v>92.874107939339879</v>
      </c>
      <c r="AV40" s="608"/>
      <c r="AW40" s="611"/>
      <c r="AX40" s="614"/>
    </row>
    <row r="41" spans="1:50" s="303" customFormat="1" ht="16.5" x14ac:dyDescent="0.3">
      <c r="A41" s="304">
        <v>3</v>
      </c>
      <c r="B41" s="201" t="s">
        <v>267</v>
      </c>
      <c r="C41" s="201" t="s">
        <v>268</v>
      </c>
      <c r="D41" s="201" t="s">
        <v>473</v>
      </c>
      <c r="E41" s="605"/>
      <c r="F41" s="209" t="s">
        <v>197</v>
      </c>
      <c r="G41" s="201">
        <v>640.84</v>
      </c>
      <c r="H41" s="297" t="s">
        <v>78</v>
      </c>
      <c r="I41" s="209" t="s">
        <v>114</v>
      </c>
      <c r="J41" s="201" t="s">
        <v>262</v>
      </c>
      <c r="K41" s="201" t="s">
        <v>285</v>
      </c>
      <c r="L41" s="305" t="s">
        <v>10</v>
      </c>
      <c r="M41" s="306">
        <v>1</v>
      </c>
      <c r="N41" s="307">
        <v>1000</v>
      </c>
      <c r="O41" s="213">
        <v>0.05</v>
      </c>
      <c r="P41" s="214">
        <f t="shared" si="0"/>
        <v>1050</v>
      </c>
      <c r="Q41" s="215">
        <f t="shared" si="1"/>
        <v>87.5</v>
      </c>
      <c r="R41" s="611"/>
      <c r="S41" s="611"/>
      <c r="T41" s="614"/>
      <c r="U41" s="616"/>
      <c r="V41" s="214">
        <f t="shared" si="17"/>
        <v>1114.4892952720786</v>
      </c>
      <c r="W41" s="308">
        <f t="shared" si="3"/>
        <v>92.874107939339879</v>
      </c>
      <c r="X41" s="608"/>
      <c r="Y41" s="611"/>
      <c r="Z41" s="614"/>
      <c r="AA41" s="616"/>
      <c r="AB41" s="214">
        <f t="shared" si="18"/>
        <v>1114.4892952720786</v>
      </c>
      <c r="AC41" s="216">
        <f t="shared" si="5"/>
        <v>92.874107939339879</v>
      </c>
      <c r="AD41" s="611"/>
      <c r="AE41" s="611"/>
      <c r="AF41" s="614"/>
      <c r="AG41" s="616"/>
      <c r="AH41" s="214">
        <f t="shared" si="19"/>
        <v>1114.4892952720786</v>
      </c>
      <c r="AI41" s="308">
        <f t="shared" si="7"/>
        <v>92.874107939339879</v>
      </c>
      <c r="AJ41" s="608"/>
      <c r="AK41" s="611"/>
      <c r="AL41" s="614"/>
      <c r="AM41" s="616"/>
      <c r="AN41" s="214">
        <f t="shared" si="20"/>
        <v>1114.4892952720786</v>
      </c>
      <c r="AO41" s="308">
        <f t="shared" si="9"/>
        <v>92.874107939339879</v>
      </c>
      <c r="AP41" s="608"/>
      <c r="AQ41" s="611"/>
      <c r="AR41" s="614"/>
      <c r="AS41" s="616"/>
      <c r="AT41" s="214">
        <f t="shared" si="21"/>
        <v>1114.4892952720786</v>
      </c>
      <c r="AU41" s="308">
        <f t="shared" si="11"/>
        <v>92.874107939339879</v>
      </c>
      <c r="AV41" s="608"/>
      <c r="AW41" s="611"/>
      <c r="AX41" s="614"/>
    </row>
    <row r="42" spans="1:50" s="303" customFormat="1" ht="16.5" x14ac:dyDescent="0.3">
      <c r="A42" s="304">
        <v>3</v>
      </c>
      <c r="B42" s="201" t="s">
        <v>267</v>
      </c>
      <c r="C42" s="201" t="s">
        <v>268</v>
      </c>
      <c r="D42" s="201" t="s">
        <v>473</v>
      </c>
      <c r="E42" s="605"/>
      <c r="F42" s="209" t="s">
        <v>197</v>
      </c>
      <c r="G42" s="201">
        <v>423.94</v>
      </c>
      <c r="H42" s="297" t="s">
        <v>78</v>
      </c>
      <c r="I42" s="209" t="s">
        <v>114</v>
      </c>
      <c r="J42" s="201" t="s">
        <v>264</v>
      </c>
      <c r="K42" s="201" t="s">
        <v>291</v>
      </c>
      <c r="L42" s="305" t="s">
        <v>10</v>
      </c>
      <c r="M42" s="306">
        <v>1</v>
      </c>
      <c r="N42" s="307">
        <v>1000</v>
      </c>
      <c r="O42" s="213">
        <v>0.05</v>
      </c>
      <c r="P42" s="214">
        <f t="shared" si="0"/>
        <v>1050</v>
      </c>
      <c r="Q42" s="215">
        <f t="shared" si="1"/>
        <v>87.5</v>
      </c>
      <c r="R42" s="611"/>
      <c r="S42" s="611"/>
      <c r="T42" s="614"/>
      <c r="U42" s="616"/>
      <c r="V42" s="214">
        <f t="shared" si="17"/>
        <v>1114.4892952720786</v>
      </c>
      <c r="W42" s="308">
        <f t="shared" si="3"/>
        <v>92.874107939339879</v>
      </c>
      <c r="X42" s="608"/>
      <c r="Y42" s="611"/>
      <c r="Z42" s="614"/>
      <c r="AA42" s="616"/>
      <c r="AB42" s="214">
        <f t="shared" si="18"/>
        <v>1114.4892952720786</v>
      </c>
      <c r="AC42" s="216">
        <f t="shared" si="5"/>
        <v>92.874107939339879</v>
      </c>
      <c r="AD42" s="611"/>
      <c r="AE42" s="611"/>
      <c r="AF42" s="614"/>
      <c r="AG42" s="616"/>
      <c r="AH42" s="214">
        <f t="shared" si="19"/>
        <v>1114.4892952720786</v>
      </c>
      <c r="AI42" s="308">
        <f t="shared" si="7"/>
        <v>92.874107939339879</v>
      </c>
      <c r="AJ42" s="608"/>
      <c r="AK42" s="611"/>
      <c r="AL42" s="614"/>
      <c r="AM42" s="616"/>
      <c r="AN42" s="214">
        <f t="shared" si="20"/>
        <v>1114.4892952720786</v>
      </c>
      <c r="AO42" s="308">
        <f t="shared" si="9"/>
        <v>92.874107939339879</v>
      </c>
      <c r="AP42" s="608"/>
      <c r="AQ42" s="611"/>
      <c r="AR42" s="614"/>
      <c r="AS42" s="616"/>
      <c r="AT42" s="214">
        <f t="shared" si="21"/>
        <v>1114.4892952720786</v>
      </c>
      <c r="AU42" s="308">
        <f t="shared" si="11"/>
        <v>92.874107939339879</v>
      </c>
      <c r="AV42" s="608"/>
      <c r="AW42" s="611"/>
      <c r="AX42" s="614"/>
    </row>
    <row r="43" spans="1:50" s="303" customFormat="1" ht="16.5" x14ac:dyDescent="0.3">
      <c r="A43" s="304">
        <v>3</v>
      </c>
      <c r="B43" s="201" t="s">
        <v>267</v>
      </c>
      <c r="C43" s="201" t="s">
        <v>268</v>
      </c>
      <c r="D43" s="201" t="s">
        <v>473</v>
      </c>
      <c r="E43" s="605"/>
      <c r="F43" s="209" t="s">
        <v>197</v>
      </c>
      <c r="G43" s="201">
        <v>462.34</v>
      </c>
      <c r="H43" s="297" t="s">
        <v>78</v>
      </c>
      <c r="I43" s="209" t="s">
        <v>114</v>
      </c>
      <c r="J43" s="201" t="s">
        <v>264</v>
      </c>
      <c r="K43" s="201" t="s">
        <v>292</v>
      </c>
      <c r="L43" s="305" t="s">
        <v>10</v>
      </c>
      <c r="M43" s="306">
        <v>1</v>
      </c>
      <c r="N43" s="307">
        <v>1000</v>
      </c>
      <c r="O43" s="213">
        <v>0.05</v>
      </c>
      <c r="P43" s="214">
        <f t="shared" si="0"/>
        <v>1050</v>
      </c>
      <c r="Q43" s="215">
        <f t="shared" si="1"/>
        <v>87.5</v>
      </c>
      <c r="R43" s="611"/>
      <c r="S43" s="611"/>
      <c r="T43" s="614"/>
      <c r="U43" s="616"/>
      <c r="V43" s="214">
        <f t="shared" si="17"/>
        <v>1114.4892952720786</v>
      </c>
      <c r="W43" s="308">
        <f t="shared" si="3"/>
        <v>92.874107939339879</v>
      </c>
      <c r="X43" s="608"/>
      <c r="Y43" s="611"/>
      <c r="Z43" s="614"/>
      <c r="AA43" s="616"/>
      <c r="AB43" s="214">
        <f t="shared" si="18"/>
        <v>1114.4892952720786</v>
      </c>
      <c r="AC43" s="216">
        <f t="shared" si="5"/>
        <v>92.874107939339879</v>
      </c>
      <c r="AD43" s="611"/>
      <c r="AE43" s="611"/>
      <c r="AF43" s="614"/>
      <c r="AG43" s="616"/>
      <c r="AH43" s="214">
        <f t="shared" si="19"/>
        <v>1114.4892952720786</v>
      </c>
      <c r="AI43" s="308">
        <f t="shared" si="7"/>
        <v>92.874107939339879</v>
      </c>
      <c r="AJ43" s="608"/>
      <c r="AK43" s="611"/>
      <c r="AL43" s="614"/>
      <c r="AM43" s="616"/>
      <c r="AN43" s="214">
        <f t="shared" si="20"/>
        <v>1114.4892952720786</v>
      </c>
      <c r="AO43" s="308">
        <f t="shared" si="9"/>
        <v>92.874107939339879</v>
      </c>
      <c r="AP43" s="608"/>
      <c r="AQ43" s="611"/>
      <c r="AR43" s="614"/>
      <c r="AS43" s="616"/>
      <c r="AT43" s="214">
        <f t="shared" si="21"/>
        <v>1114.4892952720786</v>
      </c>
      <c r="AU43" s="308">
        <f t="shared" si="11"/>
        <v>92.874107939339879</v>
      </c>
      <c r="AV43" s="608"/>
      <c r="AW43" s="611"/>
      <c r="AX43" s="614"/>
    </row>
    <row r="44" spans="1:50" s="303" customFormat="1" ht="17.25" thickBot="1" x14ac:dyDescent="0.35">
      <c r="A44" s="327">
        <v>3</v>
      </c>
      <c r="B44" s="328" t="s">
        <v>267</v>
      </c>
      <c r="C44" s="328" t="s">
        <v>268</v>
      </c>
      <c r="D44" s="328" t="s">
        <v>473</v>
      </c>
      <c r="E44" s="606"/>
      <c r="F44" s="219" t="s">
        <v>197</v>
      </c>
      <c r="G44" s="328">
        <v>140.77000000000001</v>
      </c>
      <c r="H44" s="330" t="s">
        <v>78</v>
      </c>
      <c r="I44" s="219" t="s">
        <v>114</v>
      </c>
      <c r="J44" s="328" t="s">
        <v>264</v>
      </c>
      <c r="K44" s="328" t="s">
        <v>293</v>
      </c>
      <c r="L44" s="331" t="s">
        <v>10</v>
      </c>
      <c r="M44" s="332">
        <v>1</v>
      </c>
      <c r="N44" s="333">
        <v>1000</v>
      </c>
      <c r="O44" s="222">
        <v>0.05</v>
      </c>
      <c r="P44" s="223">
        <f t="shared" si="0"/>
        <v>1050</v>
      </c>
      <c r="Q44" s="224">
        <f t="shared" si="1"/>
        <v>87.5</v>
      </c>
      <c r="R44" s="612"/>
      <c r="S44" s="612"/>
      <c r="T44" s="615"/>
      <c r="U44" s="616"/>
      <c r="V44" s="223">
        <f t="shared" si="17"/>
        <v>1114.4892952720786</v>
      </c>
      <c r="W44" s="320">
        <f t="shared" si="3"/>
        <v>92.874107939339879</v>
      </c>
      <c r="X44" s="609"/>
      <c r="Y44" s="612"/>
      <c r="Z44" s="615"/>
      <c r="AA44" s="616"/>
      <c r="AB44" s="223">
        <f t="shared" si="18"/>
        <v>1114.4892952720786</v>
      </c>
      <c r="AC44" s="225">
        <f t="shared" si="5"/>
        <v>92.874107939339879</v>
      </c>
      <c r="AD44" s="612"/>
      <c r="AE44" s="612"/>
      <c r="AF44" s="615"/>
      <c r="AG44" s="616"/>
      <c r="AH44" s="223">
        <f t="shared" si="19"/>
        <v>1114.4892952720786</v>
      </c>
      <c r="AI44" s="320">
        <f t="shared" si="7"/>
        <v>92.874107939339879</v>
      </c>
      <c r="AJ44" s="609"/>
      <c r="AK44" s="612"/>
      <c r="AL44" s="615"/>
      <c r="AM44" s="616"/>
      <c r="AN44" s="223">
        <f t="shared" si="20"/>
        <v>1114.4892952720786</v>
      </c>
      <c r="AO44" s="320">
        <f t="shared" si="9"/>
        <v>92.874107939339879</v>
      </c>
      <c r="AP44" s="609"/>
      <c r="AQ44" s="612"/>
      <c r="AR44" s="615"/>
      <c r="AS44" s="616"/>
      <c r="AT44" s="223">
        <f t="shared" si="21"/>
        <v>1114.4892952720786</v>
      </c>
      <c r="AU44" s="320">
        <f t="shared" si="11"/>
        <v>92.874107939339879</v>
      </c>
      <c r="AV44" s="609"/>
      <c r="AW44" s="612"/>
      <c r="AX44" s="615"/>
    </row>
    <row r="45" spans="1:50" s="303" customFormat="1" ht="16.5" x14ac:dyDescent="0.3">
      <c r="A45" s="321">
        <v>3</v>
      </c>
      <c r="B45" s="322" t="s">
        <v>269</v>
      </c>
      <c r="C45" s="322" t="s">
        <v>270</v>
      </c>
      <c r="D45" s="322" t="s">
        <v>473</v>
      </c>
      <c r="E45" s="604" t="str">
        <f>CONCATENATE(C45,I45)</f>
        <v>204001TTPL</v>
      </c>
      <c r="F45" s="200" t="s">
        <v>195</v>
      </c>
      <c r="G45" s="322">
        <v>3.25</v>
      </c>
      <c r="H45" s="202" t="s">
        <v>78</v>
      </c>
      <c r="I45" s="200" t="s">
        <v>114</v>
      </c>
      <c r="J45" s="322" t="s">
        <v>257</v>
      </c>
      <c r="K45" s="322" t="s">
        <v>258</v>
      </c>
      <c r="L45" s="324" t="s">
        <v>10</v>
      </c>
      <c r="M45" s="325">
        <v>1</v>
      </c>
      <c r="N45" s="326">
        <v>1000</v>
      </c>
      <c r="O45" s="206">
        <v>0.05</v>
      </c>
      <c r="P45" s="207">
        <f t="shared" si="0"/>
        <v>1050</v>
      </c>
      <c r="Q45" s="208">
        <f t="shared" si="1"/>
        <v>87.5</v>
      </c>
      <c r="R45" s="610">
        <f>SUM(P45:P49)</f>
        <v>5250</v>
      </c>
      <c r="S45" s="610">
        <f>SUM(Q45:Q49)</f>
        <v>437.5</v>
      </c>
      <c r="T45" s="613"/>
      <c r="U45" s="616"/>
      <c r="V45" s="207">
        <f t="shared" si="17"/>
        <v>1114.4892952720786</v>
      </c>
      <c r="W45" s="302">
        <f t="shared" si="3"/>
        <v>92.874107939339879</v>
      </c>
      <c r="X45" s="607">
        <f>SUM(V45:V49)</f>
        <v>5572.4464763603928</v>
      </c>
      <c r="Y45" s="610">
        <f>SUM(W45:W49)</f>
        <v>464.37053969669938</v>
      </c>
      <c r="Z45" s="613"/>
      <c r="AA45" s="616"/>
      <c r="AB45" s="207">
        <f t="shared" si="18"/>
        <v>1114.4892952720786</v>
      </c>
      <c r="AC45" s="302">
        <f t="shared" si="5"/>
        <v>92.874107939339879</v>
      </c>
      <c r="AD45" s="617">
        <f>SUM(AB45:AB49)</f>
        <v>5572.4464763603928</v>
      </c>
      <c r="AE45" s="610">
        <f>SUM(AC45:AC49)</f>
        <v>464.37053969669938</v>
      </c>
      <c r="AF45" s="613"/>
      <c r="AG45" s="616"/>
      <c r="AH45" s="207">
        <f t="shared" si="19"/>
        <v>1114.4892952720786</v>
      </c>
      <c r="AI45" s="302">
        <f t="shared" si="7"/>
        <v>92.874107939339879</v>
      </c>
      <c r="AJ45" s="607">
        <f>SUM(AH45:AH49)</f>
        <v>5572.4464763603928</v>
      </c>
      <c r="AK45" s="610">
        <f>SUM(AI45:AI49)</f>
        <v>464.37053969669938</v>
      </c>
      <c r="AL45" s="613"/>
      <c r="AM45" s="616"/>
      <c r="AN45" s="217">
        <f t="shared" si="20"/>
        <v>1114.4892952720786</v>
      </c>
      <c r="AO45" s="308">
        <f t="shared" si="9"/>
        <v>92.874107939339879</v>
      </c>
      <c r="AP45" s="607">
        <f>SUM(AN45:AN49)</f>
        <v>5572.4464763603928</v>
      </c>
      <c r="AQ45" s="610">
        <f>SUM(AO45:AO49)</f>
        <v>464.37053969669938</v>
      </c>
      <c r="AR45" s="613"/>
      <c r="AS45" s="616"/>
      <c r="AT45" s="207">
        <f t="shared" si="21"/>
        <v>1114.4892952720786</v>
      </c>
      <c r="AU45" s="302">
        <f t="shared" si="11"/>
        <v>92.874107939339879</v>
      </c>
      <c r="AV45" s="607">
        <f>SUM(AT45:AT49)</f>
        <v>5572.4464763603928</v>
      </c>
      <c r="AW45" s="610">
        <f>SUM(AU45:AU49)</f>
        <v>464.37053969669938</v>
      </c>
      <c r="AX45" s="613"/>
    </row>
    <row r="46" spans="1:50" s="303" customFormat="1" ht="16.5" x14ac:dyDescent="0.3">
      <c r="A46" s="304">
        <v>3</v>
      </c>
      <c r="B46" s="201" t="s">
        <v>269</v>
      </c>
      <c r="C46" s="201" t="s">
        <v>270</v>
      </c>
      <c r="D46" s="201" t="s">
        <v>473</v>
      </c>
      <c r="E46" s="605"/>
      <c r="F46" s="209" t="s">
        <v>195</v>
      </c>
      <c r="G46" s="201">
        <v>15.52</v>
      </c>
      <c r="H46" s="297" t="s">
        <v>78</v>
      </c>
      <c r="I46" s="209" t="s">
        <v>114</v>
      </c>
      <c r="J46" s="201" t="s">
        <v>257</v>
      </c>
      <c r="K46" s="201" t="s">
        <v>259</v>
      </c>
      <c r="L46" s="305" t="s">
        <v>10</v>
      </c>
      <c r="M46" s="306">
        <v>1</v>
      </c>
      <c r="N46" s="307">
        <v>1000</v>
      </c>
      <c r="O46" s="213">
        <v>0.05</v>
      </c>
      <c r="P46" s="214">
        <f t="shared" si="0"/>
        <v>1050</v>
      </c>
      <c r="Q46" s="215">
        <f t="shared" si="1"/>
        <v>87.5</v>
      </c>
      <c r="R46" s="611"/>
      <c r="S46" s="611"/>
      <c r="T46" s="614"/>
      <c r="U46" s="616"/>
      <c r="V46" s="214">
        <f t="shared" si="17"/>
        <v>1114.4892952720786</v>
      </c>
      <c r="W46" s="308">
        <f t="shared" si="3"/>
        <v>92.874107939339879</v>
      </c>
      <c r="X46" s="608"/>
      <c r="Y46" s="611"/>
      <c r="Z46" s="614"/>
      <c r="AA46" s="616"/>
      <c r="AB46" s="214">
        <f t="shared" si="18"/>
        <v>1114.4892952720786</v>
      </c>
      <c r="AC46" s="308">
        <f t="shared" si="5"/>
        <v>92.874107939339879</v>
      </c>
      <c r="AD46" s="618"/>
      <c r="AE46" s="611"/>
      <c r="AF46" s="614"/>
      <c r="AG46" s="616"/>
      <c r="AH46" s="214">
        <f t="shared" si="19"/>
        <v>1114.4892952720786</v>
      </c>
      <c r="AI46" s="308">
        <f t="shared" si="7"/>
        <v>92.874107939339879</v>
      </c>
      <c r="AJ46" s="608"/>
      <c r="AK46" s="611"/>
      <c r="AL46" s="614"/>
      <c r="AM46" s="616"/>
      <c r="AN46" s="214">
        <f t="shared" si="20"/>
        <v>1114.4892952720786</v>
      </c>
      <c r="AO46" s="308">
        <f t="shared" si="9"/>
        <v>92.874107939339879</v>
      </c>
      <c r="AP46" s="608"/>
      <c r="AQ46" s="611"/>
      <c r="AR46" s="614"/>
      <c r="AS46" s="616"/>
      <c r="AT46" s="214">
        <f t="shared" si="21"/>
        <v>1114.4892952720786</v>
      </c>
      <c r="AU46" s="308">
        <f t="shared" si="11"/>
        <v>92.874107939339879</v>
      </c>
      <c r="AV46" s="608"/>
      <c r="AW46" s="611"/>
      <c r="AX46" s="614"/>
    </row>
    <row r="47" spans="1:50" s="303" customFormat="1" ht="16.5" x14ac:dyDescent="0.3">
      <c r="A47" s="304">
        <v>3</v>
      </c>
      <c r="B47" s="201" t="s">
        <v>269</v>
      </c>
      <c r="C47" s="201" t="s">
        <v>270</v>
      </c>
      <c r="D47" s="201" t="s">
        <v>473</v>
      </c>
      <c r="E47" s="605"/>
      <c r="F47" s="209" t="s">
        <v>195</v>
      </c>
      <c r="G47" s="201">
        <v>2.62</v>
      </c>
      <c r="H47" s="297" t="s">
        <v>78</v>
      </c>
      <c r="I47" s="209" t="s">
        <v>114</v>
      </c>
      <c r="J47" s="201" t="s">
        <v>257</v>
      </c>
      <c r="K47" s="201" t="s">
        <v>263</v>
      </c>
      <c r="L47" s="305" t="s">
        <v>10</v>
      </c>
      <c r="M47" s="306">
        <v>1</v>
      </c>
      <c r="N47" s="307">
        <v>1000</v>
      </c>
      <c r="O47" s="213">
        <v>0.05</v>
      </c>
      <c r="P47" s="214">
        <f t="shared" si="0"/>
        <v>1050</v>
      </c>
      <c r="Q47" s="215">
        <f t="shared" si="1"/>
        <v>87.5</v>
      </c>
      <c r="R47" s="611"/>
      <c r="S47" s="611"/>
      <c r="T47" s="614"/>
      <c r="U47" s="616"/>
      <c r="V47" s="214">
        <f t="shared" si="17"/>
        <v>1114.4892952720786</v>
      </c>
      <c r="W47" s="308">
        <f t="shared" si="3"/>
        <v>92.874107939339879</v>
      </c>
      <c r="X47" s="608"/>
      <c r="Y47" s="611"/>
      <c r="Z47" s="614"/>
      <c r="AA47" s="616"/>
      <c r="AB47" s="214">
        <f t="shared" si="18"/>
        <v>1114.4892952720786</v>
      </c>
      <c r="AC47" s="308">
        <f t="shared" si="5"/>
        <v>92.874107939339879</v>
      </c>
      <c r="AD47" s="618"/>
      <c r="AE47" s="611"/>
      <c r="AF47" s="614"/>
      <c r="AG47" s="616"/>
      <c r="AH47" s="214">
        <f t="shared" si="19"/>
        <v>1114.4892952720786</v>
      </c>
      <c r="AI47" s="308">
        <f t="shared" si="7"/>
        <v>92.874107939339879</v>
      </c>
      <c r="AJ47" s="608"/>
      <c r="AK47" s="611"/>
      <c r="AL47" s="614"/>
      <c r="AM47" s="616"/>
      <c r="AN47" s="214">
        <f t="shared" si="20"/>
        <v>1114.4892952720786</v>
      </c>
      <c r="AO47" s="308">
        <f t="shared" si="9"/>
        <v>92.874107939339879</v>
      </c>
      <c r="AP47" s="608"/>
      <c r="AQ47" s="611"/>
      <c r="AR47" s="614"/>
      <c r="AS47" s="616"/>
      <c r="AT47" s="214">
        <f t="shared" si="21"/>
        <v>1114.4892952720786</v>
      </c>
      <c r="AU47" s="308">
        <f t="shared" si="11"/>
        <v>92.874107939339879</v>
      </c>
      <c r="AV47" s="608"/>
      <c r="AW47" s="611"/>
      <c r="AX47" s="614"/>
    </row>
    <row r="48" spans="1:50" s="303" customFormat="1" ht="16.5" x14ac:dyDescent="0.3">
      <c r="A48" s="304">
        <v>3</v>
      </c>
      <c r="B48" s="201" t="s">
        <v>269</v>
      </c>
      <c r="C48" s="201" t="s">
        <v>270</v>
      </c>
      <c r="D48" s="201" t="s">
        <v>473</v>
      </c>
      <c r="E48" s="605"/>
      <c r="F48" s="209" t="s">
        <v>195</v>
      </c>
      <c r="G48" s="201">
        <v>323.01</v>
      </c>
      <c r="H48" s="297" t="s">
        <v>78</v>
      </c>
      <c r="I48" s="209" t="s">
        <v>114</v>
      </c>
      <c r="J48" s="201" t="s">
        <v>278</v>
      </c>
      <c r="K48" s="201" t="s">
        <v>261</v>
      </c>
      <c r="L48" s="305" t="s">
        <v>10</v>
      </c>
      <c r="M48" s="306">
        <v>1</v>
      </c>
      <c r="N48" s="307">
        <v>1000</v>
      </c>
      <c r="O48" s="213">
        <v>0.05</v>
      </c>
      <c r="P48" s="214">
        <f t="shared" si="0"/>
        <v>1050</v>
      </c>
      <c r="Q48" s="215">
        <f t="shared" si="1"/>
        <v>87.5</v>
      </c>
      <c r="R48" s="611"/>
      <c r="S48" s="611"/>
      <c r="T48" s="614"/>
      <c r="U48" s="616"/>
      <c r="V48" s="214">
        <f t="shared" si="17"/>
        <v>1114.4892952720786</v>
      </c>
      <c r="W48" s="308">
        <f t="shared" si="3"/>
        <v>92.874107939339879</v>
      </c>
      <c r="X48" s="608"/>
      <c r="Y48" s="611"/>
      <c r="Z48" s="614"/>
      <c r="AA48" s="616"/>
      <c r="AB48" s="214">
        <f t="shared" si="18"/>
        <v>1114.4892952720786</v>
      </c>
      <c r="AC48" s="308">
        <f t="shared" si="5"/>
        <v>92.874107939339879</v>
      </c>
      <c r="AD48" s="618"/>
      <c r="AE48" s="611"/>
      <c r="AF48" s="614"/>
      <c r="AG48" s="616"/>
      <c r="AH48" s="214">
        <f t="shared" si="19"/>
        <v>1114.4892952720786</v>
      </c>
      <c r="AI48" s="308">
        <f t="shared" si="7"/>
        <v>92.874107939339879</v>
      </c>
      <c r="AJ48" s="608"/>
      <c r="AK48" s="611"/>
      <c r="AL48" s="614"/>
      <c r="AM48" s="616"/>
      <c r="AN48" s="214">
        <f t="shared" si="20"/>
        <v>1114.4892952720786</v>
      </c>
      <c r="AO48" s="308">
        <f t="shared" si="9"/>
        <v>92.874107939339879</v>
      </c>
      <c r="AP48" s="608"/>
      <c r="AQ48" s="611"/>
      <c r="AR48" s="614"/>
      <c r="AS48" s="616"/>
      <c r="AT48" s="214">
        <f t="shared" si="21"/>
        <v>1114.4892952720786</v>
      </c>
      <c r="AU48" s="308">
        <f t="shared" si="11"/>
        <v>92.874107939339879</v>
      </c>
      <c r="AV48" s="608"/>
      <c r="AW48" s="611"/>
      <c r="AX48" s="614"/>
    </row>
    <row r="49" spans="1:50" s="303" customFormat="1" ht="17.25" thickBot="1" x14ac:dyDescent="0.35">
      <c r="A49" s="327">
        <v>3</v>
      </c>
      <c r="B49" s="328" t="s">
        <v>269</v>
      </c>
      <c r="C49" s="328" t="s">
        <v>270</v>
      </c>
      <c r="D49" s="328" t="s">
        <v>473</v>
      </c>
      <c r="E49" s="606"/>
      <c r="F49" s="219" t="s">
        <v>195</v>
      </c>
      <c r="G49" s="328">
        <v>673.4</v>
      </c>
      <c r="H49" s="330" t="s">
        <v>78</v>
      </c>
      <c r="I49" s="219" t="s">
        <v>114</v>
      </c>
      <c r="J49" s="328" t="s">
        <v>264</v>
      </c>
      <c r="K49" s="328" t="s">
        <v>258</v>
      </c>
      <c r="L49" s="331" t="s">
        <v>10</v>
      </c>
      <c r="M49" s="332">
        <v>1</v>
      </c>
      <c r="N49" s="333">
        <v>1000</v>
      </c>
      <c r="O49" s="222">
        <v>0.05</v>
      </c>
      <c r="P49" s="223">
        <f t="shared" si="0"/>
        <v>1050</v>
      </c>
      <c r="Q49" s="224">
        <f t="shared" si="1"/>
        <v>87.5</v>
      </c>
      <c r="R49" s="612"/>
      <c r="S49" s="612"/>
      <c r="T49" s="615"/>
      <c r="U49" s="616"/>
      <c r="V49" s="223">
        <f t="shared" si="17"/>
        <v>1114.4892952720786</v>
      </c>
      <c r="W49" s="320">
        <f t="shared" si="3"/>
        <v>92.874107939339879</v>
      </c>
      <c r="X49" s="609"/>
      <c r="Y49" s="612"/>
      <c r="Z49" s="615"/>
      <c r="AA49" s="616"/>
      <c r="AB49" s="223">
        <f t="shared" si="18"/>
        <v>1114.4892952720786</v>
      </c>
      <c r="AC49" s="320">
        <f t="shared" si="5"/>
        <v>92.874107939339879</v>
      </c>
      <c r="AD49" s="619"/>
      <c r="AE49" s="612"/>
      <c r="AF49" s="615"/>
      <c r="AG49" s="616"/>
      <c r="AH49" s="223">
        <f t="shared" si="19"/>
        <v>1114.4892952720786</v>
      </c>
      <c r="AI49" s="320">
        <f t="shared" si="7"/>
        <v>92.874107939339879</v>
      </c>
      <c r="AJ49" s="609"/>
      <c r="AK49" s="612"/>
      <c r="AL49" s="615"/>
      <c r="AM49" s="616"/>
      <c r="AN49" s="318">
        <f t="shared" si="20"/>
        <v>1114.4892952720786</v>
      </c>
      <c r="AO49" s="334">
        <f t="shared" si="9"/>
        <v>92.874107939339879</v>
      </c>
      <c r="AP49" s="609"/>
      <c r="AQ49" s="612"/>
      <c r="AR49" s="615"/>
      <c r="AS49" s="616"/>
      <c r="AT49" s="223">
        <f t="shared" si="21"/>
        <v>1114.4892952720786</v>
      </c>
      <c r="AU49" s="320">
        <f t="shared" si="11"/>
        <v>92.874107939339879</v>
      </c>
      <c r="AV49" s="609"/>
      <c r="AW49" s="612"/>
      <c r="AX49" s="615"/>
    </row>
    <row r="50" spans="1:50" s="303" customFormat="1" ht="16.5" x14ac:dyDescent="0.3">
      <c r="A50" s="335">
        <v>3</v>
      </c>
      <c r="B50" s="322" t="s">
        <v>271</v>
      </c>
      <c r="C50" s="322" t="s">
        <v>272</v>
      </c>
      <c r="D50" s="322" t="s">
        <v>473</v>
      </c>
      <c r="E50" s="604" t="str">
        <f>CONCATENATE(C50,I50)</f>
        <v>205001TTPL</v>
      </c>
      <c r="F50" s="200" t="s">
        <v>195</v>
      </c>
      <c r="G50" s="322">
        <v>5.33</v>
      </c>
      <c r="H50" s="202" t="s">
        <v>78</v>
      </c>
      <c r="I50" s="200" t="s">
        <v>114</v>
      </c>
      <c r="J50" s="322" t="s">
        <v>294</v>
      </c>
      <c r="K50" s="322" t="s">
        <v>295</v>
      </c>
      <c r="L50" s="324" t="s">
        <v>10</v>
      </c>
      <c r="M50" s="325">
        <v>1</v>
      </c>
      <c r="N50" s="326">
        <v>1000</v>
      </c>
      <c r="O50" s="206">
        <v>0.05</v>
      </c>
      <c r="P50" s="207">
        <f t="shared" si="0"/>
        <v>1050</v>
      </c>
      <c r="Q50" s="208">
        <f t="shared" si="1"/>
        <v>87.5</v>
      </c>
      <c r="R50" s="610">
        <f>SUM(P50:P51)</f>
        <v>2100</v>
      </c>
      <c r="S50" s="610">
        <f>SUM(Q50:Q51)</f>
        <v>175</v>
      </c>
      <c r="T50" s="613"/>
      <c r="U50" s="616"/>
      <c r="V50" s="217">
        <f t="shared" si="17"/>
        <v>1114.4892952720786</v>
      </c>
      <c r="W50" s="308">
        <f t="shared" si="3"/>
        <v>92.874107939339879</v>
      </c>
      <c r="X50" s="607">
        <f>SUM(V50:V51)</f>
        <v>2228.9785905441572</v>
      </c>
      <c r="Y50" s="610">
        <f>SUM(W50:W51)</f>
        <v>185.74821587867976</v>
      </c>
      <c r="Z50" s="613"/>
      <c r="AA50" s="616"/>
      <c r="AB50" s="217">
        <f t="shared" si="18"/>
        <v>1114.4892952720786</v>
      </c>
      <c r="AC50" s="216">
        <f t="shared" si="5"/>
        <v>92.874107939339879</v>
      </c>
      <c r="AD50" s="617">
        <f>SUM(AB50:AB51)</f>
        <v>2228.9785905441572</v>
      </c>
      <c r="AE50" s="610">
        <f>SUM(AC50:AC51)</f>
        <v>185.74821587867976</v>
      </c>
      <c r="AF50" s="613"/>
      <c r="AG50" s="616"/>
      <c r="AH50" s="217">
        <f t="shared" si="19"/>
        <v>1114.4892952720786</v>
      </c>
      <c r="AI50" s="308">
        <f t="shared" si="7"/>
        <v>92.874107939339879</v>
      </c>
      <c r="AJ50" s="607">
        <f>SUM(AH50:AH51)</f>
        <v>2228.9785905441572</v>
      </c>
      <c r="AK50" s="610">
        <f>SUM(AI50:AI51)</f>
        <v>185.74821587867976</v>
      </c>
      <c r="AL50" s="613"/>
      <c r="AM50" s="616"/>
      <c r="AN50" s="207">
        <f t="shared" si="20"/>
        <v>1114.4892952720786</v>
      </c>
      <c r="AO50" s="302">
        <f t="shared" si="9"/>
        <v>92.874107939339879</v>
      </c>
      <c r="AP50" s="607">
        <f>SUM(AN50:AN51)</f>
        <v>2228.9785905441572</v>
      </c>
      <c r="AQ50" s="610">
        <f>SUM(AO50:AO51)</f>
        <v>185.74821587867976</v>
      </c>
      <c r="AR50" s="613"/>
      <c r="AS50" s="616"/>
      <c r="AT50" s="217">
        <f t="shared" si="21"/>
        <v>1114.4892952720786</v>
      </c>
      <c r="AU50" s="308">
        <f t="shared" si="11"/>
        <v>92.874107939339879</v>
      </c>
      <c r="AV50" s="607">
        <f>SUM(AT50:AT51)</f>
        <v>2228.9785905441572</v>
      </c>
      <c r="AW50" s="610">
        <f>SUM(AU50:AU51)</f>
        <v>185.74821587867976</v>
      </c>
      <c r="AX50" s="613"/>
    </row>
    <row r="51" spans="1:50" s="303" customFormat="1" ht="17.25" thickBot="1" x14ac:dyDescent="0.35">
      <c r="A51" s="336">
        <v>3</v>
      </c>
      <c r="B51" s="328" t="s">
        <v>271</v>
      </c>
      <c r="C51" s="328" t="s">
        <v>272</v>
      </c>
      <c r="D51" s="328" t="s">
        <v>473</v>
      </c>
      <c r="E51" s="606"/>
      <c r="F51" s="219" t="s">
        <v>195</v>
      </c>
      <c r="G51" s="328">
        <v>694.92</v>
      </c>
      <c r="H51" s="330" t="s">
        <v>78</v>
      </c>
      <c r="I51" s="219" t="s">
        <v>114</v>
      </c>
      <c r="J51" s="328" t="s">
        <v>264</v>
      </c>
      <c r="K51" s="328" t="s">
        <v>258</v>
      </c>
      <c r="L51" s="331" t="s">
        <v>10</v>
      </c>
      <c r="M51" s="332">
        <v>1</v>
      </c>
      <c r="N51" s="333">
        <v>1000</v>
      </c>
      <c r="O51" s="222">
        <v>0.05</v>
      </c>
      <c r="P51" s="223">
        <f t="shared" si="0"/>
        <v>1050</v>
      </c>
      <c r="Q51" s="224">
        <f t="shared" si="1"/>
        <v>87.5</v>
      </c>
      <c r="R51" s="612"/>
      <c r="S51" s="612"/>
      <c r="T51" s="615"/>
      <c r="U51" s="616"/>
      <c r="V51" s="318">
        <f t="shared" si="17"/>
        <v>1114.4892952720786</v>
      </c>
      <c r="W51" s="334">
        <f t="shared" si="3"/>
        <v>92.874107939339879</v>
      </c>
      <c r="X51" s="609"/>
      <c r="Y51" s="612"/>
      <c r="Z51" s="615"/>
      <c r="AA51" s="616"/>
      <c r="AB51" s="318">
        <f t="shared" si="18"/>
        <v>1114.4892952720786</v>
      </c>
      <c r="AC51" s="337">
        <f t="shared" si="5"/>
        <v>92.874107939339879</v>
      </c>
      <c r="AD51" s="619"/>
      <c r="AE51" s="612"/>
      <c r="AF51" s="615"/>
      <c r="AG51" s="616"/>
      <c r="AH51" s="318">
        <f t="shared" si="19"/>
        <v>1114.4892952720786</v>
      </c>
      <c r="AI51" s="334">
        <f t="shared" si="7"/>
        <v>92.874107939339879</v>
      </c>
      <c r="AJ51" s="609"/>
      <c r="AK51" s="612"/>
      <c r="AL51" s="615"/>
      <c r="AM51" s="616"/>
      <c r="AN51" s="223">
        <f t="shared" si="20"/>
        <v>1114.4892952720786</v>
      </c>
      <c r="AO51" s="320">
        <f t="shared" si="9"/>
        <v>92.874107939339879</v>
      </c>
      <c r="AP51" s="609"/>
      <c r="AQ51" s="612"/>
      <c r="AR51" s="615"/>
      <c r="AS51" s="616"/>
      <c r="AT51" s="318">
        <f t="shared" si="21"/>
        <v>1114.4892952720786</v>
      </c>
      <c r="AU51" s="334">
        <f t="shared" si="11"/>
        <v>92.874107939339879</v>
      </c>
      <c r="AV51" s="609"/>
      <c r="AW51" s="612"/>
      <c r="AX51" s="615"/>
    </row>
    <row r="52" spans="1:50" s="303" customFormat="1" ht="16.5" x14ac:dyDescent="0.3">
      <c r="A52" s="321">
        <v>3</v>
      </c>
      <c r="B52" s="322" t="s">
        <v>273</v>
      </c>
      <c r="C52" s="322" t="s">
        <v>274</v>
      </c>
      <c r="D52" s="322" t="s">
        <v>473</v>
      </c>
      <c r="E52" s="604" t="str">
        <f>CONCATENATE(C52,I52)</f>
        <v>206001TTPL</v>
      </c>
      <c r="F52" s="200" t="s">
        <v>197</v>
      </c>
      <c r="G52" s="322">
        <v>72.540000000000006</v>
      </c>
      <c r="H52" s="202" t="s">
        <v>78</v>
      </c>
      <c r="I52" s="200" t="s">
        <v>114</v>
      </c>
      <c r="J52" s="322" t="s">
        <v>257</v>
      </c>
      <c r="K52" s="322" t="s">
        <v>258</v>
      </c>
      <c r="L52" s="324" t="s">
        <v>10</v>
      </c>
      <c r="M52" s="325">
        <v>1</v>
      </c>
      <c r="N52" s="326">
        <v>1000</v>
      </c>
      <c r="O52" s="206">
        <v>0.05</v>
      </c>
      <c r="P52" s="207">
        <f t="shared" si="0"/>
        <v>1050</v>
      </c>
      <c r="Q52" s="208">
        <f t="shared" si="1"/>
        <v>87.5</v>
      </c>
      <c r="R52" s="610">
        <f>SUM(P52:P56)</f>
        <v>5250</v>
      </c>
      <c r="S52" s="610">
        <f>SUM(Q52:Q56)</f>
        <v>437.5</v>
      </c>
      <c r="T52" s="613"/>
      <c r="U52" s="616"/>
      <c r="V52" s="207">
        <f t="shared" si="17"/>
        <v>1114.4892952720786</v>
      </c>
      <c r="W52" s="302">
        <f t="shared" si="3"/>
        <v>92.874107939339879</v>
      </c>
      <c r="X52" s="607">
        <f>SUM(V52:V56)</f>
        <v>5572.4464763603928</v>
      </c>
      <c r="Y52" s="610">
        <f>SUM(W52:W56)</f>
        <v>464.37053969669938</v>
      </c>
      <c r="Z52" s="613"/>
      <c r="AA52" s="616"/>
      <c r="AB52" s="207">
        <f t="shared" si="18"/>
        <v>1114.4892952720786</v>
      </c>
      <c r="AC52" s="302">
        <f t="shared" si="5"/>
        <v>92.874107939339879</v>
      </c>
      <c r="AD52" s="617">
        <f>SUM(AB52:AB56)</f>
        <v>5572.4464763603928</v>
      </c>
      <c r="AE52" s="610">
        <f>SUM(AC52:AC56)</f>
        <v>464.37053969669938</v>
      </c>
      <c r="AF52" s="613"/>
      <c r="AG52" s="616"/>
      <c r="AH52" s="207">
        <f t="shared" si="19"/>
        <v>1114.4892952720786</v>
      </c>
      <c r="AI52" s="302">
        <f t="shared" si="7"/>
        <v>92.874107939339879</v>
      </c>
      <c r="AJ52" s="607">
        <f>SUM(AH52:AH56)</f>
        <v>5572.4464763603928</v>
      </c>
      <c r="AK52" s="610">
        <f>SUM(AI52:AI56)</f>
        <v>464.37053969669938</v>
      </c>
      <c r="AL52" s="613"/>
      <c r="AM52" s="616"/>
      <c r="AN52" s="217">
        <f t="shared" si="20"/>
        <v>1114.4892952720786</v>
      </c>
      <c r="AO52" s="308">
        <f t="shared" si="9"/>
        <v>92.874107939339879</v>
      </c>
      <c r="AP52" s="607">
        <f>SUM(AN52:AN56)</f>
        <v>5572.4464763603928</v>
      </c>
      <c r="AQ52" s="610">
        <f>SUM(AO52:AO56)</f>
        <v>464.37053969669938</v>
      </c>
      <c r="AR52" s="613"/>
      <c r="AS52" s="616"/>
      <c r="AT52" s="207">
        <f t="shared" si="21"/>
        <v>1114.4892952720786</v>
      </c>
      <c r="AU52" s="302">
        <f t="shared" si="11"/>
        <v>92.874107939339879</v>
      </c>
      <c r="AV52" s="607">
        <f>SUM(AT52:AT56)</f>
        <v>5572.4464763603928</v>
      </c>
      <c r="AW52" s="610">
        <f>SUM(AU52:AU56)</f>
        <v>464.37053969669938</v>
      </c>
      <c r="AX52" s="613"/>
    </row>
    <row r="53" spans="1:50" s="303" customFormat="1" ht="16.5" x14ac:dyDescent="0.3">
      <c r="A53" s="304">
        <v>3</v>
      </c>
      <c r="B53" s="201" t="s">
        <v>273</v>
      </c>
      <c r="C53" s="201" t="s">
        <v>274</v>
      </c>
      <c r="D53" s="201" t="s">
        <v>473</v>
      </c>
      <c r="E53" s="605"/>
      <c r="F53" s="209" t="s">
        <v>197</v>
      </c>
      <c r="G53" s="201">
        <v>18.8</v>
      </c>
      <c r="H53" s="297" t="s">
        <v>78</v>
      </c>
      <c r="I53" s="209" t="s">
        <v>114</v>
      </c>
      <c r="J53" s="201" t="s">
        <v>257</v>
      </c>
      <c r="K53" s="201" t="s">
        <v>261</v>
      </c>
      <c r="L53" s="305" t="s">
        <v>10</v>
      </c>
      <c r="M53" s="306">
        <v>1</v>
      </c>
      <c r="N53" s="307">
        <v>1000</v>
      </c>
      <c r="O53" s="213">
        <v>0.05</v>
      </c>
      <c r="P53" s="214">
        <f t="shared" si="0"/>
        <v>1050</v>
      </c>
      <c r="Q53" s="215">
        <f t="shared" si="1"/>
        <v>87.5</v>
      </c>
      <c r="R53" s="611"/>
      <c r="S53" s="611"/>
      <c r="T53" s="614"/>
      <c r="U53" s="616"/>
      <c r="V53" s="214">
        <f t="shared" si="17"/>
        <v>1114.4892952720786</v>
      </c>
      <c r="W53" s="308">
        <f t="shared" si="3"/>
        <v>92.874107939339879</v>
      </c>
      <c r="X53" s="608"/>
      <c r="Y53" s="611"/>
      <c r="Z53" s="614"/>
      <c r="AA53" s="616"/>
      <c r="AB53" s="214">
        <f t="shared" si="18"/>
        <v>1114.4892952720786</v>
      </c>
      <c r="AC53" s="308">
        <f t="shared" si="5"/>
        <v>92.874107939339879</v>
      </c>
      <c r="AD53" s="618"/>
      <c r="AE53" s="611"/>
      <c r="AF53" s="614"/>
      <c r="AG53" s="616"/>
      <c r="AH53" s="214">
        <f t="shared" si="19"/>
        <v>1114.4892952720786</v>
      </c>
      <c r="AI53" s="308">
        <f t="shared" si="7"/>
        <v>92.874107939339879</v>
      </c>
      <c r="AJ53" s="608"/>
      <c r="AK53" s="611"/>
      <c r="AL53" s="614"/>
      <c r="AM53" s="616"/>
      <c r="AN53" s="214">
        <f t="shared" si="20"/>
        <v>1114.4892952720786</v>
      </c>
      <c r="AO53" s="308">
        <f t="shared" si="9"/>
        <v>92.874107939339879</v>
      </c>
      <c r="AP53" s="608"/>
      <c r="AQ53" s="611"/>
      <c r="AR53" s="614"/>
      <c r="AS53" s="616"/>
      <c r="AT53" s="214">
        <f t="shared" si="21"/>
        <v>1114.4892952720786</v>
      </c>
      <c r="AU53" s="308">
        <f t="shared" si="11"/>
        <v>92.874107939339879</v>
      </c>
      <c r="AV53" s="608"/>
      <c r="AW53" s="611"/>
      <c r="AX53" s="614"/>
    </row>
    <row r="54" spans="1:50" s="303" customFormat="1" ht="16.5" x14ac:dyDescent="0.3">
      <c r="A54" s="304">
        <v>3</v>
      </c>
      <c r="B54" s="201" t="s">
        <v>273</v>
      </c>
      <c r="C54" s="201" t="s">
        <v>274</v>
      </c>
      <c r="D54" s="201" t="s">
        <v>473</v>
      </c>
      <c r="E54" s="605"/>
      <c r="F54" s="209" t="s">
        <v>197</v>
      </c>
      <c r="G54" s="201">
        <v>359.16</v>
      </c>
      <c r="H54" s="297" t="s">
        <v>78</v>
      </c>
      <c r="I54" s="209" t="s">
        <v>114</v>
      </c>
      <c r="J54" s="201" t="s">
        <v>264</v>
      </c>
      <c r="K54" s="201" t="s">
        <v>285</v>
      </c>
      <c r="L54" s="305" t="s">
        <v>10</v>
      </c>
      <c r="M54" s="306">
        <v>1</v>
      </c>
      <c r="N54" s="307">
        <v>1000</v>
      </c>
      <c r="O54" s="213">
        <v>0.05</v>
      </c>
      <c r="P54" s="214">
        <f t="shared" si="0"/>
        <v>1050</v>
      </c>
      <c r="Q54" s="215">
        <f t="shared" si="1"/>
        <v>87.5</v>
      </c>
      <c r="R54" s="611"/>
      <c r="S54" s="611"/>
      <c r="T54" s="614"/>
      <c r="U54" s="616"/>
      <c r="V54" s="214">
        <f t="shared" si="17"/>
        <v>1114.4892952720786</v>
      </c>
      <c r="W54" s="308">
        <f t="shared" si="3"/>
        <v>92.874107939339879</v>
      </c>
      <c r="X54" s="608"/>
      <c r="Y54" s="611"/>
      <c r="Z54" s="614"/>
      <c r="AA54" s="616"/>
      <c r="AB54" s="214">
        <f t="shared" si="18"/>
        <v>1114.4892952720786</v>
      </c>
      <c r="AC54" s="308">
        <f t="shared" si="5"/>
        <v>92.874107939339879</v>
      </c>
      <c r="AD54" s="618"/>
      <c r="AE54" s="611"/>
      <c r="AF54" s="614"/>
      <c r="AG54" s="616"/>
      <c r="AH54" s="214">
        <f t="shared" si="19"/>
        <v>1114.4892952720786</v>
      </c>
      <c r="AI54" s="308">
        <f t="shared" si="7"/>
        <v>92.874107939339879</v>
      </c>
      <c r="AJ54" s="608"/>
      <c r="AK54" s="611"/>
      <c r="AL54" s="614"/>
      <c r="AM54" s="616"/>
      <c r="AN54" s="214">
        <f t="shared" si="20"/>
        <v>1114.4892952720786</v>
      </c>
      <c r="AO54" s="308">
        <f t="shared" si="9"/>
        <v>92.874107939339879</v>
      </c>
      <c r="AP54" s="608"/>
      <c r="AQ54" s="611"/>
      <c r="AR54" s="614"/>
      <c r="AS54" s="616"/>
      <c r="AT54" s="214">
        <f t="shared" si="21"/>
        <v>1114.4892952720786</v>
      </c>
      <c r="AU54" s="308">
        <f t="shared" si="11"/>
        <v>92.874107939339879</v>
      </c>
      <c r="AV54" s="608"/>
      <c r="AW54" s="611"/>
      <c r="AX54" s="614"/>
    </row>
    <row r="55" spans="1:50" s="303" customFormat="1" ht="16.5" x14ac:dyDescent="0.3">
      <c r="A55" s="304">
        <v>3</v>
      </c>
      <c r="B55" s="201" t="s">
        <v>273</v>
      </c>
      <c r="C55" s="201" t="s">
        <v>274</v>
      </c>
      <c r="D55" s="201" t="s">
        <v>473</v>
      </c>
      <c r="E55" s="605"/>
      <c r="F55" s="209" t="s">
        <v>197</v>
      </c>
      <c r="G55" s="201">
        <v>35.4</v>
      </c>
      <c r="H55" s="297" t="s">
        <v>78</v>
      </c>
      <c r="I55" s="209" t="s">
        <v>114</v>
      </c>
      <c r="J55" s="201" t="s">
        <v>264</v>
      </c>
      <c r="K55" s="201" t="s">
        <v>259</v>
      </c>
      <c r="L55" s="305" t="s">
        <v>10</v>
      </c>
      <c r="M55" s="306">
        <v>1</v>
      </c>
      <c r="N55" s="307">
        <v>1000</v>
      </c>
      <c r="O55" s="213">
        <v>0.05</v>
      </c>
      <c r="P55" s="214">
        <f t="shared" si="0"/>
        <v>1050</v>
      </c>
      <c r="Q55" s="215">
        <f t="shared" si="1"/>
        <v>87.5</v>
      </c>
      <c r="R55" s="611"/>
      <c r="S55" s="611"/>
      <c r="T55" s="614"/>
      <c r="U55" s="616"/>
      <c r="V55" s="214">
        <f t="shared" si="17"/>
        <v>1114.4892952720786</v>
      </c>
      <c r="W55" s="308">
        <f t="shared" si="3"/>
        <v>92.874107939339879</v>
      </c>
      <c r="X55" s="608"/>
      <c r="Y55" s="611"/>
      <c r="Z55" s="614"/>
      <c r="AA55" s="616"/>
      <c r="AB55" s="214">
        <f t="shared" si="18"/>
        <v>1114.4892952720786</v>
      </c>
      <c r="AC55" s="308">
        <f t="shared" si="5"/>
        <v>92.874107939339879</v>
      </c>
      <c r="AD55" s="618"/>
      <c r="AE55" s="611"/>
      <c r="AF55" s="614"/>
      <c r="AG55" s="616"/>
      <c r="AH55" s="214">
        <f t="shared" si="19"/>
        <v>1114.4892952720786</v>
      </c>
      <c r="AI55" s="308">
        <f t="shared" si="7"/>
        <v>92.874107939339879</v>
      </c>
      <c r="AJ55" s="608"/>
      <c r="AK55" s="611"/>
      <c r="AL55" s="614"/>
      <c r="AM55" s="616"/>
      <c r="AN55" s="214">
        <f t="shared" si="20"/>
        <v>1114.4892952720786</v>
      </c>
      <c r="AO55" s="308">
        <f t="shared" si="9"/>
        <v>92.874107939339879</v>
      </c>
      <c r="AP55" s="608"/>
      <c r="AQ55" s="611"/>
      <c r="AR55" s="614"/>
      <c r="AS55" s="616"/>
      <c r="AT55" s="214">
        <f t="shared" si="21"/>
        <v>1114.4892952720786</v>
      </c>
      <c r="AU55" s="308">
        <f t="shared" si="11"/>
        <v>92.874107939339879</v>
      </c>
      <c r="AV55" s="608"/>
      <c r="AW55" s="611"/>
      <c r="AX55" s="614"/>
    </row>
    <row r="56" spans="1:50" s="303" customFormat="1" ht="17.25" thickBot="1" x14ac:dyDescent="0.35">
      <c r="A56" s="327">
        <v>3</v>
      </c>
      <c r="B56" s="328" t="s">
        <v>273</v>
      </c>
      <c r="C56" s="328" t="s">
        <v>274</v>
      </c>
      <c r="D56" s="328" t="s">
        <v>473</v>
      </c>
      <c r="E56" s="606"/>
      <c r="F56" s="219" t="s">
        <v>199</v>
      </c>
      <c r="G56" s="328">
        <v>357.22</v>
      </c>
      <c r="H56" s="330" t="s">
        <v>78</v>
      </c>
      <c r="I56" s="219" t="s">
        <v>114</v>
      </c>
      <c r="J56" s="328" t="s">
        <v>264</v>
      </c>
      <c r="K56" s="328" t="s">
        <v>258</v>
      </c>
      <c r="L56" s="331" t="s">
        <v>10</v>
      </c>
      <c r="M56" s="332">
        <v>1</v>
      </c>
      <c r="N56" s="333">
        <v>1000</v>
      </c>
      <c r="O56" s="222">
        <v>0.05</v>
      </c>
      <c r="P56" s="223">
        <f t="shared" si="0"/>
        <v>1050</v>
      </c>
      <c r="Q56" s="224">
        <f t="shared" si="1"/>
        <v>87.5</v>
      </c>
      <c r="R56" s="612"/>
      <c r="S56" s="612"/>
      <c r="T56" s="615"/>
      <c r="U56" s="616"/>
      <c r="V56" s="223">
        <f t="shared" si="17"/>
        <v>1114.4892952720786</v>
      </c>
      <c r="W56" s="320">
        <f t="shared" si="3"/>
        <v>92.874107939339879</v>
      </c>
      <c r="X56" s="609"/>
      <c r="Y56" s="612"/>
      <c r="Z56" s="615"/>
      <c r="AA56" s="616"/>
      <c r="AB56" s="223">
        <f t="shared" si="18"/>
        <v>1114.4892952720786</v>
      </c>
      <c r="AC56" s="320">
        <f t="shared" si="5"/>
        <v>92.874107939339879</v>
      </c>
      <c r="AD56" s="619"/>
      <c r="AE56" s="612"/>
      <c r="AF56" s="615"/>
      <c r="AG56" s="616"/>
      <c r="AH56" s="223">
        <f t="shared" si="19"/>
        <v>1114.4892952720786</v>
      </c>
      <c r="AI56" s="320">
        <f t="shared" si="7"/>
        <v>92.874107939339879</v>
      </c>
      <c r="AJ56" s="609"/>
      <c r="AK56" s="612"/>
      <c r="AL56" s="615"/>
      <c r="AM56" s="616"/>
      <c r="AN56" s="318">
        <f t="shared" si="20"/>
        <v>1114.4892952720786</v>
      </c>
      <c r="AO56" s="334">
        <f t="shared" si="9"/>
        <v>92.874107939339879</v>
      </c>
      <c r="AP56" s="609"/>
      <c r="AQ56" s="612"/>
      <c r="AR56" s="615"/>
      <c r="AS56" s="616"/>
      <c r="AT56" s="223">
        <f t="shared" si="21"/>
        <v>1114.4892952720786</v>
      </c>
      <c r="AU56" s="320">
        <f t="shared" si="11"/>
        <v>92.874107939339879</v>
      </c>
      <c r="AV56" s="609"/>
      <c r="AW56" s="612"/>
      <c r="AX56" s="615"/>
    </row>
    <row r="57" spans="1:50" s="303" customFormat="1" ht="16.5" x14ac:dyDescent="0.3">
      <c r="A57" s="321">
        <v>3</v>
      </c>
      <c r="B57" s="322" t="s">
        <v>275</v>
      </c>
      <c r="C57" s="322" t="s">
        <v>276</v>
      </c>
      <c r="D57" s="322" t="s">
        <v>473</v>
      </c>
      <c r="E57" s="604" t="str">
        <f>CONCATENATE(C57,I57)</f>
        <v>079001TTVG</v>
      </c>
      <c r="F57" s="200" t="s">
        <v>203</v>
      </c>
      <c r="G57" s="322">
        <v>221.46</v>
      </c>
      <c r="H57" s="202" t="s">
        <v>78</v>
      </c>
      <c r="I57" s="200" t="s">
        <v>117</v>
      </c>
      <c r="J57" s="322" t="s">
        <v>264</v>
      </c>
      <c r="K57" s="322" t="s">
        <v>296</v>
      </c>
      <c r="L57" s="324" t="s">
        <v>10</v>
      </c>
      <c r="M57" s="325">
        <v>1</v>
      </c>
      <c r="N57" s="326">
        <v>1000</v>
      </c>
      <c r="O57" s="206">
        <v>0.05</v>
      </c>
      <c r="P57" s="207">
        <f t="shared" si="0"/>
        <v>1050</v>
      </c>
      <c r="Q57" s="208">
        <f t="shared" si="1"/>
        <v>87.5</v>
      </c>
      <c r="R57" s="610">
        <f>SUM(P57:P62)</f>
        <v>5596.5</v>
      </c>
      <c r="S57" s="610">
        <f>SUM(Q57:Q62)</f>
        <v>466.375</v>
      </c>
      <c r="T57" s="613"/>
      <c r="U57" s="616"/>
      <c r="V57" s="207">
        <f t="shared" si="17"/>
        <v>1114.4892952720786</v>
      </c>
      <c r="W57" s="302">
        <f t="shared" si="3"/>
        <v>92.874107939339879</v>
      </c>
      <c r="X57" s="607">
        <f>SUM(V57:V62)</f>
        <v>5940.2279438001788</v>
      </c>
      <c r="Y57" s="610">
        <f>SUM(W57:W62)</f>
        <v>495.01899531668153</v>
      </c>
      <c r="Z57" s="613"/>
      <c r="AA57" s="616"/>
      <c r="AB57" s="207">
        <f t="shared" si="18"/>
        <v>1114.4892952720786</v>
      </c>
      <c r="AC57" s="302">
        <f t="shared" si="5"/>
        <v>92.874107939339879</v>
      </c>
      <c r="AD57" s="617">
        <f>SUM(AB57:AB62)</f>
        <v>5940.2279438001788</v>
      </c>
      <c r="AE57" s="610">
        <f>SUM(AC57:AC62)</f>
        <v>495.01899531668153</v>
      </c>
      <c r="AF57" s="613"/>
      <c r="AG57" s="616"/>
      <c r="AH57" s="207">
        <f t="shared" si="19"/>
        <v>1114.4892952720786</v>
      </c>
      <c r="AI57" s="302">
        <f t="shared" si="7"/>
        <v>92.874107939339879</v>
      </c>
      <c r="AJ57" s="607">
        <f>SUM(AH57:AH62)</f>
        <v>5940.2279438001788</v>
      </c>
      <c r="AK57" s="610">
        <f>SUM(AI57:AI62)</f>
        <v>495.01899531668153</v>
      </c>
      <c r="AL57" s="613"/>
      <c r="AM57" s="616"/>
      <c r="AN57" s="207">
        <f t="shared" si="20"/>
        <v>1114.4892952720786</v>
      </c>
      <c r="AO57" s="302">
        <f t="shared" si="9"/>
        <v>92.874107939339879</v>
      </c>
      <c r="AP57" s="607">
        <f>SUM(AN57:AN62)</f>
        <v>5940.2279438001788</v>
      </c>
      <c r="AQ57" s="610">
        <f>SUM(AO57:AO62)</f>
        <v>495.01899531668153</v>
      </c>
      <c r="AR57" s="613"/>
      <c r="AS57" s="616"/>
      <c r="AT57" s="207">
        <f t="shared" si="21"/>
        <v>1114.4892952720786</v>
      </c>
      <c r="AU57" s="302">
        <f t="shared" si="11"/>
        <v>92.874107939339879</v>
      </c>
      <c r="AV57" s="607">
        <f>SUM(AT57:AT62)</f>
        <v>5940.2279438001788</v>
      </c>
      <c r="AW57" s="610">
        <f>SUM(AU57:AU62)</f>
        <v>495.01899531668153</v>
      </c>
      <c r="AX57" s="613"/>
    </row>
    <row r="58" spans="1:50" s="303" customFormat="1" ht="16.5" x14ac:dyDescent="0.3">
      <c r="A58" s="304">
        <v>3</v>
      </c>
      <c r="B58" s="201" t="s">
        <v>275</v>
      </c>
      <c r="C58" s="201" t="s">
        <v>276</v>
      </c>
      <c r="D58" s="201" t="s">
        <v>473</v>
      </c>
      <c r="E58" s="623"/>
      <c r="F58" s="209" t="s">
        <v>203</v>
      </c>
      <c r="G58" s="201">
        <v>264.10000000000002</v>
      </c>
      <c r="H58" s="297" t="s">
        <v>78</v>
      </c>
      <c r="I58" s="209" t="s">
        <v>117</v>
      </c>
      <c r="J58" s="201" t="s">
        <v>264</v>
      </c>
      <c r="K58" s="201" t="s">
        <v>297</v>
      </c>
      <c r="L58" s="305" t="s">
        <v>10</v>
      </c>
      <c r="M58" s="306">
        <v>1</v>
      </c>
      <c r="N58" s="307">
        <v>1000</v>
      </c>
      <c r="O58" s="213">
        <v>0.05</v>
      </c>
      <c r="P58" s="214">
        <f t="shared" si="0"/>
        <v>1050</v>
      </c>
      <c r="Q58" s="215">
        <f t="shared" ref="Q58:Q62" si="22">P58/12</f>
        <v>87.5</v>
      </c>
      <c r="R58" s="611"/>
      <c r="S58" s="611"/>
      <c r="T58" s="614"/>
      <c r="U58" s="616"/>
      <c r="V58" s="214">
        <f t="shared" si="17"/>
        <v>1114.4892952720786</v>
      </c>
      <c r="W58" s="308">
        <f t="shared" ref="W58:W62" si="23">V58/12</f>
        <v>92.874107939339879</v>
      </c>
      <c r="X58" s="608"/>
      <c r="Y58" s="611"/>
      <c r="Z58" s="614"/>
      <c r="AA58" s="616"/>
      <c r="AB58" s="214">
        <f t="shared" si="18"/>
        <v>1114.4892952720786</v>
      </c>
      <c r="AC58" s="308">
        <f t="shared" ref="AC58:AC62" si="24">AB58/12</f>
        <v>92.874107939339879</v>
      </c>
      <c r="AD58" s="618"/>
      <c r="AE58" s="611"/>
      <c r="AF58" s="614"/>
      <c r="AG58" s="616"/>
      <c r="AH58" s="214">
        <f t="shared" si="19"/>
        <v>1114.4892952720786</v>
      </c>
      <c r="AI58" s="308">
        <f t="shared" ref="AI58:AI62" si="25">AH58/12</f>
        <v>92.874107939339879</v>
      </c>
      <c r="AJ58" s="608"/>
      <c r="AK58" s="611"/>
      <c r="AL58" s="614"/>
      <c r="AM58" s="616"/>
      <c r="AN58" s="214">
        <f t="shared" si="20"/>
        <v>1114.4892952720786</v>
      </c>
      <c r="AO58" s="308">
        <f t="shared" ref="AO58:AO62" si="26">AN58/12</f>
        <v>92.874107939339879</v>
      </c>
      <c r="AP58" s="608"/>
      <c r="AQ58" s="611"/>
      <c r="AR58" s="614"/>
      <c r="AS58" s="616"/>
      <c r="AT58" s="214">
        <f t="shared" si="21"/>
        <v>1114.4892952720786</v>
      </c>
      <c r="AU58" s="308">
        <f t="shared" ref="AU58:AU62" si="27">AT58/12</f>
        <v>92.874107939339879</v>
      </c>
      <c r="AV58" s="608"/>
      <c r="AW58" s="611"/>
      <c r="AX58" s="614"/>
    </row>
    <row r="59" spans="1:50" s="303" customFormat="1" ht="16.5" x14ac:dyDescent="0.3">
      <c r="A59" s="304">
        <v>3</v>
      </c>
      <c r="B59" s="201" t="s">
        <v>275</v>
      </c>
      <c r="C59" s="201" t="s">
        <v>276</v>
      </c>
      <c r="D59" s="201" t="s">
        <v>473</v>
      </c>
      <c r="E59" s="622" t="str">
        <f>CONCATENATE(C59,I59)</f>
        <v>079001TTPL</v>
      </c>
      <c r="F59" s="209" t="s">
        <v>197</v>
      </c>
      <c r="G59" s="201">
        <v>1193.1600000000001</v>
      </c>
      <c r="H59" s="297" t="s">
        <v>78</v>
      </c>
      <c r="I59" s="209" t="s">
        <v>114</v>
      </c>
      <c r="J59" s="201" t="s">
        <v>299</v>
      </c>
      <c r="K59" s="201" t="s">
        <v>300</v>
      </c>
      <c r="L59" s="305" t="s">
        <v>10</v>
      </c>
      <c r="M59" s="306">
        <v>1</v>
      </c>
      <c r="N59" s="307">
        <v>1000</v>
      </c>
      <c r="O59" s="213">
        <v>0.05</v>
      </c>
      <c r="P59" s="214">
        <f t="shared" si="0"/>
        <v>1050</v>
      </c>
      <c r="Q59" s="215">
        <f t="shared" si="22"/>
        <v>87.5</v>
      </c>
      <c r="R59" s="611"/>
      <c r="S59" s="611"/>
      <c r="T59" s="614"/>
      <c r="U59" s="616"/>
      <c r="V59" s="214">
        <f t="shared" si="17"/>
        <v>1114.4892952720786</v>
      </c>
      <c r="W59" s="308">
        <f t="shared" si="23"/>
        <v>92.874107939339879</v>
      </c>
      <c r="X59" s="608"/>
      <c r="Y59" s="611"/>
      <c r="Z59" s="614"/>
      <c r="AA59" s="616"/>
      <c r="AB59" s="214">
        <f t="shared" si="18"/>
        <v>1114.4892952720786</v>
      </c>
      <c r="AC59" s="308">
        <f t="shared" si="24"/>
        <v>92.874107939339879</v>
      </c>
      <c r="AD59" s="618"/>
      <c r="AE59" s="611"/>
      <c r="AF59" s="614"/>
      <c r="AG59" s="616"/>
      <c r="AH59" s="214">
        <f t="shared" si="19"/>
        <v>1114.4892952720786</v>
      </c>
      <c r="AI59" s="308">
        <f t="shared" si="25"/>
        <v>92.874107939339879</v>
      </c>
      <c r="AJ59" s="608"/>
      <c r="AK59" s="611"/>
      <c r="AL59" s="614"/>
      <c r="AM59" s="616"/>
      <c r="AN59" s="214">
        <f t="shared" si="20"/>
        <v>1114.4892952720786</v>
      </c>
      <c r="AO59" s="308">
        <f t="shared" si="26"/>
        <v>92.874107939339879</v>
      </c>
      <c r="AP59" s="608"/>
      <c r="AQ59" s="611"/>
      <c r="AR59" s="614"/>
      <c r="AS59" s="616"/>
      <c r="AT59" s="214">
        <f t="shared" si="21"/>
        <v>1114.4892952720786</v>
      </c>
      <c r="AU59" s="308">
        <f t="shared" si="27"/>
        <v>92.874107939339879</v>
      </c>
      <c r="AV59" s="608"/>
      <c r="AW59" s="611"/>
      <c r="AX59" s="614"/>
    </row>
    <row r="60" spans="1:50" s="303" customFormat="1" ht="16.5" x14ac:dyDescent="0.3">
      <c r="A60" s="304">
        <v>3</v>
      </c>
      <c r="B60" s="201" t="s">
        <v>275</v>
      </c>
      <c r="C60" s="201" t="s">
        <v>276</v>
      </c>
      <c r="D60" s="201" t="s">
        <v>473</v>
      </c>
      <c r="E60" s="605"/>
      <c r="F60" s="209" t="s">
        <v>202</v>
      </c>
      <c r="G60" s="201">
        <v>78.680000000000007</v>
      </c>
      <c r="H60" s="297" t="s">
        <v>78</v>
      </c>
      <c r="I60" s="209" t="s">
        <v>114</v>
      </c>
      <c r="J60" s="201" t="s">
        <v>264</v>
      </c>
      <c r="K60" s="201" t="s">
        <v>298</v>
      </c>
      <c r="L60" s="305" t="s">
        <v>10</v>
      </c>
      <c r="M60" s="306">
        <v>1</v>
      </c>
      <c r="N60" s="307">
        <v>1000</v>
      </c>
      <c r="O60" s="213">
        <v>0.05</v>
      </c>
      <c r="P60" s="214">
        <f t="shared" ref="P60" si="28">N60*(O60+1)*M60</f>
        <v>1050</v>
      </c>
      <c r="Q60" s="215">
        <f t="shared" ref="Q60" si="29">P60/12</f>
        <v>87.5</v>
      </c>
      <c r="R60" s="611"/>
      <c r="S60" s="611"/>
      <c r="T60" s="614"/>
      <c r="U60" s="616"/>
      <c r="V60" s="214">
        <f t="shared" ref="V60" si="30">P60*$E$10</f>
        <v>1114.4892952720786</v>
      </c>
      <c r="W60" s="308">
        <f t="shared" ref="W60" si="31">V60/12</f>
        <v>92.874107939339879</v>
      </c>
      <c r="X60" s="608"/>
      <c r="Y60" s="611"/>
      <c r="Z60" s="614"/>
      <c r="AA60" s="616"/>
      <c r="AB60" s="214">
        <f t="shared" ref="AB60" si="32">P60*$E$11</f>
        <v>1114.4892952720786</v>
      </c>
      <c r="AC60" s="308">
        <f t="shared" ref="AC60" si="33">AB60/12</f>
        <v>92.874107939339879</v>
      </c>
      <c r="AD60" s="618"/>
      <c r="AE60" s="611"/>
      <c r="AF60" s="614"/>
      <c r="AG60" s="616"/>
      <c r="AH60" s="214">
        <f t="shared" ref="AH60" si="34">P60*$E$12</f>
        <v>1114.4892952720786</v>
      </c>
      <c r="AI60" s="308">
        <f t="shared" ref="AI60" si="35">AH60/12</f>
        <v>92.874107939339879</v>
      </c>
      <c r="AJ60" s="608"/>
      <c r="AK60" s="611"/>
      <c r="AL60" s="614"/>
      <c r="AM60" s="616"/>
      <c r="AN60" s="214">
        <f t="shared" ref="AN60" si="36">P60*$E$13</f>
        <v>1114.4892952720786</v>
      </c>
      <c r="AO60" s="308">
        <f t="shared" ref="AO60" si="37">AN60/12</f>
        <v>92.874107939339879</v>
      </c>
      <c r="AP60" s="608"/>
      <c r="AQ60" s="611"/>
      <c r="AR60" s="614"/>
      <c r="AS60" s="616"/>
      <c r="AT60" s="214">
        <f t="shared" ref="AT60" si="38">P60*$E$14</f>
        <v>1114.4892952720786</v>
      </c>
      <c r="AU60" s="308">
        <f t="shared" ref="AU60" si="39">AT60/12</f>
        <v>92.874107939339879</v>
      </c>
      <c r="AV60" s="608"/>
      <c r="AW60" s="611"/>
      <c r="AX60" s="614"/>
    </row>
    <row r="61" spans="1:50" s="303" customFormat="1" ht="16.5" x14ac:dyDescent="0.3">
      <c r="A61" s="304">
        <v>3</v>
      </c>
      <c r="B61" s="201" t="s">
        <v>275</v>
      </c>
      <c r="C61" s="201" t="s">
        <v>276</v>
      </c>
      <c r="D61" s="201" t="s">
        <v>473</v>
      </c>
      <c r="E61" s="605"/>
      <c r="F61" s="209" t="s">
        <v>197</v>
      </c>
      <c r="G61" s="201">
        <v>11.65</v>
      </c>
      <c r="H61" s="297" t="s">
        <v>78</v>
      </c>
      <c r="I61" s="209" t="s">
        <v>114</v>
      </c>
      <c r="J61" s="201" t="s">
        <v>264</v>
      </c>
      <c r="K61" s="201" t="s">
        <v>285</v>
      </c>
      <c r="L61" s="305" t="s">
        <v>10</v>
      </c>
      <c r="M61" s="306">
        <v>1</v>
      </c>
      <c r="N61" s="307">
        <v>1000</v>
      </c>
      <c r="O61" s="213">
        <v>0.05</v>
      </c>
      <c r="P61" s="214">
        <f t="shared" si="0"/>
        <v>1050</v>
      </c>
      <c r="Q61" s="215">
        <f t="shared" si="22"/>
        <v>87.5</v>
      </c>
      <c r="R61" s="611"/>
      <c r="S61" s="611"/>
      <c r="T61" s="614"/>
      <c r="U61" s="616"/>
      <c r="V61" s="214">
        <f t="shared" ref="V61:V62" si="40">P61*$E$10</f>
        <v>1114.4892952720786</v>
      </c>
      <c r="W61" s="308">
        <f t="shared" si="23"/>
        <v>92.874107939339879</v>
      </c>
      <c r="X61" s="608"/>
      <c r="Y61" s="611"/>
      <c r="Z61" s="614"/>
      <c r="AA61" s="616"/>
      <c r="AB61" s="214">
        <f t="shared" ref="AB61:AB62" si="41">P61*$E$11</f>
        <v>1114.4892952720786</v>
      </c>
      <c r="AC61" s="308">
        <f t="shared" si="24"/>
        <v>92.874107939339879</v>
      </c>
      <c r="AD61" s="618"/>
      <c r="AE61" s="611"/>
      <c r="AF61" s="614"/>
      <c r="AG61" s="616"/>
      <c r="AH61" s="214">
        <f t="shared" ref="AH61:AH62" si="42">P61*$E$12</f>
        <v>1114.4892952720786</v>
      </c>
      <c r="AI61" s="308">
        <f t="shared" si="25"/>
        <v>92.874107939339879</v>
      </c>
      <c r="AJ61" s="608"/>
      <c r="AK61" s="611"/>
      <c r="AL61" s="614"/>
      <c r="AM61" s="616"/>
      <c r="AN61" s="214">
        <f t="shared" ref="AN61:AN62" si="43">P61*$E$13</f>
        <v>1114.4892952720786</v>
      </c>
      <c r="AO61" s="308">
        <f t="shared" si="26"/>
        <v>92.874107939339879</v>
      </c>
      <c r="AP61" s="608"/>
      <c r="AQ61" s="611"/>
      <c r="AR61" s="614"/>
      <c r="AS61" s="616"/>
      <c r="AT61" s="214">
        <f t="shared" ref="AT61:AT62" si="44">P61*$E$14</f>
        <v>1114.4892952720786</v>
      </c>
      <c r="AU61" s="308">
        <f t="shared" si="27"/>
        <v>92.874107939339879</v>
      </c>
      <c r="AV61" s="608"/>
      <c r="AW61" s="611"/>
      <c r="AX61" s="614"/>
    </row>
    <row r="62" spans="1:50" s="303" customFormat="1" ht="17.25" thickBot="1" x14ac:dyDescent="0.35">
      <c r="A62" s="327">
        <v>3</v>
      </c>
      <c r="B62" s="328" t="s">
        <v>275</v>
      </c>
      <c r="C62" s="328" t="s">
        <v>276</v>
      </c>
      <c r="D62" s="328" t="s">
        <v>473</v>
      </c>
      <c r="E62" s="606"/>
      <c r="F62" s="219" t="s">
        <v>199</v>
      </c>
      <c r="G62" s="328">
        <v>262.67</v>
      </c>
      <c r="H62" s="330" t="s">
        <v>78</v>
      </c>
      <c r="I62" s="219" t="s">
        <v>114</v>
      </c>
      <c r="J62" s="328" t="s">
        <v>264</v>
      </c>
      <c r="K62" s="328" t="s">
        <v>301</v>
      </c>
      <c r="L62" s="331" t="s">
        <v>10</v>
      </c>
      <c r="M62" s="332">
        <v>0.33</v>
      </c>
      <c r="N62" s="333">
        <v>1000</v>
      </c>
      <c r="O62" s="222">
        <v>0.05</v>
      </c>
      <c r="P62" s="223">
        <f t="shared" si="0"/>
        <v>346.5</v>
      </c>
      <c r="Q62" s="224">
        <f t="shared" si="22"/>
        <v>28.875</v>
      </c>
      <c r="R62" s="612"/>
      <c r="S62" s="612"/>
      <c r="T62" s="615"/>
      <c r="U62" s="616"/>
      <c r="V62" s="223">
        <f t="shared" si="40"/>
        <v>367.7814674397859</v>
      </c>
      <c r="W62" s="320">
        <f t="shared" si="23"/>
        <v>30.648455619982158</v>
      </c>
      <c r="X62" s="609"/>
      <c r="Y62" s="612"/>
      <c r="Z62" s="615"/>
      <c r="AA62" s="616"/>
      <c r="AB62" s="223">
        <f t="shared" si="41"/>
        <v>367.7814674397859</v>
      </c>
      <c r="AC62" s="320">
        <f t="shared" si="24"/>
        <v>30.648455619982158</v>
      </c>
      <c r="AD62" s="619"/>
      <c r="AE62" s="612"/>
      <c r="AF62" s="615"/>
      <c r="AG62" s="616"/>
      <c r="AH62" s="223">
        <f t="shared" si="42"/>
        <v>367.7814674397859</v>
      </c>
      <c r="AI62" s="320">
        <f t="shared" si="25"/>
        <v>30.648455619982158</v>
      </c>
      <c r="AJ62" s="609"/>
      <c r="AK62" s="612"/>
      <c r="AL62" s="615"/>
      <c r="AM62" s="616"/>
      <c r="AN62" s="223">
        <f t="shared" si="43"/>
        <v>367.7814674397859</v>
      </c>
      <c r="AO62" s="320">
        <f t="shared" si="26"/>
        <v>30.648455619982158</v>
      </c>
      <c r="AP62" s="609"/>
      <c r="AQ62" s="612"/>
      <c r="AR62" s="615"/>
      <c r="AS62" s="616"/>
      <c r="AT62" s="223">
        <f t="shared" si="44"/>
        <v>367.7814674397859</v>
      </c>
      <c r="AU62" s="320">
        <f t="shared" si="27"/>
        <v>30.648455619982158</v>
      </c>
      <c r="AV62" s="609"/>
      <c r="AW62" s="612"/>
      <c r="AX62" s="615"/>
    </row>
    <row r="63" spans="1:50" s="303" customFormat="1" x14ac:dyDescent="0.3">
      <c r="A63" s="338"/>
      <c r="B63" s="338"/>
      <c r="C63" s="338"/>
      <c r="D63" s="338"/>
      <c r="E63" s="339"/>
      <c r="F63" s="339"/>
      <c r="G63" s="338"/>
      <c r="H63" s="340"/>
      <c r="I63" s="339"/>
      <c r="J63" s="338"/>
      <c r="K63" s="338"/>
      <c r="L63" s="341"/>
      <c r="M63" s="340"/>
      <c r="N63" s="342"/>
      <c r="O63" s="343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44"/>
      <c r="AH63" s="344"/>
      <c r="AI63" s="344"/>
      <c r="AJ63" s="344"/>
      <c r="AK63" s="344"/>
      <c r="AL63" s="344"/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5" spans="2:50" x14ac:dyDescent="0.3">
      <c r="B65" s="345" t="s">
        <v>453</v>
      </c>
      <c r="R65" s="141">
        <f>R19+R30+R32+R45+R50+R52</f>
        <v>39900</v>
      </c>
      <c r="S65" s="141">
        <f>S19+S30+S32+S45+S50+S52</f>
        <v>3325</v>
      </c>
      <c r="X65" s="141">
        <f>X19+X30+X32+X45+X50+X52</f>
        <v>42350.593220338982</v>
      </c>
      <c r="Y65" s="141">
        <f>Y19+Y30+Y32+Y45+Y50+Y52</f>
        <v>3529.2161016949153</v>
      </c>
      <c r="AD65" s="141">
        <f>AD19+AD30+AD32+AD45+AD50+AD52</f>
        <v>42350.593220338982</v>
      </c>
      <c r="AE65" s="141">
        <f>AE19+AE30+AE32+AE45+AE50+AE52</f>
        <v>3529.2161016949153</v>
      </c>
      <c r="AJ65" s="141">
        <f>AJ19+AJ30+AJ32+AJ45+AJ50+AJ52</f>
        <v>42350.593220338982</v>
      </c>
      <c r="AK65" s="141">
        <f>AK19+AK30+AK32+AK45+AK50+AK52</f>
        <v>3529.2161016949153</v>
      </c>
      <c r="AP65" s="141">
        <f>AP19+AP30+AP32+AP45+AP50+AP52</f>
        <v>42350.593220338982</v>
      </c>
      <c r="AQ65" s="141">
        <f>AQ19+AQ30+AQ32+AQ45+AQ50+AQ52</f>
        <v>3529.2161016949153</v>
      </c>
      <c r="AV65" s="141">
        <f>AV19+AV30+AV32+AV45+AV50+AV52</f>
        <v>42350.593220338982</v>
      </c>
      <c r="AW65" s="141">
        <f>AW19+AW30+AW32+AW45+AW50+AW52</f>
        <v>3529.2161016949153</v>
      </c>
      <c r="AX65" s="141"/>
    </row>
    <row r="66" spans="2:50" x14ac:dyDescent="0.3">
      <c r="B66" s="345" t="s">
        <v>454</v>
      </c>
      <c r="R66" s="141">
        <f>R57</f>
        <v>5596.5</v>
      </c>
      <c r="S66" s="141">
        <f>S57</f>
        <v>466.375</v>
      </c>
      <c r="X66" s="141">
        <f t="shared" ref="X66:AW66" si="45">X57</f>
        <v>5940.2279438001788</v>
      </c>
      <c r="Y66" s="141">
        <f t="shared" si="45"/>
        <v>495.01899531668153</v>
      </c>
      <c r="AD66" s="141">
        <f t="shared" si="45"/>
        <v>5940.2279438001788</v>
      </c>
      <c r="AE66" s="141">
        <f t="shared" si="45"/>
        <v>495.01899531668153</v>
      </c>
      <c r="AJ66" s="141">
        <f t="shared" si="45"/>
        <v>5940.2279438001788</v>
      </c>
      <c r="AK66" s="141">
        <f t="shared" si="45"/>
        <v>495.01899531668153</v>
      </c>
      <c r="AP66" s="141">
        <f t="shared" si="45"/>
        <v>5940.2279438001788</v>
      </c>
      <c r="AQ66" s="141">
        <f t="shared" si="45"/>
        <v>495.01899531668153</v>
      </c>
      <c r="AV66" s="141">
        <f t="shared" si="45"/>
        <v>5940.2279438001788</v>
      </c>
      <c r="AW66" s="141">
        <f t="shared" si="45"/>
        <v>495.01899531668153</v>
      </c>
      <c r="AX66" s="141"/>
    </row>
  </sheetData>
  <autoFilter ref="A18:AX62"/>
  <dataConsolidate/>
  <mergeCells count="144">
    <mergeCell ref="A1:C1"/>
    <mergeCell ref="A3:C3"/>
    <mergeCell ref="A5:B5"/>
    <mergeCell ref="A6:C6"/>
    <mergeCell ref="N17:O17"/>
    <mergeCell ref="U19:U62"/>
    <mergeCell ref="AA19:AA62"/>
    <mergeCell ref="AG19:AG62"/>
    <mergeCell ref="X19:X29"/>
    <mergeCell ref="X30:X31"/>
    <mergeCell ref="Y19:Y29"/>
    <mergeCell ref="Z19:Z29"/>
    <mergeCell ref="E50:E51"/>
    <mergeCell ref="E52:E56"/>
    <mergeCell ref="E59:E62"/>
    <mergeCell ref="E57:E58"/>
    <mergeCell ref="E30:E31"/>
    <mergeCell ref="X57:X62"/>
    <mergeCell ref="AE52:AE56"/>
    <mergeCell ref="Y30:Y31"/>
    <mergeCell ref="Z30:Z31"/>
    <mergeCell ref="T30:T31"/>
    <mergeCell ref="S30:S31"/>
    <mergeCell ref="R30:R31"/>
    <mergeCell ref="AE45:AE49"/>
    <mergeCell ref="AF45:AF49"/>
    <mergeCell ref="AD19:AD29"/>
    <mergeCell ref="AD52:AD56"/>
    <mergeCell ref="Y57:Y62"/>
    <mergeCell ref="Z57:Z62"/>
    <mergeCell ref="R19:R29"/>
    <mergeCell ref="S19:S29"/>
    <mergeCell ref="T19:T29"/>
    <mergeCell ref="R57:R62"/>
    <mergeCell ref="S57:S62"/>
    <mergeCell ref="T57:T62"/>
    <mergeCell ref="R50:R51"/>
    <mergeCell ref="S50:S51"/>
    <mergeCell ref="T50:T51"/>
    <mergeCell ref="R52:R56"/>
    <mergeCell ref="S52:S56"/>
    <mergeCell ref="T52:T56"/>
    <mergeCell ref="R32:R44"/>
    <mergeCell ref="S32:S44"/>
    <mergeCell ref="T32:T44"/>
    <mergeCell ref="R45:R49"/>
    <mergeCell ref="S45:S49"/>
    <mergeCell ref="T45:T49"/>
    <mergeCell ref="AD57:AD62"/>
    <mergeCell ref="AE57:AE62"/>
    <mergeCell ref="AF57:AF62"/>
    <mergeCell ref="AD50:AD51"/>
    <mergeCell ref="AE50:AE51"/>
    <mergeCell ref="AF50:AF51"/>
    <mergeCell ref="AS19:AS62"/>
    <mergeCell ref="X52:X56"/>
    <mergeCell ref="Y45:Y49"/>
    <mergeCell ref="Z45:Z49"/>
    <mergeCell ref="Y50:Y51"/>
    <mergeCell ref="Z50:Z51"/>
    <mergeCell ref="Y52:Y56"/>
    <mergeCell ref="Z52:Z56"/>
    <mergeCell ref="X32:X44"/>
    <mergeCell ref="Y32:Y44"/>
    <mergeCell ref="Z32:Z44"/>
    <mergeCell ref="X45:X49"/>
    <mergeCell ref="X50:X51"/>
    <mergeCell ref="AF52:AF56"/>
    <mergeCell ref="AD32:AD44"/>
    <mergeCell ref="AE32:AE44"/>
    <mergeCell ref="AF32:AF44"/>
    <mergeCell ref="AD45:AD49"/>
    <mergeCell ref="AJ57:AJ62"/>
    <mergeCell ref="AK57:AK62"/>
    <mergeCell ref="AQ52:AQ56"/>
    <mergeCell ref="AR52:AR56"/>
    <mergeCell ref="AP32:AP44"/>
    <mergeCell ref="AL45:AL49"/>
    <mergeCell ref="AJ50:AJ51"/>
    <mergeCell ref="AK50:AK51"/>
    <mergeCell ref="AL50:AL51"/>
    <mergeCell ref="AJ52:AJ56"/>
    <mergeCell ref="AK52:AK56"/>
    <mergeCell ref="AL52:AL56"/>
    <mergeCell ref="AP52:AP56"/>
    <mergeCell ref="AM19:AM62"/>
    <mergeCell ref="AL57:AL62"/>
    <mergeCell ref="AL19:AL29"/>
    <mergeCell ref="AJ30:AJ31"/>
    <mergeCell ref="AK30:AK31"/>
    <mergeCell ref="AL30:AL31"/>
    <mergeCell ref="AJ32:AJ44"/>
    <mergeCell ref="AP57:AP62"/>
    <mergeCell ref="AQ57:AQ62"/>
    <mergeCell ref="AR57:AR62"/>
    <mergeCell ref="AP50:AP51"/>
    <mergeCell ref="AQ50:AQ51"/>
    <mergeCell ref="AR50:AR51"/>
    <mergeCell ref="AK32:AK44"/>
    <mergeCell ref="AL32:AL44"/>
    <mergeCell ref="AQ32:AQ44"/>
    <mergeCell ref="AR32:AR44"/>
    <mergeCell ref="AP45:AP49"/>
    <mergeCell ref="AQ45:AQ49"/>
    <mergeCell ref="AR45:AR49"/>
    <mergeCell ref="AK45:AK49"/>
    <mergeCell ref="AV57:AV62"/>
    <mergeCell ref="AW57:AW62"/>
    <mergeCell ref="AX57:AX62"/>
    <mergeCell ref="AX30:AX31"/>
    <mergeCell ref="AV32:AV44"/>
    <mergeCell ref="AW32:AW44"/>
    <mergeCell ref="AX32:AX44"/>
    <mergeCell ref="AV45:AV49"/>
    <mergeCell ref="AW45:AW49"/>
    <mergeCell ref="AX45:AX49"/>
    <mergeCell ref="AV30:AV31"/>
    <mergeCell ref="AW30:AW31"/>
    <mergeCell ref="AV50:AV51"/>
    <mergeCell ref="AW50:AW51"/>
    <mergeCell ref="E19:E29"/>
    <mergeCell ref="E32:E44"/>
    <mergeCell ref="E45:E49"/>
    <mergeCell ref="AV19:AV29"/>
    <mergeCell ref="AW19:AW29"/>
    <mergeCell ref="AX19:AX29"/>
    <mergeCell ref="AX50:AX51"/>
    <mergeCell ref="AV52:AV56"/>
    <mergeCell ref="AW52:AW56"/>
    <mergeCell ref="AX52:AX56"/>
    <mergeCell ref="AP30:AP31"/>
    <mergeCell ref="AQ30:AQ31"/>
    <mergeCell ref="AR30:AR31"/>
    <mergeCell ref="AP19:AP29"/>
    <mergeCell ref="AQ19:AQ29"/>
    <mergeCell ref="AR19:AR29"/>
    <mergeCell ref="AJ19:AJ29"/>
    <mergeCell ref="AK19:AK29"/>
    <mergeCell ref="AJ45:AJ49"/>
    <mergeCell ref="AE19:AE29"/>
    <mergeCell ref="AF19:AF29"/>
    <mergeCell ref="AD30:AD31"/>
    <mergeCell ref="AE30:AE31"/>
    <mergeCell ref="AF30:AF31"/>
  </mergeCells>
  <conditionalFormatting sqref="G57:G59 J57:K59 J19:K23">
    <cfRule type="expression" dxfId="19" priority="95">
      <formula>ISBLANK(#REF!)</formula>
    </cfRule>
  </conditionalFormatting>
  <conditionalFormatting sqref="G19:G23">
    <cfRule type="expression" dxfId="18" priority="70">
      <formula>ISBLANK(#REF!)</formula>
    </cfRule>
  </conditionalFormatting>
  <conditionalFormatting sqref="G27:G36">
    <cfRule type="expression" dxfId="17" priority="69">
      <formula>ISBLANK(#REF!)</formula>
    </cfRule>
  </conditionalFormatting>
  <conditionalFormatting sqref="G38:G56">
    <cfRule type="expression" dxfId="16" priority="68">
      <formula>ISBLANK(#REF!)</formula>
    </cfRule>
  </conditionalFormatting>
  <conditionalFormatting sqref="G61:G63">
    <cfRule type="expression" dxfId="15" priority="66">
      <formula>ISBLANK(#REF!)</formula>
    </cfRule>
  </conditionalFormatting>
  <conditionalFormatting sqref="G37">
    <cfRule type="expression" dxfId="14" priority="60">
      <formula>ISBLANK(#REF!)</formula>
    </cfRule>
  </conditionalFormatting>
  <conditionalFormatting sqref="G24:G26 J27:K36">
    <cfRule type="expression" dxfId="13" priority="58">
      <formula>ISBLANK(#REF!)</formula>
    </cfRule>
  </conditionalFormatting>
  <conditionalFormatting sqref="K38:K56">
    <cfRule type="expression" dxfId="12" priority="55">
      <formula>ISBLANK(#REF!)</formula>
    </cfRule>
  </conditionalFormatting>
  <conditionalFormatting sqref="K61:K63">
    <cfRule type="expression" dxfId="11" priority="54">
      <formula>ISBLANK(#REF!)</formula>
    </cfRule>
  </conditionalFormatting>
  <conditionalFormatting sqref="J38:J56 J25">
    <cfRule type="expression" dxfId="10" priority="48">
      <formula>ISBLANK(#REF!)</formula>
    </cfRule>
  </conditionalFormatting>
  <conditionalFormatting sqref="J61:J63">
    <cfRule type="expression" dxfId="9" priority="47">
      <formula>ISBLANK(#REF!)</formula>
    </cfRule>
  </conditionalFormatting>
  <conditionalFormatting sqref="K37">
    <cfRule type="expression" dxfId="8" priority="41">
      <formula>ISBLANK(#REF!)</formula>
    </cfRule>
  </conditionalFormatting>
  <conditionalFormatting sqref="J37">
    <cfRule type="expression" dxfId="7" priority="40">
      <formula>ISBLANK(#REF!)</formula>
    </cfRule>
  </conditionalFormatting>
  <conditionalFormatting sqref="K24:K26">
    <cfRule type="expression" dxfId="6" priority="36">
      <formula>ISBLANK(#REF!)</formula>
    </cfRule>
  </conditionalFormatting>
  <conditionalFormatting sqref="J24 J26">
    <cfRule type="expression" dxfId="5" priority="35">
      <formula>ISBLANK(#REF!)</formula>
    </cfRule>
  </conditionalFormatting>
  <conditionalFormatting sqref="G60">
    <cfRule type="expression" dxfId="4" priority="29">
      <formula>ISBLANK(#REF!)</formula>
    </cfRule>
  </conditionalFormatting>
  <conditionalFormatting sqref="K60">
    <cfRule type="expression" dxfId="3" priority="28">
      <formula>ISBLANK(#REF!)</formula>
    </cfRule>
  </conditionalFormatting>
  <conditionalFormatting sqref="J60">
    <cfRule type="expression" dxfId="2" priority="27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Liste_D!$J$2:$J$23</xm:f>
          </x14:formula1>
          <xm:sqref>F19:F63</xm:sqref>
        </x14:dataValidation>
        <x14:dataValidation type="list" allowBlank="1" showInputMessage="1" showErrorMessage="1">
          <x14:formula1>
            <xm:f>Liste_D!$A$2:$A$16</xm:f>
          </x14:formula1>
          <xm:sqref>H19:H63</xm:sqref>
        </x14:dataValidation>
        <x14:dataValidation type="list" allowBlank="1" showInputMessage="1" showErrorMessage="1">
          <x14:formula1>
            <xm:f>Liste_D!$B$2:$B$61</xm:f>
          </x14:formula1>
          <xm:sqref>I19:I63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tabSelected="1" topLeftCell="A17" zoomScale="115" zoomScaleNormal="115" workbookViewId="0">
      <selection activeCell="F20" sqref="F20"/>
    </sheetView>
  </sheetViews>
  <sheetFormatPr baseColWidth="10" defaultColWidth="10.85546875" defaultRowHeight="12" outlineLevelRow="1" outlineLevelCol="1" x14ac:dyDescent="0.25"/>
  <cols>
    <col min="1" max="1" width="6.85546875" style="230" customWidth="1"/>
    <col min="2" max="2" width="21.42578125" style="230" customWidth="1"/>
    <col min="3" max="4" width="10.85546875" style="230"/>
    <col min="5" max="5" width="16.28515625" style="234" customWidth="1" outlineLevel="1"/>
    <col min="6" max="6" width="22.140625" style="234" customWidth="1" outlineLevel="1"/>
    <col min="7" max="7" width="45.28515625" style="230" customWidth="1" outlineLevel="1"/>
    <col min="8" max="9" width="10.85546875" style="230" customWidth="1" outlineLevel="1"/>
    <col min="10" max="10" width="16.42578125" style="230" bestFit="1" customWidth="1" outlineLevel="1"/>
    <col min="11" max="12" width="10.85546875" style="230" customWidth="1" outlineLevel="1"/>
    <col min="13" max="13" width="12.85546875" style="231" customWidth="1" outlineLevel="1"/>
    <col min="14" max="14" width="11" style="232" bestFit="1" customWidth="1"/>
    <col min="15" max="15" width="11" style="233" bestFit="1" customWidth="1"/>
    <col min="16" max="16" width="11" style="232" customWidth="1" outlineLevel="1"/>
    <col min="17" max="17" width="11.140625" style="232" customWidth="1" outlineLevel="1"/>
    <col min="18" max="18" width="12.5703125" style="232" customWidth="1"/>
    <col min="19" max="19" width="12.7109375" style="232" customWidth="1"/>
    <col min="20" max="20" width="10.85546875" style="232"/>
    <col min="21" max="21" width="2.7109375" style="232" customWidth="1"/>
    <col min="22" max="22" width="11" style="232" hidden="1" customWidth="1" outlineLevel="1"/>
    <col min="23" max="26" width="13.140625" style="232" hidden="1" customWidth="1" outlineLevel="1"/>
    <col min="27" max="27" width="2.42578125" style="232" customWidth="1" collapsed="1"/>
    <col min="28" max="28" width="11" style="232" hidden="1" customWidth="1" outlineLevel="1"/>
    <col min="29" max="29" width="12.140625" style="232" hidden="1" customWidth="1" outlineLevel="1"/>
    <col min="30" max="32" width="10.85546875" style="232" hidden="1" customWidth="1" outlineLevel="1"/>
    <col min="33" max="33" width="2.5703125" style="232" customWidth="1" collapsed="1"/>
    <col min="34" max="34" width="11" style="232" hidden="1" customWidth="1" outlineLevel="1"/>
    <col min="35" max="35" width="12.140625" style="232" hidden="1" customWidth="1" outlineLevel="1"/>
    <col min="36" max="37" width="12.85546875" style="232" hidden="1" customWidth="1" outlineLevel="1"/>
    <col min="38" max="38" width="10.85546875" style="232" hidden="1" customWidth="1" outlineLevel="1"/>
    <col min="39" max="39" width="3.140625" style="232" customWidth="1" collapsed="1"/>
    <col min="40" max="40" width="11" style="232" hidden="1" customWidth="1" outlineLevel="1"/>
    <col min="41" max="41" width="12.140625" style="232" hidden="1" customWidth="1" outlineLevel="1"/>
    <col min="42" max="44" width="10.85546875" style="232" hidden="1" customWidth="1" outlineLevel="1"/>
    <col min="45" max="45" width="3.42578125" style="232" customWidth="1" collapsed="1"/>
    <col min="46" max="46" width="11" style="232" hidden="1" customWidth="1" outlineLevel="1" collapsed="1"/>
    <col min="47" max="47" width="12.140625" style="232" hidden="1" customWidth="1" outlineLevel="1"/>
    <col min="48" max="49" width="10.85546875" style="230" hidden="1" customWidth="1" outlineLevel="1"/>
    <col min="50" max="50" width="7.140625" style="230" hidden="1" customWidth="1" outlineLevel="1"/>
    <col min="51" max="51" width="10.85546875" style="230" collapsed="1"/>
    <col min="52" max="16384" width="10.85546875" style="230"/>
  </cols>
  <sheetData>
    <row r="1" spans="1:6" hidden="1" outlineLevel="1" x14ac:dyDescent="0.25">
      <c r="A1" s="553" t="s">
        <v>21</v>
      </c>
      <c r="B1" s="553"/>
      <c r="C1" s="553"/>
      <c r="D1" s="227"/>
      <c r="E1" s="228"/>
      <c r="F1" s="229"/>
    </row>
    <row r="2" spans="1:6" hidden="1" outlineLevel="1" x14ac:dyDescent="0.25">
      <c r="A2" s="227"/>
      <c r="B2" s="227"/>
      <c r="C2" s="227"/>
      <c r="D2" s="227"/>
      <c r="E2" s="228"/>
      <c r="F2" s="229"/>
    </row>
    <row r="3" spans="1:6" hidden="1" outlineLevel="1" x14ac:dyDescent="0.25">
      <c r="A3" s="554" t="s">
        <v>22</v>
      </c>
      <c r="B3" s="555"/>
      <c r="C3" s="555"/>
      <c r="D3" s="227"/>
      <c r="E3" s="228"/>
      <c r="F3" s="229"/>
    </row>
    <row r="4" spans="1:6" hidden="1" outlineLevel="1" x14ac:dyDescent="0.25">
      <c r="A4" s="143"/>
      <c r="B4" s="227"/>
      <c r="C4" s="227"/>
      <c r="D4" s="227"/>
      <c r="E4" s="228"/>
      <c r="F4" s="229"/>
    </row>
    <row r="5" spans="1:6" hidden="1" outlineLevel="1" x14ac:dyDescent="0.25">
      <c r="A5" s="556" t="s">
        <v>23</v>
      </c>
      <c r="B5" s="557"/>
      <c r="C5" s="227"/>
      <c r="D5" s="227"/>
      <c r="E5" s="228"/>
      <c r="F5" s="229"/>
    </row>
    <row r="6" spans="1:6" hidden="1" outlineLevel="1" x14ac:dyDescent="0.25">
      <c r="A6" s="558" t="s">
        <v>24</v>
      </c>
      <c r="B6" s="559"/>
      <c r="C6" s="559"/>
      <c r="D6" s="227"/>
    </row>
    <row r="7" spans="1:6" ht="12.75" hidden="1" outlineLevel="1" thickBot="1" x14ac:dyDescent="0.3">
      <c r="A7" s="227"/>
      <c r="B7" s="227"/>
      <c r="C7" s="227"/>
      <c r="D7" s="227"/>
      <c r="E7" s="228"/>
      <c r="F7" s="229"/>
    </row>
    <row r="8" spans="1:6" ht="12.75" hidden="1" outlineLevel="1" thickBot="1" x14ac:dyDescent="0.3">
      <c r="A8" s="227"/>
      <c r="B8" s="227"/>
      <c r="C8" s="227"/>
      <c r="D8" s="145" t="s">
        <v>25</v>
      </c>
      <c r="E8" s="146" t="s">
        <v>26</v>
      </c>
      <c r="F8" s="235"/>
    </row>
    <row r="9" spans="1:6" hidden="1" outlineLevel="1" x14ac:dyDescent="0.25">
      <c r="A9" s="147" t="s">
        <v>27</v>
      </c>
      <c r="B9" s="148" t="s">
        <v>28</v>
      </c>
      <c r="C9" s="149" t="s">
        <v>29</v>
      </c>
      <c r="D9" s="150">
        <v>112.1</v>
      </c>
      <c r="E9" s="151"/>
      <c r="F9" s="152"/>
    </row>
    <row r="10" spans="1:6" hidden="1" outlineLevel="1" x14ac:dyDescent="0.25">
      <c r="A10" s="153" t="s">
        <v>30</v>
      </c>
      <c r="B10" s="154" t="s">
        <v>31</v>
      </c>
      <c r="C10" s="155" t="s">
        <v>32</v>
      </c>
      <c r="D10" s="156">
        <v>120.2</v>
      </c>
      <c r="E10" s="157">
        <f>0.15+0.85*$D$10/$D$9</f>
        <v>1.0614183764495986</v>
      </c>
    </row>
    <row r="11" spans="1:6" hidden="1" outlineLevel="1" x14ac:dyDescent="0.25">
      <c r="A11" s="158"/>
      <c r="B11" s="154" t="s">
        <v>33</v>
      </c>
      <c r="C11" s="155" t="s">
        <v>32</v>
      </c>
      <c r="D11" s="159">
        <v>120.2</v>
      </c>
      <c r="E11" s="160">
        <f>0.15+0.85*$D$11/$D$9</f>
        <v>1.0614183764495986</v>
      </c>
    </row>
    <row r="12" spans="1:6" hidden="1" outlineLevel="1" x14ac:dyDescent="0.25">
      <c r="A12" s="158"/>
      <c r="B12" s="154" t="s">
        <v>34</v>
      </c>
      <c r="C12" s="155" t="s">
        <v>32</v>
      </c>
      <c r="D12" s="161">
        <v>120.2</v>
      </c>
      <c r="E12" s="162">
        <f>0.15+0.85*$D$12/$D$9</f>
        <v>1.0614183764495986</v>
      </c>
    </row>
    <row r="13" spans="1:6" hidden="1" outlineLevel="1" x14ac:dyDescent="0.25">
      <c r="A13" s="158"/>
      <c r="B13" s="154" t="s">
        <v>35</v>
      </c>
      <c r="C13" s="155" t="s">
        <v>32</v>
      </c>
      <c r="D13" s="163">
        <v>120.2</v>
      </c>
      <c r="E13" s="164">
        <f>0.15+0.85*$D$13/$D$9</f>
        <v>1.0614183764495986</v>
      </c>
    </row>
    <row r="14" spans="1:6" ht="12.75" hidden="1" outlineLevel="1" thickBot="1" x14ac:dyDescent="0.3">
      <c r="A14" s="165"/>
      <c r="B14" s="166" t="s">
        <v>36</v>
      </c>
      <c r="C14" s="167" t="s">
        <v>32</v>
      </c>
      <c r="D14" s="168">
        <v>120.2</v>
      </c>
      <c r="E14" s="169">
        <f>0.15+0.85*$D$14/$D$9</f>
        <v>1.0614183764495986</v>
      </c>
    </row>
    <row r="15" spans="1:6" hidden="1" outlineLevel="1" x14ac:dyDescent="0.25"/>
    <row r="16" spans="1:6" hidden="1" outlineLevel="1" x14ac:dyDescent="0.25"/>
    <row r="17" spans="1:50" ht="12.75" collapsed="1" thickBot="1" x14ac:dyDescent="0.3">
      <c r="N17" s="560" t="s">
        <v>50</v>
      </c>
      <c r="O17" s="560"/>
    </row>
    <row r="18" spans="1:50" ht="60.75" thickBot="1" x14ac:dyDescent="0.3">
      <c r="A18" s="170" t="s">
        <v>0</v>
      </c>
      <c r="B18" s="171" t="s">
        <v>1</v>
      </c>
      <c r="C18" s="171" t="s">
        <v>2</v>
      </c>
      <c r="D18" s="171" t="s">
        <v>476</v>
      </c>
      <c r="E18" s="171" t="s">
        <v>119</v>
      </c>
      <c r="F18" s="171" t="s">
        <v>3</v>
      </c>
      <c r="G18" s="172" t="s">
        <v>4</v>
      </c>
      <c r="H18" s="171" t="s">
        <v>5</v>
      </c>
      <c r="I18" s="171" t="s">
        <v>6</v>
      </c>
      <c r="J18" s="171" t="s">
        <v>8</v>
      </c>
      <c r="K18" s="171" t="s">
        <v>9</v>
      </c>
      <c r="L18" s="173" t="s">
        <v>10</v>
      </c>
      <c r="M18" s="174" t="s">
        <v>7</v>
      </c>
      <c r="N18" s="236" t="s">
        <v>218</v>
      </c>
      <c r="O18" s="175" t="s">
        <v>37</v>
      </c>
      <c r="P18" s="237" t="s">
        <v>39</v>
      </c>
      <c r="Q18" s="238" t="s">
        <v>38</v>
      </c>
      <c r="R18" s="238" t="s">
        <v>52</v>
      </c>
      <c r="S18" s="238" t="s">
        <v>51</v>
      </c>
      <c r="T18" s="239" t="s">
        <v>53</v>
      </c>
      <c r="U18" s="240"/>
      <c r="V18" s="241" t="s">
        <v>41</v>
      </c>
      <c r="W18" s="242" t="s">
        <v>40</v>
      </c>
      <c r="X18" s="242" t="s">
        <v>222</v>
      </c>
      <c r="Y18" s="242" t="s">
        <v>55</v>
      </c>
      <c r="Z18" s="243" t="s">
        <v>54</v>
      </c>
      <c r="AA18" s="244"/>
      <c r="AB18" s="245" t="s">
        <v>43</v>
      </c>
      <c r="AC18" s="246" t="s">
        <v>42</v>
      </c>
      <c r="AD18" s="246" t="s">
        <v>224</v>
      </c>
      <c r="AE18" s="246" t="s">
        <v>223</v>
      </c>
      <c r="AF18" s="247" t="s">
        <v>56</v>
      </c>
      <c r="AG18" s="248"/>
      <c r="AH18" s="249" t="s">
        <v>45</v>
      </c>
      <c r="AI18" s="250" t="s">
        <v>44</v>
      </c>
      <c r="AJ18" s="250" t="s">
        <v>61</v>
      </c>
      <c r="AK18" s="250" t="s">
        <v>60</v>
      </c>
      <c r="AL18" s="251" t="s">
        <v>57</v>
      </c>
      <c r="AM18" s="252"/>
      <c r="AN18" s="253" t="s">
        <v>47</v>
      </c>
      <c r="AO18" s="254" t="s">
        <v>46</v>
      </c>
      <c r="AP18" s="254" t="s">
        <v>63</v>
      </c>
      <c r="AQ18" s="254" t="s">
        <v>62</v>
      </c>
      <c r="AR18" s="255" t="s">
        <v>58</v>
      </c>
      <c r="AS18" s="256"/>
      <c r="AT18" s="257" t="s">
        <v>49</v>
      </c>
      <c r="AU18" s="258" t="s">
        <v>48</v>
      </c>
      <c r="AV18" s="259" t="s">
        <v>65</v>
      </c>
      <c r="AW18" s="259" t="s">
        <v>64</v>
      </c>
      <c r="AX18" s="260" t="s">
        <v>59</v>
      </c>
    </row>
    <row r="19" spans="1:50" s="270" customFormat="1" ht="17.100000000000001" customHeight="1" x14ac:dyDescent="0.25">
      <c r="A19" s="261">
        <v>3</v>
      </c>
      <c r="B19" s="262" t="s">
        <v>247</v>
      </c>
      <c r="C19" s="262" t="s">
        <v>248</v>
      </c>
      <c r="D19" s="262" t="s">
        <v>473</v>
      </c>
      <c r="E19" s="262" t="str">
        <f t="shared" ref="E19:E38" si="0">CONCATENATE(C19,H19,L19,J19)</f>
        <v>024001TH_Bat_C</v>
      </c>
      <c r="F19" s="262" t="str">
        <f t="shared" ref="F19:F38" si="1">CONCATENATE(C19,I19,L19,J19,L19,K19)</f>
        <v>024001PROF_Bat_C_Animalerie</v>
      </c>
      <c r="G19" s="263" t="s">
        <v>431</v>
      </c>
      <c r="H19" s="204" t="s">
        <v>19</v>
      </c>
      <c r="I19" s="262" t="s">
        <v>15</v>
      </c>
      <c r="J19" s="203" t="s">
        <v>378</v>
      </c>
      <c r="K19" s="204" t="s">
        <v>379</v>
      </c>
      <c r="L19" s="204" t="s">
        <v>10</v>
      </c>
      <c r="M19" s="205">
        <v>1</v>
      </c>
      <c r="N19" s="264">
        <v>1000</v>
      </c>
      <c r="O19" s="265">
        <v>0.05</v>
      </c>
      <c r="P19" s="266">
        <f t="shared" ref="P19:P38" si="2">N19*(O19+1)*M19</f>
        <v>1050</v>
      </c>
      <c r="Q19" s="267">
        <f>P19/12</f>
        <v>87.5</v>
      </c>
      <c r="R19" s="625">
        <f>SUM(P19:P24)</f>
        <v>6300</v>
      </c>
      <c r="S19" s="565">
        <f>R19/12</f>
        <v>525</v>
      </c>
      <c r="T19" s="562"/>
      <c r="U19" s="627"/>
      <c r="V19" s="266">
        <f t="shared" ref="V19:V38" si="3">P19*$E$10</f>
        <v>1114.4892952720786</v>
      </c>
      <c r="W19" s="267">
        <f>V19/12</f>
        <v>92.874107939339879</v>
      </c>
      <c r="X19" s="565">
        <f>SUM(V19:V38)</f>
        <v>22289.785905441579</v>
      </c>
      <c r="Y19" s="565">
        <f>SUM(W19:W38)</f>
        <v>1857.4821587867975</v>
      </c>
      <c r="Z19" s="562"/>
      <c r="AA19" s="624"/>
      <c r="AB19" s="266">
        <f t="shared" ref="AB19:AB38" si="4">P19*$E$11</f>
        <v>1114.4892952720786</v>
      </c>
      <c r="AC19" s="267">
        <f>AB19/12</f>
        <v>92.874107939339879</v>
      </c>
      <c r="AD19" s="565">
        <f>SUM(AB19:AB38)</f>
        <v>22289.785905441579</v>
      </c>
      <c r="AE19" s="565">
        <f>SUM(AC19:AC38)</f>
        <v>1857.4821587867975</v>
      </c>
      <c r="AF19" s="562"/>
      <c r="AG19" s="624"/>
      <c r="AH19" s="266">
        <f t="shared" ref="AH19:AH38" si="5">P19*$E$12</f>
        <v>1114.4892952720786</v>
      </c>
      <c r="AI19" s="267">
        <f>AH19/12</f>
        <v>92.874107939339879</v>
      </c>
      <c r="AJ19" s="565">
        <f>SUM(AH19:AH38)</f>
        <v>22289.785905441579</v>
      </c>
      <c r="AK19" s="565">
        <f>SUM(AI19:AI38)</f>
        <v>1857.4821587867975</v>
      </c>
      <c r="AL19" s="562"/>
      <c r="AM19" s="624"/>
      <c r="AN19" s="266">
        <f t="shared" ref="AN19:AN38" si="6">P19*$E$13</f>
        <v>1114.4892952720786</v>
      </c>
      <c r="AO19" s="267">
        <f>AN19/12</f>
        <v>92.874107939339879</v>
      </c>
      <c r="AP19" s="565">
        <f>SUM(AN19:AN38)</f>
        <v>22289.785905441579</v>
      </c>
      <c r="AQ19" s="565">
        <f>SUM(AO19:AO38)</f>
        <v>1857.4821587867975</v>
      </c>
      <c r="AR19" s="562"/>
      <c r="AS19" s="624"/>
      <c r="AT19" s="266">
        <f t="shared" ref="AT19:AT38" si="7">P19*$E$14</f>
        <v>1114.4892952720786</v>
      </c>
      <c r="AU19" s="267">
        <f>AT19/12</f>
        <v>92.874107939339879</v>
      </c>
      <c r="AV19" s="565">
        <f>SUM(AT19:AT38)</f>
        <v>22289.785905441579</v>
      </c>
      <c r="AW19" s="565">
        <f>SUM(AU19:AU38)</f>
        <v>1857.4821587867975</v>
      </c>
      <c r="AX19" s="562"/>
    </row>
    <row r="20" spans="1:50" s="270" customFormat="1" ht="17.100000000000001" customHeight="1" x14ac:dyDescent="0.25">
      <c r="A20" s="271">
        <v>3</v>
      </c>
      <c r="B20" s="272" t="s">
        <v>247</v>
      </c>
      <c r="C20" s="272" t="s">
        <v>248</v>
      </c>
      <c r="D20" s="272" t="s">
        <v>473</v>
      </c>
      <c r="E20" s="273" t="str">
        <f t="shared" si="0"/>
        <v>024001TH_Bat_C</v>
      </c>
      <c r="F20" s="273" t="str">
        <f t="shared" si="1"/>
        <v>024001_Bat_C_Animalerie</v>
      </c>
      <c r="G20" s="263" t="s">
        <v>432</v>
      </c>
      <c r="H20" s="211" t="s">
        <v>19</v>
      </c>
      <c r="I20" s="272"/>
      <c r="J20" s="211" t="s">
        <v>378</v>
      </c>
      <c r="K20" s="211" t="s">
        <v>379</v>
      </c>
      <c r="L20" s="211" t="s">
        <v>10</v>
      </c>
      <c r="M20" s="212">
        <v>1</v>
      </c>
      <c r="N20" s="274">
        <v>1000</v>
      </c>
      <c r="O20" s="275">
        <v>0.05</v>
      </c>
      <c r="P20" s="276">
        <f t="shared" si="2"/>
        <v>1050</v>
      </c>
      <c r="Q20" s="277">
        <f t="shared" ref="Q20:Q38" si="8">P20/12</f>
        <v>87.5</v>
      </c>
      <c r="R20" s="626"/>
      <c r="S20" s="566"/>
      <c r="T20" s="563"/>
      <c r="U20" s="568"/>
      <c r="V20" s="276">
        <f t="shared" si="3"/>
        <v>1114.4892952720786</v>
      </c>
      <c r="W20" s="278">
        <f t="shared" ref="W20:W38" si="9">V20/12</f>
        <v>92.874107939339879</v>
      </c>
      <c r="X20" s="566"/>
      <c r="Y20" s="566"/>
      <c r="Z20" s="563"/>
      <c r="AA20" s="561"/>
      <c r="AB20" s="276">
        <f t="shared" si="4"/>
        <v>1114.4892952720786</v>
      </c>
      <c r="AC20" s="278">
        <f t="shared" ref="AC20:AC38" si="10">AB20/12</f>
        <v>92.874107939339879</v>
      </c>
      <c r="AD20" s="566"/>
      <c r="AE20" s="566"/>
      <c r="AF20" s="563"/>
      <c r="AG20" s="561"/>
      <c r="AH20" s="276">
        <f t="shared" si="5"/>
        <v>1114.4892952720786</v>
      </c>
      <c r="AI20" s="278">
        <f t="shared" ref="AI20:AI38" si="11">AH20/12</f>
        <v>92.874107939339879</v>
      </c>
      <c r="AJ20" s="566"/>
      <c r="AK20" s="566"/>
      <c r="AL20" s="563"/>
      <c r="AM20" s="561"/>
      <c r="AN20" s="276">
        <f t="shared" si="6"/>
        <v>1114.4892952720786</v>
      </c>
      <c r="AO20" s="278">
        <f t="shared" ref="AO20:AO38" si="12">AN20/12</f>
        <v>92.874107939339879</v>
      </c>
      <c r="AP20" s="566"/>
      <c r="AQ20" s="566"/>
      <c r="AR20" s="563"/>
      <c r="AS20" s="561"/>
      <c r="AT20" s="279">
        <f t="shared" si="7"/>
        <v>1114.4892952720786</v>
      </c>
      <c r="AU20" s="278">
        <f t="shared" ref="AU20:AU38" si="13">AT20/12</f>
        <v>92.874107939339879</v>
      </c>
      <c r="AV20" s="566"/>
      <c r="AW20" s="566"/>
      <c r="AX20" s="563"/>
    </row>
    <row r="21" spans="1:50" s="270" customFormat="1" ht="17.100000000000001" customHeight="1" x14ac:dyDescent="0.25">
      <c r="A21" s="271">
        <v>3</v>
      </c>
      <c r="B21" s="272" t="s">
        <v>247</v>
      </c>
      <c r="C21" s="272" t="s">
        <v>248</v>
      </c>
      <c r="D21" s="272" t="s">
        <v>473</v>
      </c>
      <c r="E21" s="273" t="str">
        <f t="shared" si="0"/>
        <v>024001TH_Bat_D</v>
      </c>
      <c r="F21" s="273" t="str">
        <f t="shared" si="1"/>
        <v>024001PROF_Bat_D_Animalerie</v>
      </c>
      <c r="G21" s="263" t="s">
        <v>433</v>
      </c>
      <c r="H21" s="211" t="s">
        <v>19</v>
      </c>
      <c r="I21" s="272" t="s">
        <v>15</v>
      </c>
      <c r="J21" s="211" t="s">
        <v>380</v>
      </c>
      <c r="K21" s="211" t="s">
        <v>379</v>
      </c>
      <c r="L21" s="211" t="s">
        <v>10</v>
      </c>
      <c r="M21" s="212">
        <v>1</v>
      </c>
      <c r="N21" s="274">
        <v>1000</v>
      </c>
      <c r="O21" s="275">
        <v>0.05</v>
      </c>
      <c r="P21" s="276">
        <f t="shared" si="2"/>
        <v>1050</v>
      </c>
      <c r="Q21" s="277">
        <f t="shared" si="8"/>
        <v>87.5</v>
      </c>
      <c r="R21" s="626"/>
      <c r="S21" s="566"/>
      <c r="T21" s="563"/>
      <c r="U21" s="568"/>
      <c r="V21" s="276">
        <f t="shared" si="3"/>
        <v>1114.4892952720786</v>
      </c>
      <c r="W21" s="278">
        <f t="shared" si="9"/>
        <v>92.874107939339879</v>
      </c>
      <c r="X21" s="566"/>
      <c r="Y21" s="566"/>
      <c r="Z21" s="563"/>
      <c r="AA21" s="561"/>
      <c r="AB21" s="276">
        <f t="shared" si="4"/>
        <v>1114.4892952720786</v>
      </c>
      <c r="AC21" s="278">
        <f t="shared" si="10"/>
        <v>92.874107939339879</v>
      </c>
      <c r="AD21" s="566"/>
      <c r="AE21" s="566"/>
      <c r="AF21" s="563"/>
      <c r="AG21" s="561"/>
      <c r="AH21" s="276">
        <f t="shared" si="5"/>
        <v>1114.4892952720786</v>
      </c>
      <c r="AI21" s="278">
        <f t="shared" si="11"/>
        <v>92.874107939339879</v>
      </c>
      <c r="AJ21" s="566"/>
      <c r="AK21" s="566"/>
      <c r="AL21" s="563"/>
      <c r="AM21" s="561"/>
      <c r="AN21" s="276">
        <f t="shared" si="6"/>
        <v>1114.4892952720786</v>
      </c>
      <c r="AO21" s="278">
        <f t="shared" si="12"/>
        <v>92.874107939339879</v>
      </c>
      <c r="AP21" s="566"/>
      <c r="AQ21" s="566"/>
      <c r="AR21" s="563"/>
      <c r="AS21" s="561"/>
      <c r="AT21" s="279">
        <f t="shared" si="7"/>
        <v>1114.4892952720786</v>
      </c>
      <c r="AU21" s="278">
        <f t="shared" si="13"/>
        <v>92.874107939339879</v>
      </c>
      <c r="AV21" s="566"/>
      <c r="AW21" s="566"/>
      <c r="AX21" s="563"/>
    </row>
    <row r="22" spans="1:50" s="270" customFormat="1" ht="17.100000000000001" customHeight="1" x14ac:dyDescent="0.25">
      <c r="A22" s="271">
        <v>3</v>
      </c>
      <c r="B22" s="272" t="s">
        <v>247</v>
      </c>
      <c r="C22" s="272" t="s">
        <v>248</v>
      </c>
      <c r="D22" s="272" t="s">
        <v>473</v>
      </c>
      <c r="E22" s="551" t="str">
        <f t="shared" si="0"/>
        <v>024001TH_Bat_D</v>
      </c>
      <c r="F22" s="551" t="str">
        <f t="shared" si="1"/>
        <v>024001_Bat_D_Animalerie</v>
      </c>
      <c r="G22" s="272" t="s">
        <v>434</v>
      </c>
      <c r="H22" s="211" t="s">
        <v>19</v>
      </c>
      <c r="I22" s="272"/>
      <c r="J22" s="211" t="s">
        <v>380</v>
      </c>
      <c r="K22" s="211" t="s">
        <v>379</v>
      </c>
      <c r="L22" s="211" t="s">
        <v>10</v>
      </c>
      <c r="M22" s="212">
        <v>1</v>
      </c>
      <c r="N22" s="274">
        <v>1000</v>
      </c>
      <c r="O22" s="275">
        <v>0.05</v>
      </c>
      <c r="P22" s="276">
        <f t="shared" si="2"/>
        <v>1050</v>
      </c>
      <c r="Q22" s="277">
        <f t="shared" si="8"/>
        <v>87.5</v>
      </c>
      <c r="R22" s="626"/>
      <c r="S22" s="566"/>
      <c r="T22" s="563"/>
      <c r="U22" s="568"/>
      <c r="V22" s="276">
        <f t="shared" si="3"/>
        <v>1114.4892952720786</v>
      </c>
      <c r="W22" s="278">
        <f t="shared" si="9"/>
        <v>92.874107939339879</v>
      </c>
      <c r="X22" s="566"/>
      <c r="Y22" s="566"/>
      <c r="Z22" s="563"/>
      <c r="AA22" s="561"/>
      <c r="AB22" s="276">
        <f t="shared" si="4"/>
        <v>1114.4892952720786</v>
      </c>
      <c r="AC22" s="278">
        <f t="shared" si="10"/>
        <v>92.874107939339879</v>
      </c>
      <c r="AD22" s="566"/>
      <c r="AE22" s="566"/>
      <c r="AF22" s="563"/>
      <c r="AG22" s="561"/>
      <c r="AH22" s="276">
        <f t="shared" si="5"/>
        <v>1114.4892952720786</v>
      </c>
      <c r="AI22" s="278">
        <f t="shared" si="11"/>
        <v>92.874107939339879</v>
      </c>
      <c r="AJ22" s="566"/>
      <c r="AK22" s="566"/>
      <c r="AL22" s="563"/>
      <c r="AM22" s="561"/>
      <c r="AN22" s="276">
        <f t="shared" si="6"/>
        <v>1114.4892952720786</v>
      </c>
      <c r="AO22" s="278">
        <f t="shared" si="12"/>
        <v>92.874107939339879</v>
      </c>
      <c r="AP22" s="566"/>
      <c r="AQ22" s="566"/>
      <c r="AR22" s="563"/>
      <c r="AS22" s="561"/>
      <c r="AT22" s="279">
        <f t="shared" si="7"/>
        <v>1114.4892952720786</v>
      </c>
      <c r="AU22" s="278">
        <f t="shared" si="13"/>
        <v>92.874107939339879</v>
      </c>
      <c r="AV22" s="566"/>
      <c r="AW22" s="566"/>
      <c r="AX22" s="563"/>
    </row>
    <row r="23" spans="1:50" s="270" customFormat="1" ht="17.100000000000001" customHeight="1" x14ac:dyDescent="0.25">
      <c r="A23" s="271">
        <v>3</v>
      </c>
      <c r="B23" s="272" t="s">
        <v>247</v>
      </c>
      <c r="C23" s="272" t="s">
        <v>248</v>
      </c>
      <c r="D23" s="272" t="s">
        <v>473</v>
      </c>
      <c r="E23" s="551" t="str">
        <f t="shared" si="0"/>
        <v>024001TH_Bat_D</v>
      </c>
      <c r="F23" s="551" t="str">
        <f t="shared" si="1"/>
        <v>024001PROA_Bat_D_Animalerie</v>
      </c>
      <c r="G23" s="272" t="s">
        <v>333</v>
      </c>
      <c r="H23" s="211" t="s">
        <v>19</v>
      </c>
      <c r="I23" s="272" t="s">
        <v>17</v>
      </c>
      <c r="J23" s="211" t="s">
        <v>380</v>
      </c>
      <c r="K23" s="211" t="s">
        <v>379</v>
      </c>
      <c r="L23" s="211" t="s">
        <v>10</v>
      </c>
      <c r="M23" s="212">
        <v>1</v>
      </c>
      <c r="N23" s="274">
        <v>1000</v>
      </c>
      <c r="O23" s="275">
        <v>0.05</v>
      </c>
      <c r="P23" s="413">
        <f t="shared" si="2"/>
        <v>1050</v>
      </c>
      <c r="Q23" s="277">
        <f t="shared" si="8"/>
        <v>87.5</v>
      </c>
      <c r="R23" s="626"/>
      <c r="S23" s="566"/>
      <c r="T23" s="563"/>
      <c r="U23" s="568"/>
      <c r="V23" s="413">
        <f t="shared" si="3"/>
        <v>1114.4892952720786</v>
      </c>
      <c r="W23" s="278">
        <f t="shared" si="9"/>
        <v>92.874107939339879</v>
      </c>
      <c r="X23" s="566"/>
      <c r="Y23" s="566"/>
      <c r="Z23" s="563"/>
      <c r="AA23" s="561"/>
      <c r="AB23" s="413">
        <f t="shared" si="4"/>
        <v>1114.4892952720786</v>
      </c>
      <c r="AC23" s="278">
        <f t="shared" si="10"/>
        <v>92.874107939339879</v>
      </c>
      <c r="AD23" s="566"/>
      <c r="AE23" s="566"/>
      <c r="AF23" s="563"/>
      <c r="AG23" s="561"/>
      <c r="AH23" s="413">
        <f t="shared" si="5"/>
        <v>1114.4892952720786</v>
      </c>
      <c r="AI23" s="278">
        <f t="shared" si="11"/>
        <v>92.874107939339879</v>
      </c>
      <c r="AJ23" s="566"/>
      <c r="AK23" s="566"/>
      <c r="AL23" s="563"/>
      <c r="AM23" s="561"/>
      <c r="AN23" s="413">
        <f t="shared" si="6"/>
        <v>1114.4892952720786</v>
      </c>
      <c r="AO23" s="278">
        <f t="shared" si="12"/>
        <v>92.874107939339879</v>
      </c>
      <c r="AP23" s="566"/>
      <c r="AQ23" s="566"/>
      <c r="AR23" s="563"/>
      <c r="AS23" s="561"/>
      <c r="AT23" s="279">
        <f t="shared" si="7"/>
        <v>1114.4892952720786</v>
      </c>
      <c r="AU23" s="278">
        <f t="shared" si="13"/>
        <v>92.874107939339879</v>
      </c>
      <c r="AV23" s="566"/>
      <c r="AW23" s="566"/>
      <c r="AX23" s="563"/>
    </row>
    <row r="24" spans="1:50" s="270" customFormat="1" ht="17.100000000000001" customHeight="1" x14ac:dyDescent="0.25">
      <c r="A24" s="271">
        <v>3</v>
      </c>
      <c r="B24" s="272" t="s">
        <v>247</v>
      </c>
      <c r="C24" s="272" t="s">
        <v>248</v>
      </c>
      <c r="D24" s="272" t="s">
        <v>473</v>
      </c>
      <c r="E24" s="551" t="str">
        <f t="shared" si="0"/>
        <v>024001SA_Bat_D</v>
      </c>
      <c r="F24" s="551" t="str">
        <f t="shared" si="1"/>
        <v>024001TRAE_Bat_D_Animalerie</v>
      </c>
      <c r="G24" s="272" t="s">
        <v>334</v>
      </c>
      <c r="H24" s="211" t="s">
        <v>20</v>
      </c>
      <c r="I24" s="272" t="s">
        <v>18</v>
      </c>
      <c r="J24" s="211" t="s">
        <v>380</v>
      </c>
      <c r="K24" s="211" t="s">
        <v>379</v>
      </c>
      <c r="L24" s="211" t="s">
        <v>10</v>
      </c>
      <c r="M24" s="212">
        <v>1</v>
      </c>
      <c r="N24" s="274">
        <v>1000</v>
      </c>
      <c r="O24" s="275">
        <v>0.05</v>
      </c>
      <c r="P24" s="413">
        <f t="shared" si="2"/>
        <v>1050</v>
      </c>
      <c r="Q24" s="277">
        <f t="shared" si="8"/>
        <v>87.5</v>
      </c>
      <c r="R24" s="626"/>
      <c r="S24" s="566"/>
      <c r="T24" s="563"/>
      <c r="U24" s="568"/>
      <c r="V24" s="413">
        <f t="shared" si="3"/>
        <v>1114.4892952720786</v>
      </c>
      <c r="W24" s="278">
        <f t="shared" si="9"/>
        <v>92.874107939339879</v>
      </c>
      <c r="X24" s="566"/>
      <c r="Y24" s="566"/>
      <c r="Z24" s="563"/>
      <c r="AA24" s="561"/>
      <c r="AB24" s="413">
        <f t="shared" si="4"/>
        <v>1114.4892952720786</v>
      </c>
      <c r="AC24" s="278">
        <f t="shared" si="10"/>
        <v>92.874107939339879</v>
      </c>
      <c r="AD24" s="566"/>
      <c r="AE24" s="566"/>
      <c r="AF24" s="563"/>
      <c r="AG24" s="561"/>
      <c r="AH24" s="413">
        <f t="shared" si="5"/>
        <v>1114.4892952720786</v>
      </c>
      <c r="AI24" s="278">
        <f t="shared" si="11"/>
        <v>92.874107939339879</v>
      </c>
      <c r="AJ24" s="566"/>
      <c r="AK24" s="566"/>
      <c r="AL24" s="563"/>
      <c r="AM24" s="561"/>
      <c r="AN24" s="413">
        <f t="shared" si="6"/>
        <v>1114.4892952720786</v>
      </c>
      <c r="AO24" s="278">
        <f t="shared" si="12"/>
        <v>92.874107939339879</v>
      </c>
      <c r="AP24" s="566"/>
      <c r="AQ24" s="566"/>
      <c r="AR24" s="563"/>
      <c r="AS24" s="561"/>
      <c r="AT24" s="279">
        <f t="shared" si="7"/>
        <v>1114.4892952720786</v>
      </c>
      <c r="AU24" s="278">
        <f t="shared" si="13"/>
        <v>92.874107939339879</v>
      </c>
      <c r="AV24" s="566"/>
      <c r="AW24" s="566"/>
      <c r="AX24" s="563"/>
    </row>
    <row r="25" spans="1:50" s="270" customFormat="1" ht="17.100000000000001" customHeight="1" x14ac:dyDescent="0.25">
      <c r="A25" s="271">
        <v>3</v>
      </c>
      <c r="B25" s="272" t="s">
        <v>247</v>
      </c>
      <c r="C25" s="272" t="s">
        <v>248</v>
      </c>
      <c r="D25" s="272" t="s">
        <v>473</v>
      </c>
      <c r="E25" s="551" t="str">
        <f t="shared" si="0"/>
        <v>024001TH_Bat_F</v>
      </c>
      <c r="F25" s="551" t="str">
        <f t="shared" si="1"/>
        <v>024001PROF_Bat_F_Pasci</v>
      </c>
      <c r="G25" s="272" t="s">
        <v>436</v>
      </c>
      <c r="H25" s="211" t="s">
        <v>19</v>
      </c>
      <c r="I25" s="272" t="s">
        <v>15</v>
      </c>
      <c r="J25" s="211" t="s">
        <v>437</v>
      </c>
      <c r="K25" s="211" t="s">
        <v>438</v>
      </c>
      <c r="L25" s="211" t="s">
        <v>10</v>
      </c>
      <c r="M25" s="212">
        <v>1</v>
      </c>
      <c r="N25" s="274">
        <v>1000</v>
      </c>
      <c r="O25" s="275">
        <v>0.05</v>
      </c>
      <c r="P25" s="276">
        <f t="shared" si="2"/>
        <v>1050</v>
      </c>
      <c r="Q25" s="277">
        <f t="shared" si="8"/>
        <v>87.5</v>
      </c>
      <c r="R25" s="280">
        <f>P25</f>
        <v>1050</v>
      </c>
      <c r="S25" s="280">
        <f>R25/12</f>
        <v>87.5</v>
      </c>
      <c r="T25" s="281"/>
      <c r="U25" s="568"/>
      <c r="V25" s="276">
        <f t="shared" si="3"/>
        <v>1114.4892952720786</v>
      </c>
      <c r="W25" s="278">
        <f t="shared" si="9"/>
        <v>92.874107939339879</v>
      </c>
      <c r="X25" s="566"/>
      <c r="Y25" s="566"/>
      <c r="Z25" s="563"/>
      <c r="AA25" s="561"/>
      <c r="AB25" s="276">
        <f t="shared" si="4"/>
        <v>1114.4892952720786</v>
      </c>
      <c r="AC25" s="278">
        <f t="shared" si="10"/>
        <v>92.874107939339879</v>
      </c>
      <c r="AD25" s="566"/>
      <c r="AE25" s="566"/>
      <c r="AF25" s="563"/>
      <c r="AG25" s="561"/>
      <c r="AH25" s="276">
        <f t="shared" si="5"/>
        <v>1114.4892952720786</v>
      </c>
      <c r="AI25" s="278">
        <f t="shared" si="11"/>
        <v>92.874107939339879</v>
      </c>
      <c r="AJ25" s="566"/>
      <c r="AK25" s="566"/>
      <c r="AL25" s="563"/>
      <c r="AM25" s="561"/>
      <c r="AN25" s="276">
        <f t="shared" si="6"/>
        <v>1114.4892952720786</v>
      </c>
      <c r="AO25" s="278">
        <f t="shared" si="12"/>
        <v>92.874107939339879</v>
      </c>
      <c r="AP25" s="566"/>
      <c r="AQ25" s="566"/>
      <c r="AR25" s="563"/>
      <c r="AS25" s="561"/>
      <c r="AT25" s="279">
        <f t="shared" si="7"/>
        <v>1114.4892952720786</v>
      </c>
      <c r="AU25" s="278">
        <f t="shared" si="13"/>
        <v>92.874107939339879</v>
      </c>
      <c r="AV25" s="566"/>
      <c r="AW25" s="566"/>
      <c r="AX25" s="563"/>
    </row>
    <row r="26" spans="1:50" s="270" customFormat="1" ht="17.100000000000001" customHeight="1" x14ac:dyDescent="0.25">
      <c r="A26" s="271">
        <v>3</v>
      </c>
      <c r="B26" s="272" t="s">
        <v>309</v>
      </c>
      <c r="C26" s="272" t="s">
        <v>277</v>
      </c>
      <c r="D26" s="272" t="s">
        <v>474</v>
      </c>
      <c r="E26" s="551" t="str">
        <f t="shared" si="0"/>
        <v>400001TH_Batiment</v>
      </c>
      <c r="F26" s="551" t="str">
        <f t="shared" si="1"/>
        <v>400001PROF_Batiment_</v>
      </c>
      <c r="G26" s="272" t="s">
        <v>435</v>
      </c>
      <c r="H26" s="211" t="s">
        <v>19</v>
      </c>
      <c r="I26" s="272" t="s">
        <v>15</v>
      </c>
      <c r="J26" s="211" t="s">
        <v>251</v>
      </c>
      <c r="K26" s="211"/>
      <c r="L26" s="211" t="s">
        <v>10</v>
      </c>
      <c r="M26" s="212">
        <v>1</v>
      </c>
      <c r="N26" s="274">
        <v>1000</v>
      </c>
      <c r="O26" s="275">
        <v>0.05</v>
      </c>
      <c r="P26" s="276">
        <f t="shared" si="2"/>
        <v>1050</v>
      </c>
      <c r="Q26" s="277">
        <f t="shared" si="8"/>
        <v>87.5</v>
      </c>
      <c r="R26" s="280">
        <f t="shared" ref="R26" si="14">P26</f>
        <v>1050</v>
      </c>
      <c r="S26" s="280">
        <f>R26/12</f>
        <v>87.5</v>
      </c>
      <c r="T26" s="281"/>
      <c r="U26" s="568"/>
      <c r="V26" s="276">
        <f t="shared" si="3"/>
        <v>1114.4892952720786</v>
      </c>
      <c r="W26" s="278">
        <f t="shared" si="9"/>
        <v>92.874107939339879</v>
      </c>
      <c r="X26" s="566"/>
      <c r="Y26" s="566"/>
      <c r="Z26" s="563"/>
      <c r="AA26" s="561"/>
      <c r="AB26" s="276">
        <f t="shared" si="4"/>
        <v>1114.4892952720786</v>
      </c>
      <c r="AC26" s="278">
        <f t="shared" si="10"/>
        <v>92.874107939339879</v>
      </c>
      <c r="AD26" s="566"/>
      <c r="AE26" s="566"/>
      <c r="AF26" s="563"/>
      <c r="AG26" s="561"/>
      <c r="AH26" s="276">
        <f t="shared" si="5"/>
        <v>1114.4892952720786</v>
      </c>
      <c r="AI26" s="278">
        <f t="shared" si="11"/>
        <v>92.874107939339879</v>
      </c>
      <c r="AJ26" s="566"/>
      <c r="AK26" s="566"/>
      <c r="AL26" s="563"/>
      <c r="AM26" s="561"/>
      <c r="AN26" s="276">
        <f t="shared" si="6"/>
        <v>1114.4892952720786</v>
      </c>
      <c r="AO26" s="278">
        <f t="shared" si="12"/>
        <v>92.874107939339879</v>
      </c>
      <c r="AP26" s="566"/>
      <c r="AQ26" s="566"/>
      <c r="AR26" s="563"/>
      <c r="AS26" s="561"/>
      <c r="AT26" s="279">
        <f t="shared" si="7"/>
        <v>1114.4892952720786</v>
      </c>
      <c r="AU26" s="278">
        <f t="shared" si="13"/>
        <v>92.874107939339879</v>
      </c>
      <c r="AV26" s="566"/>
      <c r="AW26" s="566"/>
      <c r="AX26" s="563"/>
    </row>
    <row r="27" spans="1:50" s="270" customFormat="1" ht="36" x14ac:dyDescent="0.25">
      <c r="A27" s="271">
        <v>3</v>
      </c>
      <c r="B27" s="272" t="s">
        <v>442</v>
      </c>
      <c r="C27" s="272">
        <v>9999001</v>
      </c>
      <c r="D27" s="272" t="s">
        <v>475</v>
      </c>
      <c r="E27" s="551" t="str">
        <f t="shared" si="0"/>
        <v>9999001TH_T1_Composante</v>
      </c>
      <c r="F27" s="551" t="str">
        <f t="shared" si="1"/>
        <v>9999001PROF_T1_Composante_Batiment</v>
      </c>
      <c r="G27" s="272" t="s">
        <v>439</v>
      </c>
      <c r="H27" s="211" t="s">
        <v>19</v>
      </c>
      <c r="I27" s="272" t="s">
        <v>15</v>
      </c>
      <c r="J27" s="211" t="s">
        <v>443</v>
      </c>
      <c r="K27" s="211" t="s">
        <v>251</v>
      </c>
      <c r="L27" s="211" t="s">
        <v>10</v>
      </c>
      <c r="M27" s="212">
        <v>1</v>
      </c>
      <c r="N27" s="274">
        <v>1000</v>
      </c>
      <c r="O27" s="275">
        <v>0.05</v>
      </c>
      <c r="P27" s="276">
        <f t="shared" si="2"/>
        <v>1050</v>
      </c>
      <c r="Q27" s="277">
        <f t="shared" si="8"/>
        <v>87.5</v>
      </c>
      <c r="R27" s="280">
        <f t="shared" ref="R27:R29" si="15">P27</f>
        <v>1050</v>
      </c>
      <c r="S27" s="280">
        <f t="shared" ref="S27:S38" si="16">R27/12</f>
        <v>87.5</v>
      </c>
      <c r="T27" s="281"/>
      <c r="U27" s="568"/>
      <c r="V27" s="276">
        <f t="shared" si="3"/>
        <v>1114.4892952720786</v>
      </c>
      <c r="W27" s="278">
        <f t="shared" si="9"/>
        <v>92.874107939339879</v>
      </c>
      <c r="X27" s="566"/>
      <c r="Y27" s="566"/>
      <c r="Z27" s="563"/>
      <c r="AA27" s="561"/>
      <c r="AB27" s="276">
        <f t="shared" si="4"/>
        <v>1114.4892952720786</v>
      </c>
      <c r="AC27" s="278">
        <f t="shared" si="10"/>
        <v>92.874107939339879</v>
      </c>
      <c r="AD27" s="566"/>
      <c r="AE27" s="566"/>
      <c r="AF27" s="563"/>
      <c r="AG27" s="561"/>
      <c r="AH27" s="276">
        <f t="shared" si="5"/>
        <v>1114.4892952720786</v>
      </c>
      <c r="AI27" s="278">
        <f t="shared" si="11"/>
        <v>92.874107939339879</v>
      </c>
      <c r="AJ27" s="566"/>
      <c r="AK27" s="566"/>
      <c r="AL27" s="563"/>
      <c r="AM27" s="561"/>
      <c r="AN27" s="276">
        <f t="shared" si="6"/>
        <v>1114.4892952720786</v>
      </c>
      <c r="AO27" s="278">
        <f t="shared" si="12"/>
        <v>92.874107939339879</v>
      </c>
      <c r="AP27" s="566"/>
      <c r="AQ27" s="566"/>
      <c r="AR27" s="563"/>
      <c r="AS27" s="561"/>
      <c r="AT27" s="279">
        <f t="shared" si="7"/>
        <v>1114.4892952720786</v>
      </c>
      <c r="AU27" s="278">
        <f t="shared" si="13"/>
        <v>92.874107939339879</v>
      </c>
      <c r="AV27" s="566"/>
      <c r="AW27" s="566"/>
      <c r="AX27" s="563"/>
    </row>
    <row r="28" spans="1:50" s="270" customFormat="1" ht="36" x14ac:dyDescent="0.25">
      <c r="A28" s="271">
        <v>3</v>
      </c>
      <c r="B28" s="272" t="s">
        <v>442</v>
      </c>
      <c r="C28" s="272">
        <v>9999001</v>
      </c>
      <c r="D28" s="272" t="s">
        <v>475</v>
      </c>
      <c r="E28" s="551" t="str">
        <f t="shared" si="0"/>
        <v>9999001TH_T2_Composante</v>
      </c>
      <c r="F28" s="551" t="str">
        <f t="shared" si="1"/>
        <v>9999001PROF_T2_Composante_Batiment</v>
      </c>
      <c r="G28" s="272" t="s">
        <v>440</v>
      </c>
      <c r="H28" s="211" t="s">
        <v>19</v>
      </c>
      <c r="I28" s="272" t="s">
        <v>15</v>
      </c>
      <c r="J28" s="211" t="s">
        <v>444</v>
      </c>
      <c r="K28" s="211" t="s">
        <v>251</v>
      </c>
      <c r="L28" s="211" t="s">
        <v>10</v>
      </c>
      <c r="M28" s="212">
        <v>1</v>
      </c>
      <c r="N28" s="274">
        <v>1000</v>
      </c>
      <c r="O28" s="275">
        <v>0.05</v>
      </c>
      <c r="P28" s="276">
        <f t="shared" si="2"/>
        <v>1050</v>
      </c>
      <c r="Q28" s="277">
        <f t="shared" si="8"/>
        <v>87.5</v>
      </c>
      <c r="R28" s="280">
        <f t="shared" si="15"/>
        <v>1050</v>
      </c>
      <c r="S28" s="280">
        <f t="shared" si="16"/>
        <v>87.5</v>
      </c>
      <c r="T28" s="281"/>
      <c r="U28" s="568"/>
      <c r="V28" s="276">
        <f t="shared" si="3"/>
        <v>1114.4892952720786</v>
      </c>
      <c r="W28" s="278">
        <f t="shared" si="9"/>
        <v>92.874107939339879</v>
      </c>
      <c r="X28" s="566"/>
      <c r="Y28" s="566"/>
      <c r="Z28" s="563"/>
      <c r="AA28" s="561"/>
      <c r="AB28" s="276">
        <f t="shared" si="4"/>
        <v>1114.4892952720786</v>
      </c>
      <c r="AC28" s="278">
        <f t="shared" si="10"/>
        <v>92.874107939339879</v>
      </c>
      <c r="AD28" s="566"/>
      <c r="AE28" s="566"/>
      <c r="AF28" s="563"/>
      <c r="AG28" s="561"/>
      <c r="AH28" s="276">
        <f t="shared" si="5"/>
        <v>1114.4892952720786</v>
      </c>
      <c r="AI28" s="278">
        <f t="shared" si="11"/>
        <v>92.874107939339879</v>
      </c>
      <c r="AJ28" s="566"/>
      <c r="AK28" s="566"/>
      <c r="AL28" s="563"/>
      <c r="AM28" s="561"/>
      <c r="AN28" s="276">
        <f t="shared" si="6"/>
        <v>1114.4892952720786</v>
      </c>
      <c r="AO28" s="278">
        <f t="shared" si="12"/>
        <v>92.874107939339879</v>
      </c>
      <c r="AP28" s="566"/>
      <c r="AQ28" s="566"/>
      <c r="AR28" s="563"/>
      <c r="AS28" s="561"/>
      <c r="AT28" s="279">
        <f t="shared" si="7"/>
        <v>1114.4892952720786</v>
      </c>
      <c r="AU28" s="278">
        <f t="shared" si="13"/>
        <v>92.874107939339879</v>
      </c>
      <c r="AV28" s="566"/>
      <c r="AW28" s="566"/>
      <c r="AX28" s="563"/>
    </row>
    <row r="29" spans="1:50" s="270" customFormat="1" ht="36" x14ac:dyDescent="0.25">
      <c r="A29" s="271">
        <v>3</v>
      </c>
      <c r="B29" s="272" t="s">
        <v>442</v>
      </c>
      <c r="C29" s="272">
        <v>9999001</v>
      </c>
      <c r="D29" s="272" t="s">
        <v>475</v>
      </c>
      <c r="E29" s="551" t="str">
        <f t="shared" si="0"/>
        <v>9999001TH_T3_Composante</v>
      </c>
      <c r="F29" s="551" t="str">
        <f t="shared" si="1"/>
        <v>9999001PROF_T3_Composante_Batiment</v>
      </c>
      <c r="G29" s="272" t="s">
        <v>441</v>
      </c>
      <c r="H29" s="211" t="s">
        <v>19</v>
      </c>
      <c r="I29" s="272" t="s">
        <v>15</v>
      </c>
      <c r="J29" s="211" t="s">
        <v>445</v>
      </c>
      <c r="K29" s="211" t="s">
        <v>251</v>
      </c>
      <c r="L29" s="211" t="s">
        <v>10</v>
      </c>
      <c r="M29" s="212">
        <v>1</v>
      </c>
      <c r="N29" s="274">
        <v>1000</v>
      </c>
      <c r="O29" s="275">
        <v>0.05</v>
      </c>
      <c r="P29" s="276">
        <f t="shared" si="2"/>
        <v>1050</v>
      </c>
      <c r="Q29" s="277">
        <f t="shared" si="8"/>
        <v>87.5</v>
      </c>
      <c r="R29" s="280">
        <f t="shared" si="15"/>
        <v>1050</v>
      </c>
      <c r="S29" s="280">
        <f t="shared" si="16"/>
        <v>87.5</v>
      </c>
      <c r="T29" s="281"/>
      <c r="U29" s="568"/>
      <c r="V29" s="276">
        <f t="shared" si="3"/>
        <v>1114.4892952720786</v>
      </c>
      <c r="W29" s="278">
        <f t="shared" si="9"/>
        <v>92.874107939339879</v>
      </c>
      <c r="X29" s="566"/>
      <c r="Y29" s="566"/>
      <c r="Z29" s="563"/>
      <c r="AA29" s="561"/>
      <c r="AB29" s="276">
        <f t="shared" si="4"/>
        <v>1114.4892952720786</v>
      </c>
      <c r="AC29" s="278">
        <f t="shared" si="10"/>
        <v>92.874107939339879</v>
      </c>
      <c r="AD29" s="566"/>
      <c r="AE29" s="566"/>
      <c r="AF29" s="563"/>
      <c r="AG29" s="561"/>
      <c r="AH29" s="276">
        <f t="shared" si="5"/>
        <v>1114.4892952720786</v>
      </c>
      <c r="AI29" s="278">
        <f t="shared" si="11"/>
        <v>92.874107939339879</v>
      </c>
      <c r="AJ29" s="566"/>
      <c r="AK29" s="566"/>
      <c r="AL29" s="563"/>
      <c r="AM29" s="561"/>
      <c r="AN29" s="276">
        <f t="shared" si="6"/>
        <v>1114.4892952720786</v>
      </c>
      <c r="AO29" s="278">
        <f t="shared" si="12"/>
        <v>92.874107939339879</v>
      </c>
      <c r="AP29" s="566"/>
      <c r="AQ29" s="566"/>
      <c r="AR29" s="563"/>
      <c r="AS29" s="561"/>
      <c r="AT29" s="279">
        <f t="shared" si="7"/>
        <v>1114.4892952720786</v>
      </c>
      <c r="AU29" s="278">
        <f t="shared" si="13"/>
        <v>92.874107939339879</v>
      </c>
      <c r="AV29" s="566"/>
      <c r="AW29" s="566"/>
      <c r="AX29" s="563"/>
    </row>
    <row r="30" spans="1:50" s="270" customFormat="1" ht="36" x14ac:dyDescent="0.25">
      <c r="A30" s="271">
        <v>3</v>
      </c>
      <c r="B30" s="272" t="s">
        <v>442</v>
      </c>
      <c r="C30" s="272">
        <v>9999001</v>
      </c>
      <c r="D30" s="272" t="s">
        <v>475</v>
      </c>
      <c r="E30" s="551" t="str">
        <f t="shared" si="0"/>
        <v>9999001TH_</v>
      </c>
      <c r="F30" s="551" t="str">
        <f t="shared" si="1"/>
        <v>9999001PROA__Batiment</v>
      </c>
      <c r="G30" s="272" t="s">
        <v>446</v>
      </c>
      <c r="H30" s="211" t="s">
        <v>19</v>
      </c>
      <c r="I30" s="272" t="s">
        <v>17</v>
      </c>
      <c r="J30" s="211"/>
      <c r="K30" s="211" t="s">
        <v>251</v>
      </c>
      <c r="L30" s="211" t="s">
        <v>10</v>
      </c>
      <c r="M30" s="212">
        <v>1</v>
      </c>
      <c r="N30" s="274">
        <v>1000</v>
      </c>
      <c r="O30" s="275">
        <v>0.05</v>
      </c>
      <c r="P30" s="276">
        <f t="shared" si="2"/>
        <v>1050</v>
      </c>
      <c r="Q30" s="277">
        <f t="shared" si="8"/>
        <v>87.5</v>
      </c>
      <c r="R30" s="280">
        <f t="shared" ref="R30:R38" si="17">P30</f>
        <v>1050</v>
      </c>
      <c r="S30" s="280">
        <f t="shared" si="16"/>
        <v>87.5</v>
      </c>
      <c r="T30" s="281"/>
      <c r="U30" s="568"/>
      <c r="V30" s="276">
        <f t="shared" si="3"/>
        <v>1114.4892952720786</v>
      </c>
      <c r="W30" s="278">
        <f t="shared" si="9"/>
        <v>92.874107939339879</v>
      </c>
      <c r="X30" s="566"/>
      <c r="Y30" s="566"/>
      <c r="Z30" s="563"/>
      <c r="AA30" s="561"/>
      <c r="AB30" s="276">
        <f t="shared" si="4"/>
        <v>1114.4892952720786</v>
      </c>
      <c r="AC30" s="278">
        <f t="shared" si="10"/>
        <v>92.874107939339879</v>
      </c>
      <c r="AD30" s="566"/>
      <c r="AE30" s="566"/>
      <c r="AF30" s="563"/>
      <c r="AG30" s="561"/>
      <c r="AH30" s="276">
        <f t="shared" si="5"/>
        <v>1114.4892952720786</v>
      </c>
      <c r="AI30" s="278">
        <f t="shared" si="11"/>
        <v>92.874107939339879</v>
      </c>
      <c r="AJ30" s="566"/>
      <c r="AK30" s="566"/>
      <c r="AL30" s="563"/>
      <c r="AM30" s="561"/>
      <c r="AN30" s="276">
        <f t="shared" si="6"/>
        <v>1114.4892952720786</v>
      </c>
      <c r="AO30" s="278">
        <f t="shared" si="12"/>
        <v>92.874107939339879</v>
      </c>
      <c r="AP30" s="566"/>
      <c r="AQ30" s="566"/>
      <c r="AR30" s="563"/>
      <c r="AS30" s="561"/>
      <c r="AT30" s="279">
        <f t="shared" si="7"/>
        <v>1114.4892952720786</v>
      </c>
      <c r="AU30" s="278">
        <f t="shared" si="13"/>
        <v>92.874107939339879</v>
      </c>
      <c r="AV30" s="566"/>
      <c r="AW30" s="566"/>
      <c r="AX30" s="563"/>
    </row>
    <row r="31" spans="1:50" s="270" customFormat="1" ht="36" x14ac:dyDescent="0.25">
      <c r="A31" s="271">
        <v>3</v>
      </c>
      <c r="B31" s="272" t="s">
        <v>442</v>
      </c>
      <c r="C31" s="272">
        <v>9999001</v>
      </c>
      <c r="D31" s="272" t="s">
        <v>475</v>
      </c>
      <c r="E31" s="551" t="str">
        <f t="shared" si="0"/>
        <v>9999001TH_</v>
      </c>
      <c r="F31" s="551" t="str">
        <f t="shared" si="1"/>
        <v>9999001PROA__Batiment</v>
      </c>
      <c r="G31" s="272" t="s">
        <v>447</v>
      </c>
      <c r="H31" s="211" t="s">
        <v>19</v>
      </c>
      <c r="I31" s="272" t="s">
        <v>17</v>
      </c>
      <c r="J31" s="211"/>
      <c r="K31" s="211" t="s">
        <v>251</v>
      </c>
      <c r="L31" s="211" t="s">
        <v>10</v>
      </c>
      <c r="M31" s="212">
        <v>1</v>
      </c>
      <c r="N31" s="274">
        <v>1000</v>
      </c>
      <c r="O31" s="275">
        <v>0.05</v>
      </c>
      <c r="P31" s="276">
        <f t="shared" si="2"/>
        <v>1050</v>
      </c>
      <c r="Q31" s="277">
        <f t="shared" si="8"/>
        <v>87.5</v>
      </c>
      <c r="R31" s="280">
        <f t="shared" si="17"/>
        <v>1050</v>
      </c>
      <c r="S31" s="280">
        <f t="shared" si="16"/>
        <v>87.5</v>
      </c>
      <c r="T31" s="281"/>
      <c r="U31" s="568"/>
      <c r="V31" s="276">
        <f t="shared" si="3"/>
        <v>1114.4892952720786</v>
      </c>
      <c r="W31" s="278">
        <f t="shared" si="9"/>
        <v>92.874107939339879</v>
      </c>
      <c r="X31" s="566"/>
      <c r="Y31" s="566"/>
      <c r="Z31" s="563"/>
      <c r="AA31" s="561"/>
      <c r="AB31" s="276">
        <f t="shared" si="4"/>
        <v>1114.4892952720786</v>
      </c>
      <c r="AC31" s="278">
        <f t="shared" si="10"/>
        <v>92.874107939339879</v>
      </c>
      <c r="AD31" s="566"/>
      <c r="AE31" s="566"/>
      <c r="AF31" s="563"/>
      <c r="AG31" s="561"/>
      <c r="AH31" s="276">
        <f t="shared" si="5"/>
        <v>1114.4892952720786</v>
      </c>
      <c r="AI31" s="278">
        <f t="shared" si="11"/>
        <v>92.874107939339879</v>
      </c>
      <c r="AJ31" s="566"/>
      <c r="AK31" s="566"/>
      <c r="AL31" s="563"/>
      <c r="AM31" s="561"/>
      <c r="AN31" s="276">
        <f t="shared" si="6"/>
        <v>1114.4892952720786</v>
      </c>
      <c r="AO31" s="278">
        <f t="shared" si="12"/>
        <v>92.874107939339879</v>
      </c>
      <c r="AP31" s="566"/>
      <c r="AQ31" s="566"/>
      <c r="AR31" s="563"/>
      <c r="AS31" s="561"/>
      <c r="AT31" s="279">
        <f t="shared" si="7"/>
        <v>1114.4892952720786</v>
      </c>
      <c r="AU31" s="278">
        <f t="shared" si="13"/>
        <v>92.874107939339879</v>
      </c>
      <c r="AV31" s="566"/>
      <c r="AW31" s="566"/>
      <c r="AX31" s="563"/>
    </row>
    <row r="32" spans="1:50" s="270" customFormat="1" ht="36" x14ac:dyDescent="0.25">
      <c r="A32" s="271">
        <v>3</v>
      </c>
      <c r="B32" s="272" t="s">
        <v>442</v>
      </c>
      <c r="C32" s="272">
        <v>9999001</v>
      </c>
      <c r="D32" s="272" t="s">
        <v>475</v>
      </c>
      <c r="E32" s="551" t="str">
        <f t="shared" si="0"/>
        <v>9999001SA_</v>
      </c>
      <c r="F32" s="551" t="str">
        <f t="shared" si="1"/>
        <v>9999001TRAE__Batiment</v>
      </c>
      <c r="G32" s="272" t="s">
        <v>448</v>
      </c>
      <c r="H32" s="211" t="s">
        <v>20</v>
      </c>
      <c r="I32" s="272" t="s">
        <v>18</v>
      </c>
      <c r="J32" s="211"/>
      <c r="K32" s="211" t="s">
        <v>251</v>
      </c>
      <c r="L32" s="211" t="s">
        <v>10</v>
      </c>
      <c r="M32" s="212">
        <v>1</v>
      </c>
      <c r="N32" s="274">
        <v>1000</v>
      </c>
      <c r="O32" s="275">
        <v>0.05</v>
      </c>
      <c r="P32" s="276">
        <f t="shared" si="2"/>
        <v>1050</v>
      </c>
      <c r="Q32" s="277">
        <f t="shared" si="8"/>
        <v>87.5</v>
      </c>
      <c r="R32" s="280">
        <f t="shared" si="17"/>
        <v>1050</v>
      </c>
      <c r="S32" s="280">
        <f t="shared" si="16"/>
        <v>87.5</v>
      </c>
      <c r="T32" s="281"/>
      <c r="U32" s="568"/>
      <c r="V32" s="276">
        <f t="shared" si="3"/>
        <v>1114.4892952720786</v>
      </c>
      <c r="W32" s="278">
        <f t="shared" si="9"/>
        <v>92.874107939339879</v>
      </c>
      <c r="X32" s="566"/>
      <c r="Y32" s="566"/>
      <c r="Z32" s="563"/>
      <c r="AA32" s="561"/>
      <c r="AB32" s="276">
        <f t="shared" si="4"/>
        <v>1114.4892952720786</v>
      </c>
      <c r="AC32" s="278">
        <f t="shared" si="10"/>
        <v>92.874107939339879</v>
      </c>
      <c r="AD32" s="566"/>
      <c r="AE32" s="566"/>
      <c r="AF32" s="563"/>
      <c r="AG32" s="561"/>
      <c r="AH32" s="276">
        <f t="shared" si="5"/>
        <v>1114.4892952720786</v>
      </c>
      <c r="AI32" s="278">
        <f t="shared" si="11"/>
        <v>92.874107939339879</v>
      </c>
      <c r="AJ32" s="566"/>
      <c r="AK32" s="566"/>
      <c r="AL32" s="563"/>
      <c r="AM32" s="561"/>
      <c r="AN32" s="276">
        <f t="shared" si="6"/>
        <v>1114.4892952720786</v>
      </c>
      <c r="AO32" s="278">
        <f t="shared" si="12"/>
        <v>92.874107939339879</v>
      </c>
      <c r="AP32" s="566"/>
      <c r="AQ32" s="566"/>
      <c r="AR32" s="563"/>
      <c r="AS32" s="561"/>
      <c r="AT32" s="279">
        <f t="shared" si="7"/>
        <v>1114.4892952720786</v>
      </c>
      <c r="AU32" s="278">
        <f t="shared" si="13"/>
        <v>92.874107939339879</v>
      </c>
      <c r="AV32" s="566"/>
      <c r="AW32" s="566"/>
      <c r="AX32" s="563"/>
    </row>
    <row r="33" spans="1:50" s="270" customFormat="1" ht="36" x14ac:dyDescent="0.25">
      <c r="A33" s="271">
        <v>3</v>
      </c>
      <c r="B33" s="272" t="s">
        <v>442</v>
      </c>
      <c r="C33" s="272">
        <v>9999001</v>
      </c>
      <c r="D33" s="272" t="s">
        <v>475</v>
      </c>
      <c r="E33" s="551" t="str">
        <f t="shared" si="0"/>
        <v>9999001SA_</v>
      </c>
      <c r="F33" s="551" t="str">
        <f t="shared" si="1"/>
        <v>9999001TRAE__Batiment</v>
      </c>
      <c r="G33" s="272" t="s">
        <v>449</v>
      </c>
      <c r="H33" s="211" t="s">
        <v>20</v>
      </c>
      <c r="I33" s="272" t="s">
        <v>18</v>
      </c>
      <c r="J33" s="211"/>
      <c r="K33" s="211" t="s">
        <v>251</v>
      </c>
      <c r="L33" s="211" t="s">
        <v>10</v>
      </c>
      <c r="M33" s="212">
        <v>1</v>
      </c>
      <c r="N33" s="274">
        <v>1000</v>
      </c>
      <c r="O33" s="275">
        <v>0.05</v>
      </c>
      <c r="P33" s="276">
        <f t="shared" si="2"/>
        <v>1050</v>
      </c>
      <c r="Q33" s="277">
        <f t="shared" si="8"/>
        <v>87.5</v>
      </c>
      <c r="R33" s="280">
        <f t="shared" si="17"/>
        <v>1050</v>
      </c>
      <c r="S33" s="280">
        <f t="shared" si="16"/>
        <v>87.5</v>
      </c>
      <c r="T33" s="281"/>
      <c r="U33" s="568"/>
      <c r="V33" s="276">
        <f t="shared" si="3"/>
        <v>1114.4892952720786</v>
      </c>
      <c r="W33" s="278">
        <f t="shared" si="9"/>
        <v>92.874107939339879</v>
      </c>
      <c r="X33" s="566"/>
      <c r="Y33" s="566"/>
      <c r="Z33" s="563"/>
      <c r="AA33" s="561"/>
      <c r="AB33" s="276">
        <f t="shared" si="4"/>
        <v>1114.4892952720786</v>
      </c>
      <c r="AC33" s="278">
        <f t="shared" si="10"/>
        <v>92.874107939339879</v>
      </c>
      <c r="AD33" s="566"/>
      <c r="AE33" s="566"/>
      <c r="AF33" s="563"/>
      <c r="AG33" s="561"/>
      <c r="AH33" s="276">
        <f t="shared" si="5"/>
        <v>1114.4892952720786</v>
      </c>
      <c r="AI33" s="278">
        <f t="shared" si="11"/>
        <v>92.874107939339879</v>
      </c>
      <c r="AJ33" s="566"/>
      <c r="AK33" s="566"/>
      <c r="AL33" s="563"/>
      <c r="AM33" s="561"/>
      <c r="AN33" s="276">
        <f t="shared" si="6"/>
        <v>1114.4892952720786</v>
      </c>
      <c r="AO33" s="278">
        <f t="shared" si="12"/>
        <v>92.874107939339879</v>
      </c>
      <c r="AP33" s="566"/>
      <c r="AQ33" s="566"/>
      <c r="AR33" s="563"/>
      <c r="AS33" s="561"/>
      <c r="AT33" s="279">
        <f t="shared" si="7"/>
        <v>1114.4892952720786</v>
      </c>
      <c r="AU33" s="278">
        <f t="shared" si="13"/>
        <v>92.874107939339879</v>
      </c>
      <c r="AV33" s="566"/>
      <c r="AW33" s="566"/>
      <c r="AX33" s="563"/>
    </row>
    <row r="34" spans="1:50" s="270" customFormat="1" ht="36" x14ac:dyDescent="0.25">
      <c r="A34" s="271">
        <v>3</v>
      </c>
      <c r="B34" s="272" t="s">
        <v>442</v>
      </c>
      <c r="C34" s="272">
        <v>9999001</v>
      </c>
      <c r="D34" s="272" t="s">
        <v>475</v>
      </c>
      <c r="E34" s="551" t="str">
        <f t="shared" si="0"/>
        <v>9999001SA_</v>
      </c>
      <c r="F34" s="551" t="str">
        <f t="shared" si="1"/>
        <v>9999001TRAE__Batiment</v>
      </c>
      <c r="G34" s="272" t="s">
        <v>450</v>
      </c>
      <c r="H34" s="211" t="s">
        <v>20</v>
      </c>
      <c r="I34" s="272" t="s">
        <v>18</v>
      </c>
      <c r="J34" s="211"/>
      <c r="K34" s="211" t="s">
        <v>251</v>
      </c>
      <c r="L34" s="211" t="s">
        <v>10</v>
      </c>
      <c r="M34" s="212">
        <v>1</v>
      </c>
      <c r="N34" s="274">
        <v>1000</v>
      </c>
      <c r="O34" s="275">
        <v>0.05</v>
      </c>
      <c r="P34" s="276">
        <f t="shared" si="2"/>
        <v>1050</v>
      </c>
      <c r="Q34" s="277">
        <f t="shared" si="8"/>
        <v>87.5</v>
      </c>
      <c r="R34" s="280">
        <f t="shared" si="17"/>
        <v>1050</v>
      </c>
      <c r="S34" s="280">
        <f t="shared" si="16"/>
        <v>87.5</v>
      </c>
      <c r="T34" s="281"/>
      <c r="U34" s="568"/>
      <c r="V34" s="276">
        <f t="shared" si="3"/>
        <v>1114.4892952720786</v>
      </c>
      <c r="W34" s="278">
        <f t="shared" si="9"/>
        <v>92.874107939339879</v>
      </c>
      <c r="X34" s="566"/>
      <c r="Y34" s="566"/>
      <c r="Z34" s="563"/>
      <c r="AA34" s="561"/>
      <c r="AB34" s="276">
        <f t="shared" si="4"/>
        <v>1114.4892952720786</v>
      </c>
      <c r="AC34" s="278">
        <f t="shared" si="10"/>
        <v>92.874107939339879</v>
      </c>
      <c r="AD34" s="566"/>
      <c r="AE34" s="566"/>
      <c r="AF34" s="563"/>
      <c r="AG34" s="561"/>
      <c r="AH34" s="276">
        <f t="shared" si="5"/>
        <v>1114.4892952720786</v>
      </c>
      <c r="AI34" s="278">
        <f t="shared" si="11"/>
        <v>92.874107939339879</v>
      </c>
      <c r="AJ34" s="566"/>
      <c r="AK34" s="566"/>
      <c r="AL34" s="563"/>
      <c r="AM34" s="561"/>
      <c r="AN34" s="276">
        <f t="shared" si="6"/>
        <v>1114.4892952720786</v>
      </c>
      <c r="AO34" s="278">
        <f t="shared" si="12"/>
        <v>92.874107939339879</v>
      </c>
      <c r="AP34" s="566"/>
      <c r="AQ34" s="566"/>
      <c r="AR34" s="563"/>
      <c r="AS34" s="561"/>
      <c r="AT34" s="279">
        <f t="shared" si="7"/>
        <v>1114.4892952720786</v>
      </c>
      <c r="AU34" s="278">
        <f t="shared" si="13"/>
        <v>92.874107939339879</v>
      </c>
      <c r="AV34" s="566"/>
      <c r="AW34" s="566"/>
      <c r="AX34" s="563"/>
    </row>
    <row r="35" spans="1:50" s="270" customFormat="1" ht="36" x14ac:dyDescent="0.25">
      <c r="A35" s="271">
        <v>3</v>
      </c>
      <c r="B35" s="272" t="s">
        <v>442</v>
      </c>
      <c r="C35" s="272">
        <v>9999001</v>
      </c>
      <c r="D35" s="272" t="s">
        <v>475</v>
      </c>
      <c r="E35" s="551" t="str">
        <f t="shared" si="0"/>
        <v>9999001TH_</v>
      </c>
      <c r="F35" s="551" t="str">
        <f t="shared" si="1"/>
        <v>9999001VENT__Batiment</v>
      </c>
      <c r="G35" s="272" t="s">
        <v>451</v>
      </c>
      <c r="H35" s="211" t="s">
        <v>19</v>
      </c>
      <c r="I35" s="272" t="s">
        <v>11</v>
      </c>
      <c r="J35" s="211"/>
      <c r="K35" s="211" t="s">
        <v>251</v>
      </c>
      <c r="L35" s="211" t="s">
        <v>10</v>
      </c>
      <c r="M35" s="212">
        <v>1</v>
      </c>
      <c r="N35" s="274">
        <v>1000</v>
      </c>
      <c r="O35" s="275">
        <v>0.05</v>
      </c>
      <c r="P35" s="276">
        <f t="shared" si="2"/>
        <v>1050</v>
      </c>
      <c r="Q35" s="277">
        <f t="shared" si="8"/>
        <v>87.5</v>
      </c>
      <c r="R35" s="280">
        <f t="shared" si="17"/>
        <v>1050</v>
      </c>
      <c r="S35" s="280">
        <f t="shared" si="16"/>
        <v>87.5</v>
      </c>
      <c r="T35" s="281"/>
      <c r="U35" s="568"/>
      <c r="V35" s="276">
        <f t="shared" si="3"/>
        <v>1114.4892952720786</v>
      </c>
      <c r="W35" s="278">
        <f t="shared" si="9"/>
        <v>92.874107939339879</v>
      </c>
      <c r="X35" s="566"/>
      <c r="Y35" s="566"/>
      <c r="Z35" s="563"/>
      <c r="AA35" s="561"/>
      <c r="AB35" s="276">
        <f t="shared" si="4"/>
        <v>1114.4892952720786</v>
      </c>
      <c r="AC35" s="278">
        <f t="shared" si="10"/>
        <v>92.874107939339879</v>
      </c>
      <c r="AD35" s="566"/>
      <c r="AE35" s="566"/>
      <c r="AF35" s="563"/>
      <c r="AG35" s="561"/>
      <c r="AH35" s="276">
        <f t="shared" si="5"/>
        <v>1114.4892952720786</v>
      </c>
      <c r="AI35" s="278">
        <f t="shared" si="11"/>
        <v>92.874107939339879</v>
      </c>
      <c r="AJ35" s="566"/>
      <c r="AK35" s="566"/>
      <c r="AL35" s="563"/>
      <c r="AM35" s="561"/>
      <c r="AN35" s="276">
        <f t="shared" si="6"/>
        <v>1114.4892952720786</v>
      </c>
      <c r="AO35" s="278">
        <f t="shared" si="12"/>
        <v>92.874107939339879</v>
      </c>
      <c r="AP35" s="566"/>
      <c r="AQ35" s="566"/>
      <c r="AR35" s="563"/>
      <c r="AS35" s="561"/>
      <c r="AT35" s="279">
        <f t="shared" si="7"/>
        <v>1114.4892952720786</v>
      </c>
      <c r="AU35" s="278">
        <f t="shared" si="13"/>
        <v>92.874107939339879</v>
      </c>
      <c r="AV35" s="566"/>
      <c r="AW35" s="566"/>
      <c r="AX35" s="563"/>
    </row>
    <row r="36" spans="1:50" s="270" customFormat="1" ht="36" x14ac:dyDescent="0.25">
      <c r="A36" s="271">
        <v>3</v>
      </c>
      <c r="B36" s="272" t="s">
        <v>442</v>
      </c>
      <c r="C36" s="272">
        <v>9999001</v>
      </c>
      <c r="D36" s="272" t="s">
        <v>475</v>
      </c>
      <c r="E36" s="551" t="str">
        <f t="shared" si="0"/>
        <v>9999001EL_</v>
      </c>
      <c r="F36" s="551" t="str">
        <f t="shared" si="1"/>
        <v>9999001ITEL__Batiment</v>
      </c>
      <c r="G36" s="272" t="s">
        <v>452</v>
      </c>
      <c r="H36" s="211" t="s">
        <v>69</v>
      </c>
      <c r="I36" s="272" t="s">
        <v>84</v>
      </c>
      <c r="J36" s="211"/>
      <c r="K36" s="211" t="s">
        <v>251</v>
      </c>
      <c r="L36" s="211" t="s">
        <v>10</v>
      </c>
      <c r="M36" s="212">
        <v>1</v>
      </c>
      <c r="N36" s="274">
        <v>1000</v>
      </c>
      <c r="O36" s="275">
        <v>0.05</v>
      </c>
      <c r="P36" s="276">
        <f t="shared" si="2"/>
        <v>1050</v>
      </c>
      <c r="Q36" s="277">
        <f t="shared" si="8"/>
        <v>87.5</v>
      </c>
      <c r="R36" s="280">
        <f t="shared" si="17"/>
        <v>1050</v>
      </c>
      <c r="S36" s="280">
        <f t="shared" si="16"/>
        <v>87.5</v>
      </c>
      <c r="T36" s="281"/>
      <c r="U36" s="568"/>
      <c r="V36" s="276">
        <f t="shared" si="3"/>
        <v>1114.4892952720786</v>
      </c>
      <c r="W36" s="278">
        <f t="shared" si="9"/>
        <v>92.874107939339879</v>
      </c>
      <c r="X36" s="566"/>
      <c r="Y36" s="566"/>
      <c r="Z36" s="563"/>
      <c r="AA36" s="561"/>
      <c r="AB36" s="276">
        <f t="shared" si="4"/>
        <v>1114.4892952720786</v>
      </c>
      <c r="AC36" s="278">
        <f t="shared" si="10"/>
        <v>92.874107939339879</v>
      </c>
      <c r="AD36" s="566"/>
      <c r="AE36" s="566"/>
      <c r="AF36" s="563"/>
      <c r="AG36" s="561"/>
      <c r="AH36" s="276">
        <f t="shared" si="5"/>
        <v>1114.4892952720786</v>
      </c>
      <c r="AI36" s="278">
        <f t="shared" si="11"/>
        <v>92.874107939339879</v>
      </c>
      <c r="AJ36" s="566"/>
      <c r="AK36" s="566"/>
      <c r="AL36" s="563"/>
      <c r="AM36" s="561"/>
      <c r="AN36" s="276">
        <f t="shared" si="6"/>
        <v>1114.4892952720786</v>
      </c>
      <c r="AO36" s="278">
        <f t="shared" si="12"/>
        <v>92.874107939339879</v>
      </c>
      <c r="AP36" s="566"/>
      <c r="AQ36" s="566"/>
      <c r="AR36" s="563"/>
      <c r="AS36" s="561"/>
      <c r="AT36" s="279">
        <f t="shared" si="7"/>
        <v>1114.4892952720786</v>
      </c>
      <c r="AU36" s="278">
        <f t="shared" si="13"/>
        <v>92.874107939339879</v>
      </c>
      <c r="AV36" s="566"/>
      <c r="AW36" s="566"/>
      <c r="AX36" s="563"/>
    </row>
    <row r="37" spans="1:50" s="270" customFormat="1" ht="17.100000000000001" customHeight="1" x14ac:dyDescent="0.25">
      <c r="A37" s="271"/>
      <c r="B37" s="272"/>
      <c r="C37" s="272"/>
      <c r="D37" s="272"/>
      <c r="E37" s="551" t="str">
        <f t="shared" si="0"/>
        <v>_</v>
      </c>
      <c r="F37" s="551" t="str">
        <f t="shared" si="1"/>
        <v>__</v>
      </c>
      <c r="G37" s="272"/>
      <c r="H37" s="211"/>
      <c r="I37" s="272"/>
      <c r="J37" s="211"/>
      <c r="K37" s="211"/>
      <c r="L37" s="211" t="s">
        <v>10</v>
      </c>
      <c r="M37" s="212">
        <v>1</v>
      </c>
      <c r="N37" s="274">
        <v>1000</v>
      </c>
      <c r="O37" s="275">
        <v>0.05</v>
      </c>
      <c r="P37" s="276">
        <f t="shared" si="2"/>
        <v>1050</v>
      </c>
      <c r="Q37" s="277">
        <f t="shared" si="8"/>
        <v>87.5</v>
      </c>
      <c r="R37" s="280">
        <f t="shared" si="17"/>
        <v>1050</v>
      </c>
      <c r="S37" s="280">
        <f t="shared" si="16"/>
        <v>87.5</v>
      </c>
      <c r="T37" s="281"/>
      <c r="U37" s="568"/>
      <c r="V37" s="276">
        <f t="shared" si="3"/>
        <v>1114.4892952720786</v>
      </c>
      <c r="W37" s="278">
        <f t="shared" si="9"/>
        <v>92.874107939339879</v>
      </c>
      <c r="X37" s="566"/>
      <c r="Y37" s="566"/>
      <c r="Z37" s="563"/>
      <c r="AA37" s="561"/>
      <c r="AB37" s="276">
        <f t="shared" si="4"/>
        <v>1114.4892952720786</v>
      </c>
      <c r="AC37" s="278">
        <f t="shared" si="10"/>
        <v>92.874107939339879</v>
      </c>
      <c r="AD37" s="566"/>
      <c r="AE37" s="566"/>
      <c r="AF37" s="563"/>
      <c r="AG37" s="561"/>
      <c r="AH37" s="276">
        <f t="shared" si="5"/>
        <v>1114.4892952720786</v>
      </c>
      <c r="AI37" s="278">
        <f t="shared" si="11"/>
        <v>92.874107939339879</v>
      </c>
      <c r="AJ37" s="566"/>
      <c r="AK37" s="566"/>
      <c r="AL37" s="563"/>
      <c r="AM37" s="561"/>
      <c r="AN37" s="276">
        <f t="shared" si="6"/>
        <v>1114.4892952720786</v>
      </c>
      <c r="AO37" s="278">
        <f t="shared" si="12"/>
        <v>92.874107939339879</v>
      </c>
      <c r="AP37" s="566"/>
      <c r="AQ37" s="566"/>
      <c r="AR37" s="563"/>
      <c r="AS37" s="561"/>
      <c r="AT37" s="279">
        <f t="shared" si="7"/>
        <v>1114.4892952720786</v>
      </c>
      <c r="AU37" s="278">
        <f t="shared" si="13"/>
        <v>92.874107939339879</v>
      </c>
      <c r="AV37" s="566"/>
      <c r="AW37" s="566"/>
      <c r="AX37" s="563"/>
    </row>
    <row r="38" spans="1:50" s="270" customFormat="1" ht="17.100000000000001" customHeight="1" thickBot="1" x14ac:dyDescent="0.3">
      <c r="A38" s="282"/>
      <c r="B38" s="283"/>
      <c r="C38" s="283"/>
      <c r="D38" s="283"/>
      <c r="E38" s="552" t="str">
        <f t="shared" si="0"/>
        <v>_</v>
      </c>
      <c r="F38" s="552" t="str">
        <f t="shared" si="1"/>
        <v>__</v>
      </c>
      <c r="G38" s="283"/>
      <c r="H38" s="220"/>
      <c r="I38" s="283"/>
      <c r="J38" s="220"/>
      <c r="K38" s="220"/>
      <c r="L38" s="220" t="s">
        <v>10</v>
      </c>
      <c r="M38" s="221">
        <v>1</v>
      </c>
      <c r="N38" s="285">
        <v>1000</v>
      </c>
      <c r="O38" s="286">
        <v>0.05</v>
      </c>
      <c r="P38" s="287">
        <f t="shared" si="2"/>
        <v>1050</v>
      </c>
      <c r="Q38" s="288">
        <f t="shared" si="8"/>
        <v>87.5</v>
      </c>
      <c r="R38" s="289">
        <f t="shared" si="17"/>
        <v>1050</v>
      </c>
      <c r="S38" s="289">
        <f t="shared" si="16"/>
        <v>87.5</v>
      </c>
      <c r="T38" s="290"/>
      <c r="U38" s="568"/>
      <c r="V38" s="287">
        <f t="shared" si="3"/>
        <v>1114.4892952720786</v>
      </c>
      <c r="W38" s="291">
        <f t="shared" si="9"/>
        <v>92.874107939339879</v>
      </c>
      <c r="X38" s="567"/>
      <c r="Y38" s="567"/>
      <c r="Z38" s="564"/>
      <c r="AA38" s="561"/>
      <c r="AB38" s="287">
        <f t="shared" si="4"/>
        <v>1114.4892952720786</v>
      </c>
      <c r="AC38" s="291">
        <f t="shared" si="10"/>
        <v>92.874107939339879</v>
      </c>
      <c r="AD38" s="567"/>
      <c r="AE38" s="567"/>
      <c r="AF38" s="564"/>
      <c r="AG38" s="561"/>
      <c r="AH38" s="287">
        <f t="shared" si="5"/>
        <v>1114.4892952720786</v>
      </c>
      <c r="AI38" s="291">
        <f t="shared" si="11"/>
        <v>92.874107939339879</v>
      </c>
      <c r="AJ38" s="567"/>
      <c r="AK38" s="567"/>
      <c r="AL38" s="564"/>
      <c r="AM38" s="561"/>
      <c r="AN38" s="287">
        <f t="shared" si="6"/>
        <v>1114.4892952720786</v>
      </c>
      <c r="AO38" s="291">
        <f t="shared" si="12"/>
        <v>92.874107939339879</v>
      </c>
      <c r="AP38" s="567"/>
      <c r="AQ38" s="567"/>
      <c r="AR38" s="564"/>
      <c r="AS38" s="561"/>
      <c r="AT38" s="292">
        <f t="shared" si="7"/>
        <v>1114.4892952720786</v>
      </c>
      <c r="AU38" s="291">
        <f t="shared" si="13"/>
        <v>92.874107939339879</v>
      </c>
      <c r="AV38" s="567"/>
      <c r="AW38" s="567"/>
      <c r="AX38" s="564"/>
    </row>
  </sheetData>
  <autoFilter ref="A18:AX38"/>
  <dataConsolidate/>
  <mergeCells count="28">
    <mergeCell ref="R19:R24"/>
    <mergeCell ref="S19:S24"/>
    <mergeCell ref="T19:T24"/>
    <mergeCell ref="U19:U38"/>
    <mergeCell ref="X19:X38"/>
    <mergeCell ref="Y19:Y38"/>
    <mergeCell ref="Z19:Z38"/>
    <mergeCell ref="AS19:AS38"/>
    <mergeCell ref="AV19:AV38"/>
    <mergeCell ref="AW19:AW38"/>
    <mergeCell ref="AA19:AA38"/>
    <mergeCell ref="AD19:AD38"/>
    <mergeCell ref="AE19:AE38"/>
    <mergeCell ref="AF19:AF38"/>
    <mergeCell ref="AG19:AG38"/>
    <mergeCell ref="AJ19:AJ38"/>
    <mergeCell ref="AX19:AX38"/>
    <mergeCell ref="AK19:AK38"/>
    <mergeCell ref="AL19:AL38"/>
    <mergeCell ref="AM19:AM38"/>
    <mergeCell ref="AP19:AP38"/>
    <mergeCell ref="AQ19:AQ38"/>
    <mergeCell ref="AR19:AR38"/>
    <mergeCell ref="A1:C1"/>
    <mergeCell ref="A3:C3"/>
    <mergeCell ref="A5:B5"/>
    <mergeCell ref="A6:C6"/>
    <mergeCell ref="N17:O17"/>
  </mergeCells>
  <conditionalFormatting sqref="E30:E38 E19:E26">
    <cfRule type="expression" dxfId="1" priority="3">
      <formula>ISBLANK(#REF!)</formula>
    </cfRule>
  </conditionalFormatting>
  <conditionalFormatting sqref="E27:E29">
    <cfRule type="expression" dxfId="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H19:H38</xm:sqref>
        </x14:dataValidation>
        <x14:dataValidation type="list" allowBlank="1" showInputMessage="1" showErrorMessage="1">
          <x14:formula1>
            <xm:f>Liste_D!$B$2:$B$61</xm:f>
          </x14:formula1>
          <xm:sqref>I19:I38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Thermique</vt:lpstr>
      <vt:lpstr>Filtration</vt:lpstr>
      <vt:lpstr>Courant fort_faible</vt:lpstr>
      <vt:lpstr>Sanitaire</vt:lpstr>
      <vt:lpstr>SSI + Desenfumage</vt:lpstr>
      <vt:lpstr>Levage</vt:lpstr>
      <vt:lpstr>Portes_Portails</vt:lpstr>
      <vt:lpstr>Clos_et_Couvert</vt:lpstr>
      <vt:lpstr>Divers</vt:lpstr>
      <vt:lpstr>Liste_D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DAILLENCOURT Alain</dc:creator>
  <cp:lastModifiedBy>Marie Bestien</cp:lastModifiedBy>
  <dcterms:created xsi:type="dcterms:W3CDTF">2024-03-21T13:32:23Z</dcterms:created>
  <dcterms:modified xsi:type="dcterms:W3CDTF">2024-11-21T11:34:56Z</dcterms:modified>
</cp:coreProperties>
</file>