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creboiss\Documents\3-MOADT-ct\1-Marche\2024-TM PPF\4-DCE\DCE en cours\CCTP 12122024\"/>
    </mc:Choice>
  </mc:AlternateContent>
  <xr:revisionPtr revIDLastSave="0" documentId="13_ncr:1_{A5F3DB24-A306-4B04-A490-081E5C5A9CB7}" xr6:coauthVersionLast="47" xr6:coauthVersionMax="47" xr10:uidLastSave="{00000000-0000-0000-0000-000000000000}"/>
  <bookViews>
    <workbookView xWindow="20370" yWindow="-120" windowWidth="25440" windowHeight="15270" xr2:uid="{00000000-000D-0000-FFFF-FFFF00000000}"/>
  </bookViews>
  <sheets>
    <sheet name="Indicateurs" sheetId="1" r:id="rId1"/>
    <sheet name="Règles de notation" sheetId="2" r:id="rId2"/>
    <sheet name="Montants bonus" sheetId="3" r:id="rId3"/>
    <sheet name="Notes, pénalités et bonus" sheetId="4" r:id="rId4"/>
  </sheets>
  <definedNames>
    <definedName name="_xlnm._FilterDatabase" localSheetId="0" hidden="1">Indicateurs!$A$1:$S$18</definedName>
    <definedName name="_xlnm._FilterDatabase" localSheetId="3" hidden="1">'Notes, pénalités et bonus'!$A$1:$O$21</definedName>
    <definedName name="Print_Titles" localSheetId="0">Indicateurs!$A$1:$IX$1</definedName>
    <definedName name="_xlnm.Print_Area" localSheetId="0">Indicateurs!$A$1:$S$11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0" i="4" l="1"/>
  <c r="L19" i="4"/>
  <c r="K19" i="4"/>
  <c r="J19" i="4"/>
  <c r="F19" i="4"/>
  <c r="A19" i="4"/>
  <c r="D19" i="4" s="1"/>
  <c r="L18" i="4"/>
  <c r="K18" i="4"/>
  <c r="J18" i="4"/>
  <c r="A18" i="4"/>
  <c r="F18" i="4" s="1"/>
  <c r="L17" i="4"/>
  <c r="K17" i="4"/>
  <c r="M17" i="4" s="1"/>
  <c r="J17" i="4"/>
  <c r="B17" i="4"/>
  <c r="A17" i="4"/>
  <c r="C17" i="4" s="1"/>
  <c r="L16" i="4"/>
  <c r="K16" i="4"/>
  <c r="J16" i="4"/>
  <c r="D16" i="4"/>
  <c r="C16" i="4"/>
  <c r="B16" i="4"/>
  <c r="A16" i="4"/>
  <c r="F16" i="4" s="1"/>
  <c r="M15" i="4"/>
  <c r="L15" i="4"/>
  <c r="K15" i="4"/>
  <c r="J15" i="4"/>
  <c r="F15" i="4"/>
  <c r="E15" i="4"/>
  <c r="B15" i="4"/>
  <c r="A15" i="4"/>
  <c r="D15" i="4" s="1"/>
  <c r="L14" i="4"/>
  <c r="K14" i="4"/>
  <c r="J14" i="4"/>
  <c r="C14" i="4"/>
  <c r="B14" i="4"/>
  <c r="A14" i="4"/>
  <c r="F14" i="4" s="1"/>
  <c r="L13" i="4"/>
  <c r="K13" i="4"/>
  <c r="J13" i="4"/>
  <c r="F13" i="4"/>
  <c r="A13" i="4"/>
  <c r="E13" i="4" s="1"/>
  <c r="L12" i="4"/>
  <c r="K12" i="4"/>
  <c r="J12" i="4"/>
  <c r="E12" i="4"/>
  <c r="A12" i="4"/>
  <c r="D12" i="4" s="1"/>
  <c r="L11" i="4"/>
  <c r="K11" i="4"/>
  <c r="J11" i="4"/>
  <c r="M11" i="4" s="1"/>
  <c r="A11" i="4"/>
  <c r="D11" i="4" s="1"/>
  <c r="L10" i="4"/>
  <c r="K10" i="4"/>
  <c r="J10" i="4"/>
  <c r="D10" i="4"/>
  <c r="A10" i="4"/>
  <c r="F10" i="4" s="1"/>
  <c r="L9" i="4"/>
  <c r="M9" i="4" s="1"/>
  <c r="K9" i="4"/>
  <c r="J9" i="4"/>
  <c r="A9" i="4"/>
  <c r="E9" i="4" s="1"/>
  <c r="L8" i="4"/>
  <c r="K8" i="4"/>
  <c r="J8" i="4"/>
  <c r="M8" i="4" s="1"/>
  <c r="F8" i="4"/>
  <c r="E8" i="4"/>
  <c r="D8" i="4"/>
  <c r="C8" i="4"/>
  <c r="B8" i="4"/>
  <c r="A8" i="4"/>
  <c r="L7" i="4"/>
  <c r="K7" i="4"/>
  <c r="J7" i="4"/>
  <c r="M7" i="4" s="1"/>
  <c r="F7" i="4"/>
  <c r="E7" i="4"/>
  <c r="B7" i="4"/>
  <c r="A7" i="4"/>
  <c r="D7" i="4" s="1"/>
  <c r="L6" i="4"/>
  <c r="K6" i="4"/>
  <c r="J6" i="4"/>
  <c r="M6" i="4" s="1"/>
  <c r="A6" i="4"/>
  <c r="F6" i="4" s="1"/>
  <c r="L5" i="4"/>
  <c r="K5" i="4"/>
  <c r="J5" i="4"/>
  <c r="A5" i="4"/>
  <c r="E5" i="4" s="1"/>
  <c r="L4" i="4"/>
  <c r="K4" i="4"/>
  <c r="J4" i="4"/>
  <c r="M4" i="4" s="1"/>
  <c r="B4" i="4"/>
  <c r="A4" i="4"/>
  <c r="F4" i="4" s="1"/>
  <c r="L3" i="4"/>
  <c r="K3" i="4"/>
  <c r="J3" i="4"/>
  <c r="A3" i="4"/>
  <c r="F3" i="4" s="1"/>
  <c r="O18" i="1"/>
  <c r="N18" i="1"/>
  <c r="M18" i="1"/>
  <c r="L18" i="1"/>
  <c r="O17" i="1"/>
  <c r="N17" i="1"/>
  <c r="M17" i="1"/>
  <c r="L17" i="1"/>
  <c r="O16" i="1"/>
  <c r="N16" i="1"/>
  <c r="M16" i="1"/>
  <c r="L16" i="1"/>
  <c r="O15" i="1"/>
  <c r="N15" i="1"/>
  <c r="M15" i="1"/>
  <c r="L15" i="1"/>
  <c r="O14" i="1"/>
  <c r="N14" i="1"/>
  <c r="M14" i="1"/>
  <c r="L14" i="1"/>
  <c r="O13" i="1"/>
  <c r="N13" i="1"/>
  <c r="M13" i="1"/>
  <c r="L13" i="1"/>
  <c r="O12" i="1"/>
  <c r="N12" i="1"/>
  <c r="M12" i="1"/>
  <c r="L12" i="1"/>
  <c r="O11" i="1"/>
  <c r="N11" i="1"/>
  <c r="M11" i="1"/>
  <c r="L11" i="1"/>
  <c r="O10" i="1"/>
  <c r="N10" i="1"/>
  <c r="M10" i="1"/>
  <c r="L10" i="1"/>
  <c r="O9" i="1"/>
  <c r="N9" i="1"/>
  <c r="M9" i="1"/>
  <c r="L9" i="1"/>
  <c r="O8" i="1"/>
  <c r="N8" i="1"/>
  <c r="M8" i="1"/>
  <c r="L8" i="1"/>
  <c r="O7" i="1"/>
  <c r="N7" i="1"/>
  <c r="M7" i="1"/>
  <c r="L7" i="1"/>
  <c r="O6" i="1"/>
  <c r="N6" i="1"/>
  <c r="M6" i="1"/>
  <c r="L6" i="1"/>
  <c r="O5" i="1"/>
  <c r="N5" i="1"/>
  <c r="M5" i="1"/>
  <c r="L5" i="1"/>
  <c r="O4" i="1"/>
  <c r="N4" i="1"/>
  <c r="M4" i="1"/>
  <c r="L4" i="1"/>
  <c r="O3" i="1"/>
  <c r="N3" i="1"/>
  <c r="M3" i="1"/>
  <c r="L3" i="1"/>
  <c r="O2" i="1"/>
  <c r="N2" i="1"/>
  <c r="M2" i="1"/>
  <c r="L2" i="1"/>
  <c r="B6" i="4" l="1"/>
  <c r="F9" i="4"/>
  <c r="M10" i="4"/>
  <c r="F12" i="4"/>
  <c r="M13" i="4"/>
  <c r="C6" i="4"/>
  <c r="M12" i="4"/>
  <c r="D6" i="4"/>
  <c r="C4" i="4"/>
  <c r="F5" i="4"/>
  <c r="D17" i="4"/>
  <c r="B18" i="4"/>
  <c r="B3" i="4"/>
  <c r="C3" i="4"/>
  <c r="D4" i="4"/>
  <c r="B11" i="4"/>
  <c r="B12" i="4"/>
  <c r="D14" i="4"/>
  <c r="E16" i="4"/>
  <c r="E17" i="4"/>
  <c r="C18" i="4"/>
  <c r="D3" i="4"/>
  <c r="E4" i="4"/>
  <c r="B10" i="4"/>
  <c r="E11" i="4"/>
  <c r="C12" i="4"/>
  <c r="M14" i="4"/>
  <c r="F17" i="4"/>
  <c r="D18" i="4"/>
  <c r="M19" i="4"/>
  <c r="M3" i="4"/>
  <c r="M5" i="4"/>
  <c r="C10" i="4"/>
  <c r="F11" i="4"/>
  <c r="M16" i="4"/>
  <c r="M18" i="4"/>
  <c r="E19" i="4"/>
  <c r="B5" i="4"/>
  <c r="B9" i="4"/>
  <c r="B13" i="4"/>
  <c r="C5" i="4"/>
  <c r="C9" i="4"/>
  <c r="C13" i="4"/>
  <c r="D5" i="4"/>
  <c r="D9" i="4"/>
  <c r="D13" i="4"/>
  <c r="B19" i="4"/>
  <c r="E3" i="4"/>
  <c r="E6" i="4"/>
  <c r="C7" i="4"/>
  <c r="E10" i="4"/>
  <c r="C11" i="4"/>
  <c r="E14" i="4"/>
  <c r="C15" i="4"/>
  <c r="E18" i="4"/>
  <c r="C19" i="4"/>
  <c r="N3" i="4" l="1"/>
  <c r="O3" i="4" s="1"/>
  <c r="O21" i="4" s="1"/>
</calcChain>
</file>

<file path=xl/sharedStrings.xml><?xml version="1.0" encoding="utf-8"?>
<sst xmlns="http://schemas.openxmlformats.org/spreadsheetml/2006/main" count="210" uniqueCount="137">
  <si>
    <t>N°</t>
  </si>
  <si>
    <t>Poids</t>
  </si>
  <si>
    <t>Groupe</t>
  </si>
  <si>
    <t>Famille</t>
  </si>
  <si>
    <t>Indicateur</t>
  </si>
  <si>
    <t>Objectif</t>
  </si>
  <si>
    <t>Bénéfice</t>
  </si>
  <si>
    <t>Objectifs en valeurs</t>
  </si>
  <si>
    <t>Objectif
cible en %</t>
  </si>
  <si>
    <t>Objectif Vert</t>
  </si>
  <si>
    <t>Objectif Orange</t>
  </si>
  <si>
    <t>Vert</t>
  </si>
  <si>
    <t>Blanc</t>
  </si>
  <si>
    <t>Orange</t>
  </si>
  <si>
    <t>Rouge</t>
  </si>
  <si>
    <t>Fréquence</t>
  </si>
  <si>
    <t>Méthode de calcul</t>
  </si>
  <si>
    <t>Source des données</t>
  </si>
  <si>
    <t>Remarques</t>
  </si>
  <si>
    <t>TM</t>
  </si>
  <si>
    <t>Disponibilité</t>
  </si>
  <si>
    <t>Taux de disponibilité des fonctionnalités de PPF des environnements productifs</t>
  </si>
  <si>
    <t>Assurer la disponibilité totale de la production</t>
  </si>
  <si>
    <t>Garantir la satisfaction des utilisateurs</t>
  </si>
  <si>
    <t>Mensuelle</t>
  </si>
  <si>
    <t>(Durée d'ouverture planifiée - Durée des indisponibilités partielles sur le mois) / (Durée d'ouverture planifiée)
Hors incidents liés aux titulaires de l'exploitation (ex: erreur humaine d'exploitation)
La durée d'ouverture planifiée correspondant à la durée d'ouverture nominale du PPF moins la durée des arrêts planifiés (opérations de maintenance planifiées)</t>
  </si>
  <si>
    <t xml:space="preserve">Rapport quotidien de production </t>
  </si>
  <si>
    <t>Ouverture de PPF: 7j/7j - 24h/24h
Environnements productifs: environnement de Production (y compris PROD0 au début) et environnement de Qualification</t>
  </si>
  <si>
    <t>2a</t>
  </si>
  <si>
    <t>MCO</t>
  </si>
  <si>
    <t>Evolution du Taux de fiches traitées dans les délais</t>
  </si>
  <si>
    <t>Résoudre les fiches rapidement</t>
  </si>
  <si>
    <t>P1 = 1 jour (poids 10)
P2 = 3 jours (poids 5)
P3 = 5 jours (poids 2)
P4 = 10 jours (poids 1)</t>
  </si>
  <si>
    <t>(SOMMEPROD (nb fiches résolues dans les délais de la priorité sur la période en cours; poids de la priorité) / SOMMEPROD (nb de fiches résolues dans la période en cours + nb de fiches ouvertes et déjà hors délais pour la priorité à la date du calcul; poids de la priorité)) / (SOMMEPROD (nb fiches résolues dans les délais de la priorité sur la période précédente; poids de la priorité) / SOMMEPROD (nb de fiches résolues dans la période précédente + nb de fiches ouvertes et déjà hors délais pour la priorité à la date du calcu de la période précédentel; poids de la priorité))</t>
  </si>
  <si>
    <t>Servicenow</t>
  </si>
  <si>
    <t>Ce indicateur 2a est utilisé (à l'exclusion de l'indicateur 2b) tant que le seuil de 80% du taux de fiches traitées dans les délais (2b) n'est pas atteint. A partir du moment où le taux de 80% est atteint une première fois, c'est l'indicateur 2b qui devient l'indicateur actif (et le 2a n'est plus jamais utilisé)
1 jour = 8 heures ouvrées</t>
  </si>
  <si>
    <t>2b</t>
  </si>
  <si>
    <t>Taux de fiches traitées dans les délais</t>
  </si>
  <si>
    <t>(SOMMEPROD (nb fiches résolues dans les délais de la priorité sur la période en cours; poids de la priorité) / SOMMEPROD (nb de fiches résolues dans la période en cours + nb de fiches ouvertes et déjà hors délais pour la priorité à la date du calcul; poids de la priorité))</t>
  </si>
  <si>
    <t>Tous les incidents qui passent à la TM
Depuis l'arrivée de la fiche à la TM jusqu'à sa réaffectation aux équipes de support, les délais après renvoi des fiches à la TM sont inclus dans le délai global de résolution des fiches.
Toutes les fiches sont prises en compte, quelle que soit la plateforme productive (production ou qualification)</t>
  </si>
  <si>
    <t>Evolution du Taux de livraisons en recette des problèmes dans les délais</t>
  </si>
  <si>
    <t>Résoudre les problèmes rapidement</t>
  </si>
  <si>
    <t>P1 = 3 jour (poids 10)
P2 = 10 jours (poids 5)
P3 = 20 jours (poids 2)
P4 = 60 jours (poids 1)</t>
  </si>
  <si>
    <t>Trimestrielle</t>
  </si>
  <si>
    <t>SOMMEPROD (Nombre de livraisons de problèmes traitées dans les délais pour la priorité sur la période en cours; poids de la priorité)/ SOMMEPROD (Nombre de livraisons de problèmes traitées pour la période en cours + nb de problèmes ouverts à la date du calcul et déjà hors délais pour la priorité; poids de la priorité) / SOMMEPROD (Nombre de livraisons de problèmes traitées dans les délais pour la priorité sur la période précédente; poids de la priorité)/ SOMMEPROD (Nombre de livraisons de problèmes traitées pour la période précédentes + nb de problèmes ouverts à la date du calcul de la période précédente et déjà hors délais pour la priorité; poids de la priorité)</t>
  </si>
  <si>
    <t>Le problème est considéré comme traité quand le correctif est livré en environnement de recette
1 jour = 8 heures ouvrées</t>
  </si>
  <si>
    <r>
      <rPr>
        <sz val="8"/>
        <rFont val="Arial"/>
      </rPr>
      <t>Taux de conformité de la recette au regard du nombre de points de</t>
    </r>
    <r>
      <rPr>
        <sz val="8"/>
        <rFont val="Arial"/>
      </rPr>
      <t xml:space="preserve"> fonction </t>
    </r>
    <r>
      <rPr>
        <sz val="8"/>
        <rFont val="Arial"/>
      </rPr>
      <t>livrés (sans anomalies de recette)</t>
    </r>
  </si>
  <si>
    <t>Maîtriser la qualité des livraison</t>
  </si>
  <si>
    <t>1 - Nombre d'anomalies de recette déclarées sur la période / Nombre de points de fonction livrés sur la période</t>
  </si>
  <si>
    <t>ALM + CAST</t>
  </si>
  <si>
    <t>Inclure dans le périmètre du calcul uniquement les anomalies de recette détectées par l'AIFE, par les TNR ou par la recette des utilisateurs</t>
  </si>
  <si>
    <t>Taux de campagnes de tests auditées conformes aux exigences qualité</t>
  </si>
  <si>
    <t>Faciliter l'automatisation des TNR</t>
  </si>
  <si>
    <t>Maîtriser le coût de MCO</t>
  </si>
  <si>
    <t>Voir guide de contrôle qualité des campagnes de tests</t>
  </si>
  <si>
    <t>Nombre de campagnes de tests audités conformes sur la période / Nombre de campagnes de tests audités sur la période</t>
  </si>
  <si>
    <t>ALM</t>
  </si>
  <si>
    <t>Audit réalisé par l'AIFE. Un des objectifs de cet audit qualité est de pouvoir ensuite facilement automatiser les campagnes fournies</t>
  </si>
  <si>
    <t>Evolution du Taux d’anomalies de recette traitées dans les délais</t>
  </si>
  <si>
    <t>Respecter la date de MEP</t>
  </si>
  <si>
    <t>Bloquante = 1 jour (poids 5)
Importante et Moyenne = 3 jours (poids 2) 
Basse = 5 jours (poids 1)</t>
  </si>
  <si>
    <t>(SOMMEPROD (nb d'anomalies de recette corrigées dans les délais de la priorité sur la période en cours; poids de la priorité) / SOMMEPROD (nb d'anomalies de recette corrigées dans la période en cours + nb d'anomalies de recette encore ouvertes et déjà hors délais pour la priorité à la date du calcul; poids de la priorité)) / (SOMMEPROD (nb d'anomalies de recette corrigées dans les délais de la priorité sur la période précédente; poids de la priorité) / SOMMEPROD (nb d'anomalies de recette corrigées dans la période précédente + nb d'anomalies de recette encore ouvertes et déjà hors délais pour la priorité à la date du calcul de la période précédente; poids de la priorité))</t>
  </si>
  <si>
    <t>L'anomalie de recette est considérée comme corrigée quand un correctif est livré en recette
1 jour = 8 heures ouvrées</t>
  </si>
  <si>
    <t xml:space="preserve">Maintenance évolutive </t>
  </si>
  <si>
    <t>Taux d'études d'impact produites dans les délais</t>
  </si>
  <si>
    <t>Garantir les délais d’estimation puis de livraison des évolutions</t>
  </si>
  <si>
    <t>Délai max 16 jours</t>
  </si>
  <si>
    <t>Nombre d'EI produites dans les délais prévus / Nombre d'EI à produire sur la période (nombre d'EI produites + nombre d'EI non produites et déjà hors délais)</t>
  </si>
  <si>
    <t>Fiche de suivi des EI</t>
  </si>
  <si>
    <t>Le délai court à partir de l'envoi de l'EB par l'AIFE.
Les délais AIFE sont déduits du délai de production de l'EI finale
Les Etudes suivent le même processus que les évolutions logicielles
Une dérogation sur la durée de production de l'EI peut être demandée à l'AIFE pour les EB les plus complexes</t>
  </si>
  <si>
    <t>Taux de couverture des exigences par les campagnes de tests</t>
  </si>
  <si>
    <t>Eviter les régressions lors des livraisons en production</t>
  </si>
  <si>
    <t>Nombre d'exigences couvertes par des cas de tests / Nombre d'exigences du périmètre applicatif livré sur la période</t>
  </si>
  <si>
    <t>Les exigences sont définies dans les EB et complétées dans les EI</t>
  </si>
  <si>
    <t>Taux de jalons de maintenance évolutive respectés</t>
  </si>
  <si>
    <t xml:space="preserve">Nombre de jalons des évolutions respectés / Nombre total de jalons des évolutions planifiées sur la période </t>
  </si>
  <si>
    <t xml:space="preserve">Tableau de suivi des évolutions </t>
  </si>
  <si>
    <t>Jalons = livrables documentaires (DCD, DEX, etc.), livraison de la stratégie de recette, Mise en Recette, date de MEP</t>
  </si>
  <si>
    <t>Nombre de régressions liées aux livraisons</t>
  </si>
  <si>
    <t>Nombre de régressions maximum: 1</t>
  </si>
  <si>
    <t>1/ (1 + Nombre de régressions constatées en production sur la période)</t>
  </si>
  <si>
    <t>Tableau de suivi des régressions</t>
  </si>
  <si>
    <t>Ne sont prises en compte que les régressions liées à des livraisons du ressort du titulaire</t>
  </si>
  <si>
    <t>Qualité logicielle</t>
  </si>
  <si>
    <t>Taux de conformité au RCN AIFE</t>
  </si>
  <si>
    <t>Respecter les objectifs de qualité numérique des produits de l'Agence</t>
  </si>
  <si>
    <t>Meilleure expérience des utilisateurs</t>
  </si>
  <si>
    <t xml:space="preserve">Taux de conformité au RCN (hors RGAA) des livrables solutions et documentaires, calculé sur la base de la checklist RCN </t>
  </si>
  <si>
    <t>checklist RCN : https://aife.economie.gouv.fr/referentiel/ressources/checklists-rcn/</t>
  </si>
  <si>
    <t>Evolution de la qualité logicielle globale des applications</t>
  </si>
  <si>
    <t>Garantir la maintenabilité du PPF</t>
  </si>
  <si>
    <t>Note TQI (Technical Quality Index) de l'applications PPF obtenue lors de l'évaluation CAST en cours/Note TQI de l'application PPF obtenue lors de l'évaluation CAST précédente</t>
  </si>
  <si>
    <t>CAST</t>
  </si>
  <si>
    <t>Compétences</t>
  </si>
  <si>
    <t>Taux de couverture de la matrice de compétences</t>
  </si>
  <si>
    <t>Maitriser le PPF</t>
  </si>
  <si>
    <t>Réduire la charge pour l'AIFE</t>
  </si>
  <si>
    <t>Par compétence requise, on calcule le ratio entre le nombre de consultants ayant une compétence supérieure ou égale au niveau de compétence minimum requis et le nombre de personnes minimum requises sur la compétence (ce ratio est plafonné à 100%). Puis on calcule la moyenne de ces ratios par compétence, pondérée par la criticité de la compétence</t>
  </si>
  <si>
    <t>Matrice de compétences</t>
  </si>
  <si>
    <t>Evaluation (de 0 (pas de compétence) à 4 (expert)) par le titulaire puis validée par l'AIFE. Pour chaque compétence, l'AIFE exige un niveau de compétence minimum et un nombre d'occurrences minimum.
Un minimum de 20% de présence sur le projet est requis sur le trimestre pour que la ressource soit prise en compte dans la matrice de compétences</t>
  </si>
  <si>
    <t>Maintenance préventive</t>
  </si>
  <si>
    <t>Taux de logiciels à jour</t>
  </si>
  <si>
    <t>Maitriser la dette technique</t>
  </si>
  <si>
    <t>Réduire les coûts de maintenance étendue et améliorer le niveau de sécurité</t>
  </si>
  <si>
    <t xml:space="preserve">Pourcentage des logiciels dont le titulaire est responsable dont la version mineure ou majeure a été mise à jour en production lors des 12 derniers mois </t>
  </si>
  <si>
    <t>Annexe 3 - Liste des logiciels</t>
  </si>
  <si>
    <t>Sécurité</t>
  </si>
  <si>
    <t>Taux de failles de sécurité critiques corrigées et mises en production dans les délais</t>
  </si>
  <si>
    <t>Corriger rapidement les failles de sécurité critiques sur PPF</t>
  </si>
  <si>
    <t xml:space="preserve">Assurer la conformité aux normes de sécurité </t>
  </si>
  <si>
    <t>30 jours calendaires</t>
  </si>
  <si>
    <t>(Nombre d’avis de sécurité critiques + nombre de corrections de vulnérabilités critiques issus d'audits livrés en production dans les délais sur la période) / (Nombre total d’avis de sécurité critiques et de corrections de vulnérabilités critiques issus d'audits livrés en production sur la période + nombre d'avis de sécurités critiques analysés, non encore mis en production et déjà hors délais + nombre de vulnérabilités critiques communquées, non corrigées et mises en production et déjà hors délais)</t>
  </si>
  <si>
    <t>Fichier de suivi des correctifs de sécurité parus au CERTFR et analysés + Fichier de suivi des plans d'actions issus d'audit</t>
  </si>
  <si>
    <t>Délais entre la date de parution de l'avis de sécurité ou la date de communication de la vulnérabilité critique (suite à audit) et la date de mise en production du correctif</t>
  </si>
  <si>
    <t>Taux de failles de sécurité non critiques corrigées et mises en production dans les délais</t>
  </si>
  <si>
    <t>Corriger rapidement les failles de sécurité sur PPF</t>
  </si>
  <si>
    <t>4 livraisons en production par an: tous les avis et vulnérabilités parus avant janvier doivent être livrés en production avant fin mars, tous les avis et vulnérabilités parus avant avril doivent être livrés en production avant fin juin, tous les avis et vulnérabilités parus avant juillet doivent être livrés en production avant fin septembre, tous les avis et vulnérabilités parus avant octobre doivent être livrés en production avant fin décembre</t>
  </si>
  <si>
    <t>Pour chacun des 4 trimestres de l'année: (Nombre d’avis de sécurité non critiques + nombre de corrections de vulnérabilités non critiques issus d'audits, mis en production sur le trimestre en cours) / (Nombre total d’avis de sécurité non critiques parus avant le trimestre en cours, analysés avec impacts, et pas déjà mis en production dans les trimestres précédents + Nombre de vulnérabilités non critiques issus d'audits, communiquées avant le trimestre en cours et pas déjà mises en production dans les trimestres précédents)</t>
  </si>
  <si>
    <t>Uniquement les avis analysés et présentant un impact sont pris en compte</t>
  </si>
  <si>
    <t>Couleur de l'indicateur</t>
  </si>
  <si>
    <t>Notation</t>
  </si>
  <si>
    <t>Montant bonus</t>
  </si>
  <si>
    <t>N° de l'indicateur</t>
  </si>
  <si>
    <t>Libellé</t>
  </si>
  <si>
    <t>Poids de l'indicateur</t>
  </si>
  <si>
    <t>Mesure mensuelle (%)</t>
  </si>
  <si>
    <t>Note mensuelle (-2/+1)</t>
  </si>
  <si>
    <t>Note trimestrielle</t>
  </si>
  <si>
    <t>Note SLA du Groupe</t>
  </si>
  <si>
    <t>Pénalités / Bonus SLA</t>
  </si>
  <si>
    <t>M1</t>
  </si>
  <si>
    <t>M2</t>
  </si>
  <si>
    <t>M3 ou T</t>
  </si>
  <si>
    <t>(moyenne)</t>
  </si>
  <si>
    <t>(moyenne pondérée)</t>
  </si>
  <si>
    <t>Si N &gt; 0,5 alors bonus
Si N &lt; -0,5 alors pénalités
Si N &lt; -1 alors pénalités*2</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</si>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</sst>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 &quot;€&quot;"/>
    <numFmt numFmtId="166" formatCode="0.0"/>
  </numFmts>
  <fonts count="14">
    <font>
      <sz val="11"/>
      <color theme="1"/>
      <name val="Calibri"/>
      <scheme val="minor"/>
    </font>
    <font>
      <sz val="8"/>
      <name val="Arial"/>
    </font>
    <font>
      <b/>
      <sz val="8"/>
      <name val="Arial"/>
    </font>
    <font>
      <b/>
      <sz val="8"/>
      <color indexed="65"/>
      <name val="Arial"/>
    </font>
    <font>
      <b/>
      <sz val="8"/>
      <color indexed="2"/>
      <name val="Arial"/>
    </font>
    <font>
      <sz val="8"/>
      <color indexed="65"/>
      <name val="Arial"/>
    </font>
    <font>
      <sz val="8"/>
      <color theme="1"/>
      <name val="Arial"/>
    </font>
    <font>
      <b/>
      <sz val="11"/>
      <color theme="0"/>
      <name val="Calibri"/>
      <scheme val="minor"/>
    </font>
    <font>
      <b/>
      <sz val="11"/>
      <color theme="1"/>
      <name val="Calibri"/>
      <scheme val="minor"/>
    </font>
    <font>
      <sz val="11"/>
      <color rgb="FF00B050"/>
      <name val="Calibri"/>
      <scheme val="minor"/>
    </font>
    <font>
      <b/>
      <sz val="11"/>
      <name val="Calibri"/>
      <scheme val="minor"/>
    </font>
    <font>
      <sz val="11"/>
      <name val="Calibri"/>
      <scheme val="minor"/>
    </font>
    <font>
      <sz val="11"/>
      <color indexed="2"/>
      <name val="Calibri"/>
      <scheme val="minor"/>
    </font>
    <font>
      <sz val="11"/>
      <color theme="1"/>
      <name val="Calibri"/>
      <scheme val="minor"/>
    </font>
  </fonts>
  <fills count="15">
    <fill>
      <patternFill patternType="none"/>
    </fill>
    <fill>
      <patternFill patternType="gray125"/>
    </fill>
    <fill>
      <patternFill patternType="solid">
        <fgColor theme="8" tint="0.79998168889431442"/>
        <bgColor theme="8" tint="0.79998168889431442"/>
      </patternFill>
    </fill>
    <fill>
      <patternFill patternType="solid">
        <fgColor indexed="57"/>
        <bgColor indexed="57"/>
      </patternFill>
    </fill>
    <fill>
      <patternFill patternType="solid">
        <fgColor indexed="51"/>
        <bgColor indexed="51"/>
      </patternFill>
    </fill>
    <fill>
      <patternFill patternType="solid">
        <fgColor indexed="2"/>
        <bgColor indexed="2"/>
      </patternFill>
    </fill>
    <fill>
      <patternFill patternType="none"/>
    </fill>
    <fill>
      <patternFill patternType="solid">
        <fgColor indexed="43"/>
        <bgColor indexed="43"/>
      </patternFill>
    </fill>
    <fill>
      <patternFill patternType="solid">
        <fgColor indexed="65"/>
      </patternFill>
    </fill>
    <fill>
      <patternFill patternType="solid">
        <fgColor theme="1"/>
        <bgColor theme="1"/>
      </patternFill>
    </fill>
    <fill>
      <patternFill patternType="solid">
        <fgColor rgb="FFFFC000"/>
        <bgColor rgb="FFFFC000"/>
      </patternFill>
    </fill>
    <fill>
      <patternFill patternType="solid">
        <fgColor rgb="FF92D050"/>
        <bgColor rgb="FF92D050"/>
      </patternFill>
    </fill>
    <fill>
      <patternFill patternType="solid">
        <fgColor rgb="FF00B0F0"/>
        <bgColor rgb="FF00B0F0"/>
      </patternFill>
    </fill>
    <fill>
      <patternFill patternType="solid">
        <fgColor theme="6" tint="0.59999389629810485"/>
        <bgColor theme="6" tint="0.59999389629810485"/>
      </patternFill>
    </fill>
    <fill>
      <patternFill patternType="solid">
        <fgColor theme="0"/>
        <bgColor theme="0"/>
      </patternFill>
    </fill>
  </fills>
  <borders count="37">
    <border>
      <left/>
      <right/>
      <top/>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theme="1"/>
      </left>
      <right style="thin">
        <color theme="1"/>
      </right>
      <top style="thin">
        <color theme="1"/>
      </top>
      <bottom style="medium">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theme="1"/>
      </left>
      <right style="thin">
        <color theme="1"/>
      </right>
      <top/>
      <bottom style="thin">
        <color auto="1"/>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thin">
        <color auto="1"/>
      </right>
      <top style="thin">
        <color auto="1"/>
      </top>
      <bottom/>
      <diagonal/>
    </border>
    <border>
      <left style="thin">
        <color theme="1"/>
      </left>
      <right style="thin">
        <color theme="1"/>
      </right>
      <top style="thin">
        <color auto="1"/>
      </top>
      <bottom style="thin">
        <color theme="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9" fontId="13" fillId="0" borderId="0" applyFont="0" applyFill="0" applyBorder="0"/>
  </cellStyleXfs>
  <cellXfs count="143">
    <xf numFmtId="0" fontId="0" fillId="0" borderId="0" xfId="0"/>
    <xf numFmtId="0" fontId="1" fillId="0" borderId="0" xfId="0" applyFont="1"/>
    <xf numFmtId="0" fontId="2"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center" wrapText="1"/>
    </xf>
    <xf numFmtId="10" fontId="1" fillId="0" borderId="0" xfId="0" applyNumberFormat="1" applyFont="1" applyAlignment="1">
      <alignment horizontal="center"/>
    </xf>
    <xf numFmtId="0" fontId="1" fillId="0" borderId="0" xfId="0" applyFont="1" applyAlignment="1">
      <alignment horizontal="center" vertical="top"/>
    </xf>
    <xf numFmtId="0" fontId="1" fillId="0" borderId="0" xfId="0" applyFont="1" applyAlignment="1">
      <alignment wrapText="1"/>
    </xf>
    <xf numFmtId="0" fontId="2" fillId="0" borderId="0" xfId="0" applyFont="1" applyAlignment="1">
      <alignment vertical="center"/>
    </xf>
    <xf numFmtId="10" fontId="2" fillId="0" borderId="0" xfId="0" applyNumberFormat="1" applyFont="1" applyAlignment="1">
      <alignment horizontal="center" vertical="center" wrapText="1"/>
    </xf>
    <xf numFmtId="10" fontId="2" fillId="2" borderId="1" xfId="0" applyNumberFormat="1" applyFont="1" applyFill="1" applyBorder="1" applyAlignment="1">
      <alignment horizontal="center" vertical="center" wrapText="1"/>
    </xf>
    <xf numFmtId="10" fontId="2" fillId="2" borderId="2" xfId="0" applyNumberFormat="1" applyFont="1" applyFill="1" applyBorder="1" applyAlignment="1">
      <alignment horizontal="center" vertical="center" wrapText="1"/>
    </xf>
    <xf numFmtId="10" fontId="3" fillId="3" borderId="2" xfId="0" applyNumberFormat="1" applyFont="1" applyFill="1" applyBorder="1" applyAlignment="1">
      <alignment horizontal="center" vertical="center" wrapText="1"/>
    </xf>
    <xf numFmtId="10" fontId="2" fillId="0" borderId="2" xfId="0" applyNumberFormat="1" applyFont="1" applyBorder="1" applyAlignment="1">
      <alignment horizontal="center" vertical="center" wrapText="1"/>
    </xf>
    <xf numFmtId="10" fontId="2" fillId="4" borderId="2" xfId="0" applyNumberFormat="1" applyFont="1" applyFill="1" applyBorder="1" applyAlignment="1">
      <alignment horizontal="center" vertical="center" wrapText="1"/>
    </xf>
    <xf numFmtId="10" fontId="3" fillId="5" borderId="2" xfId="0" applyNumberFormat="1" applyFont="1" applyFill="1" applyBorder="1" applyAlignment="1">
      <alignment horizontal="center" vertical="center" wrapText="1"/>
    </xf>
    <xf numFmtId="10" fontId="2" fillId="2" borderId="3" xfId="0" applyNumberFormat="1" applyFont="1" applyFill="1" applyBorder="1" applyAlignment="1">
      <alignment horizontal="center" vertical="center" wrapText="1"/>
    </xf>
    <xf numFmtId="10" fontId="4" fillId="0" borderId="0" xfId="0" applyNumberFormat="1" applyFont="1" applyAlignment="1">
      <alignment horizontal="center" vertical="center" wrapText="1"/>
    </xf>
    <xf numFmtId="0" fontId="1" fillId="6" borderId="4" xfId="0" quotePrefix="1"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7" borderId="6" xfId="0" applyFont="1" applyFill="1" applyBorder="1" applyAlignment="1">
      <alignment horizontal="center" vertical="center" wrapText="1"/>
    </xf>
    <xf numFmtId="164" fontId="1" fillId="7" borderId="6" xfId="0" applyNumberFormat="1" applyFont="1" applyFill="1" applyBorder="1" applyAlignment="1">
      <alignment horizontal="center" vertical="center" wrapText="1"/>
    </xf>
    <xf numFmtId="9" fontId="1" fillId="7" borderId="6" xfId="0" applyNumberFormat="1" applyFont="1" applyFill="1" applyBorder="1" applyAlignment="1">
      <alignment horizontal="center" vertical="center" wrapText="1"/>
    </xf>
    <xf numFmtId="0" fontId="5" fillId="3" borderId="6"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6" borderId="6" xfId="0" applyFont="1" applyFill="1" applyBorder="1" applyAlignment="1">
      <alignment horizontal="left" vertical="center" wrapText="1"/>
    </xf>
    <xf numFmtId="0" fontId="1" fillId="6" borderId="7" xfId="0" applyFont="1" applyFill="1" applyBorder="1" applyAlignment="1">
      <alignment horizontal="center" vertical="center" wrapText="1"/>
    </xf>
    <xf numFmtId="0" fontId="2" fillId="0" borderId="0" xfId="0" applyFont="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6" xfId="0" applyFont="1" applyBorder="1" applyAlignment="1">
      <alignment horizontal="left" vertical="center" wrapText="1"/>
    </xf>
    <xf numFmtId="0" fontId="1" fillId="0" borderId="7" xfId="0" applyFont="1" applyBorder="1" applyAlignment="1">
      <alignment horizontal="center" vertical="center" wrapText="1"/>
    </xf>
    <xf numFmtId="0" fontId="6" fillId="0" borderId="6" xfId="0" applyFont="1" applyBorder="1" applyAlignment="1">
      <alignment horizontal="left" vertical="center" wrapText="1"/>
    </xf>
    <xf numFmtId="0" fontId="4" fillId="0" borderId="8" xfId="0" quotePrefix="1" applyFont="1" applyBorder="1" applyAlignment="1">
      <alignment horizontal="center" vertical="center" wrapText="1"/>
    </xf>
    <xf numFmtId="0" fontId="1" fillId="7"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4" fillId="0" borderId="0" xfId="0" quotePrefix="1" applyFont="1" applyAlignment="1">
      <alignment horizontal="center" vertical="center" wrapText="1"/>
    </xf>
    <xf numFmtId="9" fontId="1" fillId="7" borderId="5"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1" fillId="0" borderId="5" xfId="0" applyFont="1" applyBorder="1" applyAlignment="1">
      <alignment horizontal="left" vertical="center" wrapText="1"/>
    </xf>
    <xf numFmtId="11" fontId="1" fillId="0" borderId="5" xfId="0" applyNumberFormat="1" applyFont="1" applyBorder="1" applyAlignment="1">
      <alignment horizontal="center" vertical="center" wrapText="1"/>
    </xf>
    <xf numFmtId="0" fontId="2" fillId="0" borderId="0" xfId="0" applyFont="1" applyAlignment="1">
      <alignment vertical="center" wrapText="1"/>
    </xf>
    <xf numFmtId="0" fontId="1" fillId="7" borderId="9" xfId="0" applyFont="1" applyFill="1" applyBorder="1" applyAlignment="1">
      <alignment horizontal="center" vertical="center" wrapText="1"/>
    </xf>
    <xf numFmtId="10" fontId="1" fillId="0" borderId="5" xfId="0" applyNumberFormat="1" applyFont="1" applyBorder="1" applyAlignment="1">
      <alignment horizontal="left" vertical="center" wrapText="1"/>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5" fillId="3" borderId="11" xfId="0" applyFont="1" applyFill="1" applyBorder="1" applyAlignment="1">
      <alignment horizontal="center" vertical="center" wrapText="1"/>
    </xf>
    <xf numFmtId="10" fontId="1" fillId="0" borderId="11" xfId="0" applyNumberFormat="1" applyFont="1" applyBorder="1" applyAlignment="1">
      <alignment horizontal="left" vertical="center" wrapText="1"/>
    </xf>
    <xf numFmtId="0" fontId="6" fillId="0" borderId="12" xfId="0" applyFont="1" applyBorder="1" applyAlignment="1">
      <alignment horizontal="center" vertical="center" wrapText="1"/>
    </xf>
    <xf numFmtId="0" fontId="0" fillId="0" borderId="0" xfId="0" applyAlignment="1">
      <alignment horizontal="center"/>
    </xf>
    <xf numFmtId="0" fontId="7" fillId="9" borderId="6" xfId="0" applyFont="1" applyFill="1" applyBorder="1"/>
    <xf numFmtId="0" fontId="7" fillId="9" borderId="6" xfId="0" applyFont="1" applyFill="1" applyBorder="1" applyAlignment="1">
      <alignment horizontal="center"/>
    </xf>
    <xf numFmtId="0" fontId="7" fillId="5" borderId="6" xfId="0" applyFont="1" applyFill="1" applyBorder="1"/>
    <xf numFmtId="0" fontId="0" fillId="0" borderId="6" xfId="0" applyBorder="1" applyAlignment="1">
      <alignment horizontal="center"/>
    </xf>
    <xf numFmtId="0" fontId="7" fillId="10" borderId="6" xfId="0" applyFont="1" applyFill="1" applyBorder="1"/>
    <xf numFmtId="0" fontId="8" fillId="0" borderId="6" xfId="0" applyFont="1" applyBorder="1"/>
    <xf numFmtId="0" fontId="7" fillId="11" borderId="6" xfId="0" applyFont="1" applyFill="1" applyBorder="1"/>
    <xf numFmtId="0" fontId="7" fillId="12" borderId="6" xfId="0" applyFont="1" applyFill="1" applyBorder="1" applyAlignment="1">
      <alignment horizontal="center"/>
    </xf>
    <xf numFmtId="0" fontId="7" fillId="12" borderId="6" xfId="0" applyFont="1" applyFill="1" applyBorder="1" applyAlignment="1">
      <alignment horizontal="center" wrapText="1"/>
    </xf>
    <xf numFmtId="165" fontId="0" fillId="0" borderId="6" xfId="0" applyNumberFormat="1" applyBorder="1" applyAlignment="1">
      <alignment horizontal="center"/>
    </xf>
    <xf numFmtId="0" fontId="8" fillId="0" borderId="0" xfId="0" applyFont="1"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10" fontId="0" fillId="0" borderId="0" xfId="0" applyNumberFormat="1" applyAlignment="1">
      <alignment horizontal="center" vertical="center" wrapText="1"/>
    </xf>
    <xf numFmtId="10" fontId="0" fillId="0" borderId="0" xfId="0" applyNumberFormat="1" applyAlignment="1">
      <alignment horizontal="center" vertical="center"/>
    </xf>
    <xf numFmtId="4" fontId="0" fillId="0" borderId="0" xfId="0" applyNumberFormat="1" applyAlignment="1">
      <alignment horizontal="center" vertical="center"/>
    </xf>
    <xf numFmtId="0" fontId="8" fillId="0" borderId="0" xfId="0" applyFont="1" applyAlignment="1">
      <alignment horizontal="center" vertical="center"/>
    </xf>
    <xf numFmtId="0" fontId="8" fillId="13" borderId="13" xfId="0" applyFont="1" applyFill="1" applyBorder="1" applyAlignment="1">
      <alignment horizontal="center" vertical="center" wrapText="1"/>
    </xf>
    <xf numFmtId="0" fontId="8" fillId="13" borderId="16" xfId="0" applyFont="1" applyFill="1" applyBorder="1" applyAlignment="1">
      <alignment horizontal="center" vertical="center"/>
    </xf>
    <xf numFmtId="0" fontId="8" fillId="13" borderId="19" xfId="0" applyFont="1" applyFill="1" applyBorder="1" applyAlignment="1">
      <alignment horizontal="center" vertical="center" wrapText="1"/>
    </xf>
    <xf numFmtId="10" fontId="0" fillId="13" borderId="22" xfId="0" applyNumberFormat="1" applyFill="1" applyBorder="1" applyAlignment="1">
      <alignment horizontal="center" vertical="center" wrapText="1"/>
    </xf>
    <xf numFmtId="10" fontId="0" fillId="13" borderId="22" xfId="0" applyNumberFormat="1" applyFill="1" applyBorder="1" applyAlignment="1">
      <alignment horizontal="center" vertical="center"/>
    </xf>
    <xf numFmtId="0" fontId="0" fillId="13" borderId="22" xfId="0" applyFill="1" applyBorder="1" applyAlignment="1">
      <alignment horizontal="center" vertical="center"/>
    </xf>
    <xf numFmtId="0" fontId="0" fillId="13" borderId="23" xfId="0" applyFill="1" applyBorder="1" applyAlignment="1">
      <alignment horizontal="center" vertical="center"/>
    </xf>
    <xf numFmtId="0" fontId="0" fillId="13" borderId="20" xfId="0" applyFill="1" applyBorder="1" applyAlignment="1">
      <alignment horizontal="center" vertical="center"/>
    </xf>
    <xf numFmtId="0" fontId="0" fillId="13" borderId="24" xfId="0" applyFill="1" applyBorder="1" applyAlignment="1">
      <alignment horizontal="left" vertical="center" wrapText="1"/>
    </xf>
    <xf numFmtId="0" fontId="9" fillId="0" borderId="0" xfId="0" applyFont="1" applyAlignment="1">
      <alignment horizontal="center" vertical="center"/>
    </xf>
    <xf numFmtId="0" fontId="10" fillId="0" borderId="5"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8" xfId="0" applyFont="1" applyBorder="1" applyAlignment="1">
      <alignment horizontal="center" vertical="center" wrapText="1"/>
    </xf>
    <xf numFmtId="164" fontId="11" fillId="0" borderId="15" xfId="0" applyNumberFormat="1" applyFont="1" applyBorder="1" applyAlignment="1">
      <alignment horizontal="center" vertical="center" wrapText="1"/>
    </xf>
    <xf numFmtId="164" fontId="11" fillId="0" borderId="15" xfId="0" applyNumberFormat="1" applyFont="1" applyBorder="1" applyAlignment="1">
      <alignment horizontal="center" vertical="center"/>
    </xf>
    <xf numFmtId="0" fontId="11" fillId="0" borderId="15" xfId="0" applyFont="1" applyBorder="1" applyAlignment="1">
      <alignment horizontal="center" vertical="center"/>
    </xf>
    <xf numFmtId="0" fontId="11" fillId="14" borderId="15" xfId="0" applyFont="1" applyFill="1" applyBorder="1" applyAlignment="1">
      <alignment horizontal="center" vertical="center"/>
    </xf>
    <xf numFmtId="166" fontId="11" fillId="0" borderId="16" xfId="0" applyNumberFormat="1" applyFont="1" applyBorder="1" applyAlignment="1">
      <alignment horizontal="center" vertical="center"/>
    </xf>
    <xf numFmtId="0" fontId="10"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7" xfId="0" applyFont="1" applyBorder="1" applyAlignment="1">
      <alignment horizontal="center" vertical="center" wrapText="1"/>
    </xf>
    <xf numFmtId="164" fontId="11" fillId="0" borderId="6" xfId="0" applyNumberFormat="1" applyFont="1" applyBorder="1" applyAlignment="1">
      <alignment horizontal="center" vertical="center" wrapText="1"/>
    </xf>
    <xf numFmtId="164" fontId="11" fillId="0" borderId="6" xfId="0" applyNumberFormat="1" applyFont="1" applyBorder="1" applyAlignment="1">
      <alignment horizontal="center" vertical="center"/>
    </xf>
    <xf numFmtId="0" fontId="11" fillId="0" borderId="6" xfId="0" applyFont="1" applyBorder="1" applyAlignment="1">
      <alignment horizontal="center" vertical="center"/>
    </xf>
    <xf numFmtId="166" fontId="11" fillId="0" borderId="28" xfId="0" applyNumberFormat="1" applyFont="1" applyBorder="1" applyAlignment="1">
      <alignment horizontal="center" vertical="center"/>
    </xf>
    <xf numFmtId="0" fontId="12" fillId="0" borderId="0" xfId="0" applyFont="1" applyAlignment="1">
      <alignment horizontal="center" vertical="center"/>
    </xf>
    <xf numFmtId="164" fontId="11" fillId="0" borderId="6" xfId="1" applyNumberFormat="1" applyFont="1" applyBorder="1" applyAlignment="1">
      <alignment horizontal="center" vertical="center" wrapText="1"/>
    </xf>
    <xf numFmtId="0" fontId="10" fillId="0" borderId="11"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33" xfId="0" applyFont="1" applyBorder="1" applyAlignment="1">
      <alignment horizontal="center" vertical="center" wrapText="1"/>
    </xf>
    <xf numFmtId="164" fontId="11" fillId="0" borderId="22" xfId="0" applyNumberFormat="1" applyFont="1" applyBorder="1" applyAlignment="1">
      <alignment horizontal="center" vertical="center" wrapText="1"/>
    </xf>
    <xf numFmtId="164" fontId="11" fillId="0" borderId="22" xfId="0" applyNumberFormat="1" applyFont="1" applyBorder="1" applyAlignment="1">
      <alignment horizontal="center" vertical="center"/>
    </xf>
    <xf numFmtId="0" fontId="11" fillId="0" borderId="22" xfId="0" applyFont="1" applyBorder="1" applyAlignment="1">
      <alignment horizontal="center" vertical="center"/>
    </xf>
    <xf numFmtId="166" fontId="11" fillId="0" borderId="23" xfId="0" applyNumberFormat="1" applyFont="1" applyBorder="1" applyAlignment="1">
      <alignment horizontal="center" vertical="center"/>
    </xf>
    <xf numFmtId="2" fontId="0" fillId="0" borderId="20" xfId="0" applyNumberFormat="1" applyBorder="1" applyAlignment="1">
      <alignment vertical="center"/>
    </xf>
    <xf numFmtId="165" fontId="0" fillId="0" borderId="24" xfId="0" applyNumberFormat="1" applyBorder="1" applyAlignment="1">
      <alignment vertical="center"/>
    </xf>
    <xf numFmtId="0" fontId="8" fillId="13" borderId="34" xfId="0" applyFont="1" applyFill="1" applyBorder="1" applyAlignment="1">
      <alignment horizontal="center" vertical="center" wrapText="1"/>
    </xf>
    <xf numFmtId="0" fontId="0" fillId="13" borderId="35" xfId="0" applyFill="1" applyBorder="1" applyAlignment="1">
      <alignment horizontal="center" vertical="center" wrapText="1"/>
    </xf>
    <xf numFmtId="0" fontId="8" fillId="13" borderId="35" xfId="0" applyFont="1" applyFill="1" applyBorder="1" applyAlignment="1">
      <alignment horizontal="center" vertical="center" wrapText="1"/>
    </xf>
    <xf numFmtId="10" fontId="0" fillId="13" borderId="35" xfId="0" applyNumberFormat="1" applyFill="1" applyBorder="1" applyAlignment="1">
      <alignment horizontal="center" vertical="center" wrapText="1"/>
    </xf>
    <xf numFmtId="10" fontId="0" fillId="13" borderId="35" xfId="0" applyNumberFormat="1" applyFill="1" applyBorder="1" applyAlignment="1">
      <alignment horizontal="center" vertical="center"/>
    </xf>
    <xf numFmtId="0" fontId="0" fillId="13" borderId="35" xfId="0" applyFill="1" applyBorder="1" applyAlignment="1">
      <alignment horizontal="center" vertical="center"/>
    </xf>
    <xf numFmtId="165" fontId="8" fillId="13" borderId="36" xfId="0" applyNumberFormat="1" applyFont="1" applyFill="1" applyBorder="1" applyAlignment="1">
      <alignment horizontal="center" vertical="center"/>
    </xf>
    <xf numFmtId="0" fontId="8" fillId="13" borderId="14" xfId="0" applyFont="1" applyFill="1" applyBorder="1" applyAlignment="1">
      <alignment horizontal="center" vertical="center" wrapText="1"/>
    </xf>
    <xf numFmtId="0" fontId="8" fillId="13" borderId="21" xfId="0" applyFont="1" applyFill="1" applyBorder="1" applyAlignment="1">
      <alignment horizontal="center" vertical="center" wrapText="1"/>
    </xf>
    <xf numFmtId="10" fontId="8" fillId="13" borderId="16" xfId="0" applyNumberFormat="1" applyFont="1" applyFill="1" applyBorder="1" applyAlignment="1">
      <alignment horizontal="center" vertical="center" wrapText="1"/>
    </xf>
    <xf numFmtId="10" fontId="8" fillId="13" borderId="17" xfId="0" applyNumberFormat="1" applyFont="1" applyFill="1" applyBorder="1" applyAlignment="1">
      <alignment horizontal="center" vertical="center" wrapText="1"/>
    </xf>
    <xf numFmtId="10" fontId="8" fillId="13" borderId="18" xfId="0" applyNumberFormat="1" applyFont="1" applyFill="1" applyBorder="1" applyAlignment="1">
      <alignment horizontal="center" vertical="center" wrapText="1"/>
    </xf>
    <xf numFmtId="0" fontId="8" fillId="13" borderId="16" xfId="0" applyFont="1" applyFill="1" applyBorder="1" applyAlignment="1">
      <alignment horizontal="center" vertical="center"/>
    </xf>
    <xf numFmtId="0" fontId="8" fillId="13" borderId="17" xfId="0" applyFont="1" applyFill="1" applyBorder="1" applyAlignment="1">
      <alignment horizontal="center" vertical="center"/>
    </xf>
    <xf numFmtId="0" fontId="8" fillId="13" borderId="18" xfId="0" applyFont="1" applyFill="1" applyBorder="1" applyAlignment="1">
      <alignment horizontal="center" vertical="center"/>
    </xf>
    <xf numFmtId="2" fontId="0" fillId="0" borderId="25" xfId="0" applyNumberFormat="1" applyBorder="1" applyAlignment="1">
      <alignment horizontal="center" vertical="center"/>
    </xf>
    <xf numFmtId="2" fontId="0" fillId="0" borderId="29" xfId="0" applyNumberFormat="1" applyBorder="1" applyAlignment="1">
      <alignment horizontal="center" vertical="center"/>
    </xf>
    <xf numFmtId="2" fontId="0" fillId="0" borderId="31" xfId="0" applyNumberFormat="1" applyBorder="1" applyAlignment="1">
      <alignment horizontal="center" vertical="center"/>
    </xf>
    <xf numFmtId="165" fontId="0" fillId="0" borderId="26" xfId="0" applyNumberFormat="1" applyBorder="1" applyAlignment="1">
      <alignment horizontal="center" vertical="center"/>
    </xf>
    <xf numFmtId="165" fontId="0" fillId="0" borderId="30" xfId="0" applyNumberFormat="1" applyBorder="1" applyAlignment="1">
      <alignment horizontal="center" vertical="center"/>
    </xf>
    <xf numFmtId="165" fontId="0" fillId="0" borderId="32" xfId="0" applyNumberFormat="1" applyBorder="1" applyAlignment="1">
      <alignment horizontal="center" vertical="center"/>
    </xf>
    <xf numFmtId="0" fontId="8" fillId="13" borderId="13" xfId="0" applyFont="1" applyFill="1" applyBorder="1" applyAlignment="1">
      <alignment horizontal="center" vertical="center" wrapText="1"/>
    </xf>
    <xf numFmtId="0" fontId="8" fillId="13" borderId="20" xfId="0" applyFont="1" applyFill="1" applyBorder="1" applyAlignment="1">
      <alignment horizontal="center" vertical="center" wrapText="1"/>
    </xf>
    <xf numFmtId="0" fontId="8" fillId="13" borderId="15" xfId="0" applyFont="1" applyFill="1" applyBorder="1" applyAlignment="1">
      <alignment horizontal="center" vertical="center" wrapText="1"/>
    </xf>
    <xf numFmtId="0" fontId="8" fillId="13" borderId="22" xfId="0" applyFont="1" applyFill="1" applyBorder="1" applyAlignment="1">
      <alignment horizontal="center" vertical="center" wrapText="1"/>
    </xf>
    <xf numFmtId="0" fontId="1" fillId="6" borderId="10" xfId="0" quotePrefix="1" applyFont="1" applyFill="1" applyBorder="1" applyAlignment="1">
      <alignment horizontal="center" vertical="center" wrapText="1"/>
    </xf>
    <xf numFmtId="0" fontId="1" fillId="6" borderId="9" xfId="0" applyFont="1" applyFill="1" applyBorder="1" applyAlignment="1">
      <alignment horizontal="center" vertical="center" wrapText="1"/>
    </xf>
    <xf numFmtId="9" fontId="1" fillId="7" borderId="9" xfId="0" applyNumberFormat="1" applyFont="1" applyFill="1" applyBorder="1" applyAlignment="1">
      <alignment horizontal="center" vertical="center" wrapText="1"/>
    </xf>
    <xf numFmtId="0" fontId="1" fillId="8" borderId="9"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5" fillId="5" borderId="6" xfId="0" applyFont="1" applyFill="1" applyBorder="1" applyAlignment="1">
      <alignment horizontal="center" vertical="center" wrapText="1"/>
    </xf>
  </cellXfs>
  <cellStyles count="2">
    <cellStyle name="Normal" xfId="0" builtinId="0"/>
    <cellStyle name="Pourcentage" xfId="1" builtinId="5"/>
  </cellStyles>
  <dxfs count="25">
    <dxf>
      <font>
        <color rgb="FF9C0006"/>
      </font>
      <fill>
        <patternFill patternType="solid">
          <fgColor rgb="FFFFC7CE"/>
          <bgColor rgb="FFFFC7CE"/>
        </patternFill>
      </fill>
    </dxf>
    <dxf>
      <font>
        <color rgb="FF9C65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8"/>
  <sheetViews>
    <sheetView tabSelected="1" workbookViewId="0">
      <pane xSplit="5" ySplit="1" topLeftCell="F2" activePane="bottomRight" state="frozen"/>
      <selection activeCell="D13" sqref="D13"/>
      <selection pane="topRight"/>
      <selection pane="bottomLeft"/>
      <selection pane="bottomRight" activeCell="A18" sqref="A18:Q18"/>
    </sheetView>
  </sheetViews>
  <sheetFormatPr baseColWidth="10" defaultRowHeight="11.25" outlineLevelCol="1"/>
  <cols>
    <col min="1" max="1" width="9.140625" style="2" customWidth="1"/>
    <col min="2" max="2" width="6.5703125" style="3" customWidth="1"/>
    <col min="3" max="3" width="7.28515625" style="4" customWidth="1"/>
    <col min="4" max="4" width="10.85546875" style="4" customWidth="1"/>
    <col min="5" max="5" width="24.7109375" style="5" customWidth="1"/>
    <col min="6" max="6" width="19.42578125" style="4" customWidth="1"/>
    <col min="7" max="7" width="20.42578125" style="4" customWidth="1"/>
    <col min="8" max="8" width="23.7109375" style="6" customWidth="1"/>
    <col min="9" max="9" width="11.42578125" style="7" customWidth="1" outlineLevel="1"/>
    <col min="10" max="10" width="8.5703125" style="7" customWidth="1" outlineLevel="1"/>
    <col min="11" max="11" width="10" style="7" customWidth="1" outlineLevel="1"/>
    <col min="12" max="15" width="8.7109375" style="8" customWidth="1"/>
    <col min="16" max="16" width="11.42578125" style="9" customWidth="1"/>
    <col min="17" max="17" width="52.7109375" style="9" customWidth="1"/>
    <col min="18" max="18" width="14.42578125" style="9" customWidth="1"/>
    <col min="19" max="19" width="46.7109375" style="9" customWidth="1"/>
    <col min="20" max="20" width="34.5703125" style="10" customWidth="1"/>
    <col min="21" max="258" width="11.42578125" style="1"/>
    <col min="259" max="259" width="6.42578125" style="1" bestFit="1" customWidth="1"/>
    <col min="260" max="260" width="4.140625" style="1" customWidth="1"/>
    <col min="261" max="261" width="6.42578125" style="1" customWidth="1"/>
    <col min="262" max="262" width="10.85546875" style="1" customWidth="1"/>
    <col min="263" max="263" width="10.42578125" style="1" customWidth="1"/>
    <col min="264" max="264" width="24.7109375" style="1" customWidth="1"/>
    <col min="265" max="265" width="12.7109375" style="1" customWidth="1"/>
    <col min="266" max="266" width="11.42578125" style="1" customWidth="1"/>
    <col min="267" max="270" width="8.7109375" style="1" customWidth="1"/>
    <col min="271" max="271" width="11.42578125" style="1" customWidth="1"/>
    <col min="272" max="272" width="52.7109375" style="1" customWidth="1"/>
    <col min="273" max="273" width="14.42578125" style="1" customWidth="1"/>
    <col min="274" max="274" width="23.7109375" style="1" customWidth="1"/>
    <col min="275" max="514" width="11.42578125" style="1"/>
    <col min="515" max="515" width="6.42578125" style="1" bestFit="1" customWidth="1"/>
    <col min="516" max="516" width="4.140625" style="1" customWidth="1"/>
    <col min="517" max="517" width="6.42578125" style="1" customWidth="1"/>
    <col min="518" max="518" width="10.85546875" style="1" customWidth="1"/>
    <col min="519" max="519" width="10.42578125" style="1" customWidth="1"/>
    <col min="520" max="520" width="24.7109375" style="1" customWidth="1"/>
    <col min="521" max="521" width="12.7109375" style="1" customWidth="1"/>
    <col min="522" max="522" width="11.42578125" style="1" customWidth="1"/>
    <col min="523" max="526" width="8.7109375" style="1" customWidth="1"/>
    <col min="527" max="527" width="11.42578125" style="1" customWidth="1"/>
    <col min="528" max="528" width="52.7109375" style="1" customWidth="1"/>
    <col min="529" max="529" width="14.42578125" style="1" customWidth="1"/>
    <col min="530" max="530" width="23.7109375" style="1" customWidth="1"/>
    <col min="531" max="770" width="11.42578125" style="1"/>
    <col min="771" max="771" width="6.42578125" style="1" bestFit="1" customWidth="1"/>
    <col min="772" max="772" width="4.140625" style="1" customWidth="1"/>
    <col min="773" max="773" width="6.42578125" style="1" customWidth="1"/>
    <col min="774" max="774" width="10.85546875" style="1" customWidth="1"/>
    <col min="775" max="775" width="10.42578125" style="1" customWidth="1"/>
    <col min="776" max="776" width="24.7109375" style="1" customWidth="1"/>
    <col min="777" max="777" width="12.7109375" style="1" customWidth="1"/>
    <col min="778" max="778" width="11.42578125" style="1" customWidth="1"/>
    <col min="779" max="782" width="8.7109375" style="1" customWidth="1"/>
    <col min="783" max="783" width="11.42578125" style="1" customWidth="1"/>
    <col min="784" max="784" width="52.7109375" style="1" customWidth="1"/>
    <col min="785" max="785" width="14.42578125" style="1" customWidth="1"/>
    <col min="786" max="786" width="23.7109375" style="1" customWidth="1"/>
    <col min="787" max="1026" width="11.42578125" style="1"/>
    <col min="1027" max="1027" width="6.42578125" style="1" bestFit="1" customWidth="1"/>
    <col min="1028" max="1028" width="4.140625" style="1" customWidth="1"/>
    <col min="1029" max="1029" width="6.42578125" style="1" customWidth="1"/>
    <col min="1030" max="1030" width="10.85546875" style="1" customWidth="1"/>
    <col min="1031" max="1031" width="10.42578125" style="1" customWidth="1"/>
    <col min="1032" max="1032" width="24.7109375" style="1" customWidth="1"/>
    <col min="1033" max="1033" width="12.7109375" style="1" customWidth="1"/>
    <col min="1034" max="1034" width="11.42578125" style="1" customWidth="1"/>
    <col min="1035" max="1038" width="8.7109375" style="1" customWidth="1"/>
    <col min="1039" max="1039" width="11.42578125" style="1" customWidth="1"/>
    <col min="1040" max="1040" width="52.7109375" style="1" customWidth="1"/>
    <col min="1041" max="1041" width="14.42578125" style="1" customWidth="1"/>
    <col min="1042" max="1042" width="23.7109375" style="1" customWidth="1"/>
    <col min="1043" max="1282" width="11.42578125" style="1"/>
    <col min="1283" max="1283" width="6.42578125" style="1" bestFit="1" customWidth="1"/>
    <col min="1284" max="1284" width="4.140625" style="1" customWidth="1"/>
    <col min="1285" max="1285" width="6.42578125" style="1" customWidth="1"/>
    <col min="1286" max="1286" width="10.85546875" style="1" customWidth="1"/>
    <col min="1287" max="1287" width="10.42578125" style="1" customWidth="1"/>
    <col min="1288" max="1288" width="24.7109375" style="1" customWidth="1"/>
    <col min="1289" max="1289" width="12.7109375" style="1" customWidth="1"/>
    <col min="1290" max="1290" width="11.42578125" style="1" customWidth="1"/>
    <col min="1291" max="1294" width="8.7109375" style="1" customWidth="1"/>
    <col min="1295" max="1295" width="11.42578125" style="1" customWidth="1"/>
    <col min="1296" max="1296" width="52.7109375" style="1" customWidth="1"/>
    <col min="1297" max="1297" width="14.42578125" style="1" customWidth="1"/>
    <col min="1298" max="1298" width="23.7109375" style="1" customWidth="1"/>
    <col min="1299" max="1538" width="11.42578125" style="1"/>
    <col min="1539" max="1539" width="6.42578125" style="1" bestFit="1" customWidth="1"/>
    <col min="1540" max="1540" width="4.140625" style="1" customWidth="1"/>
    <col min="1541" max="1541" width="6.42578125" style="1" customWidth="1"/>
    <col min="1542" max="1542" width="10.85546875" style="1" customWidth="1"/>
    <col min="1543" max="1543" width="10.42578125" style="1" customWidth="1"/>
    <col min="1544" max="1544" width="24.7109375" style="1" customWidth="1"/>
    <col min="1545" max="1545" width="12.7109375" style="1" customWidth="1"/>
    <col min="1546" max="1546" width="11.42578125" style="1" customWidth="1"/>
    <col min="1547" max="1550" width="8.7109375" style="1" customWidth="1"/>
    <col min="1551" max="1551" width="11.42578125" style="1" customWidth="1"/>
    <col min="1552" max="1552" width="52.7109375" style="1" customWidth="1"/>
    <col min="1553" max="1553" width="14.42578125" style="1" customWidth="1"/>
    <col min="1554" max="1554" width="23.7109375" style="1" customWidth="1"/>
    <col min="1555" max="1794" width="11.42578125" style="1"/>
    <col min="1795" max="1795" width="6.42578125" style="1" bestFit="1" customWidth="1"/>
    <col min="1796" max="1796" width="4.140625" style="1" customWidth="1"/>
    <col min="1797" max="1797" width="6.42578125" style="1" customWidth="1"/>
    <col min="1798" max="1798" width="10.85546875" style="1" customWidth="1"/>
    <col min="1799" max="1799" width="10.42578125" style="1" customWidth="1"/>
    <col min="1800" max="1800" width="24.7109375" style="1" customWidth="1"/>
    <col min="1801" max="1801" width="12.7109375" style="1" customWidth="1"/>
    <col min="1802" max="1802" width="11.42578125" style="1" customWidth="1"/>
    <col min="1803" max="1806" width="8.7109375" style="1" customWidth="1"/>
    <col min="1807" max="1807" width="11.42578125" style="1" customWidth="1"/>
    <col min="1808" max="1808" width="52.7109375" style="1" customWidth="1"/>
    <col min="1809" max="1809" width="14.42578125" style="1" customWidth="1"/>
    <col min="1810" max="1810" width="23.7109375" style="1" customWidth="1"/>
    <col min="1811" max="2050" width="11.42578125" style="1"/>
    <col min="2051" max="2051" width="6.42578125" style="1" bestFit="1" customWidth="1"/>
    <col min="2052" max="2052" width="4.140625" style="1" customWidth="1"/>
    <col min="2053" max="2053" width="6.42578125" style="1" customWidth="1"/>
    <col min="2054" max="2054" width="10.85546875" style="1" customWidth="1"/>
    <col min="2055" max="2055" width="10.42578125" style="1" customWidth="1"/>
    <col min="2056" max="2056" width="24.7109375" style="1" customWidth="1"/>
    <col min="2057" max="2057" width="12.7109375" style="1" customWidth="1"/>
    <col min="2058" max="2058" width="11.42578125" style="1" customWidth="1"/>
    <col min="2059" max="2062" width="8.7109375" style="1" customWidth="1"/>
    <col min="2063" max="2063" width="11.42578125" style="1" customWidth="1"/>
    <col min="2064" max="2064" width="52.7109375" style="1" customWidth="1"/>
    <col min="2065" max="2065" width="14.42578125" style="1" customWidth="1"/>
    <col min="2066" max="2066" width="23.7109375" style="1" customWidth="1"/>
    <col min="2067" max="2306" width="11.42578125" style="1"/>
    <col min="2307" max="2307" width="6.42578125" style="1" bestFit="1" customWidth="1"/>
    <col min="2308" max="2308" width="4.140625" style="1" customWidth="1"/>
    <col min="2309" max="2309" width="6.42578125" style="1" customWidth="1"/>
    <col min="2310" max="2310" width="10.85546875" style="1" customWidth="1"/>
    <col min="2311" max="2311" width="10.42578125" style="1" customWidth="1"/>
    <col min="2312" max="2312" width="24.7109375" style="1" customWidth="1"/>
    <col min="2313" max="2313" width="12.7109375" style="1" customWidth="1"/>
    <col min="2314" max="2314" width="11.42578125" style="1" customWidth="1"/>
    <col min="2315" max="2318" width="8.7109375" style="1" customWidth="1"/>
    <col min="2319" max="2319" width="11.42578125" style="1" customWidth="1"/>
    <col min="2320" max="2320" width="52.7109375" style="1" customWidth="1"/>
    <col min="2321" max="2321" width="14.42578125" style="1" customWidth="1"/>
    <col min="2322" max="2322" width="23.7109375" style="1" customWidth="1"/>
    <col min="2323" max="2562" width="11.42578125" style="1"/>
    <col min="2563" max="2563" width="6.42578125" style="1" bestFit="1" customWidth="1"/>
    <col min="2564" max="2564" width="4.140625" style="1" customWidth="1"/>
    <col min="2565" max="2565" width="6.42578125" style="1" customWidth="1"/>
    <col min="2566" max="2566" width="10.85546875" style="1" customWidth="1"/>
    <col min="2567" max="2567" width="10.42578125" style="1" customWidth="1"/>
    <col min="2568" max="2568" width="24.7109375" style="1" customWidth="1"/>
    <col min="2569" max="2569" width="12.7109375" style="1" customWidth="1"/>
    <col min="2570" max="2570" width="11.42578125" style="1" customWidth="1"/>
    <col min="2571" max="2574" width="8.7109375" style="1" customWidth="1"/>
    <col min="2575" max="2575" width="11.42578125" style="1" customWidth="1"/>
    <col min="2576" max="2576" width="52.7109375" style="1" customWidth="1"/>
    <col min="2577" max="2577" width="14.42578125" style="1" customWidth="1"/>
    <col min="2578" max="2578" width="23.7109375" style="1" customWidth="1"/>
    <col min="2579" max="2818" width="11.42578125" style="1"/>
    <col min="2819" max="2819" width="6.42578125" style="1" bestFit="1" customWidth="1"/>
    <col min="2820" max="2820" width="4.140625" style="1" customWidth="1"/>
    <col min="2821" max="2821" width="6.42578125" style="1" customWidth="1"/>
    <col min="2822" max="2822" width="10.85546875" style="1" customWidth="1"/>
    <col min="2823" max="2823" width="10.42578125" style="1" customWidth="1"/>
    <col min="2824" max="2824" width="24.7109375" style="1" customWidth="1"/>
    <col min="2825" max="2825" width="12.7109375" style="1" customWidth="1"/>
    <col min="2826" max="2826" width="11.42578125" style="1" customWidth="1"/>
    <col min="2827" max="2830" width="8.7109375" style="1" customWidth="1"/>
    <col min="2831" max="2831" width="11.42578125" style="1" customWidth="1"/>
    <col min="2832" max="2832" width="52.7109375" style="1" customWidth="1"/>
    <col min="2833" max="2833" width="14.42578125" style="1" customWidth="1"/>
    <col min="2834" max="2834" width="23.7109375" style="1" customWidth="1"/>
    <col min="2835" max="3074" width="11.42578125" style="1"/>
    <col min="3075" max="3075" width="6.42578125" style="1" bestFit="1" customWidth="1"/>
    <col min="3076" max="3076" width="4.140625" style="1" customWidth="1"/>
    <col min="3077" max="3077" width="6.42578125" style="1" customWidth="1"/>
    <col min="3078" max="3078" width="10.85546875" style="1" customWidth="1"/>
    <col min="3079" max="3079" width="10.42578125" style="1" customWidth="1"/>
    <col min="3080" max="3080" width="24.7109375" style="1" customWidth="1"/>
    <col min="3081" max="3081" width="12.7109375" style="1" customWidth="1"/>
    <col min="3082" max="3082" width="11.42578125" style="1" customWidth="1"/>
    <col min="3083" max="3086" width="8.7109375" style="1" customWidth="1"/>
    <col min="3087" max="3087" width="11.42578125" style="1" customWidth="1"/>
    <col min="3088" max="3088" width="52.7109375" style="1" customWidth="1"/>
    <col min="3089" max="3089" width="14.42578125" style="1" customWidth="1"/>
    <col min="3090" max="3090" width="23.7109375" style="1" customWidth="1"/>
    <col min="3091" max="3330" width="11.42578125" style="1"/>
    <col min="3331" max="3331" width="6.42578125" style="1" bestFit="1" customWidth="1"/>
    <col min="3332" max="3332" width="4.140625" style="1" customWidth="1"/>
    <col min="3333" max="3333" width="6.42578125" style="1" customWidth="1"/>
    <col min="3334" max="3334" width="10.85546875" style="1" customWidth="1"/>
    <col min="3335" max="3335" width="10.42578125" style="1" customWidth="1"/>
    <col min="3336" max="3336" width="24.7109375" style="1" customWidth="1"/>
    <col min="3337" max="3337" width="12.7109375" style="1" customWidth="1"/>
    <col min="3338" max="3338" width="11.42578125" style="1" customWidth="1"/>
    <col min="3339" max="3342" width="8.7109375" style="1" customWidth="1"/>
    <col min="3343" max="3343" width="11.42578125" style="1" customWidth="1"/>
    <col min="3344" max="3344" width="52.7109375" style="1" customWidth="1"/>
    <col min="3345" max="3345" width="14.42578125" style="1" customWidth="1"/>
    <col min="3346" max="3346" width="23.7109375" style="1" customWidth="1"/>
    <col min="3347" max="3586" width="11.42578125" style="1"/>
    <col min="3587" max="3587" width="6.42578125" style="1" bestFit="1" customWidth="1"/>
    <col min="3588" max="3588" width="4.140625" style="1" customWidth="1"/>
    <col min="3589" max="3589" width="6.42578125" style="1" customWidth="1"/>
    <col min="3590" max="3590" width="10.85546875" style="1" customWidth="1"/>
    <col min="3591" max="3591" width="10.42578125" style="1" customWidth="1"/>
    <col min="3592" max="3592" width="24.7109375" style="1" customWidth="1"/>
    <col min="3593" max="3593" width="12.7109375" style="1" customWidth="1"/>
    <col min="3594" max="3594" width="11.42578125" style="1" customWidth="1"/>
    <col min="3595" max="3598" width="8.7109375" style="1" customWidth="1"/>
    <col min="3599" max="3599" width="11.42578125" style="1" customWidth="1"/>
    <col min="3600" max="3600" width="52.7109375" style="1" customWidth="1"/>
    <col min="3601" max="3601" width="14.42578125" style="1" customWidth="1"/>
    <col min="3602" max="3602" width="23.7109375" style="1" customWidth="1"/>
    <col min="3603" max="3842" width="11.42578125" style="1"/>
    <col min="3843" max="3843" width="6.42578125" style="1" bestFit="1" customWidth="1"/>
    <col min="3844" max="3844" width="4.140625" style="1" customWidth="1"/>
    <col min="3845" max="3845" width="6.42578125" style="1" customWidth="1"/>
    <col min="3846" max="3846" width="10.85546875" style="1" customWidth="1"/>
    <col min="3847" max="3847" width="10.42578125" style="1" customWidth="1"/>
    <col min="3848" max="3848" width="24.7109375" style="1" customWidth="1"/>
    <col min="3849" max="3849" width="12.7109375" style="1" customWidth="1"/>
    <col min="3850" max="3850" width="11.42578125" style="1" customWidth="1"/>
    <col min="3851" max="3854" width="8.7109375" style="1" customWidth="1"/>
    <col min="3855" max="3855" width="11.42578125" style="1" customWidth="1"/>
    <col min="3856" max="3856" width="52.7109375" style="1" customWidth="1"/>
    <col min="3857" max="3857" width="14.42578125" style="1" customWidth="1"/>
    <col min="3858" max="3858" width="23.7109375" style="1" customWidth="1"/>
    <col min="3859" max="4098" width="11.42578125" style="1"/>
    <col min="4099" max="4099" width="6.42578125" style="1" bestFit="1" customWidth="1"/>
    <col min="4100" max="4100" width="4.140625" style="1" customWidth="1"/>
    <col min="4101" max="4101" width="6.42578125" style="1" customWidth="1"/>
    <col min="4102" max="4102" width="10.85546875" style="1" customWidth="1"/>
    <col min="4103" max="4103" width="10.42578125" style="1" customWidth="1"/>
    <col min="4104" max="4104" width="24.7109375" style="1" customWidth="1"/>
    <col min="4105" max="4105" width="12.7109375" style="1" customWidth="1"/>
    <col min="4106" max="4106" width="11.42578125" style="1" customWidth="1"/>
    <col min="4107" max="4110" width="8.7109375" style="1" customWidth="1"/>
    <col min="4111" max="4111" width="11.42578125" style="1" customWidth="1"/>
    <col min="4112" max="4112" width="52.7109375" style="1" customWidth="1"/>
    <col min="4113" max="4113" width="14.42578125" style="1" customWidth="1"/>
    <col min="4114" max="4114" width="23.7109375" style="1" customWidth="1"/>
    <col min="4115" max="4354" width="11.42578125" style="1"/>
    <col min="4355" max="4355" width="6.42578125" style="1" bestFit="1" customWidth="1"/>
    <col min="4356" max="4356" width="4.140625" style="1" customWidth="1"/>
    <col min="4357" max="4357" width="6.42578125" style="1" customWidth="1"/>
    <col min="4358" max="4358" width="10.85546875" style="1" customWidth="1"/>
    <col min="4359" max="4359" width="10.42578125" style="1" customWidth="1"/>
    <col min="4360" max="4360" width="24.7109375" style="1" customWidth="1"/>
    <col min="4361" max="4361" width="12.7109375" style="1" customWidth="1"/>
    <col min="4362" max="4362" width="11.42578125" style="1" customWidth="1"/>
    <col min="4363" max="4366" width="8.7109375" style="1" customWidth="1"/>
    <col min="4367" max="4367" width="11.42578125" style="1" customWidth="1"/>
    <col min="4368" max="4368" width="52.7109375" style="1" customWidth="1"/>
    <col min="4369" max="4369" width="14.42578125" style="1" customWidth="1"/>
    <col min="4370" max="4370" width="23.7109375" style="1" customWidth="1"/>
    <col min="4371" max="4610" width="11.42578125" style="1"/>
    <col min="4611" max="4611" width="6.42578125" style="1" bestFit="1" customWidth="1"/>
    <col min="4612" max="4612" width="4.140625" style="1" customWidth="1"/>
    <col min="4613" max="4613" width="6.42578125" style="1" customWidth="1"/>
    <col min="4614" max="4614" width="10.85546875" style="1" customWidth="1"/>
    <col min="4615" max="4615" width="10.42578125" style="1" customWidth="1"/>
    <col min="4616" max="4616" width="24.7109375" style="1" customWidth="1"/>
    <col min="4617" max="4617" width="12.7109375" style="1" customWidth="1"/>
    <col min="4618" max="4618" width="11.42578125" style="1" customWidth="1"/>
    <col min="4619" max="4622" width="8.7109375" style="1" customWidth="1"/>
    <col min="4623" max="4623" width="11.42578125" style="1" customWidth="1"/>
    <col min="4624" max="4624" width="52.7109375" style="1" customWidth="1"/>
    <col min="4625" max="4625" width="14.42578125" style="1" customWidth="1"/>
    <col min="4626" max="4626" width="23.7109375" style="1" customWidth="1"/>
    <col min="4627" max="4866" width="11.42578125" style="1"/>
    <col min="4867" max="4867" width="6.42578125" style="1" bestFit="1" customWidth="1"/>
    <col min="4868" max="4868" width="4.140625" style="1" customWidth="1"/>
    <col min="4869" max="4869" width="6.42578125" style="1" customWidth="1"/>
    <col min="4870" max="4870" width="10.85546875" style="1" customWidth="1"/>
    <col min="4871" max="4871" width="10.42578125" style="1" customWidth="1"/>
    <col min="4872" max="4872" width="24.7109375" style="1" customWidth="1"/>
    <col min="4873" max="4873" width="12.7109375" style="1" customWidth="1"/>
    <col min="4874" max="4874" width="11.42578125" style="1" customWidth="1"/>
    <col min="4875" max="4878" width="8.7109375" style="1" customWidth="1"/>
    <col min="4879" max="4879" width="11.42578125" style="1" customWidth="1"/>
    <col min="4880" max="4880" width="52.7109375" style="1" customWidth="1"/>
    <col min="4881" max="4881" width="14.42578125" style="1" customWidth="1"/>
    <col min="4882" max="4882" width="23.7109375" style="1" customWidth="1"/>
    <col min="4883" max="5122" width="11.42578125" style="1"/>
    <col min="5123" max="5123" width="6.42578125" style="1" bestFit="1" customWidth="1"/>
    <col min="5124" max="5124" width="4.140625" style="1" customWidth="1"/>
    <col min="5125" max="5125" width="6.42578125" style="1" customWidth="1"/>
    <col min="5126" max="5126" width="10.85546875" style="1" customWidth="1"/>
    <col min="5127" max="5127" width="10.42578125" style="1" customWidth="1"/>
    <col min="5128" max="5128" width="24.7109375" style="1" customWidth="1"/>
    <col min="5129" max="5129" width="12.7109375" style="1" customWidth="1"/>
    <col min="5130" max="5130" width="11.42578125" style="1" customWidth="1"/>
    <col min="5131" max="5134" width="8.7109375" style="1" customWidth="1"/>
    <col min="5135" max="5135" width="11.42578125" style="1" customWidth="1"/>
    <col min="5136" max="5136" width="52.7109375" style="1" customWidth="1"/>
    <col min="5137" max="5137" width="14.42578125" style="1" customWidth="1"/>
    <col min="5138" max="5138" width="23.7109375" style="1" customWidth="1"/>
    <col min="5139" max="5378" width="11.42578125" style="1"/>
    <col min="5379" max="5379" width="6.42578125" style="1" bestFit="1" customWidth="1"/>
    <col min="5380" max="5380" width="4.140625" style="1" customWidth="1"/>
    <col min="5381" max="5381" width="6.42578125" style="1" customWidth="1"/>
    <col min="5382" max="5382" width="10.85546875" style="1" customWidth="1"/>
    <col min="5383" max="5383" width="10.42578125" style="1" customWidth="1"/>
    <col min="5384" max="5384" width="24.7109375" style="1" customWidth="1"/>
    <col min="5385" max="5385" width="12.7109375" style="1" customWidth="1"/>
    <col min="5386" max="5386" width="11.42578125" style="1" customWidth="1"/>
    <col min="5387" max="5390" width="8.7109375" style="1" customWidth="1"/>
    <col min="5391" max="5391" width="11.42578125" style="1" customWidth="1"/>
    <col min="5392" max="5392" width="52.7109375" style="1" customWidth="1"/>
    <col min="5393" max="5393" width="14.42578125" style="1" customWidth="1"/>
    <col min="5394" max="5394" width="23.7109375" style="1" customWidth="1"/>
    <col min="5395" max="5634" width="11.42578125" style="1"/>
    <col min="5635" max="5635" width="6.42578125" style="1" bestFit="1" customWidth="1"/>
    <col min="5636" max="5636" width="4.140625" style="1" customWidth="1"/>
    <col min="5637" max="5637" width="6.42578125" style="1" customWidth="1"/>
    <col min="5638" max="5638" width="10.85546875" style="1" customWidth="1"/>
    <col min="5639" max="5639" width="10.42578125" style="1" customWidth="1"/>
    <col min="5640" max="5640" width="24.7109375" style="1" customWidth="1"/>
    <col min="5641" max="5641" width="12.7109375" style="1" customWidth="1"/>
    <col min="5642" max="5642" width="11.42578125" style="1" customWidth="1"/>
    <col min="5643" max="5646" width="8.7109375" style="1" customWidth="1"/>
    <col min="5647" max="5647" width="11.42578125" style="1" customWidth="1"/>
    <col min="5648" max="5648" width="52.7109375" style="1" customWidth="1"/>
    <col min="5649" max="5649" width="14.42578125" style="1" customWidth="1"/>
    <col min="5650" max="5650" width="23.7109375" style="1" customWidth="1"/>
    <col min="5651" max="5890" width="11.42578125" style="1"/>
    <col min="5891" max="5891" width="6.42578125" style="1" bestFit="1" customWidth="1"/>
    <col min="5892" max="5892" width="4.140625" style="1" customWidth="1"/>
    <col min="5893" max="5893" width="6.42578125" style="1" customWidth="1"/>
    <col min="5894" max="5894" width="10.85546875" style="1" customWidth="1"/>
    <col min="5895" max="5895" width="10.42578125" style="1" customWidth="1"/>
    <col min="5896" max="5896" width="24.7109375" style="1" customWidth="1"/>
    <col min="5897" max="5897" width="12.7109375" style="1" customWidth="1"/>
    <col min="5898" max="5898" width="11.42578125" style="1" customWidth="1"/>
    <col min="5899" max="5902" width="8.7109375" style="1" customWidth="1"/>
    <col min="5903" max="5903" width="11.42578125" style="1" customWidth="1"/>
    <col min="5904" max="5904" width="52.7109375" style="1" customWidth="1"/>
    <col min="5905" max="5905" width="14.42578125" style="1" customWidth="1"/>
    <col min="5906" max="5906" width="23.7109375" style="1" customWidth="1"/>
    <col min="5907" max="6146" width="11.42578125" style="1"/>
    <col min="6147" max="6147" width="6.42578125" style="1" bestFit="1" customWidth="1"/>
    <col min="6148" max="6148" width="4.140625" style="1" customWidth="1"/>
    <col min="6149" max="6149" width="6.42578125" style="1" customWidth="1"/>
    <col min="6150" max="6150" width="10.85546875" style="1" customWidth="1"/>
    <col min="6151" max="6151" width="10.42578125" style="1" customWidth="1"/>
    <col min="6152" max="6152" width="24.7109375" style="1" customWidth="1"/>
    <col min="6153" max="6153" width="12.7109375" style="1" customWidth="1"/>
    <col min="6154" max="6154" width="11.42578125" style="1" customWidth="1"/>
    <col min="6155" max="6158" width="8.7109375" style="1" customWidth="1"/>
    <col min="6159" max="6159" width="11.42578125" style="1" customWidth="1"/>
    <col min="6160" max="6160" width="52.7109375" style="1" customWidth="1"/>
    <col min="6161" max="6161" width="14.42578125" style="1" customWidth="1"/>
    <col min="6162" max="6162" width="23.7109375" style="1" customWidth="1"/>
    <col min="6163" max="6402" width="11.42578125" style="1"/>
    <col min="6403" max="6403" width="6.42578125" style="1" bestFit="1" customWidth="1"/>
    <col min="6404" max="6404" width="4.140625" style="1" customWidth="1"/>
    <col min="6405" max="6405" width="6.42578125" style="1" customWidth="1"/>
    <col min="6406" max="6406" width="10.85546875" style="1" customWidth="1"/>
    <col min="6407" max="6407" width="10.42578125" style="1" customWidth="1"/>
    <col min="6408" max="6408" width="24.7109375" style="1" customWidth="1"/>
    <col min="6409" max="6409" width="12.7109375" style="1" customWidth="1"/>
    <col min="6410" max="6410" width="11.42578125" style="1" customWidth="1"/>
    <col min="6411" max="6414" width="8.7109375" style="1" customWidth="1"/>
    <col min="6415" max="6415" width="11.42578125" style="1" customWidth="1"/>
    <col min="6416" max="6416" width="52.7109375" style="1" customWidth="1"/>
    <col min="6417" max="6417" width="14.42578125" style="1" customWidth="1"/>
    <col min="6418" max="6418" width="23.7109375" style="1" customWidth="1"/>
    <col min="6419" max="6658" width="11.42578125" style="1"/>
    <col min="6659" max="6659" width="6.42578125" style="1" bestFit="1" customWidth="1"/>
    <col min="6660" max="6660" width="4.140625" style="1" customWidth="1"/>
    <col min="6661" max="6661" width="6.42578125" style="1" customWidth="1"/>
    <col min="6662" max="6662" width="10.85546875" style="1" customWidth="1"/>
    <col min="6663" max="6663" width="10.42578125" style="1" customWidth="1"/>
    <col min="6664" max="6664" width="24.7109375" style="1" customWidth="1"/>
    <col min="6665" max="6665" width="12.7109375" style="1" customWidth="1"/>
    <col min="6666" max="6666" width="11.42578125" style="1" customWidth="1"/>
    <col min="6667" max="6670" width="8.7109375" style="1" customWidth="1"/>
    <col min="6671" max="6671" width="11.42578125" style="1" customWidth="1"/>
    <col min="6672" max="6672" width="52.7109375" style="1" customWidth="1"/>
    <col min="6673" max="6673" width="14.42578125" style="1" customWidth="1"/>
    <col min="6674" max="6674" width="23.7109375" style="1" customWidth="1"/>
    <col min="6675" max="6914" width="11.42578125" style="1"/>
    <col min="6915" max="6915" width="6.42578125" style="1" bestFit="1" customWidth="1"/>
    <col min="6916" max="6916" width="4.140625" style="1" customWidth="1"/>
    <col min="6917" max="6917" width="6.42578125" style="1" customWidth="1"/>
    <col min="6918" max="6918" width="10.85546875" style="1" customWidth="1"/>
    <col min="6919" max="6919" width="10.42578125" style="1" customWidth="1"/>
    <col min="6920" max="6920" width="24.7109375" style="1" customWidth="1"/>
    <col min="6921" max="6921" width="12.7109375" style="1" customWidth="1"/>
    <col min="6922" max="6922" width="11.42578125" style="1" customWidth="1"/>
    <col min="6923" max="6926" width="8.7109375" style="1" customWidth="1"/>
    <col min="6927" max="6927" width="11.42578125" style="1" customWidth="1"/>
    <col min="6928" max="6928" width="52.7109375" style="1" customWidth="1"/>
    <col min="6929" max="6929" width="14.42578125" style="1" customWidth="1"/>
    <col min="6930" max="6930" width="23.7109375" style="1" customWidth="1"/>
    <col min="6931" max="7170" width="11.42578125" style="1"/>
    <col min="7171" max="7171" width="6.42578125" style="1" bestFit="1" customWidth="1"/>
    <col min="7172" max="7172" width="4.140625" style="1" customWidth="1"/>
    <col min="7173" max="7173" width="6.42578125" style="1" customWidth="1"/>
    <col min="7174" max="7174" width="10.85546875" style="1" customWidth="1"/>
    <col min="7175" max="7175" width="10.42578125" style="1" customWidth="1"/>
    <col min="7176" max="7176" width="24.7109375" style="1" customWidth="1"/>
    <col min="7177" max="7177" width="12.7109375" style="1" customWidth="1"/>
    <col min="7178" max="7178" width="11.42578125" style="1" customWidth="1"/>
    <col min="7179" max="7182" width="8.7109375" style="1" customWidth="1"/>
    <col min="7183" max="7183" width="11.42578125" style="1" customWidth="1"/>
    <col min="7184" max="7184" width="52.7109375" style="1" customWidth="1"/>
    <col min="7185" max="7185" width="14.42578125" style="1" customWidth="1"/>
    <col min="7186" max="7186" width="23.7109375" style="1" customWidth="1"/>
    <col min="7187" max="7426" width="11.42578125" style="1"/>
    <col min="7427" max="7427" width="6.42578125" style="1" bestFit="1" customWidth="1"/>
    <col min="7428" max="7428" width="4.140625" style="1" customWidth="1"/>
    <col min="7429" max="7429" width="6.42578125" style="1" customWidth="1"/>
    <col min="7430" max="7430" width="10.85546875" style="1" customWidth="1"/>
    <col min="7431" max="7431" width="10.42578125" style="1" customWidth="1"/>
    <col min="7432" max="7432" width="24.7109375" style="1" customWidth="1"/>
    <col min="7433" max="7433" width="12.7109375" style="1" customWidth="1"/>
    <col min="7434" max="7434" width="11.42578125" style="1" customWidth="1"/>
    <col min="7435" max="7438" width="8.7109375" style="1" customWidth="1"/>
    <col min="7439" max="7439" width="11.42578125" style="1" customWidth="1"/>
    <col min="7440" max="7440" width="52.7109375" style="1" customWidth="1"/>
    <col min="7441" max="7441" width="14.42578125" style="1" customWidth="1"/>
    <col min="7442" max="7442" width="23.7109375" style="1" customWidth="1"/>
    <col min="7443" max="7682" width="11.42578125" style="1"/>
    <col min="7683" max="7683" width="6.42578125" style="1" bestFit="1" customWidth="1"/>
    <col min="7684" max="7684" width="4.140625" style="1" customWidth="1"/>
    <col min="7685" max="7685" width="6.42578125" style="1" customWidth="1"/>
    <col min="7686" max="7686" width="10.85546875" style="1" customWidth="1"/>
    <col min="7687" max="7687" width="10.42578125" style="1" customWidth="1"/>
    <col min="7688" max="7688" width="24.7109375" style="1" customWidth="1"/>
    <col min="7689" max="7689" width="12.7109375" style="1" customWidth="1"/>
    <col min="7690" max="7690" width="11.42578125" style="1" customWidth="1"/>
    <col min="7691" max="7694" width="8.7109375" style="1" customWidth="1"/>
    <col min="7695" max="7695" width="11.42578125" style="1" customWidth="1"/>
    <col min="7696" max="7696" width="52.7109375" style="1" customWidth="1"/>
    <col min="7697" max="7697" width="14.42578125" style="1" customWidth="1"/>
    <col min="7698" max="7698" width="23.7109375" style="1" customWidth="1"/>
    <col min="7699" max="7938" width="11.42578125" style="1"/>
    <col min="7939" max="7939" width="6.42578125" style="1" bestFit="1" customWidth="1"/>
    <col min="7940" max="7940" width="4.140625" style="1" customWidth="1"/>
    <col min="7941" max="7941" width="6.42578125" style="1" customWidth="1"/>
    <col min="7942" max="7942" width="10.85546875" style="1" customWidth="1"/>
    <col min="7943" max="7943" width="10.42578125" style="1" customWidth="1"/>
    <col min="7944" max="7944" width="24.7109375" style="1" customWidth="1"/>
    <col min="7945" max="7945" width="12.7109375" style="1" customWidth="1"/>
    <col min="7946" max="7946" width="11.42578125" style="1" customWidth="1"/>
    <col min="7947" max="7950" width="8.7109375" style="1" customWidth="1"/>
    <col min="7951" max="7951" width="11.42578125" style="1" customWidth="1"/>
    <col min="7952" max="7952" width="52.7109375" style="1" customWidth="1"/>
    <col min="7953" max="7953" width="14.42578125" style="1" customWidth="1"/>
    <col min="7954" max="7954" width="23.7109375" style="1" customWidth="1"/>
    <col min="7955" max="8194" width="11.42578125" style="1"/>
    <col min="8195" max="8195" width="6.42578125" style="1" bestFit="1" customWidth="1"/>
    <col min="8196" max="8196" width="4.140625" style="1" customWidth="1"/>
    <col min="8197" max="8197" width="6.42578125" style="1" customWidth="1"/>
    <col min="8198" max="8198" width="10.85546875" style="1" customWidth="1"/>
    <col min="8199" max="8199" width="10.42578125" style="1" customWidth="1"/>
    <col min="8200" max="8200" width="24.7109375" style="1" customWidth="1"/>
    <col min="8201" max="8201" width="12.7109375" style="1" customWidth="1"/>
    <col min="8202" max="8202" width="11.42578125" style="1" customWidth="1"/>
    <col min="8203" max="8206" width="8.7109375" style="1" customWidth="1"/>
    <col min="8207" max="8207" width="11.42578125" style="1" customWidth="1"/>
    <col min="8208" max="8208" width="52.7109375" style="1" customWidth="1"/>
    <col min="8209" max="8209" width="14.42578125" style="1" customWidth="1"/>
    <col min="8210" max="8210" width="23.7109375" style="1" customWidth="1"/>
    <col min="8211" max="8450" width="11.42578125" style="1"/>
    <col min="8451" max="8451" width="6.42578125" style="1" bestFit="1" customWidth="1"/>
    <col min="8452" max="8452" width="4.140625" style="1" customWidth="1"/>
    <col min="8453" max="8453" width="6.42578125" style="1" customWidth="1"/>
    <col min="8454" max="8454" width="10.85546875" style="1" customWidth="1"/>
    <col min="8455" max="8455" width="10.42578125" style="1" customWidth="1"/>
    <col min="8456" max="8456" width="24.7109375" style="1" customWidth="1"/>
    <col min="8457" max="8457" width="12.7109375" style="1" customWidth="1"/>
    <col min="8458" max="8458" width="11.42578125" style="1" customWidth="1"/>
    <col min="8459" max="8462" width="8.7109375" style="1" customWidth="1"/>
    <col min="8463" max="8463" width="11.42578125" style="1" customWidth="1"/>
    <col min="8464" max="8464" width="52.7109375" style="1" customWidth="1"/>
    <col min="8465" max="8465" width="14.42578125" style="1" customWidth="1"/>
    <col min="8466" max="8466" width="23.7109375" style="1" customWidth="1"/>
    <col min="8467" max="8706" width="11.42578125" style="1"/>
    <col min="8707" max="8707" width="6.42578125" style="1" bestFit="1" customWidth="1"/>
    <col min="8708" max="8708" width="4.140625" style="1" customWidth="1"/>
    <col min="8709" max="8709" width="6.42578125" style="1" customWidth="1"/>
    <col min="8710" max="8710" width="10.85546875" style="1" customWidth="1"/>
    <col min="8711" max="8711" width="10.42578125" style="1" customWidth="1"/>
    <col min="8712" max="8712" width="24.7109375" style="1" customWidth="1"/>
    <col min="8713" max="8713" width="12.7109375" style="1" customWidth="1"/>
    <col min="8714" max="8714" width="11.42578125" style="1" customWidth="1"/>
    <col min="8715" max="8718" width="8.7109375" style="1" customWidth="1"/>
    <col min="8719" max="8719" width="11.42578125" style="1" customWidth="1"/>
    <col min="8720" max="8720" width="52.7109375" style="1" customWidth="1"/>
    <col min="8721" max="8721" width="14.42578125" style="1" customWidth="1"/>
    <col min="8722" max="8722" width="23.7109375" style="1" customWidth="1"/>
    <col min="8723" max="8962" width="11.42578125" style="1"/>
    <col min="8963" max="8963" width="6.42578125" style="1" bestFit="1" customWidth="1"/>
    <col min="8964" max="8964" width="4.140625" style="1" customWidth="1"/>
    <col min="8965" max="8965" width="6.42578125" style="1" customWidth="1"/>
    <col min="8966" max="8966" width="10.85546875" style="1" customWidth="1"/>
    <col min="8967" max="8967" width="10.42578125" style="1" customWidth="1"/>
    <col min="8968" max="8968" width="24.7109375" style="1" customWidth="1"/>
    <col min="8969" max="8969" width="12.7109375" style="1" customWidth="1"/>
    <col min="8970" max="8970" width="11.42578125" style="1" customWidth="1"/>
    <col min="8971" max="8974" width="8.7109375" style="1" customWidth="1"/>
    <col min="8975" max="8975" width="11.42578125" style="1" customWidth="1"/>
    <col min="8976" max="8976" width="52.7109375" style="1" customWidth="1"/>
    <col min="8977" max="8977" width="14.42578125" style="1" customWidth="1"/>
    <col min="8978" max="8978" width="23.7109375" style="1" customWidth="1"/>
    <col min="8979" max="9218" width="11.42578125" style="1"/>
    <col min="9219" max="9219" width="6.42578125" style="1" bestFit="1" customWidth="1"/>
    <col min="9220" max="9220" width="4.140625" style="1" customWidth="1"/>
    <col min="9221" max="9221" width="6.42578125" style="1" customWidth="1"/>
    <col min="9222" max="9222" width="10.85546875" style="1" customWidth="1"/>
    <col min="9223" max="9223" width="10.42578125" style="1" customWidth="1"/>
    <col min="9224" max="9224" width="24.7109375" style="1" customWidth="1"/>
    <col min="9225" max="9225" width="12.7109375" style="1" customWidth="1"/>
    <col min="9226" max="9226" width="11.42578125" style="1" customWidth="1"/>
    <col min="9227" max="9230" width="8.7109375" style="1" customWidth="1"/>
    <col min="9231" max="9231" width="11.42578125" style="1" customWidth="1"/>
    <col min="9232" max="9232" width="52.7109375" style="1" customWidth="1"/>
    <col min="9233" max="9233" width="14.42578125" style="1" customWidth="1"/>
    <col min="9234" max="9234" width="23.7109375" style="1" customWidth="1"/>
    <col min="9235" max="9474" width="11.42578125" style="1"/>
    <col min="9475" max="9475" width="6.42578125" style="1" bestFit="1" customWidth="1"/>
    <col min="9476" max="9476" width="4.140625" style="1" customWidth="1"/>
    <col min="9477" max="9477" width="6.42578125" style="1" customWidth="1"/>
    <col min="9478" max="9478" width="10.85546875" style="1" customWidth="1"/>
    <col min="9479" max="9479" width="10.42578125" style="1" customWidth="1"/>
    <col min="9480" max="9480" width="24.7109375" style="1" customWidth="1"/>
    <col min="9481" max="9481" width="12.7109375" style="1" customWidth="1"/>
    <col min="9482" max="9482" width="11.42578125" style="1" customWidth="1"/>
    <col min="9483" max="9486" width="8.7109375" style="1" customWidth="1"/>
    <col min="9487" max="9487" width="11.42578125" style="1" customWidth="1"/>
    <col min="9488" max="9488" width="52.7109375" style="1" customWidth="1"/>
    <col min="9489" max="9489" width="14.42578125" style="1" customWidth="1"/>
    <col min="9490" max="9490" width="23.7109375" style="1" customWidth="1"/>
    <col min="9491" max="9730" width="11.42578125" style="1"/>
    <col min="9731" max="9731" width="6.42578125" style="1" bestFit="1" customWidth="1"/>
    <col min="9732" max="9732" width="4.140625" style="1" customWidth="1"/>
    <col min="9733" max="9733" width="6.42578125" style="1" customWidth="1"/>
    <col min="9734" max="9734" width="10.85546875" style="1" customWidth="1"/>
    <col min="9735" max="9735" width="10.42578125" style="1" customWidth="1"/>
    <col min="9736" max="9736" width="24.7109375" style="1" customWidth="1"/>
    <col min="9737" max="9737" width="12.7109375" style="1" customWidth="1"/>
    <col min="9738" max="9738" width="11.42578125" style="1" customWidth="1"/>
    <col min="9739" max="9742" width="8.7109375" style="1" customWidth="1"/>
    <col min="9743" max="9743" width="11.42578125" style="1" customWidth="1"/>
    <col min="9744" max="9744" width="52.7109375" style="1" customWidth="1"/>
    <col min="9745" max="9745" width="14.42578125" style="1" customWidth="1"/>
    <col min="9746" max="9746" width="23.7109375" style="1" customWidth="1"/>
    <col min="9747" max="9986" width="11.42578125" style="1"/>
    <col min="9987" max="9987" width="6.42578125" style="1" bestFit="1" customWidth="1"/>
    <col min="9988" max="9988" width="4.140625" style="1" customWidth="1"/>
    <col min="9989" max="9989" width="6.42578125" style="1" customWidth="1"/>
    <col min="9990" max="9990" width="10.85546875" style="1" customWidth="1"/>
    <col min="9991" max="9991" width="10.42578125" style="1" customWidth="1"/>
    <col min="9992" max="9992" width="24.7109375" style="1" customWidth="1"/>
    <col min="9993" max="9993" width="12.7109375" style="1" customWidth="1"/>
    <col min="9994" max="9994" width="11.42578125" style="1" customWidth="1"/>
    <col min="9995" max="9998" width="8.7109375" style="1" customWidth="1"/>
    <col min="9999" max="9999" width="11.42578125" style="1" customWidth="1"/>
    <col min="10000" max="10000" width="52.7109375" style="1" customWidth="1"/>
    <col min="10001" max="10001" width="14.42578125" style="1" customWidth="1"/>
    <col min="10002" max="10002" width="23.7109375" style="1" customWidth="1"/>
    <col min="10003" max="10242" width="11.42578125" style="1"/>
    <col min="10243" max="10243" width="6.42578125" style="1" bestFit="1" customWidth="1"/>
    <col min="10244" max="10244" width="4.140625" style="1" customWidth="1"/>
    <col min="10245" max="10245" width="6.42578125" style="1" customWidth="1"/>
    <col min="10246" max="10246" width="10.85546875" style="1" customWidth="1"/>
    <col min="10247" max="10247" width="10.42578125" style="1" customWidth="1"/>
    <col min="10248" max="10248" width="24.7109375" style="1" customWidth="1"/>
    <col min="10249" max="10249" width="12.7109375" style="1" customWidth="1"/>
    <col min="10250" max="10250" width="11.42578125" style="1" customWidth="1"/>
    <col min="10251" max="10254" width="8.7109375" style="1" customWidth="1"/>
    <col min="10255" max="10255" width="11.42578125" style="1" customWidth="1"/>
    <col min="10256" max="10256" width="52.7109375" style="1" customWidth="1"/>
    <col min="10257" max="10257" width="14.42578125" style="1" customWidth="1"/>
    <col min="10258" max="10258" width="23.7109375" style="1" customWidth="1"/>
    <col min="10259" max="10498" width="11.42578125" style="1"/>
    <col min="10499" max="10499" width="6.42578125" style="1" bestFit="1" customWidth="1"/>
    <col min="10500" max="10500" width="4.140625" style="1" customWidth="1"/>
    <col min="10501" max="10501" width="6.42578125" style="1" customWidth="1"/>
    <col min="10502" max="10502" width="10.85546875" style="1" customWidth="1"/>
    <col min="10503" max="10503" width="10.42578125" style="1" customWidth="1"/>
    <col min="10504" max="10504" width="24.7109375" style="1" customWidth="1"/>
    <col min="10505" max="10505" width="12.7109375" style="1" customWidth="1"/>
    <col min="10506" max="10506" width="11.42578125" style="1" customWidth="1"/>
    <col min="10507" max="10510" width="8.7109375" style="1" customWidth="1"/>
    <col min="10511" max="10511" width="11.42578125" style="1" customWidth="1"/>
    <col min="10512" max="10512" width="52.7109375" style="1" customWidth="1"/>
    <col min="10513" max="10513" width="14.42578125" style="1" customWidth="1"/>
    <col min="10514" max="10514" width="23.7109375" style="1" customWidth="1"/>
    <col min="10515" max="10754" width="11.42578125" style="1"/>
    <col min="10755" max="10755" width="6.42578125" style="1" bestFit="1" customWidth="1"/>
    <col min="10756" max="10756" width="4.140625" style="1" customWidth="1"/>
    <col min="10757" max="10757" width="6.42578125" style="1" customWidth="1"/>
    <col min="10758" max="10758" width="10.85546875" style="1" customWidth="1"/>
    <col min="10759" max="10759" width="10.42578125" style="1" customWidth="1"/>
    <col min="10760" max="10760" width="24.7109375" style="1" customWidth="1"/>
    <col min="10761" max="10761" width="12.7109375" style="1" customWidth="1"/>
    <col min="10762" max="10762" width="11.42578125" style="1" customWidth="1"/>
    <col min="10763" max="10766" width="8.7109375" style="1" customWidth="1"/>
    <col min="10767" max="10767" width="11.42578125" style="1" customWidth="1"/>
    <col min="10768" max="10768" width="52.7109375" style="1" customWidth="1"/>
    <col min="10769" max="10769" width="14.42578125" style="1" customWidth="1"/>
    <col min="10770" max="10770" width="23.7109375" style="1" customWidth="1"/>
    <col min="10771" max="11010" width="11.42578125" style="1"/>
    <col min="11011" max="11011" width="6.42578125" style="1" bestFit="1" customWidth="1"/>
    <col min="11012" max="11012" width="4.140625" style="1" customWidth="1"/>
    <col min="11013" max="11013" width="6.42578125" style="1" customWidth="1"/>
    <col min="11014" max="11014" width="10.85546875" style="1" customWidth="1"/>
    <col min="11015" max="11015" width="10.42578125" style="1" customWidth="1"/>
    <col min="11016" max="11016" width="24.7109375" style="1" customWidth="1"/>
    <col min="11017" max="11017" width="12.7109375" style="1" customWidth="1"/>
    <col min="11018" max="11018" width="11.42578125" style="1" customWidth="1"/>
    <col min="11019" max="11022" width="8.7109375" style="1" customWidth="1"/>
    <col min="11023" max="11023" width="11.42578125" style="1" customWidth="1"/>
    <col min="11024" max="11024" width="52.7109375" style="1" customWidth="1"/>
    <col min="11025" max="11025" width="14.42578125" style="1" customWidth="1"/>
    <col min="11026" max="11026" width="23.7109375" style="1" customWidth="1"/>
    <col min="11027" max="11266" width="11.42578125" style="1"/>
    <col min="11267" max="11267" width="6.42578125" style="1" bestFit="1" customWidth="1"/>
    <col min="11268" max="11268" width="4.140625" style="1" customWidth="1"/>
    <col min="11269" max="11269" width="6.42578125" style="1" customWidth="1"/>
    <col min="11270" max="11270" width="10.85546875" style="1" customWidth="1"/>
    <col min="11271" max="11271" width="10.42578125" style="1" customWidth="1"/>
    <col min="11272" max="11272" width="24.7109375" style="1" customWidth="1"/>
    <col min="11273" max="11273" width="12.7109375" style="1" customWidth="1"/>
    <col min="11274" max="11274" width="11.42578125" style="1" customWidth="1"/>
    <col min="11275" max="11278" width="8.7109375" style="1" customWidth="1"/>
    <col min="11279" max="11279" width="11.42578125" style="1" customWidth="1"/>
    <col min="11280" max="11280" width="52.7109375" style="1" customWidth="1"/>
    <col min="11281" max="11281" width="14.42578125" style="1" customWidth="1"/>
    <col min="11282" max="11282" width="23.7109375" style="1" customWidth="1"/>
    <col min="11283" max="11522" width="11.42578125" style="1"/>
    <col min="11523" max="11523" width="6.42578125" style="1" bestFit="1" customWidth="1"/>
    <col min="11524" max="11524" width="4.140625" style="1" customWidth="1"/>
    <col min="11525" max="11525" width="6.42578125" style="1" customWidth="1"/>
    <col min="11526" max="11526" width="10.85546875" style="1" customWidth="1"/>
    <col min="11527" max="11527" width="10.42578125" style="1" customWidth="1"/>
    <col min="11528" max="11528" width="24.7109375" style="1" customWidth="1"/>
    <col min="11529" max="11529" width="12.7109375" style="1" customWidth="1"/>
    <col min="11530" max="11530" width="11.42578125" style="1" customWidth="1"/>
    <col min="11531" max="11534" width="8.7109375" style="1" customWidth="1"/>
    <col min="11535" max="11535" width="11.42578125" style="1" customWidth="1"/>
    <col min="11536" max="11536" width="52.7109375" style="1" customWidth="1"/>
    <col min="11537" max="11537" width="14.42578125" style="1" customWidth="1"/>
    <col min="11538" max="11538" width="23.7109375" style="1" customWidth="1"/>
    <col min="11539" max="11778" width="11.42578125" style="1"/>
    <col min="11779" max="11779" width="6.42578125" style="1" bestFit="1" customWidth="1"/>
    <col min="11780" max="11780" width="4.140625" style="1" customWidth="1"/>
    <col min="11781" max="11781" width="6.42578125" style="1" customWidth="1"/>
    <col min="11782" max="11782" width="10.85546875" style="1" customWidth="1"/>
    <col min="11783" max="11783" width="10.42578125" style="1" customWidth="1"/>
    <col min="11784" max="11784" width="24.7109375" style="1" customWidth="1"/>
    <col min="11785" max="11785" width="12.7109375" style="1" customWidth="1"/>
    <col min="11786" max="11786" width="11.42578125" style="1" customWidth="1"/>
    <col min="11787" max="11790" width="8.7109375" style="1" customWidth="1"/>
    <col min="11791" max="11791" width="11.42578125" style="1" customWidth="1"/>
    <col min="11792" max="11792" width="52.7109375" style="1" customWidth="1"/>
    <col min="11793" max="11793" width="14.42578125" style="1" customWidth="1"/>
    <col min="11794" max="11794" width="23.7109375" style="1" customWidth="1"/>
    <col min="11795" max="12034" width="11.42578125" style="1"/>
    <col min="12035" max="12035" width="6.42578125" style="1" bestFit="1" customWidth="1"/>
    <col min="12036" max="12036" width="4.140625" style="1" customWidth="1"/>
    <col min="12037" max="12037" width="6.42578125" style="1" customWidth="1"/>
    <col min="12038" max="12038" width="10.85546875" style="1" customWidth="1"/>
    <col min="12039" max="12039" width="10.42578125" style="1" customWidth="1"/>
    <col min="12040" max="12040" width="24.7109375" style="1" customWidth="1"/>
    <col min="12041" max="12041" width="12.7109375" style="1" customWidth="1"/>
    <col min="12042" max="12042" width="11.42578125" style="1" customWidth="1"/>
    <col min="12043" max="12046" width="8.7109375" style="1" customWidth="1"/>
    <col min="12047" max="12047" width="11.42578125" style="1" customWidth="1"/>
    <col min="12048" max="12048" width="52.7109375" style="1" customWidth="1"/>
    <col min="12049" max="12049" width="14.42578125" style="1" customWidth="1"/>
    <col min="12050" max="12050" width="23.7109375" style="1" customWidth="1"/>
    <col min="12051" max="12290" width="11.42578125" style="1"/>
    <col min="12291" max="12291" width="6.42578125" style="1" bestFit="1" customWidth="1"/>
    <col min="12292" max="12292" width="4.140625" style="1" customWidth="1"/>
    <col min="12293" max="12293" width="6.42578125" style="1" customWidth="1"/>
    <col min="12294" max="12294" width="10.85546875" style="1" customWidth="1"/>
    <col min="12295" max="12295" width="10.42578125" style="1" customWidth="1"/>
    <col min="12296" max="12296" width="24.7109375" style="1" customWidth="1"/>
    <col min="12297" max="12297" width="12.7109375" style="1" customWidth="1"/>
    <col min="12298" max="12298" width="11.42578125" style="1" customWidth="1"/>
    <col min="12299" max="12302" width="8.7109375" style="1" customWidth="1"/>
    <col min="12303" max="12303" width="11.42578125" style="1" customWidth="1"/>
    <col min="12304" max="12304" width="52.7109375" style="1" customWidth="1"/>
    <col min="12305" max="12305" width="14.42578125" style="1" customWidth="1"/>
    <col min="12306" max="12306" width="23.7109375" style="1" customWidth="1"/>
    <col min="12307" max="12546" width="11.42578125" style="1"/>
    <col min="12547" max="12547" width="6.42578125" style="1" bestFit="1" customWidth="1"/>
    <col min="12548" max="12548" width="4.140625" style="1" customWidth="1"/>
    <col min="12549" max="12549" width="6.42578125" style="1" customWidth="1"/>
    <col min="12550" max="12550" width="10.85546875" style="1" customWidth="1"/>
    <col min="12551" max="12551" width="10.42578125" style="1" customWidth="1"/>
    <col min="12552" max="12552" width="24.7109375" style="1" customWidth="1"/>
    <col min="12553" max="12553" width="12.7109375" style="1" customWidth="1"/>
    <col min="12554" max="12554" width="11.42578125" style="1" customWidth="1"/>
    <col min="12555" max="12558" width="8.7109375" style="1" customWidth="1"/>
    <col min="12559" max="12559" width="11.42578125" style="1" customWidth="1"/>
    <col min="12560" max="12560" width="52.7109375" style="1" customWidth="1"/>
    <col min="12561" max="12561" width="14.42578125" style="1" customWidth="1"/>
    <col min="12562" max="12562" width="23.7109375" style="1" customWidth="1"/>
    <col min="12563" max="12802" width="11.42578125" style="1"/>
    <col min="12803" max="12803" width="6.42578125" style="1" bestFit="1" customWidth="1"/>
    <col min="12804" max="12804" width="4.140625" style="1" customWidth="1"/>
    <col min="12805" max="12805" width="6.42578125" style="1" customWidth="1"/>
    <col min="12806" max="12806" width="10.85546875" style="1" customWidth="1"/>
    <col min="12807" max="12807" width="10.42578125" style="1" customWidth="1"/>
    <col min="12808" max="12808" width="24.7109375" style="1" customWidth="1"/>
    <col min="12809" max="12809" width="12.7109375" style="1" customWidth="1"/>
    <col min="12810" max="12810" width="11.42578125" style="1" customWidth="1"/>
    <col min="12811" max="12814" width="8.7109375" style="1" customWidth="1"/>
    <col min="12815" max="12815" width="11.42578125" style="1" customWidth="1"/>
    <col min="12816" max="12816" width="52.7109375" style="1" customWidth="1"/>
    <col min="12817" max="12817" width="14.42578125" style="1" customWidth="1"/>
    <col min="12818" max="12818" width="23.7109375" style="1" customWidth="1"/>
    <col min="12819" max="13058" width="11.42578125" style="1"/>
    <col min="13059" max="13059" width="6.42578125" style="1" bestFit="1" customWidth="1"/>
    <col min="13060" max="13060" width="4.140625" style="1" customWidth="1"/>
    <col min="13061" max="13061" width="6.42578125" style="1" customWidth="1"/>
    <col min="13062" max="13062" width="10.85546875" style="1" customWidth="1"/>
    <col min="13063" max="13063" width="10.42578125" style="1" customWidth="1"/>
    <col min="13064" max="13064" width="24.7109375" style="1" customWidth="1"/>
    <col min="13065" max="13065" width="12.7109375" style="1" customWidth="1"/>
    <col min="13066" max="13066" width="11.42578125" style="1" customWidth="1"/>
    <col min="13067" max="13070" width="8.7109375" style="1" customWidth="1"/>
    <col min="13071" max="13071" width="11.42578125" style="1" customWidth="1"/>
    <col min="13072" max="13072" width="52.7109375" style="1" customWidth="1"/>
    <col min="13073" max="13073" width="14.42578125" style="1" customWidth="1"/>
    <col min="13074" max="13074" width="23.7109375" style="1" customWidth="1"/>
    <col min="13075" max="13314" width="11.42578125" style="1"/>
    <col min="13315" max="13315" width="6.42578125" style="1" bestFit="1" customWidth="1"/>
    <col min="13316" max="13316" width="4.140625" style="1" customWidth="1"/>
    <col min="13317" max="13317" width="6.42578125" style="1" customWidth="1"/>
    <col min="13318" max="13318" width="10.85546875" style="1" customWidth="1"/>
    <col min="13319" max="13319" width="10.42578125" style="1" customWidth="1"/>
    <col min="13320" max="13320" width="24.7109375" style="1" customWidth="1"/>
    <col min="13321" max="13321" width="12.7109375" style="1" customWidth="1"/>
    <col min="13322" max="13322" width="11.42578125" style="1" customWidth="1"/>
    <col min="13323" max="13326" width="8.7109375" style="1" customWidth="1"/>
    <col min="13327" max="13327" width="11.42578125" style="1" customWidth="1"/>
    <col min="13328" max="13328" width="52.7109375" style="1" customWidth="1"/>
    <col min="13329" max="13329" width="14.42578125" style="1" customWidth="1"/>
    <col min="13330" max="13330" width="23.7109375" style="1" customWidth="1"/>
    <col min="13331" max="13570" width="11.42578125" style="1"/>
    <col min="13571" max="13571" width="6.42578125" style="1" bestFit="1" customWidth="1"/>
    <col min="13572" max="13572" width="4.140625" style="1" customWidth="1"/>
    <col min="13573" max="13573" width="6.42578125" style="1" customWidth="1"/>
    <col min="13574" max="13574" width="10.85546875" style="1" customWidth="1"/>
    <col min="13575" max="13575" width="10.42578125" style="1" customWidth="1"/>
    <col min="13576" max="13576" width="24.7109375" style="1" customWidth="1"/>
    <col min="13577" max="13577" width="12.7109375" style="1" customWidth="1"/>
    <col min="13578" max="13578" width="11.42578125" style="1" customWidth="1"/>
    <col min="13579" max="13582" width="8.7109375" style="1" customWidth="1"/>
    <col min="13583" max="13583" width="11.42578125" style="1" customWidth="1"/>
    <col min="13584" max="13584" width="52.7109375" style="1" customWidth="1"/>
    <col min="13585" max="13585" width="14.42578125" style="1" customWidth="1"/>
    <col min="13586" max="13586" width="23.7109375" style="1" customWidth="1"/>
    <col min="13587" max="13826" width="11.42578125" style="1"/>
    <col min="13827" max="13827" width="6.42578125" style="1" bestFit="1" customWidth="1"/>
    <col min="13828" max="13828" width="4.140625" style="1" customWidth="1"/>
    <col min="13829" max="13829" width="6.42578125" style="1" customWidth="1"/>
    <col min="13830" max="13830" width="10.85546875" style="1" customWidth="1"/>
    <col min="13831" max="13831" width="10.42578125" style="1" customWidth="1"/>
    <col min="13832" max="13832" width="24.7109375" style="1" customWidth="1"/>
    <col min="13833" max="13833" width="12.7109375" style="1" customWidth="1"/>
    <col min="13834" max="13834" width="11.42578125" style="1" customWidth="1"/>
    <col min="13835" max="13838" width="8.7109375" style="1" customWidth="1"/>
    <col min="13839" max="13839" width="11.42578125" style="1" customWidth="1"/>
    <col min="13840" max="13840" width="52.7109375" style="1" customWidth="1"/>
    <col min="13841" max="13841" width="14.42578125" style="1" customWidth="1"/>
    <col min="13842" max="13842" width="23.7109375" style="1" customWidth="1"/>
    <col min="13843" max="14082" width="11.42578125" style="1"/>
    <col min="14083" max="14083" width="6.42578125" style="1" bestFit="1" customWidth="1"/>
    <col min="14084" max="14084" width="4.140625" style="1" customWidth="1"/>
    <col min="14085" max="14085" width="6.42578125" style="1" customWidth="1"/>
    <col min="14086" max="14086" width="10.85546875" style="1" customWidth="1"/>
    <col min="14087" max="14087" width="10.42578125" style="1" customWidth="1"/>
    <col min="14088" max="14088" width="24.7109375" style="1" customWidth="1"/>
    <col min="14089" max="14089" width="12.7109375" style="1" customWidth="1"/>
    <col min="14090" max="14090" width="11.42578125" style="1" customWidth="1"/>
    <col min="14091" max="14094" width="8.7109375" style="1" customWidth="1"/>
    <col min="14095" max="14095" width="11.42578125" style="1" customWidth="1"/>
    <col min="14096" max="14096" width="52.7109375" style="1" customWidth="1"/>
    <col min="14097" max="14097" width="14.42578125" style="1" customWidth="1"/>
    <col min="14098" max="14098" width="23.7109375" style="1" customWidth="1"/>
    <col min="14099" max="14338" width="11.42578125" style="1"/>
    <col min="14339" max="14339" width="6.42578125" style="1" bestFit="1" customWidth="1"/>
    <col min="14340" max="14340" width="4.140625" style="1" customWidth="1"/>
    <col min="14341" max="14341" width="6.42578125" style="1" customWidth="1"/>
    <col min="14342" max="14342" width="10.85546875" style="1" customWidth="1"/>
    <col min="14343" max="14343" width="10.42578125" style="1" customWidth="1"/>
    <col min="14344" max="14344" width="24.7109375" style="1" customWidth="1"/>
    <col min="14345" max="14345" width="12.7109375" style="1" customWidth="1"/>
    <col min="14346" max="14346" width="11.42578125" style="1" customWidth="1"/>
    <col min="14347" max="14350" width="8.7109375" style="1" customWidth="1"/>
    <col min="14351" max="14351" width="11.42578125" style="1" customWidth="1"/>
    <col min="14352" max="14352" width="52.7109375" style="1" customWidth="1"/>
    <col min="14353" max="14353" width="14.42578125" style="1" customWidth="1"/>
    <col min="14354" max="14354" width="23.7109375" style="1" customWidth="1"/>
    <col min="14355" max="14594" width="11.42578125" style="1"/>
    <col min="14595" max="14595" width="6.42578125" style="1" bestFit="1" customWidth="1"/>
    <col min="14596" max="14596" width="4.140625" style="1" customWidth="1"/>
    <col min="14597" max="14597" width="6.42578125" style="1" customWidth="1"/>
    <col min="14598" max="14598" width="10.85546875" style="1" customWidth="1"/>
    <col min="14599" max="14599" width="10.42578125" style="1" customWidth="1"/>
    <col min="14600" max="14600" width="24.7109375" style="1" customWidth="1"/>
    <col min="14601" max="14601" width="12.7109375" style="1" customWidth="1"/>
    <col min="14602" max="14602" width="11.42578125" style="1" customWidth="1"/>
    <col min="14603" max="14606" width="8.7109375" style="1" customWidth="1"/>
    <col min="14607" max="14607" width="11.42578125" style="1" customWidth="1"/>
    <col min="14608" max="14608" width="52.7109375" style="1" customWidth="1"/>
    <col min="14609" max="14609" width="14.42578125" style="1" customWidth="1"/>
    <col min="14610" max="14610" width="23.7109375" style="1" customWidth="1"/>
    <col min="14611" max="14850" width="11.42578125" style="1"/>
    <col min="14851" max="14851" width="6.42578125" style="1" bestFit="1" customWidth="1"/>
    <col min="14852" max="14852" width="4.140625" style="1" customWidth="1"/>
    <col min="14853" max="14853" width="6.42578125" style="1" customWidth="1"/>
    <col min="14854" max="14854" width="10.85546875" style="1" customWidth="1"/>
    <col min="14855" max="14855" width="10.42578125" style="1" customWidth="1"/>
    <col min="14856" max="14856" width="24.7109375" style="1" customWidth="1"/>
    <col min="14857" max="14857" width="12.7109375" style="1" customWidth="1"/>
    <col min="14858" max="14858" width="11.42578125" style="1" customWidth="1"/>
    <col min="14859" max="14862" width="8.7109375" style="1" customWidth="1"/>
    <col min="14863" max="14863" width="11.42578125" style="1" customWidth="1"/>
    <col min="14864" max="14864" width="52.7109375" style="1" customWidth="1"/>
    <col min="14865" max="14865" width="14.42578125" style="1" customWidth="1"/>
    <col min="14866" max="14866" width="23.7109375" style="1" customWidth="1"/>
    <col min="14867" max="15106" width="11.42578125" style="1"/>
    <col min="15107" max="15107" width="6.42578125" style="1" bestFit="1" customWidth="1"/>
    <col min="15108" max="15108" width="4.140625" style="1" customWidth="1"/>
    <col min="15109" max="15109" width="6.42578125" style="1" customWidth="1"/>
    <col min="15110" max="15110" width="10.85546875" style="1" customWidth="1"/>
    <col min="15111" max="15111" width="10.42578125" style="1" customWidth="1"/>
    <col min="15112" max="15112" width="24.7109375" style="1" customWidth="1"/>
    <col min="15113" max="15113" width="12.7109375" style="1" customWidth="1"/>
    <col min="15114" max="15114" width="11.42578125" style="1" customWidth="1"/>
    <col min="15115" max="15118" width="8.7109375" style="1" customWidth="1"/>
    <col min="15119" max="15119" width="11.42578125" style="1" customWidth="1"/>
    <col min="15120" max="15120" width="52.7109375" style="1" customWidth="1"/>
    <col min="15121" max="15121" width="14.42578125" style="1" customWidth="1"/>
    <col min="15122" max="15122" width="23.7109375" style="1" customWidth="1"/>
    <col min="15123" max="15362" width="11.42578125" style="1"/>
    <col min="15363" max="15363" width="6.42578125" style="1" bestFit="1" customWidth="1"/>
    <col min="15364" max="15364" width="4.140625" style="1" customWidth="1"/>
    <col min="15365" max="15365" width="6.42578125" style="1" customWidth="1"/>
    <col min="15366" max="15366" width="10.85546875" style="1" customWidth="1"/>
    <col min="15367" max="15367" width="10.42578125" style="1" customWidth="1"/>
    <col min="15368" max="15368" width="24.7109375" style="1" customWidth="1"/>
    <col min="15369" max="15369" width="12.7109375" style="1" customWidth="1"/>
    <col min="15370" max="15370" width="11.42578125" style="1" customWidth="1"/>
    <col min="15371" max="15374" width="8.7109375" style="1" customWidth="1"/>
    <col min="15375" max="15375" width="11.42578125" style="1" customWidth="1"/>
    <col min="15376" max="15376" width="52.7109375" style="1" customWidth="1"/>
    <col min="15377" max="15377" width="14.42578125" style="1" customWidth="1"/>
    <col min="15378" max="15378" width="23.7109375" style="1" customWidth="1"/>
    <col min="15379" max="15618" width="11.42578125" style="1"/>
    <col min="15619" max="15619" width="6.42578125" style="1" bestFit="1" customWidth="1"/>
    <col min="15620" max="15620" width="4.140625" style="1" customWidth="1"/>
    <col min="15621" max="15621" width="6.42578125" style="1" customWidth="1"/>
    <col min="15622" max="15622" width="10.85546875" style="1" customWidth="1"/>
    <col min="15623" max="15623" width="10.42578125" style="1" customWidth="1"/>
    <col min="15624" max="15624" width="24.7109375" style="1" customWidth="1"/>
    <col min="15625" max="15625" width="12.7109375" style="1" customWidth="1"/>
    <col min="15626" max="15626" width="11.42578125" style="1" customWidth="1"/>
    <col min="15627" max="15630" width="8.7109375" style="1" customWidth="1"/>
    <col min="15631" max="15631" width="11.42578125" style="1" customWidth="1"/>
    <col min="15632" max="15632" width="52.7109375" style="1" customWidth="1"/>
    <col min="15633" max="15633" width="14.42578125" style="1" customWidth="1"/>
    <col min="15634" max="15634" width="23.7109375" style="1" customWidth="1"/>
    <col min="15635" max="15874" width="11.42578125" style="1"/>
    <col min="15875" max="15875" width="6.42578125" style="1" bestFit="1" customWidth="1"/>
    <col min="15876" max="15876" width="4.140625" style="1" customWidth="1"/>
    <col min="15877" max="15877" width="6.42578125" style="1" customWidth="1"/>
    <col min="15878" max="15878" width="10.85546875" style="1" customWidth="1"/>
    <col min="15879" max="15879" width="10.42578125" style="1" customWidth="1"/>
    <col min="15880" max="15880" width="24.7109375" style="1" customWidth="1"/>
    <col min="15881" max="15881" width="12.7109375" style="1" customWidth="1"/>
    <col min="15882" max="15882" width="11.42578125" style="1" customWidth="1"/>
    <col min="15883" max="15886" width="8.7109375" style="1" customWidth="1"/>
    <col min="15887" max="15887" width="11.42578125" style="1" customWidth="1"/>
    <col min="15888" max="15888" width="52.7109375" style="1" customWidth="1"/>
    <col min="15889" max="15889" width="14.42578125" style="1" customWidth="1"/>
    <col min="15890" max="15890" width="23.7109375" style="1" customWidth="1"/>
    <col min="15891" max="16130" width="11.42578125" style="1"/>
    <col min="16131" max="16131" width="6.42578125" style="1" bestFit="1" customWidth="1"/>
    <col min="16132" max="16132" width="4.140625" style="1" customWidth="1"/>
    <col min="16133" max="16133" width="6.42578125" style="1" customWidth="1"/>
    <col min="16134" max="16134" width="10.85546875" style="1" customWidth="1"/>
    <col min="16135" max="16135" width="10.42578125" style="1" customWidth="1"/>
    <col min="16136" max="16136" width="24.7109375" style="1" customWidth="1"/>
    <col min="16137" max="16137" width="12.7109375" style="1" customWidth="1"/>
    <col min="16138" max="16138" width="11.42578125" style="1" customWidth="1"/>
    <col min="16139" max="16142" width="8.7109375" style="1" customWidth="1"/>
    <col min="16143" max="16143" width="11.42578125" style="1" customWidth="1"/>
    <col min="16144" max="16144" width="52.7109375" style="1" customWidth="1"/>
    <col min="16145" max="16145" width="14.42578125" style="1" customWidth="1"/>
    <col min="16146" max="16146" width="23.7109375" style="1" customWidth="1"/>
    <col min="16147" max="16384" width="11.42578125" style="1"/>
  </cols>
  <sheetData>
    <row r="1" spans="1:20" s="11" customFormat="1" ht="30.75" customHeight="1">
      <c r="A1" s="12" t="s">
        <v>0</v>
      </c>
      <c r="B1" s="13" t="s">
        <v>1</v>
      </c>
      <c r="C1" s="13" t="s">
        <v>2</v>
      </c>
      <c r="D1" s="13" t="s">
        <v>3</v>
      </c>
      <c r="E1" s="13" t="s">
        <v>4</v>
      </c>
      <c r="F1" s="13" t="s">
        <v>5</v>
      </c>
      <c r="G1" s="13" t="s">
        <v>6</v>
      </c>
      <c r="H1" s="13" t="s">
        <v>7</v>
      </c>
      <c r="I1" s="13" t="s">
        <v>8</v>
      </c>
      <c r="J1" s="13" t="s">
        <v>9</v>
      </c>
      <c r="K1" s="13" t="s">
        <v>10</v>
      </c>
      <c r="L1" s="14" t="s">
        <v>11</v>
      </c>
      <c r="M1" s="15" t="s">
        <v>12</v>
      </c>
      <c r="N1" s="16" t="s">
        <v>13</v>
      </c>
      <c r="O1" s="17" t="s">
        <v>14</v>
      </c>
      <c r="P1" s="13" t="s">
        <v>15</v>
      </c>
      <c r="Q1" s="13" t="s">
        <v>16</v>
      </c>
      <c r="R1" s="13" t="s">
        <v>17</v>
      </c>
      <c r="S1" s="18" t="s">
        <v>18</v>
      </c>
      <c r="T1" s="19"/>
    </row>
    <row r="2" spans="1:20" s="11" customFormat="1" ht="87.75" customHeight="1">
      <c r="A2" s="20">
        <v>1</v>
      </c>
      <c r="B2" s="21">
        <v>2</v>
      </c>
      <c r="C2" s="21" t="s">
        <v>19</v>
      </c>
      <c r="D2" s="21" t="s">
        <v>20</v>
      </c>
      <c r="E2" s="22" t="s">
        <v>21</v>
      </c>
      <c r="F2" s="21" t="s">
        <v>22</v>
      </c>
      <c r="G2" s="21" t="s">
        <v>23</v>
      </c>
      <c r="H2" s="23"/>
      <c r="I2" s="24">
        <v>0.995</v>
      </c>
      <c r="J2" s="24">
        <v>0.999</v>
      </c>
      <c r="K2" s="25">
        <v>0.99</v>
      </c>
      <c r="L2" s="26" t="str">
        <f t="shared" ref="L2:L13" si="0">"&gt;= "&amp;J2*100&amp;" %"</f>
        <v>&gt;= 99,9 %</v>
      </c>
      <c r="M2" s="27" t="str">
        <f t="shared" ref="M2:M13" si="1">"&lt; "&amp;J2*100&amp;" % et &gt;= "&amp;I2*100&amp;" %"</f>
        <v>&lt; 99,9 % et &gt;= 99,5 %</v>
      </c>
      <c r="N2" s="28" t="str">
        <f t="shared" ref="N2:N11" si="2">"&lt; "&amp;I2*100&amp;" % et &gt;= "&amp;K2*100&amp;" %"</f>
        <v>&lt; 99,5 % et &gt;= 99 %</v>
      </c>
      <c r="O2" s="29" t="str">
        <f t="shared" ref="O2:O11" si="3">"&lt; "&amp;K2*100&amp;" %"</f>
        <v>&lt; 99 %</v>
      </c>
      <c r="P2" s="30" t="s">
        <v>24</v>
      </c>
      <c r="Q2" s="31" t="s">
        <v>25</v>
      </c>
      <c r="R2" s="32" t="s">
        <v>26</v>
      </c>
      <c r="S2" s="32" t="s">
        <v>27</v>
      </c>
      <c r="T2" s="33"/>
    </row>
    <row r="3" spans="1:20" s="11" customFormat="1" ht="101.25">
      <c r="A3" s="34" t="s">
        <v>28</v>
      </c>
      <c r="B3" s="22">
        <v>3</v>
      </c>
      <c r="C3" s="22" t="s">
        <v>19</v>
      </c>
      <c r="D3" s="22" t="s">
        <v>29</v>
      </c>
      <c r="E3" s="35" t="s">
        <v>30</v>
      </c>
      <c r="F3" s="35" t="s">
        <v>31</v>
      </c>
      <c r="G3" s="35" t="s">
        <v>23</v>
      </c>
      <c r="H3" s="23" t="s">
        <v>32</v>
      </c>
      <c r="I3" s="25">
        <v>1</v>
      </c>
      <c r="J3" s="25">
        <v>1.1000000000000001</v>
      </c>
      <c r="K3" s="25">
        <v>0.9</v>
      </c>
      <c r="L3" s="26" t="str">
        <f t="shared" si="0"/>
        <v>&gt;= 110 %</v>
      </c>
      <c r="M3" s="27" t="str">
        <f t="shared" si="1"/>
        <v>&lt; 110 % et &gt;= 100 %</v>
      </c>
      <c r="N3" s="28" t="str">
        <f t="shared" si="2"/>
        <v>&lt; 100 % et &gt;= 90 %</v>
      </c>
      <c r="O3" s="29" t="str">
        <f t="shared" si="3"/>
        <v>&lt; 90 %</v>
      </c>
      <c r="P3" s="35" t="s">
        <v>24</v>
      </c>
      <c r="Q3" s="36" t="s">
        <v>33</v>
      </c>
      <c r="R3" s="35" t="s">
        <v>34</v>
      </c>
      <c r="S3" s="37" t="s">
        <v>35</v>
      </c>
      <c r="T3" s="33"/>
    </row>
    <row r="4" spans="1:20" s="11" customFormat="1" ht="67.5">
      <c r="A4" s="34" t="s">
        <v>36</v>
      </c>
      <c r="B4" s="22">
        <v>3</v>
      </c>
      <c r="C4" s="22" t="s">
        <v>19</v>
      </c>
      <c r="D4" s="22" t="s">
        <v>29</v>
      </c>
      <c r="E4" s="35" t="s">
        <v>37</v>
      </c>
      <c r="F4" s="35" t="s">
        <v>31</v>
      </c>
      <c r="G4" s="35" t="s">
        <v>23</v>
      </c>
      <c r="H4" s="23" t="s">
        <v>32</v>
      </c>
      <c r="I4" s="25">
        <v>0.8</v>
      </c>
      <c r="J4" s="25">
        <v>0.9</v>
      </c>
      <c r="K4" s="25">
        <v>0.7</v>
      </c>
      <c r="L4" s="26" t="str">
        <f t="shared" si="0"/>
        <v>&gt;= 90 %</v>
      </c>
      <c r="M4" s="27" t="str">
        <f t="shared" si="1"/>
        <v>&lt; 90 % et &gt;= 80 %</v>
      </c>
      <c r="N4" s="28" t="str">
        <f t="shared" si="2"/>
        <v>&lt; 80 % et &gt;= 70 %</v>
      </c>
      <c r="O4" s="29" t="str">
        <f t="shared" si="3"/>
        <v>&lt; 70 %</v>
      </c>
      <c r="P4" s="35" t="s">
        <v>24</v>
      </c>
      <c r="Q4" s="36" t="s">
        <v>38</v>
      </c>
      <c r="R4" s="35" t="s">
        <v>34</v>
      </c>
      <c r="S4" s="37" t="s">
        <v>39</v>
      </c>
      <c r="T4" s="33"/>
    </row>
    <row r="5" spans="1:20" s="11" customFormat="1" ht="112.5">
      <c r="A5" s="34">
        <v>3</v>
      </c>
      <c r="B5" s="22">
        <v>2</v>
      </c>
      <c r="C5" s="22" t="s">
        <v>19</v>
      </c>
      <c r="D5" s="22" t="s">
        <v>29</v>
      </c>
      <c r="E5" s="22" t="s">
        <v>40</v>
      </c>
      <c r="F5" s="35" t="s">
        <v>41</v>
      </c>
      <c r="G5" s="35" t="s">
        <v>23</v>
      </c>
      <c r="H5" s="23" t="s">
        <v>42</v>
      </c>
      <c r="I5" s="25">
        <v>1</v>
      </c>
      <c r="J5" s="25">
        <v>1.1000000000000001</v>
      </c>
      <c r="K5" s="25">
        <v>0.9</v>
      </c>
      <c r="L5" s="26" t="str">
        <f t="shared" si="0"/>
        <v>&gt;= 110 %</v>
      </c>
      <c r="M5" s="27" t="str">
        <f t="shared" si="1"/>
        <v>&lt; 110 % et &gt;= 100 %</v>
      </c>
      <c r="N5" s="28" t="str">
        <f t="shared" si="2"/>
        <v>&lt; 100 % et &gt;= 90 %</v>
      </c>
      <c r="O5" s="29" t="str">
        <f t="shared" si="3"/>
        <v>&lt; 90 %</v>
      </c>
      <c r="P5" s="35" t="s">
        <v>43</v>
      </c>
      <c r="Q5" s="38" t="s">
        <v>44</v>
      </c>
      <c r="R5" s="35" t="s">
        <v>34</v>
      </c>
      <c r="S5" s="37" t="s">
        <v>45</v>
      </c>
      <c r="T5" s="39"/>
    </row>
    <row r="6" spans="1:20" s="11" customFormat="1" ht="65.25" customHeight="1">
      <c r="A6" s="20">
        <v>4</v>
      </c>
      <c r="B6" s="22">
        <v>0.5</v>
      </c>
      <c r="C6" s="22" t="s">
        <v>19</v>
      </c>
      <c r="D6" s="22" t="s">
        <v>29</v>
      </c>
      <c r="E6" s="22" t="s">
        <v>46</v>
      </c>
      <c r="F6" s="22" t="s">
        <v>47</v>
      </c>
      <c r="G6" s="35" t="s">
        <v>23</v>
      </c>
      <c r="H6" s="40"/>
      <c r="I6" s="25">
        <v>0.97</v>
      </c>
      <c r="J6" s="25">
        <v>0.99</v>
      </c>
      <c r="K6" s="25">
        <v>0.95</v>
      </c>
      <c r="L6" s="41" t="str">
        <f t="shared" si="0"/>
        <v>&gt;= 99 %</v>
      </c>
      <c r="M6" s="22" t="str">
        <f t="shared" si="1"/>
        <v>&lt; 99 % et &gt;= 97 %</v>
      </c>
      <c r="N6" s="28" t="str">
        <f t="shared" si="2"/>
        <v>&lt; 97 % et &gt;= 95 %</v>
      </c>
      <c r="O6" s="29" t="str">
        <f t="shared" si="3"/>
        <v>&lt; 95 %</v>
      </c>
      <c r="P6" s="22" t="s">
        <v>43</v>
      </c>
      <c r="Q6" s="22" t="s">
        <v>48</v>
      </c>
      <c r="R6" s="22" t="s">
        <v>49</v>
      </c>
      <c r="S6" s="37" t="s">
        <v>50</v>
      </c>
      <c r="T6" s="42"/>
    </row>
    <row r="7" spans="1:20" s="11" customFormat="1" ht="33.75">
      <c r="A7" s="34">
        <v>5</v>
      </c>
      <c r="B7" s="22">
        <v>0.5</v>
      </c>
      <c r="C7" s="22" t="s">
        <v>19</v>
      </c>
      <c r="D7" s="22" t="s">
        <v>29</v>
      </c>
      <c r="E7" s="22" t="s">
        <v>51</v>
      </c>
      <c r="F7" s="22" t="s">
        <v>52</v>
      </c>
      <c r="G7" s="22" t="s">
        <v>53</v>
      </c>
      <c r="H7" s="23" t="s">
        <v>54</v>
      </c>
      <c r="I7" s="43">
        <v>0.9</v>
      </c>
      <c r="J7" s="43">
        <v>0.98</v>
      </c>
      <c r="K7" s="43">
        <v>0.8</v>
      </c>
      <c r="L7" s="41" t="str">
        <f t="shared" si="0"/>
        <v>&gt;= 98 %</v>
      </c>
      <c r="M7" s="22" t="str">
        <f t="shared" si="1"/>
        <v>&lt; 98 % et &gt;= 90 %</v>
      </c>
      <c r="N7" s="28" t="str">
        <f t="shared" si="2"/>
        <v>&lt; 90 % et &gt;= 80 %</v>
      </c>
      <c r="O7" s="29" t="str">
        <f t="shared" si="3"/>
        <v>&lt; 80 %</v>
      </c>
      <c r="P7" s="22" t="s">
        <v>43</v>
      </c>
      <c r="Q7" s="22" t="s">
        <v>55</v>
      </c>
      <c r="R7" s="22" t="s">
        <v>56</v>
      </c>
      <c r="S7" s="37" t="s">
        <v>57</v>
      </c>
      <c r="T7" s="33"/>
    </row>
    <row r="8" spans="1:20" s="11" customFormat="1" ht="112.5">
      <c r="A8" s="34">
        <v>6</v>
      </c>
      <c r="B8" s="22">
        <v>0.5</v>
      </c>
      <c r="C8" s="22" t="s">
        <v>19</v>
      </c>
      <c r="D8" s="22" t="s">
        <v>29</v>
      </c>
      <c r="E8" s="22" t="s">
        <v>58</v>
      </c>
      <c r="F8" s="22" t="s">
        <v>59</v>
      </c>
      <c r="G8" s="35" t="s">
        <v>23</v>
      </c>
      <c r="H8" s="23" t="s">
        <v>60</v>
      </c>
      <c r="I8" s="25">
        <v>1</v>
      </c>
      <c r="J8" s="25">
        <v>1.1000000000000001</v>
      </c>
      <c r="K8" s="25">
        <v>0.9</v>
      </c>
      <c r="L8" s="41" t="str">
        <f t="shared" si="0"/>
        <v>&gt;= 110 %</v>
      </c>
      <c r="M8" s="22" t="str">
        <f t="shared" si="1"/>
        <v>&lt; 110 % et &gt;= 100 %</v>
      </c>
      <c r="N8" s="28" t="str">
        <f t="shared" si="2"/>
        <v>&lt; 100 % et &gt;= 90 %</v>
      </c>
      <c r="O8" s="29" t="str">
        <f t="shared" si="3"/>
        <v>&lt; 90 %</v>
      </c>
      <c r="P8" s="22" t="s">
        <v>43</v>
      </c>
      <c r="Q8" s="22" t="s">
        <v>61</v>
      </c>
      <c r="R8" s="22" t="s">
        <v>56</v>
      </c>
      <c r="S8" s="37" t="s">
        <v>62</v>
      </c>
      <c r="T8" s="33"/>
    </row>
    <row r="9" spans="1:20" s="11" customFormat="1" ht="62.25" customHeight="1">
      <c r="A9" s="20">
        <v>7</v>
      </c>
      <c r="B9" s="22">
        <v>1</v>
      </c>
      <c r="C9" s="22" t="s">
        <v>19</v>
      </c>
      <c r="D9" s="35" t="s">
        <v>63</v>
      </c>
      <c r="E9" s="22" t="s">
        <v>64</v>
      </c>
      <c r="F9" s="22" t="s">
        <v>65</v>
      </c>
      <c r="G9" s="35" t="s">
        <v>23</v>
      </c>
      <c r="H9" s="40" t="s">
        <v>66</v>
      </c>
      <c r="I9" s="43">
        <v>0.8</v>
      </c>
      <c r="J9" s="43">
        <v>0.9</v>
      </c>
      <c r="K9" s="43">
        <v>0.7</v>
      </c>
      <c r="L9" s="41" t="str">
        <f t="shared" si="0"/>
        <v>&gt;= 90 %</v>
      </c>
      <c r="M9" s="22" t="str">
        <f t="shared" si="1"/>
        <v>&lt; 90 % et &gt;= 80 %</v>
      </c>
      <c r="N9" s="28" t="str">
        <f t="shared" si="2"/>
        <v>&lt; 80 % et &gt;= 70 %</v>
      </c>
      <c r="O9" s="29" t="str">
        <f t="shared" si="3"/>
        <v>&lt; 70 %</v>
      </c>
      <c r="P9" s="22" t="s">
        <v>43</v>
      </c>
      <c r="Q9" s="22" t="s">
        <v>67</v>
      </c>
      <c r="R9" s="22" t="s">
        <v>68</v>
      </c>
      <c r="S9" s="37" t="s">
        <v>69</v>
      </c>
      <c r="T9" s="33"/>
    </row>
    <row r="10" spans="1:20" s="11" customFormat="1" ht="50.25" customHeight="1">
      <c r="A10" s="34">
        <v>8</v>
      </c>
      <c r="B10" s="22">
        <v>0.5</v>
      </c>
      <c r="C10" s="22" t="s">
        <v>19</v>
      </c>
      <c r="D10" s="22" t="s">
        <v>63</v>
      </c>
      <c r="E10" s="22" t="s">
        <v>70</v>
      </c>
      <c r="F10" s="22" t="s">
        <v>71</v>
      </c>
      <c r="G10" s="35" t="s">
        <v>23</v>
      </c>
      <c r="H10" s="23"/>
      <c r="I10" s="43">
        <v>0.95</v>
      </c>
      <c r="J10" s="43">
        <v>1</v>
      </c>
      <c r="K10" s="43">
        <v>0.9</v>
      </c>
      <c r="L10" s="41" t="str">
        <f t="shared" si="0"/>
        <v>&gt;= 100 %</v>
      </c>
      <c r="M10" s="22" t="str">
        <f t="shared" si="1"/>
        <v>&lt; 100 % et &gt;= 95 %</v>
      </c>
      <c r="N10" s="28" t="str">
        <f t="shared" si="2"/>
        <v>&lt; 95 % et &gt;= 90 %</v>
      </c>
      <c r="O10" s="29" t="str">
        <f t="shared" si="3"/>
        <v>&lt; 90 %</v>
      </c>
      <c r="P10" s="22" t="s">
        <v>43</v>
      </c>
      <c r="Q10" s="22" t="s">
        <v>72</v>
      </c>
      <c r="R10" s="22" t="s">
        <v>56</v>
      </c>
      <c r="S10" s="37" t="s">
        <v>73</v>
      </c>
      <c r="T10" s="44"/>
    </row>
    <row r="11" spans="1:20" s="11" customFormat="1" ht="33.75">
      <c r="A11" s="34">
        <v>9</v>
      </c>
      <c r="B11" s="22">
        <v>1</v>
      </c>
      <c r="C11" s="22" t="s">
        <v>19</v>
      </c>
      <c r="D11" s="35" t="s">
        <v>63</v>
      </c>
      <c r="E11" s="22" t="s">
        <v>74</v>
      </c>
      <c r="F11" s="22" t="s">
        <v>65</v>
      </c>
      <c r="G11" s="35" t="s">
        <v>23</v>
      </c>
      <c r="H11" s="40"/>
      <c r="I11" s="43">
        <v>0.9</v>
      </c>
      <c r="J11" s="43">
        <v>0.95</v>
      </c>
      <c r="K11" s="43">
        <v>0.8</v>
      </c>
      <c r="L11" s="41" t="str">
        <f t="shared" si="0"/>
        <v>&gt;= 95 %</v>
      </c>
      <c r="M11" s="22" t="str">
        <f t="shared" si="1"/>
        <v>&lt; 95 % et &gt;= 90 %</v>
      </c>
      <c r="N11" s="28" t="str">
        <f t="shared" si="2"/>
        <v>&lt; 90 % et &gt;= 80 %</v>
      </c>
      <c r="O11" s="29" t="str">
        <f t="shared" si="3"/>
        <v>&lt; 80 %</v>
      </c>
      <c r="P11" s="22" t="s">
        <v>43</v>
      </c>
      <c r="Q11" s="36" t="s">
        <v>75</v>
      </c>
      <c r="R11" s="22" t="s">
        <v>76</v>
      </c>
      <c r="S11" s="37" t="s">
        <v>77</v>
      </c>
      <c r="T11" s="33"/>
    </row>
    <row r="12" spans="1:20" s="11" customFormat="1" ht="33.75">
      <c r="A12" s="20">
        <v>10</v>
      </c>
      <c r="B12" s="22">
        <v>2</v>
      </c>
      <c r="C12" s="22" t="s">
        <v>19</v>
      </c>
      <c r="D12" s="35" t="s">
        <v>63</v>
      </c>
      <c r="E12" s="22" t="s">
        <v>78</v>
      </c>
      <c r="F12" s="22" t="s">
        <v>71</v>
      </c>
      <c r="G12" s="35" t="s">
        <v>23</v>
      </c>
      <c r="H12" s="40" t="s">
        <v>79</v>
      </c>
      <c r="I12" s="43">
        <v>0.5</v>
      </c>
      <c r="J12" s="43">
        <v>1</v>
      </c>
      <c r="K12" s="43">
        <v>0.25</v>
      </c>
      <c r="L12" s="41" t="str">
        <f t="shared" si="0"/>
        <v>&gt;= 100 %</v>
      </c>
      <c r="M12" s="22" t="str">
        <f t="shared" si="1"/>
        <v>&lt; 100 % et &gt;= 50 %</v>
      </c>
      <c r="N12" s="28" t="str">
        <f t="shared" ref="N12:N13" si="4">"&lt; "&amp;I12*100&amp;" % et &gt; "&amp;K12*100&amp;" %"</f>
        <v>&lt; 50 % et &gt; 25 %</v>
      </c>
      <c r="O12" s="29" t="str">
        <f t="shared" ref="O12:O18" si="5">"&lt; "&amp;K12*100&amp;" %"</f>
        <v>&lt; 25 %</v>
      </c>
      <c r="P12" s="22" t="s">
        <v>43</v>
      </c>
      <c r="Q12" s="45" t="s">
        <v>80</v>
      </c>
      <c r="R12" s="35" t="s">
        <v>81</v>
      </c>
      <c r="S12" s="37" t="s">
        <v>82</v>
      </c>
      <c r="T12" s="33"/>
    </row>
    <row r="13" spans="1:20" s="11" customFormat="1" ht="56.25">
      <c r="A13" s="20">
        <v>11</v>
      </c>
      <c r="B13" s="22">
        <v>1</v>
      </c>
      <c r="C13" s="22" t="s">
        <v>19</v>
      </c>
      <c r="D13" s="35" t="s">
        <v>83</v>
      </c>
      <c r="E13" s="22" t="s">
        <v>84</v>
      </c>
      <c r="F13" s="22" t="s">
        <v>85</v>
      </c>
      <c r="G13" s="22" t="s">
        <v>86</v>
      </c>
      <c r="H13" s="40"/>
      <c r="I13" s="43">
        <v>0.8</v>
      </c>
      <c r="J13" s="43">
        <v>0.9</v>
      </c>
      <c r="K13" s="43">
        <v>0.8</v>
      </c>
      <c r="L13" s="41" t="str">
        <f t="shared" si="0"/>
        <v>&gt;= 90 %</v>
      </c>
      <c r="M13" s="22" t="str">
        <f t="shared" si="1"/>
        <v>&lt; 90 % et &gt;= 80 %</v>
      </c>
      <c r="N13" s="28" t="str">
        <f t="shared" si="4"/>
        <v>&lt; 80 % et &gt; 80 %</v>
      </c>
      <c r="O13" s="29" t="str">
        <f t="shared" si="5"/>
        <v>&lt; 80 %</v>
      </c>
      <c r="P13" s="22" t="s">
        <v>43</v>
      </c>
      <c r="Q13" s="45" t="s">
        <v>87</v>
      </c>
      <c r="R13" s="22" t="s">
        <v>88</v>
      </c>
      <c r="S13" s="37"/>
      <c r="T13" s="33"/>
    </row>
    <row r="14" spans="1:20" ht="33.75">
      <c r="A14" s="34">
        <v>12</v>
      </c>
      <c r="B14" s="22">
        <v>1</v>
      </c>
      <c r="C14" s="22" t="s">
        <v>19</v>
      </c>
      <c r="D14" s="35" t="s">
        <v>83</v>
      </c>
      <c r="E14" s="22" t="s">
        <v>89</v>
      </c>
      <c r="F14" s="22" t="s">
        <v>90</v>
      </c>
      <c r="G14" s="22" t="s">
        <v>53</v>
      </c>
      <c r="H14" s="40"/>
      <c r="I14" s="43">
        <v>1</v>
      </c>
      <c r="J14" s="43">
        <v>1.02</v>
      </c>
      <c r="K14" s="43">
        <v>0.98</v>
      </c>
      <c r="L14" s="41" t="str">
        <f t="shared" ref="L14:L18" si="6">"&gt;= "&amp;J14*100&amp;" %"</f>
        <v>&gt;= 102 %</v>
      </c>
      <c r="M14" s="46" t="str">
        <f t="shared" ref="M14:M18" si="7">"&lt; "&amp;J14*100&amp;" % et &gt;= "&amp;I14*100&amp;" %"</f>
        <v>&lt; 102 % et &gt;= 100 %</v>
      </c>
      <c r="N14" s="28" t="str">
        <f t="shared" ref="N14:N18" si="8">"&lt; "&amp;I14*100&amp;" % et &gt;= "&amp;K14*100&amp;" %"</f>
        <v>&lt; 100 % et &gt;= 98 %</v>
      </c>
      <c r="O14" s="29" t="str">
        <f t="shared" si="5"/>
        <v>&lt; 98 %</v>
      </c>
      <c r="P14" s="22" t="s">
        <v>43</v>
      </c>
      <c r="Q14" s="22" t="s">
        <v>91</v>
      </c>
      <c r="R14" s="22" t="s">
        <v>92</v>
      </c>
      <c r="S14" s="37"/>
      <c r="T14" s="44"/>
    </row>
    <row r="15" spans="1:20" ht="78.75">
      <c r="A15" s="34">
        <v>13</v>
      </c>
      <c r="B15" s="21">
        <v>3</v>
      </c>
      <c r="C15" s="22" t="s">
        <v>19</v>
      </c>
      <c r="D15" s="22" t="s">
        <v>93</v>
      </c>
      <c r="E15" s="21" t="s">
        <v>94</v>
      </c>
      <c r="F15" s="35" t="s">
        <v>95</v>
      </c>
      <c r="G15" s="35" t="s">
        <v>96</v>
      </c>
      <c r="H15" s="23"/>
      <c r="I15" s="25">
        <v>0.9</v>
      </c>
      <c r="J15" s="25">
        <v>0.95</v>
      </c>
      <c r="K15" s="25">
        <v>0.8</v>
      </c>
      <c r="L15" s="41" t="str">
        <f t="shared" si="6"/>
        <v>&gt;= 95 %</v>
      </c>
      <c r="M15" s="46" t="str">
        <f t="shared" si="7"/>
        <v>&lt; 95 % et &gt;= 90 %</v>
      </c>
      <c r="N15" s="28" t="str">
        <f t="shared" si="8"/>
        <v>&lt; 90 % et &gt;= 80 %</v>
      </c>
      <c r="O15" s="29" t="str">
        <f t="shared" si="5"/>
        <v>&lt; 80 %</v>
      </c>
      <c r="P15" s="35" t="s">
        <v>43</v>
      </c>
      <c r="Q15" s="36" t="s">
        <v>97</v>
      </c>
      <c r="R15" s="35" t="s">
        <v>98</v>
      </c>
      <c r="S15" s="37" t="s">
        <v>99</v>
      </c>
      <c r="T15" s="47"/>
    </row>
    <row r="16" spans="1:20" ht="45">
      <c r="A16" s="34">
        <v>14</v>
      </c>
      <c r="B16" s="21">
        <v>2</v>
      </c>
      <c r="C16" s="22" t="s">
        <v>19</v>
      </c>
      <c r="D16" s="22" t="s">
        <v>100</v>
      </c>
      <c r="E16" s="21" t="s">
        <v>101</v>
      </c>
      <c r="F16" s="22" t="s">
        <v>102</v>
      </c>
      <c r="G16" s="22" t="s">
        <v>103</v>
      </c>
      <c r="H16" s="40"/>
      <c r="I16" s="43">
        <v>0.9</v>
      </c>
      <c r="J16" s="43">
        <v>1</v>
      </c>
      <c r="K16" s="43">
        <v>0.8</v>
      </c>
      <c r="L16" s="41" t="str">
        <f t="shared" si="6"/>
        <v>&gt;= 100 %</v>
      </c>
      <c r="M16" s="46" t="str">
        <f t="shared" si="7"/>
        <v>&lt; 100 % et &gt;= 90 %</v>
      </c>
      <c r="N16" s="28" t="str">
        <f t="shared" si="8"/>
        <v>&lt; 90 % et &gt;= 80 %</v>
      </c>
      <c r="O16" s="29" t="str">
        <f t="shared" si="5"/>
        <v>&lt; 80 %</v>
      </c>
      <c r="P16" s="22" t="s">
        <v>43</v>
      </c>
      <c r="Q16" s="45" t="s">
        <v>104</v>
      </c>
      <c r="R16" s="22" t="s">
        <v>105</v>
      </c>
      <c r="S16" s="37"/>
      <c r="T16" s="47"/>
    </row>
    <row r="17" spans="1:19" ht="90">
      <c r="A17" s="134">
        <v>15</v>
      </c>
      <c r="B17" s="51">
        <v>2</v>
      </c>
      <c r="C17" s="135" t="s">
        <v>19</v>
      </c>
      <c r="D17" s="50" t="s">
        <v>106</v>
      </c>
      <c r="E17" s="51" t="s">
        <v>107</v>
      </c>
      <c r="F17" s="51" t="s">
        <v>108</v>
      </c>
      <c r="G17" s="51" t="s">
        <v>109</v>
      </c>
      <c r="H17" s="48" t="s">
        <v>110</v>
      </c>
      <c r="I17" s="136">
        <v>0.99</v>
      </c>
      <c r="J17" s="136">
        <v>1</v>
      </c>
      <c r="K17" s="136">
        <v>0.8</v>
      </c>
      <c r="L17" s="52" t="str">
        <f t="shared" si="6"/>
        <v>&gt;= 100 %</v>
      </c>
      <c r="M17" s="137" t="str">
        <f t="shared" si="7"/>
        <v>&lt; 100 % et &gt;= 99 %</v>
      </c>
      <c r="N17" s="138" t="str">
        <f t="shared" si="8"/>
        <v>&lt; 99 % et &gt;= 80 %</v>
      </c>
      <c r="O17" s="139" t="str">
        <f t="shared" si="5"/>
        <v>&lt; 80 %</v>
      </c>
      <c r="P17" s="51" t="s">
        <v>43</v>
      </c>
      <c r="Q17" s="51" t="s">
        <v>111</v>
      </c>
      <c r="R17" s="49" t="s">
        <v>112</v>
      </c>
      <c r="S17" s="37" t="s">
        <v>113</v>
      </c>
    </row>
    <row r="18" spans="1:19" ht="168.75">
      <c r="A18" s="35">
        <v>16</v>
      </c>
      <c r="B18" s="35">
        <v>1</v>
      </c>
      <c r="C18" s="35" t="s">
        <v>19</v>
      </c>
      <c r="D18" s="35" t="s">
        <v>106</v>
      </c>
      <c r="E18" s="35" t="s">
        <v>114</v>
      </c>
      <c r="F18" s="35" t="s">
        <v>115</v>
      </c>
      <c r="G18" s="35" t="s">
        <v>109</v>
      </c>
      <c r="H18" s="23" t="s">
        <v>116</v>
      </c>
      <c r="I18" s="25">
        <v>0.8</v>
      </c>
      <c r="J18" s="25">
        <v>0.9</v>
      </c>
      <c r="K18" s="25">
        <v>0.6</v>
      </c>
      <c r="L18" s="26" t="str">
        <f t="shared" si="6"/>
        <v>&gt;= 90 %</v>
      </c>
      <c r="M18" s="140" t="str">
        <f t="shared" si="7"/>
        <v>&lt; 90 % et &gt;= 80 %</v>
      </c>
      <c r="N18" s="141" t="str">
        <f t="shared" si="8"/>
        <v>&lt; 80 % et &gt;= 60 %</v>
      </c>
      <c r="O18" s="142" t="str">
        <f t="shared" si="5"/>
        <v>&lt; 60 %</v>
      </c>
      <c r="P18" s="35" t="s">
        <v>43</v>
      </c>
      <c r="Q18" s="35" t="s">
        <v>117</v>
      </c>
      <c r="R18" s="53" t="s">
        <v>112</v>
      </c>
      <c r="S18" s="54" t="s">
        <v>118</v>
      </c>
    </row>
  </sheetData>
  <autoFilter ref="A1:S18" xr:uid="{00000000-0009-0000-0000-000000000000}"/>
  <pageMargins left="0.51181102362204722" right="0.51181102362204722" top="0.74803149606299213" bottom="0.74803149606299213" header="0.31496062992125984" footer="0.31496062992125984"/>
  <pageSetup paperSize="8" scale="63" fitToHeight="0" orientation="landscape" r:id="rId1"/>
  <headerFooter>
    <oddHeader>&amp;C&amp;F
&amp;A</oddHeader>
    <oddFooter>&amp;LEditée le &amp;D &amp;T&amp;Rpage &amp;P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6"/>
  <sheetViews>
    <sheetView workbookViewId="0">
      <selection activeCell="C6" sqref="C6"/>
    </sheetView>
  </sheetViews>
  <sheetFormatPr baseColWidth="10" defaultRowHeight="15"/>
  <cols>
    <col min="1" max="1" width="1.5703125" customWidth="1"/>
    <col min="2" max="2" width="21.42578125" customWidth="1"/>
    <col min="3" max="3" width="10" style="55" customWidth="1"/>
  </cols>
  <sheetData>
    <row r="1" spans="2:3" ht="9.75" customHeight="1"/>
    <row r="2" spans="2:3">
      <c r="B2" s="56" t="s">
        <v>119</v>
      </c>
      <c r="C2" s="57" t="s">
        <v>120</v>
      </c>
    </row>
    <row r="3" spans="2:3">
      <c r="B3" s="58" t="s">
        <v>14</v>
      </c>
      <c r="C3" s="59">
        <v>-2</v>
      </c>
    </row>
    <row r="4" spans="2:3">
      <c r="B4" s="60" t="s">
        <v>13</v>
      </c>
      <c r="C4" s="59">
        <v>-1</v>
      </c>
    </row>
    <row r="5" spans="2:3">
      <c r="B5" s="61" t="s">
        <v>12</v>
      </c>
      <c r="C5" s="59">
        <v>0</v>
      </c>
    </row>
    <row r="6" spans="2:3">
      <c r="B6" s="62" t="s">
        <v>11</v>
      </c>
      <c r="C6" s="59">
        <v>1</v>
      </c>
    </row>
  </sheetData>
  <pageMargins left="0.70866141732283472" right="0.70866141732283472" top="0.74803149606299213" bottom="0.74803149606299213" header="0.31496062992125984" footer="0.31496062992125984"/>
  <pageSetup paperSize="9" orientation="portrait" r:id="rId1"/>
  <headerFooter>
    <oddHeader>&amp;C&amp;F
&amp;A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4"/>
  <sheetViews>
    <sheetView workbookViewId="0">
      <selection activeCell="B2" sqref="B2"/>
    </sheetView>
  </sheetViews>
  <sheetFormatPr baseColWidth="10" defaultRowHeight="15"/>
  <cols>
    <col min="1" max="1" width="22.42578125" customWidth="1"/>
    <col min="2" max="2" width="16.28515625" customWidth="1"/>
    <col min="3" max="4" width="15" customWidth="1"/>
  </cols>
  <sheetData>
    <row r="1" spans="1:2">
      <c r="A1" s="63" t="s">
        <v>2</v>
      </c>
      <c r="B1" s="64" t="s">
        <v>121</v>
      </c>
    </row>
    <row r="2" spans="1:2">
      <c r="A2" s="59" t="s">
        <v>19</v>
      </c>
      <c r="B2" s="65"/>
    </row>
    <row r="4" spans="1:2">
      <c r="A4" s="66"/>
    </row>
  </sheetData>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1"/>
  <sheetViews>
    <sheetView workbookViewId="0">
      <pane xSplit="2" ySplit="2" topLeftCell="C3" activePane="bottomRight" state="frozen"/>
      <selection activeCell="B18" sqref="B18"/>
      <selection pane="topRight"/>
      <selection pane="bottomLeft"/>
      <selection pane="bottomRight" activeCell="C3" sqref="C3"/>
    </sheetView>
  </sheetViews>
  <sheetFormatPr baseColWidth="10" defaultRowHeight="15"/>
  <cols>
    <col min="1" max="1" width="12" style="68" customWidth="1"/>
    <col min="2" max="2" width="41.7109375" style="68" customWidth="1"/>
    <col min="3" max="3" width="10.85546875" style="68" customWidth="1"/>
    <col min="4" max="4" width="7.42578125" style="68" customWidth="1"/>
    <col min="5" max="5" width="14" style="68" customWidth="1"/>
    <col min="6" max="6" width="12.140625" style="68" customWidth="1"/>
    <col min="7" max="7" width="8.5703125" style="69" customWidth="1"/>
    <col min="8" max="9" width="8.5703125" style="70" customWidth="1"/>
    <col min="10" max="10" width="7.5703125" style="67" customWidth="1"/>
    <col min="11" max="11" width="7.7109375" style="67" customWidth="1"/>
    <col min="12" max="12" width="7.85546875" style="67" customWidth="1"/>
    <col min="13" max="13" width="16.5703125" style="67" customWidth="1"/>
    <col min="14" max="14" width="17" style="67" customWidth="1"/>
    <col min="15" max="15" width="22.42578125" style="71" customWidth="1"/>
    <col min="16" max="16384" width="11.42578125" style="67"/>
  </cols>
  <sheetData>
    <row r="1" spans="1:15" s="72" customFormat="1" ht="45" customHeight="1">
      <c r="A1" s="130" t="s">
        <v>122</v>
      </c>
      <c r="B1" s="116" t="s">
        <v>123</v>
      </c>
      <c r="C1" s="116" t="s">
        <v>124</v>
      </c>
      <c r="D1" s="132" t="s">
        <v>2</v>
      </c>
      <c r="E1" s="132" t="s">
        <v>3</v>
      </c>
      <c r="F1" s="116" t="s">
        <v>15</v>
      </c>
      <c r="G1" s="118" t="s">
        <v>125</v>
      </c>
      <c r="H1" s="119"/>
      <c r="I1" s="120"/>
      <c r="J1" s="121" t="s">
        <v>126</v>
      </c>
      <c r="K1" s="122"/>
      <c r="L1" s="123"/>
      <c r="M1" s="74" t="s">
        <v>127</v>
      </c>
      <c r="N1" s="73" t="s">
        <v>128</v>
      </c>
      <c r="O1" s="75" t="s">
        <v>129</v>
      </c>
    </row>
    <row r="2" spans="1:15" ht="75">
      <c r="A2" s="131"/>
      <c r="B2" s="117"/>
      <c r="C2" s="117"/>
      <c r="D2" s="133"/>
      <c r="E2" s="133"/>
      <c r="F2" s="117"/>
      <c r="G2" s="76" t="s">
        <v>130</v>
      </c>
      <c r="H2" s="77" t="s">
        <v>131</v>
      </c>
      <c r="I2" s="77" t="s">
        <v>132</v>
      </c>
      <c r="J2" s="78" t="s">
        <v>130</v>
      </c>
      <c r="K2" s="78" t="s">
        <v>131</v>
      </c>
      <c r="L2" s="77" t="s">
        <v>132</v>
      </c>
      <c r="M2" s="79" t="s">
        <v>133</v>
      </c>
      <c r="N2" s="80" t="s">
        <v>134</v>
      </c>
      <c r="O2" s="81" t="s">
        <v>135</v>
      </c>
    </row>
    <row r="3" spans="1:15" s="82" customFormat="1" ht="30">
      <c r="A3" s="83">
        <f>Indicateurs!A2</f>
        <v>1</v>
      </c>
      <c r="B3" s="84" t="str">
        <f>VLOOKUP(A3,Indicateurs!$A:$E,5,FALSE)</f>
        <v>Taux de disponibilité des fonctionnalités de PPF des environnements productifs</v>
      </c>
      <c r="C3" s="85">
        <f>VLOOKUP(A3,Indicateurs!$A:$E,2,FALSE)</f>
        <v>2</v>
      </c>
      <c r="D3" s="84" t="str">
        <f>VLOOKUP(A3,Indicateurs!$A:$E,3,FALSE)</f>
        <v>TM</v>
      </c>
      <c r="E3" s="84" t="str">
        <f>VLOOKUP(A3,Indicateurs!$A:$E,4,FALSE)</f>
        <v>Disponibilité</v>
      </c>
      <c r="F3" s="84" t="str">
        <f>VLOOKUP(A3,Indicateurs!$A:$P,16,FALSE)</f>
        <v>Mensuelle</v>
      </c>
      <c r="G3" s="86"/>
      <c r="H3" s="87"/>
      <c r="I3" s="87"/>
      <c r="J3" s="88" t="str">
        <f>IF(G3="","",IF(G3&gt;=VLOOKUP($A3,Indicateurs!$A:$K,10,FALSE),1,IF(G3&gt;=VLOOKUP($A3,Indicateurs!$A:$K,9,FALSE),0,IF(G3&gt;=VLOOKUP($A3,Indicateurs!$A:$K,11,FALSE),-1,-2))))</f>
        <v/>
      </c>
      <c r="K3" s="89" t="str">
        <f>IF(H3="","",IF(H3&gt;=VLOOKUP($A3,Indicateurs!$A:$K,10,FALSE),1,IF(H3&gt;=VLOOKUP($A3,Indicateurs!$A:$K,9,FALSE),0,IF(H3&gt;=VLOOKUP($A3,Indicateurs!$A:$K,11,FALSE),-1,-2))))</f>
        <v/>
      </c>
      <c r="L3" s="89" t="str">
        <f>IF(I3="","",IF(I3&gt;=VLOOKUP($A3,Indicateurs!$A:$K,10,FALSE),1,IF(I3&gt;=VLOOKUP($A3,Indicateurs!$A:$K,9,FALSE),0,IF(I3&gt;=VLOOKUP($A3,Indicateurs!$A:$K,11,FALSE),-1,-2))))</f>
        <v/>
      </c>
      <c r="M3" s="90" t="str">
        <f t="shared" ref="M3:M19" si="0">IFERROR(AVERAGE(J3,K3,L3),"")</f>
        <v/>
      </c>
      <c r="N3" s="124">
        <f>SUMPRODUCT(M3:M19,C3:C19)/SUM(C3:C19)</f>
        <v>0</v>
      </c>
      <c r="O3" s="127">
        <f>IF(N3&gt;0.5,1,IF(N3&lt;-1,-2,IF(N3&lt;-0.5,-1,0)))*VLOOKUP(D3,'Montants bonus'!$A$2:$B$3,2)</f>
        <v>0</v>
      </c>
    </row>
    <row r="4" spans="1:15" s="82" customFormat="1" ht="45" customHeight="1">
      <c r="A4" s="91" t="str">
        <f>Indicateurs!A3</f>
        <v>2a</v>
      </c>
      <c r="B4" s="92" t="str">
        <f>VLOOKUP(A4,Indicateurs!$A:$E,5,FALSE)</f>
        <v>Evolution du Taux de fiches traitées dans les délais</v>
      </c>
      <c r="C4" s="93">
        <f>VLOOKUP(A4,Indicateurs!$A:$E,2,FALSE)</f>
        <v>3</v>
      </c>
      <c r="D4" s="92" t="str">
        <f>VLOOKUP(A4,Indicateurs!$A:$E,3,FALSE)</f>
        <v>TM</v>
      </c>
      <c r="E4" s="92" t="str">
        <f>VLOOKUP(A4,Indicateurs!$A:$E,4,FALSE)</f>
        <v>MCO</v>
      </c>
      <c r="F4" s="92" t="str">
        <f>VLOOKUP(A4,Indicateurs!$A:$P,16,FALSE)</f>
        <v>Mensuelle</v>
      </c>
      <c r="G4" s="94"/>
      <c r="H4" s="95"/>
      <c r="I4" s="95"/>
      <c r="J4" s="96" t="str">
        <f>IF(G4="","",IF(G4&gt;=VLOOKUP($A4,Indicateurs!$A:$K,10,FALSE),1,IF(G4&gt;=VLOOKUP($A4,Indicateurs!$A:$K,9,FALSE),0,IF(G4&gt;=VLOOKUP($A4,Indicateurs!$A:$K,11,FALSE),-1,-2))))</f>
        <v/>
      </c>
      <c r="K4" s="96" t="str">
        <f>IF(H4="","",IF(H4&gt;=VLOOKUP($A4,Indicateurs!$A:$K,10,FALSE),1,IF(H4&gt;=VLOOKUP($A4,Indicateurs!$A:$K,9,FALSE),0,IF(H4&gt;=VLOOKUP($A4,Indicateurs!$A:$K,11,FALSE),-1,-2))))</f>
        <v/>
      </c>
      <c r="L4" s="96" t="str">
        <f>IF(I4="","",IF(I4&gt;=VLOOKUP($A4,Indicateurs!$A:$K,10,FALSE),1,IF(I4&gt;=VLOOKUP($A4,Indicateurs!$A:$K,9,FALSE),0,IF(I4&gt;=VLOOKUP($A4,Indicateurs!$A:$K,11,FALSE),-1,-2))))</f>
        <v/>
      </c>
      <c r="M4" s="97" t="str">
        <f t="shared" si="0"/>
        <v/>
      </c>
      <c r="N4" s="125"/>
      <c r="O4" s="128"/>
    </row>
    <row r="5" spans="1:15" s="82" customFormat="1" ht="45" customHeight="1">
      <c r="A5" s="91" t="str">
        <f>Indicateurs!A4</f>
        <v>2b</v>
      </c>
      <c r="B5" s="92" t="str">
        <f>VLOOKUP(A5,Indicateurs!$A:$E,5,FALSE)</f>
        <v>Taux de fiches traitées dans les délais</v>
      </c>
      <c r="C5" s="93">
        <f>VLOOKUP(A5,Indicateurs!$A:$E,2,FALSE)</f>
        <v>3</v>
      </c>
      <c r="D5" s="92" t="str">
        <f>VLOOKUP(A5,Indicateurs!$A:$E,3,FALSE)</f>
        <v>TM</v>
      </c>
      <c r="E5" s="92" t="str">
        <f>VLOOKUP(A5,Indicateurs!$A:$E,4,FALSE)</f>
        <v>MCO</v>
      </c>
      <c r="F5" s="92" t="str">
        <f>VLOOKUP(A5,Indicateurs!$A:$P,16,FALSE)</f>
        <v>Mensuelle</v>
      </c>
      <c r="G5" s="94"/>
      <c r="H5" s="95"/>
      <c r="I5" s="95"/>
      <c r="J5" s="96" t="str">
        <f>IF(G5="","",IF(G5&gt;=VLOOKUP($A5,Indicateurs!$A:$K,10,FALSE),1,IF(G5&gt;=VLOOKUP($A5,Indicateurs!$A:$K,9,FALSE),0,IF(G5&gt;=VLOOKUP($A5,Indicateurs!$A:$K,11,FALSE),-1,-2))))</f>
        <v/>
      </c>
      <c r="K5" s="96" t="str">
        <f>IF(H5="","",IF(H5&gt;=VLOOKUP($A5,Indicateurs!$A:$K,10,FALSE),1,IF(H5&gt;=VLOOKUP($A5,Indicateurs!$A:$K,9,FALSE),0,IF(H5&gt;=VLOOKUP($A5,Indicateurs!$A:$K,11,FALSE),-1,-2))))</f>
        <v/>
      </c>
      <c r="L5" s="96" t="str">
        <f>IF(I5="","",IF(I5&gt;=VLOOKUP($A5,Indicateurs!$A:$K,10,FALSE),1,IF(I5&gt;=VLOOKUP($A5,Indicateurs!$A:$K,9,FALSE),0,IF(I5&gt;=VLOOKUP($A5,Indicateurs!$A:$K,11,FALSE),-1,-2))))</f>
        <v/>
      </c>
      <c r="M5" s="97" t="str">
        <f t="shared" si="0"/>
        <v/>
      </c>
      <c r="N5" s="125"/>
      <c r="O5" s="128"/>
    </row>
    <row r="6" spans="1:15" ht="30">
      <c r="A6" s="91">
        <f>Indicateurs!A5</f>
        <v>3</v>
      </c>
      <c r="B6" s="92" t="str">
        <f>VLOOKUP(A6,Indicateurs!$A:$E,5,FALSE)</f>
        <v>Evolution du Taux de livraisons en recette des problèmes dans les délais</v>
      </c>
      <c r="C6" s="93">
        <f>VLOOKUP(A6,Indicateurs!$A:$E,2,FALSE)</f>
        <v>2</v>
      </c>
      <c r="D6" s="92" t="str">
        <f>VLOOKUP(A6,Indicateurs!$A:$E,3,FALSE)</f>
        <v>TM</v>
      </c>
      <c r="E6" s="92" t="str">
        <f>VLOOKUP(A6,Indicateurs!$A:$E,4,FALSE)</f>
        <v>MCO</v>
      </c>
      <c r="F6" s="92" t="str">
        <f>VLOOKUP(A6,Indicateurs!$A:$P,16,FALSE)</f>
        <v>Trimestrielle</v>
      </c>
      <c r="G6" s="94"/>
      <c r="H6" s="94"/>
      <c r="I6" s="94"/>
      <c r="J6" s="96" t="str">
        <f>IF(G6="","",IF(G6&gt;=VLOOKUP($A6,Indicateurs!$A:$K,10,FALSE),1,IF(G6&gt;=VLOOKUP($A6,Indicateurs!$A:$K,9,FALSE),0,IF(G6&gt;=VLOOKUP($A6,Indicateurs!$A:$K,11,FALSE),-1,-2))))</f>
        <v/>
      </c>
      <c r="K6" s="96" t="str">
        <f>IF(H6="","",IF(H6&gt;=VLOOKUP($A6,Indicateurs!$A:$K,10,FALSE),1,IF(H6&gt;=VLOOKUP($A6,Indicateurs!$A:$K,9,FALSE),0,IF(H6&gt;=VLOOKUP($A6,Indicateurs!$A:$K,11,FALSE),-1,-2))))</f>
        <v/>
      </c>
      <c r="L6" s="96" t="str">
        <f>IF(I6="","",IF(I6&gt;=VLOOKUP($A6,Indicateurs!$A:$K,10,FALSE),1,IF(I6&gt;=VLOOKUP($A6,Indicateurs!$A:$K,9,FALSE),0,IF(I6&gt;=VLOOKUP($A6,Indicateurs!$A:$K,11,FALSE),-1,-2))))</f>
        <v/>
      </c>
      <c r="M6" s="97" t="str">
        <f t="shared" si="0"/>
        <v/>
      </c>
      <c r="N6" s="125"/>
      <c r="O6" s="128"/>
    </row>
    <row r="7" spans="1:15" ht="27.75" customHeight="1">
      <c r="A7" s="91">
        <f>Indicateurs!A6</f>
        <v>4</v>
      </c>
      <c r="B7" s="92" t="str">
        <f>VLOOKUP(A7,Indicateurs!$A:$E,5,FALSE)</f>
        <v>Taux de conformité de la recette au regard du nombre de points de fonction livrés (sans anomalies de recette)</v>
      </c>
      <c r="C7" s="93">
        <f>VLOOKUP(A7,Indicateurs!$A:$E,2,FALSE)</f>
        <v>0.5</v>
      </c>
      <c r="D7" s="92" t="str">
        <f>VLOOKUP(A7,Indicateurs!$A:$E,3,FALSE)</f>
        <v>TM</v>
      </c>
      <c r="E7" s="92" t="str">
        <f>VLOOKUP(A7,Indicateurs!$A:$E,4,FALSE)</f>
        <v>MCO</v>
      </c>
      <c r="F7" s="92" t="str">
        <f>VLOOKUP(A7,Indicateurs!$A:$P,16,FALSE)</f>
        <v>Trimestrielle</v>
      </c>
      <c r="G7" s="94"/>
      <c r="H7" s="94"/>
      <c r="I7" s="94"/>
      <c r="J7" s="96" t="str">
        <f>IF(G7="","",IF(G7&gt;=VLOOKUP($A7,Indicateurs!$A:$K,10,FALSE),1,IF(G7&gt;=VLOOKUP($A7,Indicateurs!$A:$K,9,FALSE),0,IF(G7&gt;=VLOOKUP($A7,Indicateurs!$A:$K,11,FALSE),-1,-2))))</f>
        <v/>
      </c>
      <c r="K7" s="96" t="str">
        <f>IF(H7="","",IF(H7&gt;=VLOOKUP($A7,Indicateurs!$A:$K,10,FALSE),1,IF(H7&gt;=VLOOKUP($A7,Indicateurs!$A:$K,9,FALSE),0,IF(H7&gt;=VLOOKUP($A7,Indicateurs!$A:$K,11,FALSE),-1,-2))))</f>
        <v/>
      </c>
      <c r="L7" s="96" t="str">
        <f>IF(I7="","",IF(I7&gt;=VLOOKUP($A7,Indicateurs!$A:$K,10,FALSE),1,IF(I7&gt;=VLOOKUP($A7,Indicateurs!$A:$K,9,FALSE),0,IF(I7&gt;=VLOOKUP($A7,Indicateurs!$A:$K,11,FALSE),-1,-2))))</f>
        <v/>
      </c>
      <c r="M7" s="97" t="str">
        <f t="shared" si="0"/>
        <v/>
      </c>
      <c r="N7" s="125"/>
      <c r="O7" s="128"/>
    </row>
    <row r="8" spans="1:15" s="98" customFormat="1" ht="30">
      <c r="A8" s="91">
        <f>Indicateurs!A7</f>
        <v>5</v>
      </c>
      <c r="B8" s="92" t="str">
        <f>VLOOKUP(A8,Indicateurs!$A:$E,5,FALSE)</f>
        <v>Taux de campagnes de tests auditées conformes aux exigences qualité</v>
      </c>
      <c r="C8" s="93">
        <f>VLOOKUP(A8,Indicateurs!$A:$E,2,FALSE)</f>
        <v>0.5</v>
      </c>
      <c r="D8" s="92" t="str">
        <f>VLOOKUP(A8,Indicateurs!$A:$E,3,FALSE)</f>
        <v>TM</v>
      </c>
      <c r="E8" s="92" t="str">
        <f>VLOOKUP(A8,Indicateurs!$A:$E,4,FALSE)</f>
        <v>MCO</v>
      </c>
      <c r="F8" s="92" t="str">
        <f>VLOOKUP(A8,Indicateurs!$A:$P,16,FALSE)</f>
        <v>Trimestrielle</v>
      </c>
      <c r="G8" s="99"/>
      <c r="H8" s="99"/>
      <c r="I8" s="99"/>
      <c r="J8" s="96" t="str">
        <f>IF(G8="","",IF(G8&gt;=VLOOKUP($A8,Indicateurs!$A:$K,10,FALSE),1,IF(G8&gt;=VLOOKUP($A8,Indicateurs!$A:$K,9,FALSE),0,IF(G8&gt;=VLOOKUP($A8,Indicateurs!$A:$K,11,FALSE),-1,-2))))</f>
        <v/>
      </c>
      <c r="K8" s="96" t="str">
        <f>IF(H8="","",IF(H8&gt;=VLOOKUP($A8,Indicateurs!$A:$K,10,FALSE),1,IF(H8&gt;=VLOOKUP($A8,Indicateurs!$A:$K,9,FALSE),0,IF(H8&gt;=VLOOKUP($A8,Indicateurs!$A:$K,11,FALSE),-1,-2))))</f>
        <v/>
      </c>
      <c r="L8" s="96" t="str">
        <f>IF(I8="","",IF(I8&gt;=VLOOKUP($A8,Indicateurs!$A:$K,10,FALSE),1,IF(I8&gt;=VLOOKUP($A8,Indicateurs!$A:$K,9,FALSE),0,IF(I8&gt;=VLOOKUP($A8,Indicateurs!$A:$K,11,FALSE),-1,-2))))</f>
        <v/>
      </c>
      <c r="M8" s="97" t="str">
        <f t="shared" si="0"/>
        <v/>
      </c>
      <c r="N8" s="125"/>
      <c r="O8" s="128"/>
    </row>
    <row r="9" spans="1:15" s="98" customFormat="1" ht="30">
      <c r="A9" s="91">
        <f>Indicateurs!A8</f>
        <v>6</v>
      </c>
      <c r="B9" s="92" t="str">
        <f>VLOOKUP(A9,Indicateurs!$A:$E,5,FALSE)</f>
        <v>Evolution du Taux d’anomalies de recette traitées dans les délais</v>
      </c>
      <c r="C9" s="93">
        <f>VLOOKUP(A9,Indicateurs!$A:$E,2,FALSE)</f>
        <v>0.5</v>
      </c>
      <c r="D9" s="92" t="str">
        <f>VLOOKUP(A9,Indicateurs!$A:$E,3,FALSE)</f>
        <v>TM</v>
      </c>
      <c r="E9" s="92" t="str">
        <f>VLOOKUP(A9,Indicateurs!$A:$E,4,FALSE)</f>
        <v>MCO</v>
      </c>
      <c r="F9" s="92" t="str">
        <f>VLOOKUP(A9,Indicateurs!$A:$P,16,FALSE)</f>
        <v>Trimestrielle</v>
      </c>
      <c r="G9" s="99"/>
      <c r="H9" s="99"/>
      <c r="I9" s="99"/>
      <c r="J9" s="96" t="str">
        <f>IF(G9="","",IF(G9&gt;=VLOOKUP($A9,Indicateurs!$A:$K,10,FALSE),1,IF(G9&gt;=VLOOKUP($A9,Indicateurs!$A:$K,9,FALSE),0,IF(G9&gt;=VLOOKUP($A9,Indicateurs!$A:$K,11,FALSE),-1,-2))))</f>
        <v/>
      </c>
      <c r="K9" s="96" t="str">
        <f>IF(H9="","",IF(H9&gt;=VLOOKUP($A9,Indicateurs!$A:$K,10,FALSE),1,IF(H9&gt;=VLOOKUP($A9,Indicateurs!$A:$K,9,FALSE),0,IF(H9&gt;=VLOOKUP($A9,Indicateurs!$A:$K,11,FALSE),-1,-2))))</f>
        <v/>
      </c>
      <c r="L9" s="96" t="str">
        <f>IF(I9="","",IF(I9&gt;=VLOOKUP($A9,Indicateurs!$A:$K,10,FALSE),1,IF(I9&gt;=VLOOKUP($A9,Indicateurs!$A:$K,9,FALSE),0,IF(I9&gt;=VLOOKUP($A9,Indicateurs!$A:$K,11,FALSE),-1,-2))))</f>
        <v/>
      </c>
      <c r="M9" s="97" t="str">
        <f t="shared" si="0"/>
        <v/>
      </c>
      <c r="N9" s="125"/>
      <c r="O9" s="128"/>
    </row>
    <row r="10" spans="1:15" ht="45" customHeight="1">
      <c r="A10" s="91">
        <f>Indicateurs!A9</f>
        <v>7</v>
      </c>
      <c r="B10" s="92" t="str">
        <f>VLOOKUP(A10,Indicateurs!$A:$E,5,FALSE)</f>
        <v>Taux d'études d'impact produites dans les délais</v>
      </c>
      <c r="C10" s="93">
        <f>VLOOKUP(A10,Indicateurs!$A:$E,2,FALSE)</f>
        <v>1</v>
      </c>
      <c r="D10" s="92" t="str">
        <f>VLOOKUP(A10,Indicateurs!$A:$E,3,FALSE)</f>
        <v>TM</v>
      </c>
      <c r="E10" s="92" t="str">
        <f>VLOOKUP(A10,Indicateurs!$A:$E,4,FALSE)</f>
        <v xml:space="preserve">Maintenance évolutive </v>
      </c>
      <c r="F10" s="92" t="str">
        <f>VLOOKUP(A10,Indicateurs!$A:$P,16,FALSE)</f>
        <v>Trimestrielle</v>
      </c>
      <c r="G10" s="94"/>
      <c r="H10" s="94"/>
      <c r="I10" s="94"/>
      <c r="J10" s="96" t="str">
        <f>IF(G10="","",IF(G10&gt;=VLOOKUP($A10,Indicateurs!$A:$K,10,FALSE),1,IF(G10&gt;=VLOOKUP($A10,Indicateurs!$A:$K,9,FALSE),0,IF(G10&gt;=VLOOKUP($A10,Indicateurs!$A:$K,11,FALSE),-1,-2))))</f>
        <v/>
      </c>
      <c r="K10" s="96" t="str">
        <f>IF(H10="","",IF(H10&gt;=VLOOKUP($A10,Indicateurs!$A:$K,10,FALSE),1,IF(H10&gt;=VLOOKUP($A10,Indicateurs!$A:$K,9,FALSE),0,IF(H10&gt;=VLOOKUP($A10,Indicateurs!$A:$K,11,FALSE),-1,-2))))</f>
        <v/>
      </c>
      <c r="L10" s="96" t="str">
        <f>IF(I10="","",IF(I10&gt;=VLOOKUP($A10,Indicateurs!$A:$K,10,FALSE),1,IF(I10&gt;=VLOOKUP($A10,Indicateurs!$A:$K,9,FALSE),0,IF(I10&gt;=VLOOKUP($A10,Indicateurs!$A:$K,11,FALSE),-1,-2))))</f>
        <v/>
      </c>
      <c r="M10" s="97" t="str">
        <f t="shared" si="0"/>
        <v/>
      </c>
      <c r="N10" s="125"/>
      <c r="O10" s="128"/>
    </row>
    <row r="11" spans="1:15" s="98" customFormat="1" ht="45" customHeight="1">
      <c r="A11" s="91">
        <f>Indicateurs!A10</f>
        <v>8</v>
      </c>
      <c r="B11" s="92" t="str">
        <f>VLOOKUP(A11,Indicateurs!$A:$E,5,FALSE)</f>
        <v>Taux de couverture des exigences par les campagnes de tests</v>
      </c>
      <c r="C11" s="93">
        <f>VLOOKUP(A11,Indicateurs!$A:$E,2,FALSE)</f>
        <v>0.5</v>
      </c>
      <c r="D11" s="92" t="str">
        <f>VLOOKUP(A11,Indicateurs!$A:$E,3,FALSE)</f>
        <v>TM</v>
      </c>
      <c r="E11" s="92" t="str">
        <f>VLOOKUP(A11,Indicateurs!$A:$E,4,FALSE)</f>
        <v xml:space="preserve">Maintenance évolutive </v>
      </c>
      <c r="F11" s="92" t="str">
        <f>VLOOKUP(A11,Indicateurs!$A:$P,16,FALSE)</f>
        <v>Trimestrielle</v>
      </c>
      <c r="G11" s="99"/>
      <c r="H11" s="99"/>
      <c r="I11" s="99"/>
      <c r="J11" s="96" t="str">
        <f>IF(G11="","",IF(G11&gt;=VLOOKUP($A11,Indicateurs!$A:$K,10,FALSE),1,IF(G11&gt;=VLOOKUP($A11,Indicateurs!$A:$K,9,FALSE),0,IF(G11&gt;=VLOOKUP($A11,Indicateurs!$A:$K,11,FALSE),-1,-2))))</f>
        <v/>
      </c>
      <c r="K11" s="96" t="str">
        <f>IF(H11="","",IF(H11&gt;=VLOOKUP($A11,Indicateurs!$A:$K,10,FALSE),1,IF(H11&gt;=VLOOKUP($A11,Indicateurs!$A:$K,9,FALSE),0,IF(H11&gt;=VLOOKUP($A11,Indicateurs!$A:$K,11,FALSE),-1,-2))))</f>
        <v/>
      </c>
      <c r="L11" s="96" t="str">
        <f>IF(I11="","",IF(I11&gt;=VLOOKUP($A11,Indicateurs!$A:$K,10,FALSE),1,IF(I11&gt;=VLOOKUP($A11,Indicateurs!$A:$K,9,FALSE),0,IF(I11&gt;=VLOOKUP($A11,Indicateurs!$A:$K,11,FALSE),-1,-2))))</f>
        <v/>
      </c>
      <c r="M11" s="97" t="str">
        <f t="shared" si="0"/>
        <v/>
      </c>
      <c r="N11" s="125"/>
      <c r="O11" s="128"/>
    </row>
    <row r="12" spans="1:15" s="98" customFormat="1" ht="45" customHeight="1">
      <c r="A12" s="91">
        <f>Indicateurs!A11</f>
        <v>9</v>
      </c>
      <c r="B12" s="92" t="str">
        <f>VLOOKUP(A12,Indicateurs!$A:$E,5,FALSE)</f>
        <v>Taux de jalons de maintenance évolutive respectés</v>
      </c>
      <c r="C12" s="93">
        <f>VLOOKUP(A12,Indicateurs!$A:$E,2,FALSE)</f>
        <v>1</v>
      </c>
      <c r="D12" s="92" t="str">
        <f>VLOOKUP(A12,Indicateurs!$A:$E,3,FALSE)</f>
        <v>TM</v>
      </c>
      <c r="E12" s="92" t="str">
        <f>VLOOKUP(A12,Indicateurs!$A:$E,4,FALSE)</f>
        <v xml:space="preserve">Maintenance évolutive </v>
      </c>
      <c r="F12" s="92" t="str">
        <f>VLOOKUP(A12,Indicateurs!$A:$P,16,FALSE)</f>
        <v>Trimestrielle</v>
      </c>
      <c r="G12" s="99"/>
      <c r="H12" s="99"/>
      <c r="I12" s="99"/>
      <c r="J12" s="96" t="str">
        <f>IF(G12="","",IF(G12&gt;=VLOOKUP($A12,Indicateurs!$A:$K,10,FALSE),1,IF(G12&gt;=VLOOKUP($A12,Indicateurs!$A:$K,9,FALSE),0,IF(G12&gt;=VLOOKUP($A12,Indicateurs!$A:$K,11,FALSE),-1,-2))))</f>
        <v/>
      </c>
      <c r="K12" s="96" t="str">
        <f>IF(H12="","",IF(H12&gt;=VLOOKUP($A12,Indicateurs!$A:$K,10,FALSE),1,IF(H12&gt;=VLOOKUP($A12,Indicateurs!$A:$K,9,FALSE),0,IF(H12&gt;=VLOOKUP($A12,Indicateurs!$A:$K,11,FALSE),-1,-2))))</f>
        <v/>
      </c>
      <c r="L12" s="96" t="str">
        <f>IF(I12="","",IF(I12&gt;=VLOOKUP($A12,Indicateurs!$A:$K,10,FALSE),1,IF(I12&gt;=VLOOKUP($A12,Indicateurs!$A:$K,9,FALSE),0,IF(I12&gt;=VLOOKUP($A12,Indicateurs!$A:$K,11,FALSE),-1,-2))))</f>
        <v/>
      </c>
      <c r="M12" s="97" t="str">
        <f t="shared" si="0"/>
        <v/>
      </c>
      <c r="N12" s="125"/>
      <c r="O12" s="128"/>
    </row>
    <row r="13" spans="1:15" s="98" customFormat="1" ht="45" customHeight="1">
      <c r="A13" s="91">
        <f>Indicateurs!A12</f>
        <v>10</v>
      </c>
      <c r="B13" s="92" t="str">
        <f>VLOOKUP(A13,Indicateurs!$A:$E,5,FALSE)</f>
        <v>Nombre de régressions liées aux livraisons</v>
      </c>
      <c r="C13" s="93">
        <f>VLOOKUP(A13,Indicateurs!$A:$E,2,FALSE)</f>
        <v>2</v>
      </c>
      <c r="D13" s="92" t="str">
        <f>VLOOKUP(A13,Indicateurs!$A:$E,3,FALSE)</f>
        <v>TM</v>
      </c>
      <c r="E13" s="92" t="str">
        <f>VLOOKUP(A13,Indicateurs!$A:$E,4,FALSE)</f>
        <v xml:space="preserve">Maintenance évolutive </v>
      </c>
      <c r="F13" s="92" t="str">
        <f>VLOOKUP(A13,Indicateurs!$A:$P,16,FALSE)</f>
        <v>Trimestrielle</v>
      </c>
      <c r="G13" s="99"/>
      <c r="H13" s="99"/>
      <c r="I13" s="99"/>
      <c r="J13" s="96" t="str">
        <f>IF(G13="","",IF(G13&gt;=VLOOKUP($A13,Indicateurs!$A:$K,10,FALSE),1,IF(G13&gt;=VLOOKUP($A13,Indicateurs!$A:$K,9,FALSE),0,IF(G13&gt;=VLOOKUP($A13,Indicateurs!$A:$K,11,FALSE),-1,-2))))</f>
        <v/>
      </c>
      <c r="K13" s="96" t="str">
        <f>IF(H13="","",IF(H13&gt;=VLOOKUP($A13,Indicateurs!$A:$K,10,FALSE),1,IF(H13&gt;=VLOOKUP($A13,Indicateurs!$A:$K,9,FALSE),0,IF(H13&gt;=VLOOKUP($A13,Indicateurs!$A:$K,11,FALSE),-1,-2))))</f>
        <v/>
      </c>
      <c r="L13" s="96" t="str">
        <f>IF(I13="","",IF(I13&gt;=VLOOKUP($A13,Indicateurs!$A:$K,10,FALSE),1,IF(I13&gt;=VLOOKUP($A13,Indicateurs!$A:$K,9,FALSE),0,IF(I13&gt;=VLOOKUP($A13,Indicateurs!$A:$K,11,FALSE),-1,-2))))</f>
        <v/>
      </c>
      <c r="M13" s="97" t="str">
        <f t="shared" ref="M13:M18" si="1">IFERROR(AVERAGE(J13,K13,L13),"")</f>
        <v/>
      </c>
      <c r="N13" s="125"/>
      <c r="O13" s="128"/>
    </row>
    <row r="14" spans="1:15" s="98" customFormat="1" ht="45" customHeight="1">
      <c r="A14" s="91">
        <f>Indicateurs!A13</f>
        <v>11</v>
      </c>
      <c r="B14" s="92" t="str">
        <f>VLOOKUP(A14,Indicateurs!$A:$E,5,FALSE)</f>
        <v>Taux de conformité au RCN AIFE</v>
      </c>
      <c r="C14" s="92">
        <f>VLOOKUP(A14,Indicateurs!$A:$E,2,FALSE)</f>
        <v>1</v>
      </c>
      <c r="D14" s="92" t="str">
        <f>VLOOKUP(A14,Indicateurs!$A:$E,3,FALSE)</f>
        <v>TM</v>
      </c>
      <c r="E14" s="92" t="str">
        <f>VLOOKUP(A14,Indicateurs!$A:$E,4,FALSE)</f>
        <v>Qualité logicielle</v>
      </c>
      <c r="F14" s="92" t="str">
        <f>VLOOKUP(A14,Indicateurs!$A:$P,16,FALSE)</f>
        <v>Trimestrielle</v>
      </c>
      <c r="G14" s="99"/>
      <c r="H14" s="99"/>
      <c r="I14" s="99"/>
      <c r="J14" s="96" t="str">
        <f>IF(G14="","",IF(G14&gt;=VLOOKUP($A14,#REF!,10,FALSE),1,IF(G14&gt;=VLOOKUP($A14,#REF!,9,FALSE),0,IF(G14&gt;=VLOOKUP($A14,#REF!,11,FALSE),-1,-2))))</f>
        <v/>
      </c>
      <c r="K14" s="96" t="str">
        <f>IF(H14="","",IF(H14&gt;=VLOOKUP($A14,#REF!,10,FALSE),1,IF(H14&gt;=VLOOKUP($A14,#REF!,9,FALSE),0,IF(H14&gt;=VLOOKUP($A14,#REF!,11,FALSE),-1,-2))))</f>
        <v/>
      </c>
      <c r="L14" s="96" t="str">
        <f>IF(I14="","",IF(I14&gt;=VLOOKUP($A14,#REF!,10,FALSE),1,IF(I14&gt;=VLOOKUP($A14,#REF!,9,FALSE),0,IF(I14&gt;=VLOOKUP($A14,#REF!,11,FALSE),-1,-2))))</f>
        <v/>
      </c>
      <c r="M14" s="97" t="str">
        <f t="shared" si="1"/>
        <v/>
      </c>
      <c r="N14" s="125"/>
      <c r="O14" s="128"/>
    </row>
    <row r="15" spans="1:15" s="98" customFormat="1" ht="45" customHeight="1">
      <c r="A15" s="91">
        <f>Indicateurs!A14</f>
        <v>12</v>
      </c>
      <c r="B15" s="92" t="str">
        <f>VLOOKUP(A15,Indicateurs!$A:$E,5,FALSE)</f>
        <v>Evolution de la qualité logicielle globale des applications</v>
      </c>
      <c r="C15" s="92">
        <f>VLOOKUP(A15,Indicateurs!$A:$E,2,FALSE)</f>
        <v>1</v>
      </c>
      <c r="D15" s="92" t="str">
        <f>VLOOKUP(A15,Indicateurs!$A:$E,3,FALSE)</f>
        <v>TM</v>
      </c>
      <c r="E15" s="92" t="str">
        <f>VLOOKUP(A15,Indicateurs!$A:$E,4,FALSE)</f>
        <v>Qualité logicielle</v>
      </c>
      <c r="F15" s="92" t="str">
        <f>VLOOKUP(A15,Indicateurs!$A:$P,16,FALSE)</f>
        <v>Trimestrielle</v>
      </c>
      <c r="G15" s="99"/>
      <c r="H15" s="99"/>
      <c r="I15" s="99"/>
      <c r="J15" s="96" t="str">
        <f>IF(G15="","",IF(G15&gt;=VLOOKUP($A15,#REF!,10,FALSE),1,IF(G15&gt;=VLOOKUP($A15,#REF!,9,FALSE),0,IF(G15&gt;=VLOOKUP($A15,#REF!,11,FALSE),-1,-2))))</f>
        <v/>
      </c>
      <c r="K15" s="96" t="str">
        <f>IF(H15="","",IF(H15&gt;=VLOOKUP($A15,#REF!,10,FALSE),1,IF(H15&gt;=VLOOKUP($A15,#REF!,9,FALSE),0,IF(H15&gt;=VLOOKUP($A15,#REF!,11,FALSE),-1,-2))))</f>
        <v/>
      </c>
      <c r="L15" s="96" t="str">
        <f>IF(I15="","",IF(I15&gt;=VLOOKUP($A15,#REF!,10,FALSE),1,IF(I15&gt;=VLOOKUP($A15,#REF!,9,FALSE),0,IF(I15&gt;=VLOOKUP($A15,#REF!,11,FALSE),-1,-2))))</f>
        <v/>
      </c>
      <c r="M15" s="97" t="str">
        <f t="shared" si="1"/>
        <v/>
      </c>
      <c r="N15" s="125"/>
      <c r="O15" s="128"/>
    </row>
    <row r="16" spans="1:15" s="98" customFormat="1" ht="45" customHeight="1">
      <c r="A16" s="91">
        <f>Indicateurs!A15</f>
        <v>13</v>
      </c>
      <c r="B16" s="92" t="str">
        <f>VLOOKUP(A16,Indicateurs!$A3:$E1048576,5,FALSE)</f>
        <v>Taux de couverture de la matrice de compétences</v>
      </c>
      <c r="C16" s="92">
        <f>VLOOKUP(A16,Indicateurs!$A3:$E1048576,2,FALSE)</f>
        <v>3</v>
      </c>
      <c r="D16" s="92" t="str">
        <f>VLOOKUP(A16,Indicateurs!$A3:$E1048576,3,FALSE)</f>
        <v>TM</v>
      </c>
      <c r="E16" s="92" t="str">
        <f>VLOOKUP(A16,Indicateurs!$A3:$E1048576,4,FALSE)</f>
        <v>Compétences</v>
      </c>
      <c r="F16" s="92" t="str">
        <f>VLOOKUP(A16,Indicateurs!$A3:$P1048576,16,FALSE)</f>
        <v>Trimestrielle</v>
      </c>
      <c r="G16" s="99"/>
      <c r="H16" s="99"/>
      <c r="I16" s="99"/>
      <c r="J16" s="96" t="str">
        <f>IF(G16="","",IF(G16&gt;=VLOOKUP($A16,#REF!,10,FALSE),1,IF(G16&gt;=VLOOKUP($A16,#REF!,9,FALSE),0,IF(G16&gt;=VLOOKUP($A16,#REF!,11,FALSE),-1,-2))))</f>
        <v/>
      </c>
      <c r="K16" s="96" t="str">
        <f>IF(H16="","",IF(H16&gt;=VLOOKUP($A16,#REF!,10,FALSE),1,IF(H16&gt;=VLOOKUP($A16,#REF!,9,FALSE),0,IF(H16&gt;=VLOOKUP($A16,#REF!,11,FALSE),-1,-2))))</f>
        <v/>
      </c>
      <c r="L16" s="96" t="str">
        <f>IF(I16="","",IF(I16&gt;=VLOOKUP($A16,#REF!,10,FALSE),1,IF(I16&gt;=VLOOKUP($A16,#REF!,9,FALSE),0,IF(I16&gt;=VLOOKUP($A16,#REF!,11,FALSE),-1,-2))))</f>
        <v/>
      </c>
      <c r="M16" s="97" t="str">
        <f t="shared" si="1"/>
        <v/>
      </c>
      <c r="N16" s="125"/>
      <c r="O16" s="128"/>
    </row>
    <row r="17" spans="1:15" s="98" customFormat="1" ht="45" customHeight="1">
      <c r="A17" s="91">
        <f>Indicateurs!A16</f>
        <v>14</v>
      </c>
      <c r="B17" s="92" t="str">
        <f>VLOOKUP(A17,Indicateurs!$A2:$E1048576,5,FALSE)</f>
        <v>Taux de logiciels à jour</v>
      </c>
      <c r="C17" s="92">
        <f>VLOOKUP(A17,Indicateurs!$A2:$E1048576,2,FALSE)</f>
        <v>2</v>
      </c>
      <c r="D17" s="92" t="str">
        <f>VLOOKUP(A17,Indicateurs!$A2:$E1048576,3,FALSE)</f>
        <v>TM</v>
      </c>
      <c r="E17" s="92" t="str">
        <f>VLOOKUP(A17,Indicateurs!$A2:$E1048576,4,FALSE)</f>
        <v>Maintenance préventive</v>
      </c>
      <c r="F17" s="92" t="str">
        <f>VLOOKUP(A17,Indicateurs!$A2:$P1048576,16,FALSE)</f>
        <v>Trimestrielle</v>
      </c>
      <c r="G17" s="99"/>
      <c r="H17" s="99"/>
      <c r="I17" s="99"/>
      <c r="J17" s="96" t="str">
        <f>IF(G17="","",IF(G17&gt;=VLOOKUP($A17,#REF!,10,FALSE),1,IF(G17&gt;=VLOOKUP($A17,#REF!,9,FALSE),0,IF(G17&gt;=VLOOKUP($A17,#REF!,11,FALSE),-1,-2))))</f>
        <v/>
      </c>
      <c r="K17" s="96" t="str">
        <f>IF(H17="","",IF(H17&gt;=VLOOKUP($A17,#REF!,10,FALSE),1,IF(H17&gt;=VLOOKUP($A17,#REF!,9,FALSE),0,IF(H17&gt;=VLOOKUP($A17,#REF!,11,FALSE),-1,-2))))</f>
        <v/>
      </c>
      <c r="L17" s="96" t="str">
        <f>IF(I17="","",IF(I17&gt;=VLOOKUP($A17,#REF!,10,FALSE),1,IF(I17&gt;=VLOOKUP($A17,#REF!,9,FALSE),0,IF(I17&gt;=VLOOKUP($A17,#REF!,11,FALSE),-1,-2))))</f>
        <v/>
      </c>
      <c r="M17" s="97" t="str">
        <f t="shared" si="1"/>
        <v/>
      </c>
      <c r="N17" s="125"/>
      <c r="O17" s="128"/>
    </row>
    <row r="18" spans="1:15" s="98" customFormat="1" ht="45" customHeight="1">
      <c r="A18" s="91">
        <f>Indicateurs!A17</f>
        <v>15</v>
      </c>
      <c r="B18" s="92" t="str">
        <f>VLOOKUP(A18,Indicateurs!$A3:$E1048576,5,FALSE)</f>
        <v>Taux de failles de sécurité critiques corrigées et mises en production dans les délais</v>
      </c>
      <c r="C18" s="92">
        <f>VLOOKUP(A18,Indicateurs!$A3:$E1048576,2,FALSE)</f>
        <v>2</v>
      </c>
      <c r="D18" s="92" t="str">
        <f>VLOOKUP(A18,Indicateurs!$A3:$E1048576,3,FALSE)</f>
        <v>TM</v>
      </c>
      <c r="E18" s="92" t="str">
        <f>VLOOKUP(A18,Indicateurs!$A3:$E1048576,4,FALSE)</f>
        <v>Sécurité</v>
      </c>
      <c r="F18" s="92" t="str">
        <f>VLOOKUP(A18,Indicateurs!$A3:$P1048576,16,FALSE)</f>
        <v>Trimestrielle</v>
      </c>
      <c r="G18" s="99"/>
      <c r="H18" s="99"/>
      <c r="I18" s="99"/>
      <c r="J18" s="96" t="str">
        <f>IF(G18="","",IF(G18&gt;=VLOOKUP($A18,#REF!,10,FALSE),1,IF(G18&gt;=VLOOKUP($A18,#REF!,9,FALSE),0,IF(G18&gt;=VLOOKUP($A18,#REF!,11,FALSE),-1,-2))))</f>
        <v/>
      </c>
      <c r="K18" s="96" t="str">
        <f>IF(H18="","",IF(H18&gt;=VLOOKUP($A18,#REF!,10,FALSE),1,IF(H18&gt;=VLOOKUP($A18,#REF!,9,FALSE),0,IF(H18&gt;=VLOOKUP($A18,#REF!,11,FALSE),-1,-2))))</f>
        <v/>
      </c>
      <c r="L18" s="96" t="str">
        <f>IF(I18="","",IF(I18&gt;=VLOOKUP($A18,#REF!,10,FALSE),1,IF(I18&gt;=VLOOKUP($A18,#REF!,9,FALSE),0,IF(I18&gt;=VLOOKUP($A18,#REF!,11,FALSE),-1,-2))))</f>
        <v/>
      </c>
      <c r="M18" s="97" t="str">
        <f t="shared" si="1"/>
        <v/>
      </c>
      <c r="N18" s="125"/>
      <c r="O18" s="128"/>
    </row>
    <row r="19" spans="1:15" s="98" customFormat="1" ht="45" customHeight="1">
      <c r="A19" s="91">
        <f>Indicateurs!A18</f>
        <v>16</v>
      </c>
      <c r="B19" s="92" t="str">
        <f>VLOOKUP(A19,Indicateurs!$A:$E,5,FALSE)</f>
        <v>Taux de failles de sécurité non critiques corrigées et mises en production dans les délais</v>
      </c>
      <c r="C19" s="93">
        <f>VLOOKUP(A19,Indicateurs!$A:$E,2,FALSE)</f>
        <v>1</v>
      </c>
      <c r="D19" s="92" t="str">
        <f>VLOOKUP(A19,Indicateurs!$A:$E,3,FALSE)</f>
        <v>TM</v>
      </c>
      <c r="E19" s="92" t="str">
        <f>VLOOKUP(A19,Indicateurs!$A:$E,4,FALSE)</f>
        <v>Sécurité</v>
      </c>
      <c r="F19" s="92" t="str">
        <f>VLOOKUP(A19,Indicateurs!$A:$P,16,FALSE)</f>
        <v>Trimestrielle</v>
      </c>
      <c r="G19" s="99"/>
      <c r="H19" s="99"/>
      <c r="I19" s="99"/>
      <c r="J19" s="96" t="str">
        <f>IF(G19="","",IF(G19&gt;=VLOOKUP($A19,Indicateurs!$A:$K,10,FALSE),1,IF(G19&gt;=VLOOKUP($A19,Indicateurs!$A:$K,9,FALSE),0,IF(G19&gt;=VLOOKUP($A19,Indicateurs!$A:$K,11,FALSE),-1,-2))))</f>
        <v/>
      </c>
      <c r="K19" s="96" t="str">
        <f>IF(H19="","",IF(H19&gt;=VLOOKUP($A19,Indicateurs!$A:$K,10,FALSE),1,IF(H19&gt;=VLOOKUP($A19,Indicateurs!$A:$K,9,FALSE),0,IF(H19&gt;=VLOOKUP($A19,Indicateurs!$A:$K,11,FALSE),-1,-2))))</f>
        <v/>
      </c>
      <c r="L19" s="96" t="str">
        <f>IF(I19="","",IF(I19&gt;=VLOOKUP($A19,Indicateurs!$A:$K,10,FALSE),1,IF(I19&gt;=VLOOKUP($A19,Indicateurs!$A:$K,9,FALSE),0,IF(I19&gt;=VLOOKUP($A19,Indicateurs!$A:$K,11,FALSE),-1,-2))))</f>
        <v/>
      </c>
      <c r="M19" s="97" t="str">
        <f t="shared" si="0"/>
        <v/>
      </c>
      <c r="N19" s="126"/>
      <c r="O19" s="129"/>
    </row>
    <row r="20" spans="1:15" s="98" customFormat="1">
      <c r="A20" s="100" t="e">
        <f>Indicateurs!#REF!</f>
        <v>#REF!</v>
      </c>
      <c r="B20" s="101"/>
      <c r="C20" s="102"/>
      <c r="D20" s="101"/>
      <c r="E20" s="101"/>
      <c r="F20" s="101"/>
      <c r="G20" s="103"/>
      <c r="H20" s="104"/>
      <c r="I20" s="104"/>
      <c r="J20" s="105"/>
      <c r="K20" s="105"/>
      <c r="L20" s="105"/>
      <c r="M20" s="106"/>
      <c r="N20" s="107"/>
      <c r="O20" s="108"/>
    </row>
    <row r="21" spans="1:15">
      <c r="A21" s="109" t="s">
        <v>136</v>
      </c>
      <c r="B21" s="110"/>
      <c r="C21" s="111"/>
      <c r="D21" s="110"/>
      <c r="E21" s="110"/>
      <c r="F21" s="110"/>
      <c r="G21" s="112"/>
      <c r="H21" s="113"/>
      <c r="I21" s="113"/>
      <c r="J21" s="114"/>
      <c r="K21" s="114"/>
      <c r="L21" s="114"/>
      <c r="M21" s="114"/>
      <c r="N21" s="114"/>
      <c r="O21" s="115">
        <f>SUM(O3:O20)</f>
        <v>0</v>
      </c>
    </row>
  </sheetData>
  <autoFilter ref="A1:O21" xr:uid="{00000000-0009-0000-0000-000003000000}">
    <filterColumn colId="6" showButton="0"/>
    <filterColumn colId="7" showButton="0"/>
    <filterColumn colId="9" showButton="0"/>
    <filterColumn colId="10" showButton="0"/>
  </autoFilter>
  <mergeCells count="10">
    <mergeCell ref="A1:A2"/>
    <mergeCell ref="B1:B2"/>
    <mergeCell ref="C1:C2"/>
    <mergeCell ref="D1:D2"/>
    <mergeCell ref="E1:E2"/>
    <mergeCell ref="F1:F2"/>
    <mergeCell ref="G1:I1"/>
    <mergeCell ref="J1:L1"/>
    <mergeCell ref="N3:N19"/>
    <mergeCell ref="O3:O19"/>
  </mergeCells>
  <conditionalFormatting sqref="O3 O18">
    <cfRule type="cellIs" dxfId="24" priority="31" operator="greaterThan">
      <formula>0</formula>
    </cfRule>
  </conditionalFormatting>
  <conditionalFormatting sqref="O3 O18">
    <cfRule type="cellIs" dxfId="23" priority="30" operator="lessThan">
      <formula>0</formula>
    </cfRule>
  </conditionalFormatting>
  <conditionalFormatting sqref="J3:M4 J16:M16 J6:M11 J18:M18">
    <cfRule type="cellIs" dxfId="22" priority="29" operator="between">
      <formula>0.5</formula>
      <formula>1</formula>
    </cfRule>
  </conditionalFormatting>
  <conditionalFormatting sqref="J3:M4 J16:M16 J6:M11 J18:M18">
    <cfRule type="cellIs" dxfId="21" priority="28" operator="lessThan">
      <formula>-0.5</formula>
    </cfRule>
  </conditionalFormatting>
  <conditionalFormatting sqref="J3:M4 J16:M16 J6:M11 J18:M18">
    <cfRule type="cellIs" dxfId="20" priority="27" operator="lessThan">
      <formula>-1.5</formula>
    </cfRule>
  </conditionalFormatting>
  <conditionalFormatting sqref="J15:M15">
    <cfRule type="cellIs" dxfId="19" priority="24" operator="between">
      <formula>0.5</formula>
      <formula>1</formula>
    </cfRule>
  </conditionalFormatting>
  <conditionalFormatting sqref="J15:M15">
    <cfRule type="cellIs" dxfId="18" priority="23" operator="lessThan">
      <formula>-0.5</formula>
    </cfRule>
  </conditionalFormatting>
  <conditionalFormatting sqref="J15:M15">
    <cfRule type="cellIs" dxfId="17" priority="22" operator="lessThan">
      <formula>-1.5</formula>
    </cfRule>
  </conditionalFormatting>
  <conditionalFormatting sqref="J13:M13">
    <cfRule type="cellIs" dxfId="16" priority="19" operator="between">
      <formula>0.5</formula>
      <formula>1</formula>
    </cfRule>
  </conditionalFormatting>
  <conditionalFormatting sqref="J13:M13">
    <cfRule type="cellIs" dxfId="15" priority="18" operator="lessThan">
      <formula>-0.5</formula>
    </cfRule>
  </conditionalFormatting>
  <conditionalFormatting sqref="J13:M13">
    <cfRule type="cellIs" dxfId="14" priority="17" operator="lessThan">
      <formula>-1.5</formula>
    </cfRule>
  </conditionalFormatting>
  <conditionalFormatting sqref="J12:M12">
    <cfRule type="cellIs" dxfId="13" priority="14" operator="between">
      <formula>0.5</formula>
      <formula>1</formula>
    </cfRule>
  </conditionalFormatting>
  <conditionalFormatting sqref="J12:M12">
    <cfRule type="cellIs" dxfId="12" priority="13" operator="lessThan">
      <formula>-0.5</formula>
    </cfRule>
  </conditionalFormatting>
  <conditionalFormatting sqref="J12:M12">
    <cfRule type="cellIs" dxfId="11" priority="12" operator="lessThan">
      <formula>-1.5</formula>
    </cfRule>
  </conditionalFormatting>
  <conditionalFormatting sqref="J5:M5">
    <cfRule type="cellIs" dxfId="10" priority="11" operator="between">
      <formula>0.5</formula>
      <formula>1</formula>
    </cfRule>
  </conditionalFormatting>
  <conditionalFormatting sqref="J5:M5">
    <cfRule type="cellIs" dxfId="9" priority="10" operator="lessThan">
      <formula>-0.5</formula>
    </cfRule>
  </conditionalFormatting>
  <conditionalFormatting sqref="J5:M5">
    <cfRule type="cellIs" dxfId="8" priority="9" operator="lessThan">
      <formula>-1.5</formula>
    </cfRule>
  </conditionalFormatting>
  <conditionalFormatting sqref="O17">
    <cfRule type="cellIs" dxfId="7" priority="8" operator="greaterThan">
      <formula>0</formula>
    </cfRule>
  </conditionalFormatting>
  <conditionalFormatting sqref="O17">
    <cfRule type="cellIs" dxfId="6" priority="7" operator="lessThan">
      <formula>0</formula>
    </cfRule>
  </conditionalFormatting>
  <conditionalFormatting sqref="J17:M17">
    <cfRule type="cellIs" dxfId="5" priority="6" operator="between">
      <formula>0.5</formula>
      <formula>1</formula>
    </cfRule>
  </conditionalFormatting>
  <conditionalFormatting sqref="J17:M17">
    <cfRule type="cellIs" dxfId="4" priority="5" operator="lessThan">
      <formula>-0.5</formula>
    </cfRule>
  </conditionalFormatting>
  <conditionalFormatting sqref="J17:M17">
    <cfRule type="cellIs" dxfId="3" priority="4" operator="lessThan">
      <formula>-1.5</formula>
    </cfRule>
  </conditionalFormatting>
  <conditionalFormatting sqref="J14:M14">
    <cfRule type="cellIs" dxfId="2" priority="3" operator="between">
      <formula>0.5</formula>
      <formula>1</formula>
    </cfRule>
  </conditionalFormatting>
  <conditionalFormatting sqref="J14:M14">
    <cfRule type="cellIs" dxfId="1" priority="2" operator="lessThan">
      <formula>-0.5</formula>
    </cfRule>
  </conditionalFormatting>
  <conditionalFormatting sqref="J14:M14">
    <cfRule type="cellIs" dxfId="0" priority="1" operator="lessThan">
      <formula>-1.5</formula>
    </cfRule>
  </conditionalFormatting>
  <pageMargins left="0.70866141732283472" right="0.70866141732283472" top="0.74803149606299213" bottom="0.74803149606299213" header="0.31496062992125984" footer="0.31496062992125984"/>
  <pageSetup paperSize="9" orientation="portrait" r:id="rId1"/>
  <headerFooter>
    <oddHeader>&amp;C&amp;F
&amp;A
&amp;D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Indicateurs</vt:lpstr>
      <vt:lpstr>Règles de notation</vt:lpstr>
      <vt:lpstr>Montants bonus</vt:lpstr>
      <vt:lpstr>Notes, pénalités et bonus</vt:lpstr>
      <vt:lpstr>Indicateurs!Print_Titles</vt:lpstr>
      <vt:lpstr>Indicateurs!Zone_d_impression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Franck Bidault</dc:creator>
  <cp:lastModifiedBy>Catherine REBOISSON</cp:lastModifiedBy>
  <cp:revision>23</cp:revision>
  <cp:lastPrinted>2024-12-13T13:51:26Z</cp:lastPrinted>
  <dcterms:created xsi:type="dcterms:W3CDTF">2011-06-30T06:47:32Z</dcterms:created>
  <dcterms:modified xsi:type="dcterms:W3CDTF">2024-12-13T13:54:15Z</dcterms:modified>
</cp:coreProperties>
</file>