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bernad1\Nextcloud\DAJ-DAPID Assurances\Documents pour la passation du marché\Etat-des-lieux-matériel-labo\Réponses\"/>
    </mc:Choice>
  </mc:AlternateContent>
  <xr:revisionPtr revIDLastSave="0" documentId="13_ncr:1_{D186C99D-2D47-43C1-8E1A-BFB2D4F2764A}" xr6:coauthVersionLast="47" xr6:coauthVersionMax="47" xr10:uidLastSave="{00000000-0000-0000-0000-000000000000}"/>
  <bookViews>
    <workbookView xWindow="-120" yWindow="-120" windowWidth="29040" windowHeight="15840" activeTab="1" xr2:uid="{4861FB8C-F4BE-B34D-B6D5-920C3A8C1AFC}"/>
  </bookViews>
  <sheets>
    <sheet name="GENERAL" sheetId="1" r:id="rId1"/>
    <sheet name="CRG" sheetId="2" r:id="rId2"/>
    <sheet name="ISD" sheetId="3" r:id="rId3"/>
    <sheet name="PT" sheetId="4" r:id="rId4"/>
    <sheet name="MPPM" sheetId="5" r:id="rId5"/>
    <sheet name="SYNTHESE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6" l="1"/>
  <c r="F9" i="6"/>
  <c r="D75" i="5"/>
  <c r="D72" i="5"/>
  <c r="D67" i="5"/>
  <c r="D64" i="5"/>
  <c r="D60" i="5"/>
  <c r="D52" i="5"/>
  <c r="D45" i="5"/>
  <c r="D41" i="5"/>
  <c r="D39" i="5"/>
  <c r="D38" i="5"/>
  <c r="D36" i="5"/>
  <c r="D33" i="5"/>
  <c r="D32" i="5" s="1"/>
  <c r="D27" i="5"/>
  <c r="D23" i="5"/>
  <c r="D22" i="5"/>
  <c r="D19" i="5"/>
  <c r="D14" i="5"/>
  <c r="D10" i="5"/>
  <c r="E26" i="2" l="1"/>
  <c r="D19" i="6" l="1"/>
  <c r="E32" i="3"/>
  <c r="N29" i="3"/>
  <c r="I29" i="3"/>
  <c r="D19" i="3"/>
  <c r="E35" i="3" s="1"/>
  <c r="I42" i="1"/>
  <c r="P11" i="1" s="1"/>
  <c r="H42" i="1"/>
  <c r="G42" i="1"/>
  <c r="P10" i="1" s="1"/>
  <c r="F42" i="1"/>
  <c r="E42" i="1"/>
  <c r="P13" i="1" s="1"/>
  <c r="D42" i="1"/>
  <c r="P14" i="1" s="1"/>
  <c r="C42" i="1"/>
  <c r="P12" i="1" s="1"/>
  <c r="P16" i="1"/>
  <c r="P15" i="1"/>
  <c r="J32" i="3" l="1"/>
  <c r="P18" i="1"/>
  <c r="H36" i="4"/>
  <c r="I40" i="4" s="1"/>
</calcChain>
</file>

<file path=xl/sharedStrings.xml><?xml version="1.0" encoding="utf-8"?>
<sst xmlns="http://schemas.openxmlformats.org/spreadsheetml/2006/main" count="365" uniqueCount="287">
  <si>
    <t>Laboratoire d'analyse d'anisotropie de texture</t>
  </si>
  <si>
    <t>Susceptimètre magnétique</t>
  </si>
  <si>
    <t>2011?</t>
  </si>
  <si>
    <t>PLATEAU UPPA TECH CRG</t>
  </si>
  <si>
    <t>Laboratoire de pétrographie quantitative</t>
  </si>
  <si>
    <t>Microscope optique polarisant Nikon LV-150 ND avec lumière transmise, réfléchie et UV (365 nm) + Caméra Nikon Fi1c 5 MP refroidie Peltier</t>
  </si>
  <si>
    <t>Platine microthermométrique Linkam THMSG600 (+ container et étalons), plage de température -196 à +600°C</t>
  </si>
  <si>
    <t>Platine de Cathodoluminescence OPEA avec microscope Nikon Labophot 2 et appareil photo Sony 14 MP</t>
  </si>
  <si>
    <t>Laboratoire de minéralogie</t>
  </si>
  <si>
    <t>DRX de table</t>
  </si>
  <si>
    <t>Laboratoire de géophysique expérimentale</t>
  </si>
  <si>
    <t>Vibromètre laser et bâtis pour échantillons parallelepipédiques et cylindriques</t>
  </si>
  <si>
    <t>Laser à ablation</t>
  </si>
  <si>
    <t>Radar électromagnétique haute fréquence</t>
  </si>
  <si>
    <t>Transducteurs piezoelectriques (0.25 à 5 MHz) et Accéleromètres (0 à 20 kHz)</t>
  </si>
  <si>
    <t>2006 à 2014</t>
  </si>
  <si>
    <t>Système d'acquisition sismoélectrique 0-20kHz avec adaptation d'impédance, carte d'acquisition et oscilloscope infinium 500 MHz.</t>
  </si>
  <si>
    <t xml:space="preserve">2006 à 2015 </t>
  </si>
  <si>
    <t>MONTANT MATERIEL CRG</t>
  </si>
  <si>
    <t>Salle préparation fine</t>
  </si>
  <si>
    <t>Four Carbolite GERO</t>
  </si>
  <si>
    <t>3 Cell. Hydrother 125ml</t>
  </si>
  <si>
    <t>3 Cell. Hydrotherm. 23ml</t>
  </si>
  <si>
    <t>Salle préparation fgrossière</t>
  </si>
  <si>
    <t>Polisseuse</t>
  </si>
  <si>
    <t>Scie Escil Metacut</t>
  </si>
  <si>
    <t>Extracteur</t>
  </si>
  <si>
    <t>LABO GAZ RARES</t>
  </si>
  <si>
    <t>Ligne extraction purification gaz Thermofisher</t>
  </si>
  <si>
    <t>Spectrometre de masse Helix SFT</t>
  </si>
  <si>
    <t>Spectrometre de masse Argus</t>
  </si>
  <si>
    <t>BATIMENT IPRA2 SALLE LFCR18</t>
  </si>
  <si>
    <t xml:space="preserve">Fabricant </t>
  </si>
  <si>
    <t>Fournisseur</t>
  </si>
  <si>
    <t>Désignation</t>
  </si>
  <si>
    <t>Modèle</t>
  </si>
  <si>
    <t>Numéro de série</t>
  </si>
  <si>
    <t>Remarque</t>
  </si>
  <si>
    <t>valeur</t>
  </si>
  <si>
    <t>date</t>
  </si>
  <si>
    <t>Keysight</t>
  </si>
  <si>
    <t>Analyseur de réseau VNA</t>
  </si>
  <si>
    <t>5063A</t>
  </si>
  <si>
    <t>MY54502594</t>
  </si>
  <si>
    <t>Setaram</t>
  </si>
  <si>
    <t>DSC</t>
  </si>
  <si>
    <t>microDSC7 evo</t>
  </si>
  <si>
    <t>LCT12960-1</t>
  </si>
  <si>
    <t>Photonic Science</t>
  </si>
  <si>
    <t>Camera SWIR</t>
  </si>
  <si>
    <t>NC</t>
  </si>
  <si>
    <t>BATIMENT IPRA2 SALLE LFCR17</t>
  </si>
  <si>
    <t>Isco Télédyne</t>
  </si>
  <si>
    <t>Serlabo</t>
  </si>
  <si>
    <t>Pompe 700 bar</t>
  </si>
  <si>
    <t>100DX</t>
  </si>
  <si>
    <t>218L022171-621240630</t>
  </si>
  <si>
    <t>219L02717-621240315</t>
  </si>
  <si>
    <t>100DM</t>
  </si>
  <si>
    <t>215H20054-621240624</t>
  </si>
  <si>
    <t>Sanchez Technologie</t>
  </si>
  <si>
    <t>Pompe motorisée</t>
  </si>
  <si>
    <t>STIGMA 300/1000</t>
  </si>
  <si>
    <t>F6219</t>
  </si>
  <si>
    <t>Top Industrie</t>
  </si>
  <si>
    <t>Pompe motorisé 1000 bar</t>
  </si>
  <si>
    <t>2245-00000</t>
  </si>
  <si>
    <t>6892N</t>
  </si>
  <si>
    <t>2010-00001</t>
  </si>
  <si>
    <t>E5063A</t>
  </si>
  <si>
    <t>MY54101355</t>
  </si>
  <si>
    <t>Agilent</t>
  </si>
  <si>
    <t>E5071C</t>
  </si>
  <si>
    <t>MY46103498</t>
  </si>
  <si>
    <t>Anton Paar</t>
  </si>
  <si>
    <t>Afficheur densimètre</t>
  </si>
  <si>
    <t>mPDS 2000 V3</t>
  </si>
  <si>
    <t>Banc CH4</t>
  </si>
  <si>
    <t>Densimètre</t>
  </si>
  <si>
    <t>DMA HPM</t>
  </si>
  <si>
    <t>BATIMENT IPRA2 SALLE LFCR16</t>
  </si>
  <si>
    <t>Affcicheur densimètre</t>
  </si>
  <si>
    <t>mPDS 200V3</t>
  </si>
  <si>
    <t>STIGMA</t>
  </si>
  <si>
    <t>F5743</t>
  </si>
  <si>
    <t>DMA 600</t>
  </si>
  <si>
    <t>Banc Visco Atmo</t>
  </si>
  <si>
    <t>SOMME MATERIEL LOURD PT</t>
  </si>
  <si>
    <t>MATERIEL LOURD</t>
  </si>
  <si>
    <t>Matériel dont valeur unitaire inférieur à 10K€</t>
  </si>
  <si>
    <t>quantité</t>
  </si>
  <si>
    <t>prix unitaire moy</t>
  </si>
  <si>
    <t>total</t>
  </si>
  <si>
    <t>Bain cryothermostaté</t>
  </si>
  <si>
    <t>Pompe manuelle</t>
  </si>
  <si>
    <t>Balance</t>
  </si>
  <si>
    <t>Pompe à vide</t>
  </si>
  <si>
    <t>oscilloscope</t>
  </si>
  <si>
    <t>Générateur de tension</t>
  </si>
  <si>
    <t>Etuve</t>
  </si>
  <si>
    <t>Agitateur</t>
  </si>
  <si>
    <t>Visco capillaire</t>
  </si>
  <si>
    <t>Matériel optique</t>
  </si>
  <si>
    <t>Thermomètre de précision</t>
  </si>
  <si>
    <t>Matériel HP (vannes, etc)</t>
  </si>
  <si>
    <t>Capteur pression précision</t>
  </si>
  <si>
    <t>Outillage</t>
  </si>
  <si>
    <t>Pompe péristaltique</t>
  </si>
  <si>
    <t>Informatique expérimental</t>
  </si>
  <si>
    <t>Matériel électronique divers</t>
  </si>
  <si>
    <t>Station de Calcul</t>
  </si>
  <si>
    <t>Armoires produits chimiques</t>
  </si>
  <si>
    <t>Carter/paillasse</t>
  </si>
  <si>
    <t>Ensemble Bureau+armoire+ informatique</t>
  </si>
  <si>
    <t>SOMME PETIT MATERIEL PT</t>
  </si>
  <si>
    <t>SOMME MATERIEL PT</t>
  </si>
  <si>
    <t>MATERIEL GENERAL LFCR BUREAU</t>
  </si>
  <si>
    <t>MOBILIER</t>
  </si>
  <si>
    <t>Informatique</t>
  </si>
  <si>
    <t>Autre</t>
  </si>
  <si>
    <t>BUREAU</t>
  </si>
  <si>
    <t>Bureau</t>
  </si>
  <si>
    <t>Chaises</t>
  </si>
  <si>
    <t>Armoire</t>
  </si>
  <si>
    <t>Tour</t>
  </si>
  <si>
    <t>Portable</t>
  </si>
  <si>
    <t>Ecran</t>
  </si>
  <si>
    <t>portable</t>
  </si>
  <si>
    <t>TOTAL</t>
  </si>
  <si>
    <t>Chaise</t>
  </si>
  <si>
    <t xml:space="preserve">Portables </t>
  </si>
  <si>
    <t>téléphone</t>
  </si>
  <si>
    <t>SOMME TOTALE</t>
  </si>
  <si>
    <t>Copieur de proxymité</t>
  </si>
  <si>
    <t>TELEPHONE</t>
  </si>
  <si>
    <t>SOMME</t>
  </si>
  <si>
    <t>GENERAL LFCR</t>
  </si>
  <si>
    <t>CRG</t>
  </si>
  <si>
    <t>PT</t>
  </si>
  <si>
    <t>ISD</t>
  </si>
  <si>
    <t>MPPM</t>
  </si>
  <si>
    <t>VALEUR MATERIEL</t>
  </si>
  <si>
    <t>Salle</t>
  </si>
  <si>
    <t>matériel</t>
  </si>
  <si>
    <t>année d'acquisition</t>
  </si>
  <si>
    <t>Salle ORANO</t>
  </si>
  <si>
    <t>armoire sécurité</t>
  </si>
  <si>
    <t>radiamètre</t>
  </si>
  <si>
    <t>contaminametre</t>
  </si>
  <si>
    <t>Pompes CETONI + pilotage</t>
  </si>
  <si>
    <t>Mesure Eh</t>
  </si>
  <si>
    <t>65B</t>
  </si>
  <si>
    <t>Raman</t>
  </si>
  <si>
    <t>Olympus fluo</t>
  </si>
  <si>
    <t>65A`</t>
  </si>
  <si>
    <t>Pompe ISCO</t>
  </si>
  <si>
    <t>Microscope inversé et accessoires</t>
  </si>
  <si>
    <t>64 basse pression</t>
  </si>
  <si>
    <t>Ellipso</t>
  </si>
  <si>
    <t>tensiometre BP</t>
  </si>
  <si>
    <t>chromatos</t>
  </si>
  <si>
    <t>densimètre</t>
  </si>
  <si>
    <t>Rhéomètre</t>
  </si>
  <si>
    <t>granulo malvern</t>
  </si>
  <si>
    <t>Nano sizer</t>
  </si>
  <si>
    <t>broyeur</t>
  </si>
  <si>
    <t>rotovap</t>
  </si>
  <si>
    <t>groupe froid</t>
  </si>
  <si>
    <t>Armoire secu</t>
  </si>
  <si>
    <t>ordis</t>
  </si>
  <si>
    <t>four</t>
  </si>
  <si>
    <t>63 prépa</t>
  </si>
  <si>
    <t>centri</t>
  </si>
  <si>
    <t>balances (2)</t>
  </si>
  <si>
    <t>centrale eau</t>
  </si>
  <si>
    <t>congelateur produits chimiques</t>
  </si>
  <si>
    <t>réfrigérateur produits chimiques</t>
  </si>
  <si>
    <t>étuve</t>
  </si>
  <si>
    <t>verrerie</t>
  </si>
  <si>
    <t>S62 haute pression</t>
  </si>
  <si>
    <t>Generateur H2</t>
  </si>
  <si>
    <t>Générateur H2</t>
  </si>
  <si>
    <t>chromato</t>
  </si>
  <si>
    <t>manip hydrate réacteur</t>
  </si>
  <si>
    <t>Manip hydrates réacteurs agités</t>
  </si>
  <si>
    <t>Chromato ionique</t>
  </si>
  <si>
    <t>compresseur gaz inflammable</t>
  </si>
  <si>
    <t>Manip avec 4 réacteurs PARR</t>
  </si>
  <si>
    <t>poste microbio</t>
  </si>
  <si>
    <t>isco (3)</t>
  </si>
  <si>
    <t>2007, 2009 et 2011</t>
  </si>
  <si>
    <t>bonbonne azote liquide</t>
  </si>
  <si>
    <t>tensiometre HP</t>
  </si>
  <si>
    <t>tensiomètre BP</t>
  </si>
  <si>
    <t>groupes froids (10)</t>
  </si>
  <si>
    <t>manip recat verre agité</t>
  </si>
  <si>
    <t>adsorption</t>
  </si>
  <si>
    <t>equipement prepa adsorption</t>
  </si>
  <si>
    <t>calorimètre</t>
  </si>
  <si>
    <t xml:space="preserve">poutils </t>
  </si>
  <si>
    <t>2005-2024</t>
  </si>
  <si>
    <t>Materiel lourd</t>
  </si>
  <si>
    <t>Materiel classique</t>
  </si>
  <si>
    <t>VALEUR TOTAL</t>
  </si>
  <si>
    <t>Matériel d'edxploraiton géophysique</t>
  </si>
  <si>
    <t>Sources sismiques</t>
  </si>
  <si>
    <t>Enregistreurs</t>
  </si>
  <si>
    <t>Géophones/flutes</t>
  </si>
  <si>
    <t>Mesrures de résistivité electriques</t>
  </si>
  <si>
    <t>Géoradar</t>
  </si>
  <si>
    <t>GPS Station laser, topo</t>
  </si>
  <si>
    <t>Magnétomètre</t>
  </si>
  <si>
    <t>Logistique</t>
  </si>
  <si>
    <t>Outil et petit matériel</t>
  </si>
  <si>
    <t xml:space="preserve">Plateaux du périmètre IPRA </t>
  </si>
  <si>
    <t xml:space="preserve">Centre de services instrumental : UPPA-Tech </t>
  </si>
  <si>
    <t>Equipements</t>
  </si>
  <si>
    <t>Plateau : G2MP</t>
  </si>
  <si>
    <t>10 sous-plateaux</t>
  </si>
  <si>
    <t>Dénomination équipement / constructeur</t>
  </si>
  <si>
    <t>Année d'acquisition : ou de construction - mise en route</t>
  </si>
  <si>
    <t>Valeur d'achat ou de construction (€ HT)</t>
  </si>
  <si>
    <t>Fabrication, usinage et préparation</t>
  </si>
  <si>
    <t>Dip coater</t>
  </si>
  <si>
    <t>Vacuum oven</t>
  </si>
  <si>
    <t>polisseuse</t>
  </si>
  <si>
    <t>balances</t>
  </si>
  <si>
    <t>emballeuse</t>
  </si>
  <si>
    <t>Rectifieuse</t>
  </si>
  <si>
    <t>Bacs de conservation  (1100l)</t>
  </si>
  <si>
    <t>Scie grande précision</t>
  </si>
  <si>
    <t>Carotteuse de precision</t>
  </si>
  <si>
    <t>Carotteuses (x3)</t>
  </si>
  <si>
    <t>Porosimétrie gaz et porosimétrie mercure</t>
  </si>
  <si>
    <t>Porosimètre</t>
  </si>
  <si>
    <t>Tristar (Micromeritics)</t>
  </si>
  <si>
    <t>ASAP 2020 (Micromeritics)</t>
  </si>
  <si>
    <t>Vacprep (Micromeritics)</t>
  </si>
  <si>
    <t>Autosorb + CryoSync (Quantachrome)</t>
  </si>
  <si>
    <t>Bain thermostatique (cryostat + refroidisseur)</t>
  </si>
  <si>
    <t>Pycnometre</t>
  </si>
  <si>
    <t>3flex</t>
  </si>
  <si>
    <t>Perméamétrie</t>
  </si>
  <si>
    <t>Banc de perméamétrie</t>
  </si>
  <si>
    <t>Perméamètre pour cellule d’étude du stockage et de la thermo- désorption</t>
  </si>
  <si>
    <t>Mesures d'isothermes d'adsorption et couplages</t>
  </si>
  <si>
    <t>Caractérisation couplage adsoption/déformation (mélanges)</t>
  </si>
  <si>
    <t>Calorimétrie d’adsorption</t>
  </si>
  <si>
    <t>Technique gravimétrique de mesures d'isothermes d'adsorption</t>
  </si>
  <si>
    <t>Technique manométrique de mesures d'isothermes d'adsorption (gaz purs)</t>
  </si>
  <si>
    <t>Technique manométrique de mesures d'isothermes d'adsorption (mélanges)</t>
  </si>
  <si>
    <t>Analyse infra-rouge</t>
  </si>
  <si>
    <t>Hotte autoportante</t>
  </si>
  <si>
    <t>Caractérisation mécanique des matériaux</t>
  </si>
  <si>
    <t>Presse asservie traction, compression,  flexion 3 point Zwick (Charge max 250kN)</t>
  </si>
  <si>
    <t>Controleur presse</t>
  </si>
  <si>
    <t>Presse électrque Zwick</t>
  </si>
  <si>
    <t>Capteur force 50 kN</t>
  </si>
  <si>
    <t>Mesure au Laser</t>
  </si>
  <si>
    <t>Capteurs extensométriques longitudinals 50mm (x3)</t>
  </si>
  <si>
    <t>Capteurs extensométriques longitudinals  10mm  (x3)</t>
  </si>
  <si>
    <t>Capteur extensométrique radial</t>
  </si>
  <si>
    <t>Capteurs ouverture de fissure  EXRC5-20 n°1741</t>
  </si>
  <si>
    <t>Capteurs ouverture de fissure EXRC5-2x n°1366</t>
  </si>
  <si>
    <t>Capteurs ouverture de fissure EXRC5-20 n°1941</t>
  </si>
  <si>
    <t>Mesures d'émission acoustique</t>
  </si>
  <si>
    <t xml:space="preserve">Pundit PL-200 appareil de test de vitesses d’impulsion et transduceurs		</t>
  </si>
  <si>
    <t>Plateforme micromecanique</t>
  </si>
  <si>
    <t>Platine de microtraction</t>
  </si>
  <si>
    <t>Plateforme ultrananoindentation / scractch / afm</t>
  </si>
  <si>
    <t>Analyse thermogravimétrique et spectroscopie de masse</t>
  </si>
  <si>
    <t>ATG</t>
  </si>
  <si>
    <t xml:space="preserve">Microscopie optique et corrélation d'images 2D/3D	</t>
  </si>
  <si>
    <t>Microscope numérique haute résolution VHX-7000</t>
  </si>
  <si>
    <t>Mesures par corrélation d'image</t>
  </si>
  <si>
    <t>stereocorrelation</t>
  </si>
  <si>
    <t>Haloclastie et durabilité</t>
  </si>
  <si>
    <t>Enceinte thermique</t>
  </si>
  <si>
    <t>Mesures thermodynamiques des fluides complexes</t>
  </si>
  <si>
    <t>Mesure de la masse volumique des phases liquides (densimètre Anton-Paar DMA 5000)</t>
  </si>
  <si>
    <t>Mesure de viscosité, diffusivité thermique, coefficients de diffusion massique et Soret par ombroscopie</t>
  </si>
  <si>
    <t>Mesure des indices de réfraction de phases fluides sous haute pression</t>
  </si>
  <si>
    <t>Refractometre</t>
  </si>
  <si>
    <t>Chaire CO2ES CLIMAC - milieu libre</t>
  </si>
  <si>
    <t>Chaire CO2ES CLIMAC - milieu poreux</t>
  </si>
  <si>
    <t>équipes Paloises</t>
  </si>
  <si>
    <t>Proportion pour Anglet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</si>
</sst>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9" tint="-0.249977111117893"/>
      <name val="Calibri"/>
      <family val="2"/>
      <scheme val="minor"/>
    </font>
    <font>
      <b/>
      <sz val="13"/>
      <color theme="9" tint="-0.249977111117893"/>
      <name val="Calibri"/>
      <family val="2"/>
      <scheme val="minor"/>
    </font>
    <font>
      <b/>
      <sz val="12"/>
      <color rgb="FF000000"/>
      <name val="Calibri"/>
      <family val="2"/>
      <charset val="1"/>
    </font>
    <font>
      <sz val="12"/>
      <name val="Calibri"/>
      <family val="2"/>
      <charset val="1"/>
    </font>
    <font>
      <sz val="12"/>
      <color rgb="FF222222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BC2E6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4" fontId="1" fillId="0" borderId="0" xfId="0" applyNumberFormat="1" applyFont="1"/>
    <xf numFmtId="0" fontId="0" fillId="0" borderId="2" xfId="0" applyBorder="1"/>
    <xf numFmtId="0" fontId="0" fillId="0" borderId="3" xfId="0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left"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left" vertical="center" wrapText="1"/>
    </xf>
    <xf numFmtId="0" fontId="0" fillId="0" borderId="8" xfId="0" applyBorder="1"/>
    <xf numFmtId="0" fontId="0" fillId="0" borderId="9" xfId="0" applyBorder="1"/>
    <xf numFmtId="0" fontId="1" fillId="0" borderId="2" xfId="0" applyFont="1" applyBorder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5" xfId="0" applyFont="1" applyBorder="1"/>
    <xf numFmtId="0" fontId="0" fillId="0" borderId="6" xfId="0" applyBorder="1" applyAlignment="1">
      <alignment horizontal="center" vertical="center" wrapText="1"/>
    </xf>
    <xf numFmtId="0" fontId="1" fillId="0" borderId="7" xfId="0" applyFont="1" applyBorder="1"/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 shrinkToFit="1"/>
    </xf>
    <xf numFmtId="4" fontId="0" fillId="0" borderId="12" xfId="0" applyNumberFormat="1" applyBorder="1" applyAlignment="1">
      <alignment horizontal="center"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0" fillId="3" borderId="13" xfId="0" applyFill="1" applyBorder="1"/>
    <xf numFmtId="0" fontId="0" fillId="0" borderId="1" xfId="0" applyBorder="1"/>
    <xf numFmtId="49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5" borderId="1" xfId="0" applyFont="1" applyFill="1" applyBorder="1"/>
    <xf numFmtId="0" fontId="3" fillId="5" borderId="12" xfId="0" applyFont="1" applyFill="1" applyBorder="1"/>
    <xf numFmtId="49" fontId="3" fillId="5" borderId="12" xfId="0" applyNumberFormat="1" applyFont="1" applyFill="1" applyBorder="1"/>
    <xf numFmtId="0" fontId="3" fillId="5" borderId="12" xfId="0" applyFont="1" applyFill="1" applyBorder="1" applyAlignment="1">
      <alignment horizontal="left"/>
    </xf>
    <xf numFmtId="0" fontId="3" fillId="5" borderId="4" xfId="0" applyFont="1" applyFill="1" applyBorder="1"/>
    <xf numFmtId="0" fontId="3" fillId="0" borderId="14" xfId="0" applyFont="1" applyBorder="1"/>
    <xf numFmtId="0" fontId="3" fillId="0" borderId="9" xfId="0" applyFont="1" applyBorder="1"/>
    <xf numFmtId="49" fontId="3" fillId="0" borderId="9" xfId="0" applyNumberFormat="1" applyFont="1" applyBorder="1" applyAlignment="1">
      <alignment horizontal="left"/>
    </xf>
    <xf numFmtId="0" fontId="3" fillId="0" borderId="12" xfId="0" applyFont="1" applyBorder="1"/>
    <xf numFmtId="0" fontId="0" fillId="0" borderId="12" xfId="0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9" xfId="0" applyFont="1" applyBorder="1" applyAlignment="1">
      <alignment horizontal="left"/>
    </xf>
    <xf numFmtId="0" fontId="0" fillId="3" borderId="13" xfId="0" applyFill="1" applyBorder="1" applyAlignment="1">
      <alignment horizontal="left"/>
    </xf>
    <xf numFmtId="4" fontId="3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0" fontId="0" fillId="0" borderId="8" xfId="0" applyBorder="1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1" fillId="6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vertical="center" wrapText="1"/>
    </xf>
    <xf numFmtId="0" fontId="8" fillId="7" borderId="11" xfId="0" applyFont="1" applyFill="1" applyBorder="1" applyAlignment="1">
      <alignment vertical="center" wrapText="1"/>
    </xf>
    <xf numFmtId="4" fontId="8" fillId="7" borderId="1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wrapText="1"/>
    </xf>
    <xf numFmtId="4" fontId="0" fillId="0" borderId="1" xfId="0" applyNumberFormat="1" applyBorder="1" applyAlignment="1">
      <alignment horizontal="center" wrapText="1"/>
    </xf>
    <xf numFmtId="0" fontId="0" fillId="0" borderId="10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4" fillId="0" borderId="0" xfId="0" applyFont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F22AA-8922-B34B-9B8F-30F679ACD00E}">
  <dimension ref="B5:P42"/>
  <sheetViews>
    <sheetView topLeftCell="A34" workbookViewId="0">
      <selection activeCell="Q36" sqref="Q36"/>
    </sheetView>
  </sheetViews>
  <sheetFormatPr baseColWidth="10" defaultRowHeight="15.75" x14ac:dyDescent="0.25"/>
  <sheetData>
    <row r="5" spans="2:16" x14ac:dyDescent="0.25">
      <c r="D5" s="81" t="s">
        <v>116</v>
      </c>
      <c r="E5" s="81"/>
      <c r="F5" s="81"/>
      <c r="G5" s="81"/>
    </row>
    <row r="8" spans="2:16" x14ac:dyDescent="0.25">
      <c r="B8" s="14"/>
      <c r="C8" s="82" t="s">
        <v>117</v>
      </c>
      <c r="D8" s="83"/>
      <c r="E8" s="83"/>
      <c r="F8" s="84"/>
      <c r="G8" s="82" t="s">
        <v>118</v>
      </c>
      <c r="H8" s="83"/>
      <c r="I8" s="84"/>
      <c r="J8" s="83" t="s">
        <v>119</v>
      </c>
      <c r="K8" s="83"/>
      <c r="L8" s="83"/>
    </row>
    <row r="9" spans="2:16" x14ac:dyDescent="0.25">
      <c r="B9" s="58" t="s">
        <v>120</v>
      </c>
      <c r="C9" s="64" t="s">
        <v>121</v>
      </c>
      <c r="D9" s="64" t="s">
        <v>122</v>
      </c>
      <c r="E9" s="64" t="s">
        <v>123</v>
      </c>
      <c r="F9" s="56" t="s">
        <v>119</v>
      </c>
      <c r="G9" s="64" t="s">
        <v>124</v>
      </c>
      <c r="H9" s="64" t="s">
        <v>125</v>
      </c>
      <c r="I9" s="56" t="s">
        <v>126</v>
      </c>
      <c r="J9" s="64"/>
      <c r="K9" s="64"/>
      <c r="L9" s="64"/>
      <c r="M9" s="4"/>
      <c r="N9" s="4" t="s">
        <v>127</v>
      </c>
      <c r="O9" s="4">
        <v>2000</v>
      </c>
      <c r="P9" s="4" t="s">
        <v>128</v>
      </c>
    </row>
    <row r="10" spans="2:16" x14ac:dyDescent="0.25">
      <c r="B10" s="41">
        <v>148</v>
      </c>
      <c r="C10" s="41">
        <v>5</v>
      </c>
      <c r="D10" s="41">
        <v>5</v>
      </c>
      <c r="E10" s="41">
        <v>3</v>
      </c>
      <c r="F10" s="41"/>
      <c r="G10" s="41"/>
      <c r="H10" s="41">
        <v>4</v>
      </c>
      <c r="I10" s="41">
        <v>4</v>
      </c>
      <c r="J10" s="41"/>
      <c r="K10" s="41"/>
      <c r="L10" s="41"/>
      <c r="N10" t="s">
        <v>124</v>
      </c>
      <c r="O10">
        <v>1500</v>
      </c>
      <c r="P10">
        <f>G42*O10</f>
        <v>18000</v>
      </c>
    </row>
    <row r="11" spans="2:16" x14ac:dyDescent="0.25">
      <c r="B11" s="41">
        <v>150</v>
      </c>
      <c r="C11" s="41">
        <v>2</v>
      </c>
      <c r="D11" s="41">
        <v>4</v>
      </c>
      <c r="E11" s="41">
        <v>4</v>
      </c>
      <c r="F11" s="41"/>
      <c r="G11" s="41"/>
      <c r="H11" s="41">
        <v>2</v>
      </c>
      <c r="I11" s="41">
        <v>4</v>
      </c>
      <c r="J11" s="41"/>
      <c r="K11" s="41"/>
      <c r="L11" s="41"/>
      <c r="N11" t="s">
        <v>126</v>
      </c>
      <c r="O11">
        <v>500</v>
      </c>
      <c r="P11">
        <f>I42*O11</f>
        <v>42000</v>
      </c>
    </row>
    <row r="12" spans="2:16" x14ac:dyDescent="0.25">
      <c r="B12" s="41">
        <v>151</v>
      </c>
      <c r="C12" s="41">
        <v>1</v>
      </c>
      <c r="D12" s="41">
        <v>3</v>
      </c>
      <c r="E12" s="41">
        <v>1</v>
      </c>
      <c r="F12" s="41"/>
      <c r="G12" s="41"/>
      <c r="H12" s="41">
        <v>1</v>
      </c>
      <c r="I12" s="41">
        <v>1</v>
      </c>
      <c r="J12" s="41"/>
      <c r="K12" s="41"/>
      <c r="L12" s="41"/>
      <c r="N12" t="s">
        <v>121</v>
      </c>
      <c r="O12">
        <v>800</v>
      </c>
      <c r="P12">
        <f>C42*O12</f>
        <v>56800</v>
      </c>
    </row>
    <row r="13" spans="2:16" x14ac:dyDescent="0.25">
      <c r="B13" s="41">
        <v>152</v>
      </c>
      <c r="C13" s="41">
        <v>2</v>
      </c>
      <c r="D13" s="41">
        <v>4</v>
      </c>
      <c r="E13" s="41">
        <v>3</v>
      </c>
      <c r="F13" s="41"/>
      <c r="G13" s="41"/>
      <c r="H13" s="41">
        <v>2</v>
      </c>
      <c r="I13" s="41">
        <v>2</v>
      </c>
      <c r="J13" s="41"/>
      <c r="K13" s="41"/>
      <c r="L13" s="41"/>
      <c r="N13" t="s">
        <v>123</v>
      </c>
      <c r="O13">
        <v>500</v>
      </c>
      <c r="P13">
        <f>E42*O13</f>
        <v>26000</v>
      </c>
    </row>
    <row r="14" spans="2:16" x14ac:dyDescent="0.25">
      <c r="B14" s="41">
        <v>153</v>
      </c>
      <c r="C14" s="41">
        <v>2</v>
      </c>
      <c r="D14" s="41">
        <v>3</v>
      </c>
      <c r="E14" s="41">
        <v>2</v>
      </c>
      <c r="F14" s="41"/>
      <c r="G14" s="41"/>
      <c r="H14" s="41">
        <v>2</v>
      </c>
      <c r="I14" s="41">
        <v>2</v>
      </c>
      <c r="J14" s="41"/>
      <c r="K14" s="41"/>
      <c r="L14" s="41"/>
      <c r="N14" t="s">
        <v>129</v>
      </c>
      <c r="O14">
        <v>150</v>
      </c>
      <c r="P14">
        <f>D42*O14</f>
        <v>13650</v>
      </c>
    </row>
    <row r="15" spans="2:16" x14ac:dyDescent="0.25">
      <c r="B15" s="41">
        <v>154</v>
      </c>
      <c r="C15" s="41">
        <v>2</v>
      </c>
      <c r="D15" s="41">
        <v>3</v>
      </c>
      <c r="E15" s="41">
        <v>3</v>
      </c>
      <c r="F15" s="41"/>
      <c r="G15" s="41"/>
      <c r="H15" s="41">
        <v>2</v>
      </c>
      <c r="I15" s="41">
        <v>3</v>
      </c>
      <c r="J15" s="41"/>
      <c r="K15" s="41"/>
      <c r="L15" s="41"/>
      <c r="N15" t="s">
        <v>130</v>
      </c>
      <c r="O15">
        <v>2500</v>
      </c>
      <c r="P15">
        <f>J42*O15</f>
        <v>125000</v>
      </c>
    </row>
    <row r="16" spans="2:16" x14ac:dyDescent="0.25">
      <c r="B16" s="41">
        <v>155</v>
      </c>
      <c r="C16" s="41">
        <v>2</v>
      </c>
      <c r="D16" s="41">
        <v>2</v>
      </c>
      <c r="E16" s="41">
        <v>2</v>
      </c>
      <c r="F16" s="41"/>
      <c r="G16" s="41"/>
      <c r="H16" s="41">
        <v>1</v>
      </c>
      <c r="I16" s="41">
        <v>1</v>
      </c>
      <c r="J16" s="41"/>
      <c r="K16" s="41"/>
      <c r="L16" s="41"/>
      <c r="N16" t="s">
        <v>131</v>
      </c>
      <c r="O16">
        <v>100</v>
      </c>
      <c r="P16">
        <f>J42*O16</f>
        <v>5000</v>
      </c>
    </row>
    <row r="17" spans="2:16" x14ac:dyDescent="0.25">
      <c r="B17" s="41">
        <v>157</v>
      </c>
      <c r="C17" s="41">
        <v>2</v>
      </c>
      <c r="D17" s="41">
        <v>3</v>
      </c>
      <c r="E17" s="41">
        <v>3</v>
      </c>
      <c r="F17" s="41"/>
      <c r="G17" s="41"/>
      <c r="H17" s="41">
        <v>2</v>
      </c>
      <c r="I17" s="41">
        <v>3</v>
      </c>
      <c r="J17" s="41"/>
      <c r="K17" s="41"/>
      <c r="L17" s="41"/>
    </row>
    <row r="18" spans="2:16" x14ac:dyDescent="0.25">
      <c r="B18" s="41">
        <v>156</v>
      </c>
      <c r="C18" s="41">
        <v>4</v>
      </c>
      <c r="D18" s="41">
        <v>4</v>
      </c>
      <c r="E18" s="41">
        <v>2</v>
      </c>
      <c r="F18" s="41"/>
      <c r="G18" s="41"/>
      <c r="H18" s="41">
        <v>3</v>
      </c>
      <c r="I18" s="41">
        <v>5</v>
      </c>
      <c r="J18" s="41"/>
      <c r="K18" s="41"/>
      <c r="L18" s="41"/>
      <c r="N18" s="81" t="s">
        <v>132</v>
      </c>
      <c r="O18" s="81"/>
      <c r="P18" s="5">
        <f>SUM(P10:P16)</f>
        <v>286450</v>
      </c>
    </row>
    <row r="19" spans="2:16" x14ac:dyDescent="0.25">
      <c r="B19" s="41">
        <v>158</v>
      </c>
      <c r="C19" s="41">
        <v>1</v>
      </c>
      <c r="D19" s="41">
        <v>4</v>
      </c>
      <c r="E19" s="41">
        <v>1</v>
      </c>
      <c r="F19" s="41"/>
      <c r="G19" s="41"/>
      <c r="H19" s="41">
        <v>1</v>
      </c>
      <c r="I19" s="41">
        <v>2</v>
      </c>
      <c r="J19" s="41"/>
      <c r="K19" s="41"/>
      <c r="L19" s="41"/>
    </row>
    <row r="20" spans="2:16" x14ac:dyDescent="0.25">
      <c r="B20" s="41">
        <v>159</v>
      </c>
      <c r="C20" s="41">
        <v>3</v>
      </c>
      <c r="D20" s="41">
        <v>4</v>
      </c>
      <c r="E20" s="41">
        <v>0</v>
      </c>
      <c r="F20" s="41"/>
      <c r="G20" s="41"/>
      <c r="H20" s="41">
        <v>1</v>
      </c>
      <c r="I20" s="41">
        <v>5</v>
      </c>
      <c r="J20" s="41"/>
      <c r="K20" s="41"/>
      <c r="L20" s="41"/>
    </row>
    <row r="21" spans="2:16" x14ac:dyDescent="0.25">
      <c r="B21" s="41">
        <v>160</v>
      </c>
      <c r="C21" s="41">
        <v>3</v>
      </c>
      <c r="D21" s="41">
        <v>3</v>
      </c>
      <c r="E21" s="41">
        <v>1</v>
      </c>
      <c r="F21" s="41"/>
      <c r="G21" s="41">
        <v>1</v>
      </c>
      <c r="H21" s="41">
        <v>1</v>
      </c>
      <c r="I21" s="41">
        <v>2</v>
      </c>
      <c r="J21" s="41"/>
      <c r="K21" s="41"/>
      <c r="L21" s="41"/>
    </row>
    <row r="22" spans="2:16" x14ac:dyDescent="0.25">
      <c r="B22" s="41">
        <v>161</v>
      </c>
      <c r="C22" s="41">
        <v>2</v>
      </c>
      <c r="D22" s="41">
        <v>3</v>
      </c>
      <c r="E22" s="41">
        <v>2</v>
      </c>
      <c r="F22" s="41"/>
      <c r="G22" s="41"/>
      <c r="H22" s="41">
        <v>1</v>
      </c>
      <c r="I22" s="41">
        <v>2</v>
      </c>
      <c r="J22" s="41"/>
      <c r="K22" s="41"/>
      <c r="L22" s="41"/>
    </row>
    <row r="23" spans="2:16" x14ac:dyDescent="0.25">
      <c r="B23" s="41">
        <v>163</v>
      </c>
      <c r="C23" s="41">
        <v>2</v>
      </c>
      <c r="D23" s="41">
        <v>2</v>
      </c>
      <c r="E23" s="41">
        <v>1</v>
      </c>
      <c r="F23" s="41"/>
      <c r="G23" s="41">
        <v>1</v>
      </c>
      <c r="H23" s="41">
        <v>2</v>
      </c>
      <c r="I23" s="41">
        <v>2</v>
      </c>
      <c r="J23" s="41"/>
      <c r="K23" s="41"/>
      <c r="L23" s="41"/>
    </row>
    <row r="24" spans="2:16" x14ac:dyDescent="0.25">
      <c r="B24" s="41">
        <v>164</v>
      </c>
      <c r="C24" s="41">
        <v>4</v>
      </c>
      <c r="D24" s="41">
        <v>4</v>
      </c>
      <c r="E24" s="41">
        <v>1</v>
      </c>
      <c r="F24" s="41"/>
      <c r="G24" s="41"/>
      <c r="H24" s="41">
        <v>4</v>
      </c>
      <c r="I24" s="41">
        <v>5</v>
      </c>
      <c r="J24" s="41"/>
      <c r="K24" s="41"/>
      <c r="L24" s="41"/>
    </row>
    <row r="25" spans="2:16" x14ac:dyDescent="0.25">
      <c r="B25" s="41">
        <v>172</v>
      </c>
      <c r="C25" s="41"/>
      <c r="D25" s="41"/>
      <c r="E25" s="41"/>
      <c r="F25" s="41"/>
      <c r="G25" s="41"/>
      <c r="H25" s="41"/>
      <c r="I25" s="41"/>
      <c r="J25" s="41" t="s">
        <v>133</v>
      </c>
      <c r="K25" s="41"/>
      <c r="L25" s="41"/>
    </row>
    <row r="26" spans="2:16" x14ac:dyDescent="0.25">
      <c r="B26" s="41">
        <v>165</v>
      </c>
      <c r="C26" s="41">
        <v>2</v>
      </c>
      <c r="D26" s="41">
        <v>2</v>
      </c>
      <c r="E26" s="41"/>
      <c r="F26" s="41"/>
      <c r="G26" s="41">
        <v>2</v>
      </c>
      <c r="H26" s="41">
        <v>1</v>
      </c>
      <c r="I26" s="41">
        <v>2</v>
      </c>
      <c r="J26" s="41"/>
      <c r="K26" s="41"/>
      <c r="L26" s="41"/>
    </row>
    <row r="27" spans="2:16" x14ac:dyDescent="0.25">
      <c r="B27" s="41">
        <v>166</v>
      </c>
      <c r="C27" s="41">
        <v>4</v>
      </c>
      <c r="D27" s="41">
        <v>4</v>
      </c>
      <c r="E27" s="41"/>
      <c r="F27" s="41"/>
      <c r="G27" s="41">
        <v>2</v>
      </c>
      <c r="H27" s="41">
        <v>1</v>
      </c>
      <c r="I27" s="41">
        <v>5</v>
      </c>
      <c r="J27" s="41"/>
      <c r="K27" s="41"/>
      <c r="L27" s="41"/>
    </row>
    <row r="28" spans="2:16" x14ac:dyDescent="0.25">
      <c r="B28" s="41">
        <v>167</v>
      </c>
      <c r="C28" s="41">
        <v>2</v>
      </c>
      <c r="D28" s="41">
        <v>2</v>
      </c>
      <c r="E28" s="41">
        <v>1</v>
      </c>
      <c r="F28" s="41"/>
      <c r="G28" s="41">
        <v>1</v>
      </c>
      <c r="H28" s="41">
        <v>2</v>
      </c>
      <c r="I28" s="41">
        <v>3</v>
      </c>
      <c r="J28" s="41"/>
      <c r="K28" s="41"/>
      <c r="L28" s="41"/>
    </row>
    <row r="29" spans="2:16" x14ac:dyDescent="0.25">
      <c r="B29" s="41">
        <v>168</v>
      </c>
      <c r="C29" s="41">
        <v>5</v>
      </c>
      <c r="D29" s="41">
        <v>6</v>
      </c>
      <c r="E29" s="41">
        <v>3</v>
      </c>
      <c r="F29" s="41"/>
      <c r="G29" s="41">
        <v>1</v>
      </c>
      <c r="H29" s="41">
        <v>4</v>
      </c>
      <c r="I29" s="41">
        <v>5</v>
      </c>
      <c r="J29" s="41"/>
      <c r="K29" s="41"/>
      <c r="L29" s="41"/>
    </row>
    <row r="30" spans="2:16" x14ac:dyDescent="0.25">
      <c r="B30" s="41">
        <v>169</v>
      </c>
      <c r="C30" s="41">
        <v>5</v>
      </c>
      <c r="D30" s="41">
        <v>5</v>
      </c>
      <c r="E30" s="41"/>
      <c r="F30" s="41"/>
      <c r="G30" s="41">
        <v>2</v>
      </c>
      <c r="H30" s="41"/>
      <c r="I30" s="41">
        <v>4</v>
      </c>
      <c r="J30" s="41"/>
      <c r="K30" s="41"/>
      <c r="L30" s="41"/>
    </row>
    <row r="31" spans="2:16" x14ac:dyDescent="0.25">
      <c r="B31" s="41">
        <v>170</v>
      </c>
      <c r="C31" s="41">
        <v>2</v>
      </c>
      <c r="D31" s="41">
        <v>4</v>
      </c>
      <c r="E31" s="41">
        <v>3</v>
      </c>
      <c r="F31" s="41"/>
      <c r="G31" s="41"/>
      <c r="H31" s="41">
        <v>2</v>
      </c>
      <c r="I31" s="41">
        <v>3</v>
      </c>
      <c r="J31" s="41"/>
      <c r="K31" s="41"/>
      <c r="L31" s="41"/>
    </row>
    <row r="32" spans="2:16" x14ac:dyDescent="0.25">
      <c r="B32" s="41">
        <v>171</v>
      </c>
      <c r="C32" s="41">
        <v>1</v>
      </c>
      <c r="D32" s="41">
        <v>2</v>
      </c>
      <c r="E32" s="41">
        <v>1</v>
      </c>
      <c r="F32" s="41"/>
      <c r="G32" s="41"/>
      <c r="H32" s="41">
        <v>1</v>
      </c>
      <c r="I32" s="41">
        <v>2</v>
      </c>
      <c r="J32" s="41"/>
      <c r="K32" s="41"/>
      <c r="L32" s="41"/>
    </row>
    <row r="33" spans="2:12" x14ac:dyDescent="0.25">
      <c r="B33" s="41">
        <v>172</v>
      </c>
      <c r="C33" s="41">
        <v>1</v>
      </c>
      <c r="D33" s="41">
        <v>1</v>
      </c>
      <c r="E33" s="41">
        <v>1</v>
      </c>
      <c r="F33" s="41"/>
      <c r="G33" s="41"/>
      <c r="H33" s="41">
        <v>1</v>
      </c>
      <c r="I33" s="41">
        <v>1</v>
      </c>
      <c r="J33" s="41"/>
      <c r="K33" s="41"/>
      <c r="L33" s="41"/>
    </row>
    <row r="34" spans="2:12" x14ac:dyDescent="0.25">
      <c r="B34" s="41">
        <v>173</v>
      </c>
      <c r="C34" s="41">
        <v>1</v>
      </c>
      <c r="D34" s="41">
        <v>1</v>
      </c>
      <c r="E34" s="41">
        <v>1</v>
      </c>
      <c r="F34" s="41"/>
      <c r="G34" s="41"/>
      <c r="H34" s="41">
        <v>1</v>
      </c>
      <c r="I34" s="41">
        <v>2</v>
      </c>
      <c r="J34" s="41"/>
      <c r="K34" s="41"/>
      <c r="L34" s="41"/>
    </row>
    <row r="35" spans="2:12" x14ac:dyDescent="0.25">
      <c r="B35" s="41">
        <v>174</v>
      </c>
      <c r="C35" s="41">
        <v>1</v>
      </c>
      <c r="D35" s="41">
        <v>1</v>
      </c>
      <c r="E35" s="41">
        <v>1</v>
      </c>
      <c r="F35" s="41"/>
      <c r="G35" s="41"/>
      <c r="H35" s="41">
        <v>1</v>
      </c>
      <c r="I35" s="41">
        <v>1</v>
      </c>
      <c r="J35" s="41"/>
      <c r="K35" s="41"/>
      <c r="L35" s="41"/>
    </row>
    <row r="36" spans="2:12" x14ac:dyDescent="0.25">
      <c r="B36" s="41">
        <v>176</v>
      </c>
      <c r="C36" s="41">
        <v>1</v>
      </c>
      <c r="D36" s="41">
        <v>1</v>
      </c>
      <c r="E36" s="41">
        <v>2</v>
      </c>
      <c r="F36" s="41"/>
      <c r="G36" s="41"/>
      <c r="H36" s="41">
        <v>1</v>
      </c>
      <c r="I36" s="41">
        <v>2</v>
      </c>
      <c r="J36" s="41"/>
      <c r="K36" s="41"/>
      <c r="L36" s="41"/>
    </row>
    <row r="37" spans="2:12" x14ac:dyDescent="0.25">
      <c r="B37" s="41">
        <v>177</v>
      </c>
      <c r="C37" s="41">
        <v>2</v>
      </c>
      <c r="D37" s="41">
        <v>2</v>
      </c>
      <c r="E37" s="41">
        <v>2</v>
      </c>
      <c r="F37" s="41"/>
      <c r="G37" s="41"/>
      <c r="H37" s="41">
        <v>1</v>
      </c>
      <c r="I37" s="41">
        <v>1</v>
      </c>
      <c r="J37" s="41"/>
      <c r="K37" s="41"/>
      <c r="L37" s="41"/>
    </row>
    <row r="38" spans="2:12" x14ac:dyDescent="0.25">
      <c r="B38" s="41">
        <v>178</v>
      </c>
      <c r="C38" s="41">
        <v>1</v>
      </c>
      <c r="D38" s="41">
        <v>1</v>
      </c>
      <c r="E38" s="41">
        <v>1</v>
      </c>
      <c r="F38" s="41"/>
      <c r="G38" s="41">
        <v>1</v>
      </c>
      <c r="H38" s="41"/>
      <c r="I38" s="41">
        <v>3</v>
      </c>
      <c r="J38" s="41"/>
      <c r="K38" s="41"/>
      <c r="L38" s="41"/>
    </row>
    <row r="39" spans="2:12" x14ac:dyDescent="0.25">
      <c r="B39" s="41">
        <v>179</v>
      </c>
      <c r="C39" s="41">
        <v>1</v>
      </c>
      <c r="D39" s="41">
        <v>1</v>
      </c>
      <c r="E39" s="41">
        <v>1</v>
      </c>
      <c r="F39" s="41"/>
      <c r="G39" s="41"/>
      <c r="H39" s="41"/>
      <c r="I39" s="41">
        <v>1</v>
      </c>
      <c r="J39" s="41"/>
      <c r="K39" s="41"/>
      <c r="L39" s="41"/>
    </row>
    <row r="40" spans="2:12" x14ac:dyDescent="0.25">
      <c r="B40" s="41">
        <v>180</v>
      </c>
      <c r="C40" s="41">
        <v>4</v>
      </c>
      <c r="D40" s="41">
        <v>6</v>
      </c>
      <c r="E40" s="41">
        <v>4</v>
      </c>
      <c r="F40" s="41"/>
      <c r="G40" s="41"/>
      <c r="H40" s="41">
        <v>4</v>
      </c>
      <c r="I40" s="41">
        <v>6</v>
      </c>
      <c r="J40" s="41"/>
      <c r="K40" s="41"/>
      <c r="L40" s="41"/>
    </row>
    <row r="41" spans="2:12" x14ac:dyDescent="0.25">
      <c r="B41" s="41">
        <v>181</v>
      </c>
      <c r="C41" s="41">
        <v>1</v>
      </c>
      <c r="D41" s="41">
        <v>1</v>
      </c>
      <c r="E41" s="41">
        <v>2</v>
      </c>
      <c r="F41" s="41"/>
      <c r="G41" s="41">
        <v>1</v>
      </c>
      <c r="H41" s="41"/>
      <c r="I41" s="41"/>
      <c r="J41" s="41" t="s">
        <v>134</v>
      </c>
      <c r="K41" s="41"/>
      <c r="L41" s="41"/>
    </row>
    <row r="42" spans="2:12" x14ac:dyDescent="0.25">
      <c r="B42" t="s">
        <v>135</v>
      </c>
      <c r="C42">
        <f>SUM(C10:C41)</f>
        <v>71</v>
      </c>
      <c r="D42">
        <f t="shared" ref="D42:I42" si="0">SUM(D10:D41)</f>
        <v>91</v>
      </c>
      <c r="E42">
        <f t="shared" si="0"/>
        <v>52</v>
      </c>
      <c r="F42">
        <f t="shared" si="0"/>
        <v>0</v>
      </c>
      <c r="G42">
        <f t="shared" si="0"/>
        <v>12</v>
      </c>
      <c r="H42">
        <f t="shared" si="0"/>
        <v>49</v>
      </c>
      <c r="I42">
        <f t="shared" si="0"/>
        <v>84</v>
      </c>
      <c r="J42">
        <v>50</v>
      </c>
    </row>
  </sheetData>
  <mergeCells count="5">
    <mergeCell ref="D5:G5"/>
    <mergeCell ref="C8:F8"/>
    <mergeCell ref="G8:I8"/>
    <mergeCell ref="J8:L8"/>
    <mergeCell ref="N18:O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AE2A0-EBC3-E64C-8BC9-4CDC8A0D8CEA}">
  <dimension ref="A4:I26"/>
  <sheetViews>
    <sheetView tabSelected="1" topLeftCell="A16" workbookViewId="0">
      <selection activeCell="E26" sqref="E26"/>
    </sheetView>
  </sheetViews>
  <sheetFormatPr baseColWidth="10" defaultRowHeight="15.75" x14ac:dyDescent="0.25"/>
  <cols>
    <col min="2" max="2" width="26.875" customWidth="1"/>
    <col min="3" max="3" width="15.125" customWidth="1"/>
    <col min="5" max="5" width="11.625" bestFit="1" customWidth="1"/>
    <col min="6" max="6" width="29.625" customWidth="1"/>
  </cols>
  <sheetData>
    <row r="4" spans="2:9" x14ac:dyDescent="0.25">
      <c r="B4" t="s">
        <v>3</v>
      </c>
    </row>
    <row r="5" spans="2:9" ht="48" customHeight="1" x14ac:dyDescent="0.25">
      <c r="B5" s="35" t="s">
        <v>0</v>
      </c>
      <c r="C5" s="36" t="s">
        <v>1</v>
      </c>
      <c r="D5" s="32" t="s">
        <v>2</v>
      </c>
      <c r="E5" s="37">
        <v>65000</v>
      </c>
      <c r="F5" s="35" t="s">
        <v>204</v>
      </c>
      <c r="G5" s="2" t="s">
        <v>205</v>
      </c>
      <c r="H5" s="1">
        <v>300000</v>
      </c>
      <c r="I5" s="3"/>
    </row>
    <row r="6" spans="2:9" ht="33" customHeight="1" x14ac:dyDescent="0.25">
      <c r="B6" s="34" t="s">
        <v>4</v>
      </c>
      <c r="C6" s="9" t="s">
        <v>5</v>
      </c>
      <c r="D6" s="20">
        <v>2013</v>
      </c>
      <c r="E6" s="21">
        <v>29302.01</v>
      </c>
      <c r="F6" s="1"/>
      <c r="G6" s="2" t="s">
        <v>206</v>
      </c>
      <c r="H6" s="1">
        <v>150000</v>
      </c>
      <c r="I6" s="1"/>
    </row>
    <row r="7" spans="2:9" ht="60" customHeight="1" x14ac:dyDescent="0.25">
      <c r="B7" s="12"/>
      <c r="C7" s="13" t="s">
        <v>6</v>
      </c>
      <c r="D7" s="1">
        <v>2014</v>
      </c>
      <c r="E7" s="23">
        <v>16205</v>
      </c>
      <c r="F7" s="1"/>
      <c r="G7" s="2" t="s">
        <v>207</v>
      </c>
      <c r="H7" s="1">
        <v>200000</v>
      </c>
      <c r="I7" s="1"/>
    </row>
    <row r="8" spans="2:9" ht="45.95" customHeight="1" x14ac:dyDescent="0.25">
      <c r="B8" s="15"/>
      <c r="C8" s="16" t="s">
        <v>7</v>
      </c>
      <c r="D8" s="25">
        <v>2015</v>
      </c>
      <c r="E8" s="26">
        <v>22900</v>
      </c>
      <c r="F8" s="1"/>
      <c r="G8" s="2" t="s">
        <v>208</v>
      </c>
      <c r="H8" s="1">
        <v>80000</v>
      </c>
      <c r="I8" s="1"/>
    </row>
    <row r="9" spans="2:9" x14ac:dyDescent="0.25">
      <c r="B9" s="30" t="s">
        <v>8</v>
      </c>
      <c r="C9" s="31" t="s">
        <v>9</v>
      </c>
      <c r="D9" s="32">
        <v>2016</v>
      </c>
      <c r="E9" s="33">
        <v>64990</v>
      </c>
      <c r="F9" s="1"/>
      <c r="G9" s="2" t="s">
        <v>209</v>
      </c>
      <c r="H9" s="1">
        <v>20000</v>
      </c>
      <c r="I9" s="1"/>
    </row>
    <row r="10" spans="2:9" ht="39.950000000000003" customHeight="1" x14ac:dyDescent="0.25">
      <c r="B10" s="27" t="s">
        <v>10</v>
      </c>
      <c r="C10" s="9" t="s">
        <v>11</v>
      </c>
      <c r="D10" s="20">
        <v>2014</v>
      </c>
      <c r="E10" s="21">
        <v>80000</v>
      </c>
      <c r="F10" s="1"/>
      <c r="G10" s="2" t="s">
        <v>210</v>
      </c>
      <c r="H10" s="1">
        <v>10000</v>
      </c>
      <c r="I10" s="1"/>
    </row>
    <row r="11" spans="2:9" ht="39.950000000000003" customHeight="1" x14ac:dyDescent="0.25">
      <c r="B11" s="28"/>
      <c r="C11" s="13" t="s">
        <v>12</v>
      </c>
      <c r="D11" s="1">
        <v>2016</v>
      </c>
      <c r="E11" s="23">
        <v>27000</v>
      </c>
      <c r="F11" s="1"/>
      <c r="G11" s="2" t="s">
        <v>211</v>
      </c>
      <c r="H11" s="1">
        <v>10000</v>
      </c>
      <c r="I11" s="1"/>
    </row>
    <row r="12" spans="2:9" ht="39.950000000000003" customHeight="1" x14ac:dyDescent="0.25">
      <c r="B12" s="28"/>
      <c r="C12" s="13" t="s">
        <v>13</v>
      </c>
      <c r="D12" s="1">
        <v>2018</v>
      </c>
      <c r="E12" s="23">
        <v>27000</v>
      </c>
      <c r="F12" s="1"/>
      <c r="G12" s="2" t="s">
        <v>212</v>
      </c>
      <c r="H12" s="1">
        <v>10000</v>
      </c>
      <c r="I12" s="1"/>
    </row>
    <row r="13" spans="2:9" ht="39.950000000000003" customHeight="1" x14ac:dyDescent="0.25">
      <c r="B13" s="28"/>
      <c r="C13" s="13" t="s">
        <v>14</v>
      </c>
      <c r="D13" s="1" t="s">
        <v>15</v>
      </c>
      <c r="E13" s="23">
        <v>37000</v>
      </c>
      <c r="F13" s="1"/>
      <c r="G13" s="2" t="s">
        <v>213</v>
      </c>
      <c r="H13" s="1">
        <v>20000</v>
      </c>
      <c r="I13" s="1"/>
    </row>
    <row r="14" spans="2:9" ht="39.950000000000003" customHeight="1" x14ac:dyDescent="0.25">
      <c r="B14" s="29"/>
      <c r="C14" s="16" t="s">
        <v>16</v>
      </c>
      <c r="D14" s="25" t="s">
        <v>17</v>
      </c>
      <c r="E14" s="26">
        <v>400000</v>
      </c>
      <c r="F14" s="1"/>
      <c r="G14" s="2"/>
      <c r="H14" s="1"/>
      <c r="I14" s="1"/>
    </row>
    <row r="15" spans="2:9" ht="31.5" x14ac:dyDescent="0.25">
      <c r="B15" s="19" t="s">
        <v>19</v>
      </c>
      <c r="C15" s="9" t="s">
        <v>20</v>
      </c>
      <c r="D15" s="20">
        <v>2021</v>
      </c>
      <c r="E15" s="21">
        <v>8000</v>
      </c>
    </row>
    <row r="16" spans="2:9" ht="31.5" x14ac:dyDescent="0.25">
      <c r="B16" s="22"/>
      <c r="C16" s="13" t="s">
        <v>21</v>
      </c>
      <c r="D16" s="1">
        <v>2023</v>
      </c>
      <c r="E16" s="23">
        <v>6090</v>
      </c>
    </row>
    <row r="17" spans="1:5" ht="47.25" x14ac:dyDescent="0.25">
      <c r="B17" s="24"/>
      <c r="C17" s="16" t="s">
        <v>22</v>
      </c>
      <c r="D17" s="25">
        <v>2023</v>
      </c>
      <c r="E17" s="26">
        <v>2889</v>
      </c>
    </row>
    <row r="18" spans="1:5" x14ac:dyDescent="0.25">
      <c r="B18" s="19" t="s">
        <v>23</v>
      </c>
      <c r="C18" s="9" t="s">
        <v>24</v>
      </c>
      <c r="D18" s="20">
        <v>2022</v>
      </c>
      <c r="E18" s="21">
        <v>7000</v>
      </c>
    </row>
    <row r="19" spans="1:5" ht="31.5" x14ac:dyDescent="0.25">
      <c r="B19" s="22"/>
      <c r="C19" s="13" t="s">
        <v>25</v>
      </c>
      <c r="D19" s="1">
        <v>2023</v>
      </c>
      <c r="E19" s="23">
        <v>11000</v>
      </c>
    </row>
    <row r="20" spans="1:5" x14ac:dyDescent="0.25">
      <c r="B20" s="22"/>
      <c r="C20" s="13" t="s">
        <v>26</v>
      </c>
      <c r="D20" s="1">
        <v>2020</v>
      </c>
      <c r="E20" s="23">
        <v>5000</v>
      </c>
    </row>
    <row r="21" spans="1:5" x14ac:dyDescent="0.25">
      <c r="B21" s="15"/>
      <c r="C21" s="17"/>
      <c r="D21" s="17"/>
      <c r="E21" s="18"/>
    </row>
    <row r="22" spans="1:5" ht="47.25" x14ac:dyDescent="0.25">
      <c r="B22" s="8" t="s">
        <v>27</v>
      </c>
      <c r="C22" s="9" t="s">
        <v>28</v>
      </c>
      <c r="D22" s="10"/>
      <c r="E22" s="11"/>
    </row>
    <row r="23" spans="1:5" ht="31.5" x14ac:dyDescent="0.25">
      <c r="B23" s="12"/>
      <c r="C23" s="13" t="s">
        <v>29</v>
      </c>
      <c r="E23" s="14"/>
    </row>
    <row r="24" spans="1:5" ht="31.5" x14ac:dyDescent="0.25">
      <c r="B24" s="15"/>
      <c r="C24" s="16" t="s">
        <v>30</v>
      </c>
      <c r="D24" s="17"/>
      <c r="E24" s="18">
        <v>940000</v>
      </c>
    </row>
    <row r="26" spans="1:5" x14ac:dyDescent="0.25">
      <c r="A26" s="81" t="s">
        <v>18</v>
      </c>
      <c r="B26" s="81"/>
      <c r="C26" s="5"/>
      <c r="D26" s="5"/>
      <c r="E26" s="7">
        <f>SUM(E5:E24)+SUM(H5:H13)</f>
        <v>2549376.0099999998</v>
      </c>
    </row>
  </sheetData>
  <mergeCells count="1">
    <mergeCell ref="A26:B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CD692-5646-0940-A527-9C970FE015D4}">
  <dimension ref="B4:O35"/>
  <sheetViews>
    <sheetView workbookViewId="0">
      <selection activeCell="E35" sqref="E35"/>
    </sheetView>
  </sheetViews>
  <sheetFormatPr baseColWidth="10" defaultRowHeight="15.75" x14ac:dyDescent="0.25"/>
  <cols>
    <col min="5" max="5" width="17.125" bestFit="1" customWidth="1"/>
    <col min="10" max="10" width="20.125" customWidth="1"/>
  </cols>
  <sheetData>
    <row r="4" spans="2:15" x14ac:dyDescent="0.25">
      <c r="B4" s="5" t="s">
        <v>142</v>
      </c>
      <c r="C4" s="5" t="s">
        <v>143</v>
      </c>
      <c r="D4" s="5" t="s">
        <v>38</v>
      </c>
      <c r="E4" s="5" t="s">
        <v>144</v>
      </c>
      <c r="F4" s="5"/>
      <c r="G4" s="5" t="s">
        <v>142</v>
      </c>
      <c r="H4" s="5" t="s">
        <v>143</v>
      </c>
      <c r="I4" s="5" t="s">
        <v>38</v>
      </c>
      <c r="J4" s="5" t="s">
        <v>144</v>
      </c>
      <c r="K4" s="5"/>
      <c r="L4" s="5" t="s">
        <v>142</v>
      </c>
      <c r="M4" s="5" t="s">
        <v>143</v>
      </c>
      <c r="N4" s="5" t="s">
        <v>38</v>
      </c>
      <c r="O4" s="5" t="s">
        <v>144</v>
      </c>
    </row>
    <row r="5" spans="2:15" x14ac:dyDescent="0.25">
      <c r="B5" s="5" t="s">
        <v>145</v>
      </c>
      <c r="G5" s="5" t="s">
        <v>157</v>
      </c>
      <c r="L5" s="5" t="s">
        <v>179</v>
      </c>
    </row>
    <row r="6" spans="2:15" x14ac:dyDescent="0.25">
      <c r="C6" t="s">
        <v>146</v>
      </c>
      <c r="D6">
        <v>1500</v>
      </c>
      <c r="E6">
        <v>2008</v>
      </c>
      <c r="H6" t="s">
        <v>158</v>
      </c>
      <c r="I6">
        <v>120000</v>
      </c>
      <c r="J6">
        <v>2007</v>
      </c>
      <c r="M6" t="s">
        <v>180</v>
      </c>
      <c r="N6">
        <v>3000</v>
      </c>
      <c r="O6">
        <v>2013</v>
      </c>
    </row>
    <row r="7" spans="2:15" x14ac:dyDescent="0.25">
      <c r="C7" t="s">
        <v>147</v>
      </c>
      <c r="D7">
        <v>4600</v>
      </c>
      <c r="E7">
        <v>2024</v>
      </c>
      <c r="H7" t="s">
        <v>159</v>
      </c>
      <c r="I7">
        <v>20000</v>
      </c>
      <c r="J7">
        <v>1998</v>
      </c>
      <c r="M7" t="s">
        <v>181</v>
      </c>
      <c r="N7">
        <v>6500</v>
      </c>
      <c r="O7">
        <v>2024</v>
      </c>
    </row>
    <row r="8" spans="2:15" x14ac:dyDescent="0.25">
      <c r="C8" t="s">
        <v>148</v>
      </c>
      <c r="D8">
        <v>4000</v>
      </c>
      <c r="E8">
        <v>2024</v>
      </c>
      <c r="H8" t="s">
        <v>160</v>
      </c>
      <c r="I8">
        <v>25000</v>
      </c>
      <c r="J8">
        <v>2004</v>
      </c>
      <c r="M8" t="s">
        <v>182</v>
      </c>
      <c r="N8">
        <v>30000</v>
      </c>
      <c r="O8">
        <v>2007</v>
      </c>
    </row>
    <row r="9" spans="2:15" x14ac:dyDescent="0.25">
      <c r="C9" t="s">
        <v>149</v>
      </c>
      <c r="D9">
        <v>37000</v>
      </c>
      <c r="E9">
        <v>2018</v>
      </c>
      <c r="H9" t="s">
        <v>160</v>
      </c>
      <c r="I9">
        <v>25000</v>
      </c>
      <c r="J9">
        <v>2004</v>
      </c>
      <c r="M9" t="s">
        <v>183</v>
      </c>
      <c r="N9">
        <v>10000</v>
      </c>
      <c r="O9">
        <v>2006</v>
      </c>
    </row>
    <row r="10" spans="2:15" x14ac:dyDescent="0.25">
      <c r="C10" t="s">
        <v>150</v>
      </c>
      <c r="D10">
        <v>6000</v>
      </c>
      <c r="E10">
        <v>2024</v>
      </c>
      <c r="H10" t="s">
        <v>161</v>
      </c>
      <c r="I10">
        <v>15000</v>
      </c>
      <c r="J10">
        <v>2019</v>
      </c>
      <c r="M10" t="s">
        <v>184</v>
      </c>
      <c r="N10">
        <v>10000</v>
      </c>
      <c r="O10">
        <v>2011</v>
      </c>
    </row>
    <row r="11" spans="2:15" x14ac:dyDescent="0.25">
      <c r="H11" t="s">
        <v>162</v>
      </c>
      <c r="I11">
        <v>50000</v>
      </c>
      <c r="J11">
        <v>2020</v>
      </c>
      <c r="M11" t="s">
        <v>185</v>
      </c>
      <c r="N11">
        <v>5000</v>
      </c>
      <c r="O11">
        <v>2014</v>
      </c>
    </row>
    <row r="12" spans="2:15" x14ac:dyDescent="0.25">
      <c r="B12" s="5" t="s">
        <v>151</v>
      </c>
      <c r="H12" t="s">
        <v>163</v>
      </c>
      <c r="I12">
        <v>30000</v>
      </c>
      <c r="J12">
        <v>1998</v>
      </c>
      <c r="M12" t="s">
        <v>186</v>
      </c>
      <c r="N12">
        <v>3000</v>
      </c>
      <c r="O12">
        <v>2011</v>
      </c>
    </row>
    <row r="13" spans="2:15" x14ac:dyDescent="0.25">
      <c r="C13" t="s">
        <v>152</v>
      </c>
      <c r="D13">
        <v>185000</v>
      </c>
      <c r="E13">
        <v>2024</v>
      </c>
      <c r="H13" t="s">
        <v>164</v>
      </c>
      <c r="I13">
        <v>35000</v>
      </c>
      <c r="J13">
        <v>2014</v>
      </c>
      <c r="M13" t="s">
        <v>187</v>
      </c>
      <c r="N13">
        <v>50000</v>
      </c>
      <c r="O13">
        <v>2005</v>
      </c>
    </row>
    <row r="14" spans="2:15" x14ac:dyDescent="0.25">
      <c r="C14" t="s">
        <v>153</v>
      </c>
      <c r="D14">
        <v>150000</v>
      </c>
      <c r="E14">
        <v>2016</v>
      </c>
      <c r="H14" t="s">
        <v>165</v>
      </c>
      <c r="I14">
        <v>10000</v>
      </c>
      <c r="J14">
        <v>2014</v>
      </c>
      <c r="M14" t="s">
        <v>188</v>
      </c>
      <c r="N14">
        <v>10000</v>
      </c>
      <c r="O14">
        <v>2020</v>
      </c>
    </row>
    <row r="15" spans="2:15" x14ac:dyDescent="0.25">
      <c r="B15" s="5" t="s">
        <v>154</v>
      </c>
      <c r="H15" t="s">
        <v>166</v>
      </c>
      <c r="I15">
        <v>2000</v>
      </c>
      <c r="J15">
        <v>2004</v>
      </c>
      <c r="M15" t="s">
        <v>189</v>
      </c>
      <c r="N15">
        <v>100000</v>
      </c>
      <c r="O15" t="s">
        <v>190</v>
      </c>
    </row>
    <row r="16" spans="2:15" x14ac:dyDescent="0.25">
      <c r="C16" t="s">
        <v>155</v>
      </c>
      <c r="D16">
        <v>35000</v>
      </c>
      <c r="E16">
        <v>2012</v>
      </c>
      <c r="H16" t="s">
        <v>167</v>
      </c>
      <c r="I16">
        <v>3000</v>
      </c>
      <c r="J16">
        <v>2011</v>
      </c>
      <c r="M16" t="s">
        <v>191</v>
      </c>
      <c r="N16">
        <v>3500</v>
      </c>
      <c r="O16">
        <v>2024</v>
      </c>
    </row>
    <row r="17" spans="3:15" x14ac:dyDescent="0.25">
      <c r="C17" t="s">
        <v>156</v>
      </c>
      <c r="D17">
        <v>300000</v>
      </c>
      <c r="E17">
        <v>2006</v>
      </c>
      <c r="H17" t="s">
        <v>168</v>
      </c>
      <c r="I17">
        <v>3500</v>
      </c>
      <c r="J17">
        <v>2003</v>
      </c>
      <c r="M17" t="s">
        <v>191</v>
      </c>
      <c r="N17">
        <v>2000</v>
      </c>
      <c r="O17">
        <v>2018</v>
      </c>
    </row>
    <row r="18" spans="3:15" x14ac:dyDescent="0.25">
      <c r="H18" t="s">
        <v>169</v>
      </c>
      <c r="I18">
        <v>1500</v>
      </c>
      <c r="J18">
        <v>2014</v>
      </c>
      <c r="M18" t="s">
        <v>192</v>
      </c>
      <c r="N18">
        <v>40000</v>
      </c>
      <c r="O18">
        <v>2002</v>
      </c>
    </row>
    <row r="19" spans="3:15" x14ac:dyDescent="0.25">
      <c r="D19">
        <f>SUM(D6:D17)</f>
        <v>723100</v>
      </c>
      <c r="H19" t="s">
        <v>170</v>
      </c>
      <c r="I19">
        <v>1400</v>
      </c>
      <c r="J19">
        <v>2024</v>
      </c>
      <c r="M19" t="s">
        <v>193</v>
      </c>
      <c r="N19">
        <v>15000</v>
      </c>
      <c r="O19">
        <v>2000</v>
      </c>
    </row>
    <row r="20" spans="3:15" x14ac:dyDescent="0.25">
      <c r="M20" t="s">
        <v>194</v>
      </c>
      <c r="N20">
        <v>30000</v>
      </c>
      <c r="O20">
        <v>2008</v>
      </c>
    </row>
    <row r="21" spans="3:15" x14ac:dyDescent="0.25">
      <c r="G21" s="5" t="s">
        <v>171</v>
      </c>
      <c r="M21" t="s">
        <v>167</v>
      </c>
      <c r="N21">
        <v>12000</v>
      </c>
      <c r="O21">
        <v>2006</v>
      </c>
    </row>
    <row r="22" spans="3:15" x14ac:dyDescent="0.25">
      <c r="H22" t="s">
        <v>172</v>
      </c>
      <c r="I22">
        <v>1500</v>
      </c>
      <c r="J22">
        <v>2016</v>
      </c>
      <c r="M22" t="s">
        <v>167</v>
      </c>
      <c r="N22">
        <v>5500</v>
      </c>
      <c r="O22">
        <v>2013</v>
      </c>
    </row>
    <row r="23" spans="3:15" x14ac:dyDescent="0.25">
      <c r="H23" t="s">
        <v>173</v>
      </c>
      <c r="I23">
        <v>4000</v>
      </c>
      <c r="J23">
        <v>2017</v>
      </c>
      <c r="M23" t="s">
        <v>195</v>
      </c>
      <c r="N23">
        <v>10000</v>
      </c>
      <c r="O23">
        <v>2017</v>
      </c>
    </row>
    <row r="24" spans="3:15" x14ac:dyDescent="0.25">
      <c r="H24" t="s">
        <v>174</v>
      </c>
      <c r="I24">
        <v>2000</v>
      </c>
      <c r="J24">
        <v>2024</v>
      </c>
      <c r="M24" t="s">
        <v>196</v>
      </c>
      <c r="N24">
        <v>30000</v>
      </c>
      <c r="O24">
        <v>2014</v>
      </c>
    </row>
    <row r="25" spans="3:15" x14ac:dyDescent="0.25">
      <c r="H25" t="s">
        <v>175</v>
      </c>
      <c r="I25">
        <v>800</v>
      </c>
      <c r="J25">
        <v>2017</v>
      </c>
      <c r="M25" t="s">
        <v>182</v>
      </c>
      <c r="N25">
        <v>20000</v>
      </c>
      <c r="O25">
        <v>2009</v>
      </c>
    </row>
    <row r="26" spans="3:15" x14ac:dyDescent="0.25">
      <c r="H26" t="s">
        <v>176</v>
      </c>
      <c r="I26">
        <v>1500</v>
      </c>
      <c r="J26">
        <v>2012</v>
      </c>
      <c r="M26" t="s">
        <v>197</v>
      </c>
      <c r="N26">
        <v>5000</v>
      </c>
      <c r="O26">
        <v>2016</v>
      </c>
    </row>
    <row r="27" spans="3:15" x14ac:dyDescent="0.25">
      <c r="H27" t="s">
        <v>177</v>
      </c>
      <c r="I27">
        <v>1000</v>
      </c>
      <c r="J27">
        <v>2010</v>
      </c>
      <c r="M27" t="s">
        <v>198</v>
      </c>
      <c r="N27">
        <v>105000</v>
      </c>
      <c r="O27">
        <v>2006</v>
      </c>
    </row>
    <row r="28" spans="3:15" x14ac:dyDescent="0.25">
      <c r="H28" t="s">
        <v>178</v>
      </c>
      <c r="I28">
        <v>1000</v>
      </c>
      <c r="M28" t="s">
        <v>199</v>
      </c>
      <c r="N28">
        <v>3000</v>
      </c>
      <c r="O28" t="s">
        <v>200</v>
      </c>
    </row>
    <row r="29" spans="3:15" x14ac:dyDescent="0.25">
      <c r="I29">
        <f>SUM(I6:I28)</f>
        <v>353200</v>
      </c>
      <c r="N29">
        <f>SUM(N6:N28)</f>
        <v>508500</v>
      </c>
    </row>
    <row r="32" spans="3:15" x14ac:dyDescent="0.25">
      <c r="C32" s="81" t="s">
        <v>201</v>
      </c>
      <c r="D32" s="81"/>
      <c r="E32" s="5">
        <f>D13+D14+D17+I6+I11+N13+N15+N27</f>
        <v>1060000</v>
      </c>
      <c r="G32" s="5" t="s">
        <v>202</v>
      </c>
      <c r="H32" s="5"/>
      <c r="J32" s="5">
        <f>D19+I29+N29-E32</f>
        <v>524800</v>
      </c>
    </row>
    <row r="35" spans="3:5" x14ac:dyDescent="0.25">
      <c r="C35" t="s">
        <v>203</v>
      </c>
      <c r="E35" s="5">
        <f>D19+I29+N29</f>
        <v>1584800</v>
      </c>
    </row>
  </sheetData>
  <mergeCells count="1">
    <mergeCell ref="C32:D3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960EF-8EBF-CF4E-81BA-92F32C36CDC7}">
  <dimension ref="B2:O40"/>
  <sheetViews>
    <sheetView topLeftCell="A10" workbookViewId="0">
      <selection activeCell="J42" sqref="J42"/>
    </sheetView>
  </sheetViews>
  <sheetFormatPr baseColWidth="10" defaultRowHeight="15.75" x14ac:dyDescent="0.25"/>
  <sheetData>
    <row r="2" spans="2:15" x14ac:dyDescent="0.25">
      <c r="D2" s="81" t="s">
        <v>88</v>
      </c>
      <c r="E2" s="81"/>
      <c r="L2" s="85" t="s">
        <v>89</v>
      </c>
      <c r="M2" s="85"/>
      <c r="N2" s="85"/>
      <c r="O2" s="85"/>
    </row>
    <row r="3" spans="2:15" x14ac:dyDescent="0.25">
      <c r="L3" s="46"/>
      <c r="M3" s="46"/>
      <c r="N3" s="46"/>
      <c r="O3" s="46"/>
    </row>
    <row r="4" spans="2:15" x14ac:dyDescent="0.25">
      <c r="B4" s="86" t="s">
        <v>31</v>
      </c>
      <c r="C4" s="87"/>
      <c r="D4" s="87"/>
      <c r="E4" s="87"/>
      <c r="F4" s="87"/>
      <c r="G4" s="87"/>
      <c r="H4" s="4"/>
      <c r="I4" s="4"/>
      <c r="L4" s="45"/>
      <c r="M4" s="46" t="s">
        <v>90</v>
      </c>
      <c r="N4" s="46" t="s">
        <v>91</v>
      </c>
      <c r="O4" s="46" t="s">
        <v>92</v>
      </c>
    </row>
    <row r="5" spans="2:15" x14ac:dyDescent="0.25">
      <c r="B5" s="38" t="s">
        <v>32</v>
      </c>
      <c r="C5" s="38" t="s">
        <v>33</v>
      </c>
      <c r="D5" s="38" t="s">
        <v>34</v>
      </c>
      <c r="E5" s="39" t="s">
        <v>35</v>
      </c>
      <c r="F5" s="39" t="s">
        <v>36</v>
      </c>
      <c r="G5" s="40" t="s">
        <v>37</v>
      </c>
      <c r="H5" s="4" t="s">
        <v>38</v>
      </c>
      <c r="I5" s="4" t="s">
        <v>39</v>
      </c>
      <c r="L5" s="45" t="s">
        <v>93</v>
      </c>
      <c r="M5" s="46">
        <v>25</v>
      </c>
      <c r="N5" s="62">
        <v>3000</v>
      </c>
      <c r="O5" s="62">
        <v>75000</v>
      </c>
    </row>
    <row r="6" spans="2:15" x14ac:dyDescent="0.25">
      <c r="B6" s="41" t="s">
        <v>40</v>
      </c>
      <c r="C6" s="41" t="s">
        <v>40</v>
      </c>
      <c r="D6" s="41" t="s">
        <v>41</v>
      </c>
      <c r="E6" s="42" t="s">
        <v>42</v>
      </c>
      <c r="F6" s="43" t="s">
        <v>43</v>
      </c>
      <c r="G6" s="41"/>
      <c r="H6" s="44">
        <v>10000</v>
      </c>
      <c r="I6" s="44">
        <v>2021</v>
      </c>
      <c r="L6" s="45" t="s">
        <v>94</v>
      </c>
      <c r="M6" s="46">
        <v>15</v>
      </c>
      <c r="N6" s="62">
        <v>5000</v>
      </c>
      <c r="O6" s="62">
        <v>75000</v>
      </c>
    </row>
    <row r="7" spans="2:15" x14ac:dyDescent="0.25">
      <c r="B7" s="41" t="s">
        <v>44</v>
      </c>
      <c r="C7" s="41" t="s">
        <v>44</v>
      </c>
      <c r="D7" s="41" t="s">
        <v>45</v>
      </c>
      <c r="E7" s="43" t="s">
        <v>46</v>
      </c>
      <c r="F7" s="42" t="s">
        <v>47</v>
      </c>
      <c r="G7" s="41"/>
      <c r="H7" s="44">
        <v>20000</v>
      </c>
      <c r="I7" s="44">
        <v>2011</v>
      </c>
      <c r="L7" s="45" t="s">
        <v>95</v>
      </c>
      <c r="M7" s="46">
        <v>11</v>
      </c>
      <c r="N7" s="62">
        <v>1500</v>
      </c>
      <c r="O7" s="62">
        <v>16500</v>
      </c>
    </row>
    <row r="8" spans="2:15" x14ac:dyDescent="0.25">
      <c r="B8" s="41" t="s">
        <v>48</v>
      </c>
      <c r="C8" s="41"/>
      <c r="D8" s="41" t="s">
        <v>49</v>
      </c>
      <c r="E8" s="43">
        <v>313196</v>
      </c>
      <c r="F8" s="41"/>
      <c r="G8" s="41"/>
      <c r="H8" s="44">
        <v>15000</v>
      </c>
      <c r="I8" s="44" t="s">
        <v>50</v>
      </c>
      <c r="L8" s="45" t="s">
        <v>96</v>
      </c>
      <c r="M8" s="46">
        <v>4</v>
      </c>
      <c r="N8" s="62">
        <v>2500</v>
      </c>
      <c r="O8" s="62">
        <v>10000</v>
      </c>
    </row>
    <row r="9" spans="2:15" x14ac:dyDescent="0.25">
      <c r="B9" s="41" t="s">
        <v>48</v>
      </c>
      <c r="C9" s="41"/>
      <c r="D9" s="41" t="s">
        <v>49</v>
      </c>
      <c r="E9" s="43">
        <v>191091</v>
      </c>
      <c r="F9" s="41"/>
      <c r="G9" s="41"/>
      <c r="H9" s="44">
        <v>15000</v>
      </c>
      <c r="I9" s="44" t="s">
        <v>50</v>
      </c>
      <c r="L9" s="45" t="s">
        <v>97</v>
      </c>
      <c r="M9" s="46">
        <v>4</v>
      </c>
      <c r="N9" s="62">
        <v>800</v>
      </c>
      <c r="O9" s="62">
        <v>3200</v>
      </c>
    </row>
    <row r="10" spans="2:15" x14ac:dyDescent="0.25">
      <c r="B10" s="41" t="s">
        <v>48</v>
      </c>
      <c r="C10" s="41"/>
      <c r="D10" s="41" t="s">
        <v>49</v>
      </c>
      <c r="E10" s="43">
        <v>191091</v>
      </c>
      <c r="F10" s="41"/>
      <c r="G10" s="41"/>
      <c r="H10" s="44">
        <v>15000</v>
      </c>
      <c r="I10" s="44" t="s">
        <v>50</v>
      </c>
      <c r="L10" s="45" t="s">
        <v>98</v>
      </c>
      <c r="M10" s="46">
        <v>3</v>
      </c>
      <c r="N10" s="62">
        <v>2000</v>
      </c>
      <c r="O10" s="62">
        <v>6000</v>
      </c>
    </row>
    <row r="11" spans="2:15" x14ac:dyDescent="0.25">
      <c r="L11" s="45" t="s">
        <v>99</v>
      </c>
      <c r="M11" s="46">
        <v>4</v>
      </c>
      <c r="N11" s="62">
        <v>3000</v>
      </c>
      <c r="O11" s="62">
        <v>12000</v>
      </c>
    </row>
    <row r="12" spans="2:15" x14ac:dyDescent="0.25">
      <c r="L12" s="45" t="s">
        <v>100</v>
      </c>
      <c r="M12" s="46">
        <v>7</v>
      </c>
      <c r="N12" s="62">
        <v>250</v>
      </c>
      <c r="O12" s="62">
        <v>1750</v>
      </c>
    </row>
    <row r="13" spans="2:15" x14ac:dyDescent="0.25">
      <c r="B13" s="88" t="s">
        <v>51</v>
      </c>
      <c r="C13" s="89"/>
      <c r="D13" s="89"/>
      <c r="E13" s="89"/>
      <c r="F13" s="89"/>
      <c r="G13" s="89"/>
      <c r="H13" s="46"/>
      <c r="I13" s="46"/>
      <c r="L13" s="45" t="s">
        <v>101</v>
      </c>
      <c r="M13" s="46">
        <v>1</v>
      </c>
      <c r="N13" s="62">
        <v>9000</v>
      </c>
      <c r="O13" s="62">
        <v>9000</v>
      </c>
    </row>
    <row r="14" spans="2:15" x14ac:dyDescent="0.25">
      <c r="B14" s="47" t="s">
        <v>32</v>
      </c>
      <c r="C14" s="48" t="s">
        <v>33</v>
      </c>
      <c r="D14" s="48" t="s">
        <v>34</v>
      </c>
      <c r="E14" s="49" t="s">
        <v>35</v>
      </c>
      <c r="F14" s="50" t="s">
        <v>36</v>
      </c>
      <c r="G14" s="51" t="s">
        <v>37</v>
      </c>
      <c r="H14" s="46" t="s">
        <v>38</v>
      </c>
      <c r="I14" s="46" t="s">
        <v>39</v>
      </c>
      <c r="L14" s="45" t="s">
        <v>102</v>
      </c>
      <c r="M14" s="46"/>
      <c r="N14" s="62"/>
      <c r="O14" s="62">
        <v>20000</v>
      </c>
    </row>
    <row r="15" spans="2:15" x14ac:dyDescent="0.25">
      <c r="B15" s="52" t="s">
        <v>52</v>
      </c>
      <c r="C15" s="53" t="s">
        <v>53</v>
      </c>
      <c r="D15" s="53" t="s">
        <v>54</v>
      </c>
      <c r="E15" s="54" t="s">
        <v>55</v>
      </c>
      <c r="F15" s="54" t="s">
        <v>56</v>
      </c>
      <c r="G15" s="55"/>
      <c r="H15" s="57">
        <v>16000</v>
      </c>
      <c r="I15" s="57">
        <v>2018</v>
      </c>
      <c r="L15" s="45" t="s">
        <v>103</v>
      </c>
      <c r="M15" s="46">
        <v>15</v>
      </c>
      <c r="N15" s="62">
        <v>3000</v>
      </c>
      <c r="O15" s="62">
        <v>45000</v>
      </c>
    </row>
    <row r="16" spans="2:15" x14ac:dyDescent="0.25">
      <c r="B16" s="52" t="s">
        <v>52</v>
      </c>
      <c r="C16" s="53" t="s">
        <v>53</v>
      </c>
      <c r="D16" s="53" t="s">
        <v>54</v>
      </c>
      <c r="E16" s="54" t="s">
        <v>55</v>
      </c>
      <c r="F16" s="54" t="s">
        <v>57</v>
      </c>
      <c r="G16" s="53"/>
      <c r="H16" s="57">
        <v>16000</v>
      </c>
      <c r="I16" s="59">
        <v>2018</v>
      </c>
      <c r="L16" s="45" t="s">
        <v>104</v>
      </c>
      <c r="M16" s="46"/>
      <c r="N16" s="62"/>
      <c r="O16" s="62">
        <v>15000</v>
      </c>
    </row>
    <row r="17" spans="2:15" x14ac:dyDescent="0.25">
      <c r="B17" s="52" t="s">
        <v>52</v>
      </c>
      <c r="C17" s="53" t="s">
        <v>53</v>
      </c>
      <c r="D17" s="53" t="s">
        <v>54</v>
      </c>
      <c r="E17" s="54" t="s">
        <v>58</v>
      </c>
      <c r="F17" s="54" t="s">
        <v>59</v>
      </c>
      <c r="G17" s="53"/>
      <c r="H17" s="57">
        <v>16000</v>
      </c>
      <c r="I17" s="59">
        <v>2014</v>
      </c>
      <c r="L17" s="45" t="s">
        <v>105</v>
      </c>
      <c r="M17" s="46">
        <v>15</v>
      </c>
      <c r="N17" s="62">
        <v>2000</v>
      </c>
      <c r="O17" s="62">
        <v>30000</v>
      </c>
    </row>
    <row r="18" spans="2:15" x14ac:dyDescent="0.25">
      <c r="B18" s="52" t="s">
        <v>60</v>
      </c>
      <c r="C18" s="53" t="s">
        <v>60</v>
      </c>
      <c r="D18" s="53" t="s">
        <v>61</v>
      </c>
      <c r="E18" s="54" t="s">
        <v>62</v>
      </c>
      <c r="F18" s="60" t="s">
        <v>63</v>
      </c>
      <c r="G18" s="53"/>
      <c r="H18" s="59">
        <v>50000</v>
      </c>
      <c r="I18" s="59">
        <v>2015</v>
      </c>
      <c r="L18" s="45" t="s">
        <v>106</v>
      </c>
      <c r="M18" s="46"/>
      <c r="N18" s="62"/>
      <c r="O18" s="62">
        <v>5500</v>
      </c>
    </row>
    <row r="19" spans="2:15" x14ac:dyDescent="0.25">
      <c r="B19" s="52" t="s">
        <v>64</v>
      </c>
      <c r="C19" s="53" t="s">
        <v>64</v>
      </c>
      <c r="D19" s="53" t="s">
        <v>65</v>
      </c>
      <c r="E19" s="54" t="s">
        <v>66</v>
      </c>
      <c r="F19" s="60" t="s">
        <v>67</v>
      </c>
      <c r="G19" s="53"/>
      <c r="H19" s="59">
        <v>24500</v>
      </c>
      <c r="I19" s="59">
        <v>2010</v>
      </c>
      <c r="L19" s="45" t="s">
        <v>107</v>
      </c>
      <c r="M19" s="46">
        <v>2</v>
      </c>
      <c r="N19" s="62">
        <v>3200</v>
      </c>
      <c r="O19" s="62">
        <v>6400</v>
      </c>
    </row>
    <row r="20" spans="2:15" x14ac:dyDescent="0.25">
      <c r="B20" s="52" t="s">
        <v>64</v>
      </c>
      <c r="C20" s="53" t="s">
        <v>64</v>
      </c>
      <c r="D20" s="53" t="s">
        <v>65</v>
      </c>
      <c r="E20" s="54" t="s">
        <v>68</v>
      </c>
      <c r="F20" s="60" t="s">
        <v>67</v>
      </c>
      <c r="G20" s="53"/>
      <c r="H20" s="59">
        <v>24500</v>
      </c>
      <c r="I20" s="59">
        <v>2012</v>
      </c>
      <c r="L20" s="45" t="s">
        <v>108</v>
      </c>
      <c r="M20" s="46">
        <v>17</v>
      </c>
      <c r="N20" s="62">
        <v>800</v>
      </c>
      <c r="O20" s="62">
        <v>13600</v>
      </c>
    </row>
    <row r="21" spans="2:15" x14ac:dyDescent="0.25">
      <c r="B21" s="52" t="s">
        <v>40</v>
      </c>
      <c r="C21" s="53" t="s">
        <v>40</v>
      </c>
      <c r="D21" s="53" t="s">
        <v>41</v>
      </c>
      <c r="E21" s="54" t="s">
        <v>69</v>
      </c>
      <c r="F21" s="60" t="s">
        <v>70</v>
      </c>
      <c r="G21" s="53"/>
      <c r="H21" s="59">
        <v>10000</v>
      </c>
      <c r="I21" s="59">
        <v>2018</v>
      </c>
      <c r="L21" s="45" t="s">
        <v>109</v>
      </c>
      <c r="M21" s="46"/>
      <c r="N21" s="62"/>
      <c r="O21" s="62">
        <v>5000</v>
      </c>
    </row>
    <row r="22" spans="2:15" x14ac:dyDescent="0.25">
      <c r="B22" s="52" t="s">
        <v>71</v>
      </c>
      <c r="C22" s="53" t="s">
        <v>71</v>
      </c>
      <c r="D22" s="53" t="s">
        <v>41</v>
      </c>
      <c r="E22" s="54" t="s">
        <v>72</v>
      </c>
      <c r="F22" s="60" t="s">
        <v>73</v>
      </c>
      <c r="G22" s="53"/>
      <c r="H22" s="59">
        <v>21000</v>
      </c>
      <c r="I22" s="59">
        <v>2012</v>
      </c>
      <c r="L22" s="45" t="s">
        <v>110</v>
      </c>
      <c r="M22" s="46">
        <v>5</v>
      </c>
      <c r="N22" s="62">
        <v>6000</v>
      </c>
      <c r="O22" s="62">
        <v>30000</v>
      </c>
    </row>
    <row r="23" spans="2:15" x14ac:dyDescent="0.25">
      <c r="B23" s="52" t="s">
        <v>74</v>
      </c>
      <c r="C23" s="53" t="s">
        <v>74</v>
      </c>
      <c r="D23" s="53" t="s">
        <v>75</v>
      </c>
      <c r="E23" s="54" t="s">
        <v>76</v>
      </c>
      <c r="F23" s="60">
        <v>896504</v>
      </c>
      <c r="G23" s="53" t="s">
        <v>77</v>
      </c>
      <c r="H23" s="90">
        <v>12000</v>
      </c>
      <c r="I23" s="90">
        <v>2005</v>
      </c>
      <c r="L23" s="45" t="s">
        <v>111</v>
      </c>
      <c r="M23" s="46">
        <v>6</v>
      </c>
      <c r="N23" s="62">
        <v>3000</v>
      </c>
      <c r="O23" s="62">
        <v>18000</v>
      </c>
    </row>
    <row r="24" spans="2:15" x14ac:dyDescent="0.25">
      <c r="B24" s="52" t="s">
        <v>74</v>
      </c>
      <c r="C24" s="53" t="s">
        <v>74</v>
      </c>
      <c r="D24" s="53" t="s">
        <v>78</v>
      </c>
      <c r="E24" s="54" t="s">
        <v>79</v>
      </c>
      <c r="F24" s="60">
        <v>841832</v>
      </c>
      <c r="G24" s="53" t="s">
        <v>77</v>
      </c>
      <c r="H24" s="91"/>
      <c r="I24" s="91"/>
      <c r="L24" s="45" t="s">
        <v>112</v>
      </c>
      <c r="M24" s="46">
        <v>17</v>
      </c>
      <c r="N24" s="62">
        <v>4500</v>
      </c>
      <c r="O24" s="62">
        <v>76500</v>
      </c>
    </row>
    <row r="25" spans="2:15" x14ac:dyDescent="0.25">
      <c r="L25" s="45"/>
      <c r="M25" s="46"/>
      <c r="N25" s="62"/>
      <c r="O25" s="62"/>
    </row>
    <row r="26" spans="2:15" x14ac:dyDescent="0.25">
      <c r="L26" s="45"/>
      <c r="M26" s="46"/>
      <c r="N26" s="62"/>
      <c r="O26" s="62"/>
    </row>
    <row r="27" spans="2:15" x14ac:dyDescent="0.25">
      <c r="B27" s="86" t="s">
        <v>80</v>
      </c>
      <c r="C27" s="87"/>
      <c r="D27" s="87"/>
      <c r="E27" s="87"/>
      <c r="F27" s="87"/>
      <c r="G27" s="87"/>
      <c r="H27" s="4"/>
      <c r="I27" s="4"/>
      <c r="L27" s="45" t="s">
        <v>113</v>
      </c>
      <c r="M27" s="46">
        <v>16</v>
      </c>
      <c r="N27" s="62">
        <v>3500</v>
      </c>
      <c r="O27" s="62">
        <v>56000</v>
      </c>
    </row>
    <row r="28" spans="2:15" x14ac:dyDescent="0.25">
      <c r="B28" s="40" t="s">
        <v>32</v>
      </c>
      <c r="C28" s="40" t="s">
        <v>33</v>
      </c>
      <c r="D28" s="40" t="s">
        <v>34</v>
      </c>
      <c r="E28" s="40" t="s">
        <v>35</v>
      </c>
      <c r="F28" s="61" t="s">
        <v>36</v>
      </c>
      <c r="G28" s="40" t="s">
        <v>37</v>
      </c>
      <c r="H28" s="4" t="s">
        <v>38</v>
      </c>
      <c r="I28" s="4" t="s">
        <v>39</v>
      </c>
      <c r="L28" s="45"/>
      <c r="M28" s="46"/>
      <c r="N28" s="62"/>
      <c r="O28" s="62"/>
    </row>
    <row r="29" spans="2:15" x14ac:dyDescent="0.25">
      <c r="B29" s="41" t="s">
        <v>74</v>
      </c>
      <c r="C29" s="41" t="s">
        <v>74</v>
      </c>
      <c r="D29" s="41" t="s">
        <v>81</v>
      </c>
      <c r="E29" s="43" t="s">
        <v>82</v>
      </c>
      <c r="F29" s="42">
        <v>910965</v>
      </c>
      <c r="G29" s="41"/>
      <c r="H29" s="92">
        <v>12000</v>
      </c>
      <c r="I29" s="92">
        <v>2005</v>
      </c>
      <c r="L29" s="45"/>
      <c r="M29" s="46"/>
      <c r="N29" s="62"/>
      <c r="O29" s="62"/>
    </row>
    <row r="30" spans="2:15" x14ac:dyDescent="0.25">
      <c r="B30" s="41" t="s">
        <v>74</v>
      </c>
      <c r="C30" s="41" t="s">
        <v>74</v>
      </c>
      <c r="D30" s="41" t="s">
        <v>78</v>
      </c>
      <c r="E30" s="43" t="s">
        <v>79</v>
      </c>
      <c r="F30" s="42">
        <v>841663</v>
      </c>
      <c r="G30" s="41"/>
      <c r="H30" s="92"/>
      <c r="I30" s="92"/>
      <c r="L30" s="45"/>
      <c r="M30" s="46"/>
      <c r="N30" s="62"/>
    </row>
    <row r="31" spans="2:15" x14ac:dyDescent="0.25">
      <c r="B31" s="41" t="s">
        <v>60</v>
      </c>
      <c r="C31" s="41" t="s">
        <v>60</v>
      </c>
      <c r="D31" s="41" t="s">
        <v>61</v>
      </c>
      <c r="E31" s="43" t="s">
        <v>83</v>
      </c>
      <c r="F31" s="43" t="s">
        <v>84</v>
      </c>
      <c r="G31" s="41"/>
      <c r="H31" s="44">
        <v>50000</v>
      </c>
      <c r="I31" s="44">
        <v>2013</v>
      </c>
    </row>
    <row r="32" spans="2:15" x14ac:dyDescent="0.25">
      <c r="B32" s="41" t="s">
        <v>74</v>
      </c>
      <c r="C32" s="41" t="s">
        <v>74</v>
      </c>
      <c r="D32" s="41" t="s">
        <v>78</v>
      </c>
      <c r="E32" s="43" t="s">
        <v>85</v>
      </c>
      <c r="F32" s="43"/>
      <c r="G32" s="41" t="s">
        <v>86</v>
      </c>
      <c r="H32" s="44">
        <v>10000</v>
      </c>
      <c r="I32" s="44">
        <v>1995</v>
      </c>
    </row>
    <row r="36" spans="2:15" x14ac:dyDescent="0.25">
      <c r="B36" s="81" t="s">
        <v>87</v>
      </c>
      <c r="C36" s="81"/>
      <c r="D36" s="81"/>
      <c r="E36" s="5"/>
      <c r="F36" s="5"/>
      <c r="G36" s="5"/>
      <c r="H36" s="5">
        <f>SUM(H29:H32,H15:H24,H6:H10)</f>
        <v>337000</v>
      </c>
      <c r="L36" s="81" t="s">
        <v>114</v>
      </c>
      <c r="M36" s="81"/>
      <c r="N36" s="81"/>
      <c r="O36" s="63">
        <v>529450</v>
      </c>
    </row>
    <row r="40" spans="2:15" x14ac:dyDescent="0.25">
      <c r="F40" s="5" t="s">
        <v>115</v>
      </c>
      <c r="G40" s="5"/>
      <c r="H40" s="5"/>
      <c r="I40" s="7">
        <f>SUM(H36+O36)</f>
        <v>866450</v>
      </c>
    </row>
  </sheetData>
  <mergeCells count="11">
    <mergeCell ref="B36:D36"/>
    <mergeCell ref="D2:E2"/>
    <mergeCell ref="L2:O2"/>
    <mergeCell ref="L36:N36"/>
    <mergeCell ref="B4:G4"/>
    <mergeCell ref="B13:G13"/>
    <mergeCell ref="H23:H24"/>
    <mergeCell ref="I23:I24"/>
    <mergeCell ref="B27:G27"/>
    <mergeCell ref="H29:H30"/>
    <mergeCell ref="I29:I3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BC7AE-01D8-E04B-847B-316D2A790869}">
  <dimension ref="B4:D81"/>
  <sheetViews>
    <sheetView topLeftCell="A77" workbookViewId="0">
      <selection activeCell="F9" sqref="F9"/>
    </sheetView>
  </sheetViews>
  <sheetFormatPr baseColWidth="10" defaultRowHeight="15.75" x14ac:dyDescent="0.25"/>
  <cols>
    <col min="2" max="2" width="53.5" bestFit="1" customWidth="1"/>
    <col min="3" max="3" width="20.375" bestFit="1" customWidth="1"/>
    <col min="4" max="4" width="38.5" customWidth="1"/>
  </cols>
  <sheetData>
    <row r="4" spans="2:4" ht="21" x14ac:dyDescent="0.35">
      <c r="B4" s="65" t="s">
        <v>214</v>
      </c>
    </row>
    <row r="5" spans="2:4" ht="21" x14ac:dyDescent="0.35">
      <c r="B5" s="65" t="s">
        <v>215</v>
      </c>
      <c r="C5" s="65"/>
      <c r="D5" s="65"/>
    </row>
    <row r="7" spans="2:4" ht="21" x14ac:dyDescent="0.35">
      <c r="B7" s="66" t="s">
        <v>216</v>
      </c>
      <c r="C7" s="66" t="s">
        <v>217</v>
      </c>
    </row>
    <row r="8" spans="2:4" ht="21" x14ac:dyDescent="0.35">
      <c r="B8" s="67"/>
      <c r="C8" s="66" t="s">
        <v>218</v>
      </c>
    </row>
    <row r="9" spans="2:4" ht="47.25" x14ac:dyDescent="0.25">
      <c r="B9" s="68" t="s">
        <v>219</v>
      </c>
      <c r="C9" s="68" t="s">
        <v>220</v>
      </c>
      <c r="D9" s="68" t="s">
        <v>221</v>
      </c>
    </row>
    <row r="10" spans="2:4" x14ac:dyDescent="0.25">
      <c r="B10" s="69" t="s">
        <v>222</v>
      </c>
      <c r="C10" s="70"/>
      <c r="D10" s="71">
        <f>SUM(D11:D20)</f>
        <v>125716</v>
      </c>
    </row>
    <row r="11" spans="2:4" x14ac:dyDescent="0.25">
      <c r="B11" s="72" t="s">
        <v>223</v>
      </c>
      <c r="C11" s="73">
        <v>2020</v>
      </c>
      <c r="D11" s="74">
        <v>36913</v>
      </c>
    </row>
    <row r="12" spans="2:4" x14ac:dyDescent="0.25">
      <c r="B12" s="72" t="s">
        <v>224</v>
      </c>
      <c r="C12" s="73">
        <v>2020</v>
      </c>
      <c r="D12" s="74">
        <v>8955</v>
      </c>
    </row>
    <row r="13" spans="2:4" x14ac:dyDescent="0.25">
      <c r="B13" s="72" t="s">
        <v>225</v>
      </c>
      <c r="C13" s="73">
        <v>2020</v>
      </c>
      <c r="D13" s="74">
        <v>11397</v>
      </c>
    </row>
    <row r="14" spans="2:4" x14ac:dyDescent="0.25">
      <c r="B14" s="72" t="s">
        <v>226</v>
      </c>
      <c r="C14" s="73">
        <v>2020</v>
      </c>
      <c r="D14" s="74">
        <f>3512+12691</f>
        <v>16203</v>
      </c>
    </row>
    <row r="15" spans="2:4" x14ac:dyDescent="0.25">
      <c r="B15" s="72" t="s">
        <v>227</v>
      </c>
      <c r="C15" s="73">
        <v>2020</v>
      </c>
      <c r="D15" s="74">
        <v>1569</v>
      </c>
    </row>
    <row r="16" spans="2:4" x14ac:dyDescent="0.25">
      <c r="B16" s="72" t="s">
        <v>228</v>
      </c>
      <c r="C16" s="73">
        <v>2020</v>
      </c>
      <c r="D16" s="74">
        <v>8391</v>
      </c>
    </row>
    <row r="17" spans="2:4" x14ac:dyDescent="0.25">
      <c r="B17" s="72" t="s">
        <v>229</v>
      </c>
      <c r="C17" s="73"/>
      <c r="D17" s="74">
        <v>475</v>
      </c>
    </row>
    <row r="18" spans="2:4" x14ac:dyDescent="0.25">
      <c r="B18" s="72" t="s">
        <v>230</v>
      </c>
      <c r="C18" s="73">
        <v>2010</v>
      </c>
      <c r="D18" s="74">
        <v>15153</v>
      </c>
    </row>
    <row r="19" spans="2:4" x14ac:dyDescent="0.25">
      <c r="B19" s="72" t="s">
        <v>231</v>
      </c>
      <c r="C19" s="73">
        <v>2021</v>
      </c>
      <c r="D19" s="74">
        <f>13753+850</f>
        <v>14603</v>
      </c>
    </row>
    <row r="20" spans="2:4" x14ac:dyDescent="0.25">
      <c r="B20" s="72" t="s">
        <v>232</v>
      </c>
      <c r="C20" s="73">
        <v>2012</v>
      </c>
      <c r="D20" s="74">
        <v>12057</v>
      </c>
    </row>
    <row r="21" spans="2:4" x14ac:dyDescent="0.25">
      <c r="B21" s="93"/>
      <c r="C21" s="93"/>
      <c r="D21" s="93"/>
    </row>
    <row r="22" spans="2:4" x14ac:dyDescent="0.25">
      <c r="B22" s="69" t="s">
        <v>233</v>
      </c>
      <c r="C22" s="70"/>
      <c r="D22" s="71">
        <f>SUM(D23:D30)</f>
        <v>357924.79000000004</v>
      </c>
    </row>
    <row r="23" spans="2:4" x14ac:dyDescent="0.25">
      <c r="B23" s="72" t="s">
        <v>234</v>
      </c>
      <c r="C23" s="73"/>
      <c r="D23" s="74">
        <f>30000+5*1584+7362</f>
        <v>45282</v>
      </c>
    </row>
    <row r="24" spans="2:4" x14ac:dyDescent="0.25">
      <c r="B24" s="43" t="s">
        <v>235</v>
      </c>
      <c r="C24" s="73"/>
      <c r="D24" s="74">
        <v>30000</v>
      </c>
    </row>
    <row r="25" spans="2:4" x14ac:dyDescent="0.25">
      <c r="B25" s="43" t="s">
        <v>236</v>
      </c>
      <c r="C25" s="73"/>
      <c r="D25" s="74">
        <v>60000</v>
      </c>
    </row>
    <row r="26" spans="2:4" x14ac:dyDescent="0.25">
      <c r="B26" s="43" t="s">
        <v>237</v>
      </c>
      <c r="C26" s="73"/>
      <c r="D26" s="74">
        <v>10000</v>
      </c>
    </row>
    <row r="27" spans="2:4" x14ac:dyDescent="0.25">
      <c r="B27" s="75" t="s">
        <v>238</v>
      </c>
      <c r="C27" s="73">
        <v>2017</v>
      </c>
      <c r="D27" s="74">
        <f>70000+10000</f>
        <v>80000</v>
      </c>
    </row>
    <row r="28" spans="2:4" x14ac:dyDescent="0.25">
      <c r="B28" s="76" t="s">
        <v>239</v>
      </c>
      <c r="C28" s="73">
        <v>2022</v>
      </c>
      <c r="D28" s="74">
        <v>14642.79</v>
      </c>
    </row>
    <row r="29" spans="2:4" x14ac:dyDescent="0.25">
      <c r="B29" s="76" t="s">
        <v>240</v>
      </c>
      <c r="C29" s="73">
        <v>2020</v>
      </c>
      <c r="D29" s="74">
        <v>18000</v>
      </c>
    </row>
    <row r="30" spans="2:4" x14ac:dyDescent="0.25">
      <c r="B30" s="76" t="s">
        <v>241</v>
      </c>
      <c r="C30" s="73">
        <v>2024</v>
      </c>
      <c r="D30" s="74">
        <v>100000</v>
      </c>
    </row>
    <row r="31" spans="2:4" x14ac:dyDescent="0.25">
      <c r="B31" s="94"/>
      <c r="C31" s="94"/>
      <c r="D31" s="94"/>
    </row>
    <row r="32" spans="2:4" x14ac:dyDescent="0.25">
      <c r="B32" s="69" t="s">
        <v>242</v>
      </c>
      <c r="C32" s="70"/>
      <c r="D32" s="71">
        <f>SUM(D33:D34)</f>
        <v>37659.35</v>
      </c>
    </row>
    <row r="33" spans="2:4" x14ac:dyDescent="0.25">
      <c r="B33" s="75" t="s">
        <v>243</v>
      </c>
      <c r="C33" s="73">
        <v>2017</v>
      </c>
      <c r="D33" s="74">
        <f>4*1654+10025+3*800</f>
        <v>19041</v>
      </c>
    </row>
    <row r="34" spans="2:4" ht="31.5" x14ac:dyDescent="0.25">
      <c r="B34" s="75" t="s">
        <v>244</v>
      </c>
      <c r="C34" s="73">
        <v>2022</v>
      </c>
      <c r="D34" s="74">
        <v>18618.349999999999</v>
      </c>
    </row>
    <row r="35" spans="2:4" x14ac:dyDescent="0.25">
      <c r="B35" s="95"/>
      <c r="C35" s="96"/>
      <c r="D35" s="96"/>
    </row>
    <row r="36" spans="2:4" x14ac:dyDescent="0.25">
      <c r="B36" s="69" t="s">
        <v>245</v>
      </c>
      <c r="C36" s="70"/>
      <c r="D36" s="71">
        <f>SUM(D37:D43)</f>
        <v>379564.07</v>
      </c>
    </row>
    <row r="37" spans="2:4" x14ac:dyDescent="0.25">
      <c r="B37" s="75" t="s">
        <v>246</v>
      </c>
      <c r="C37" s="73">
        <v>2016</v>
      </c>
      <c r="D37" s="74">
        <v>30000</v>
      </c>
    </row>
    <row r="38" spans="2:4" x14ac:dyDescent="0.25">
      <c r="B38" s="75" t="s">
        <v>247</v>
      </c>
      <c r="C38" s="73">
        <v>2008</v>
      </c>
      <c r="D38" s="74">
        <f>100000+40000</f>
        <v>140000</v>
      </c>
    </row>
    <row r="39" spans="2:4" x14ac:dyDescent="0.25">
      <c r="B39" s="76" t="s">
        <v>248</v>
      </c>
      <c r="C39" s="73">
        <v>2009</v>
      </c>
      <c r="D39" s="74">
        <f>70000+20000</f>
        <v>90000</v>
      </c>
    </row>
    <row r="40" spans="2:4" ht="31.5" x14ac:dyDescent="0.25">
      <c r="B40" s="77" t="s">
        <v>249</v>
      </c>
      <c r="C40" s="73">
        <v>2015</v>
      </c>
      <c r="D40" s="74">
        <v>30000</v>
      </c>
    </row>
    <row r="41" spans="2:4" ht="31.5" x14ac:dyDescent="0.25">
      <c r="B41" s="76" t="s">
        <v>250</v>
      </c>
      <c r="C41" s="73">
        <v>2018</v>
      </c>
      <c r="D41" s="74">
        <f>15000+20000</f>
        <v>35000</v>
      </c>
    </row>
    <row r="42" spans="2:4" x14ac:dyDescent="0.25">
      <c r="B42" s="76" t="s">
        <v>251</v>
      </c>
      <c r="C42" s="73">
        <v>2022</v>
      </c>
      <c r="D42" s="74">
        <v>39950</v>
      </c>
    </row>
    <row r="43" spans="2:4" x14ac:dyDescent="0.25">
      <c r="B43" s="76" t="s">
        <v>252</v>
      </c>
      <c r="C43" s="73">
        <v>2022</v>
      </c>
      <c r="D43" s="74">
        <v>14614.07</v>
      </c>
    </row>
    <row r="44" spans="2:4" x14ac:dyDescent="0.25">
      <c r="B44" s="93"/>
      <c r="C44" s="93"/>
      <c r="D44" s="93"/>
    </row>
    <row r="45" spans="2:4" x14ac:dyDescent="0.25">
      <c r="B45" s="69" t="s">
        <v>253</v>
      </c>
      <c r="C45" s="70"/>
      <c r="D45" s="71">
        <f>SUM(D46:D58)</f>
        <v>334255.40000000002</v>
      </c>
    </row>
    <row r="46" spans="2:4" ht="31.5" x14ac:dyDescent="0.25">
      <c r="B46" s="72" t="s">
        <v>254</v>
      </c>
      <c r="C46" s="73">
        <v>2009</v>
      </c>
      <c r="D46" s="74">
        <v>170607.68</v>
      </c>
    </row>
    <row r="47" spans="2:4" x14ac:dyDescent="0.25">
      <c r="B47" s="72" t="s">
        <v>255</v>
      </c>
      <c r="C47" s="73">
        <v>2022</v>
      </c>
      <c r="D47" s="74">
        <v>39900</v>
      </c>
    </row>
    <row r="48" spans="2:4" x14ac:dyDescent="0.25">
      <c r="B48" s="72" t="s">
        <v>256</v>
      </c>
      <c r="C48" s="73"/>
      <c r="D48" s="74">
        <v>26878</v>
      </c>
    </row>
    <row r="49" spans="2:4" x14ac:dyDescent="0.25">
      <c r="B49" s="72" t="s">
        <v>257</v>
      </c>
      <c r="C49" s="73">
        <v>2009</v>
      </c>
      <c r="D49" s="74">
        <v>2505</v>
      </c>
    </row>
    <row r="50" spans="2:4" x14ac:dyDescent="0.25">
      <c r="B50" s="72" t="s">
        <v>258</v>
      </c>
      <c r="C50" s="73">
        <v>2009</v>
      </c>
      <c r="D50" s="74">
        <v>4745</v>
      </c>
    </row>
    <row r="51" spans="2:4" x14ac:dyDescent="0.25">
      <c r="B51" s="72" t="s">
        <v>259</v>
      </c>
      <c r="C51" s="73">
        <v>2009</v>
      </c>
      <c r="D51" s="74">
        <v>2327</v>
      </c>
    </row>
    <row r="52" spans="2:4" x14ac:dyDescent="0.25">
      <c r="B52" s="72" t="s">
        <v>260</v>
      </c>
      <c r="C52" s="73">
        <v>2009</v>
      </c>
      <c r="D52" s="74">
        <f>1427.97+1601.78+1427.97</f>
        <v>4457.72</v>
      </c>
    </row>
    <row r="53" spans="2:4" x14ac:dyDescent="0.25">
      <c r="B53" s="72" t="s">
        <v>261</v>
      </c>
      <c r="C53" s="73">
        <v>2009</v>
      </c>
      <c r="D53" s="74"/>
    </row>
    <row r="54" spans="2:4" x14ac:dyDescent="0.25">
      <c r="B54" s="72" t="s">
        <v>262</v>
      </c>
      <c r="C54" s="73"/>
      <c r="D54" s="74">
        <v>3864</v>
      </c>
    </row>
    <row r="55" spans="2:4" x14ac:dyDescent="0.25">
      <c r="B55" s="72" t="s">
        <v>263</v>
      </c>
      <c r="C55" s="73"/>
      <c r="D55" s="74">
        <v>3864</v>
      </c>
    </row>
    <row r="56" spans="2:4" x14ac:dyDescent="0.25">
      <c r="B56" s="72" t="s">
        <v>264</v>
      </c>
      <c r="C56" s="73">
        <v>2017</v>
      </c>
      <c r="D56" s="74">
        <v>3864</v>
      </c>
    </row>
    <row r="57" spans="2:4" x14ac:dyDescent="0.25">
      <c r="B57" s="72" t="s">
        <v>265</v>
      </c>
      <c r="C57" s="73">
        <v>2014</v>
      </c>
      <c r="D57" s="74">
        <v>60930</v>
      </c>
    </row>
    <row r="58" spans="2:4" ht="31.5" x14ac:dyDescent="0.25">
      <c r="B58" s="72" t="s">
        <v>266</v>
      </c>
      <c r="C58" s="73">
        <v>2021</v>
      </c>
      <c r="D58" s="74">
        <v>10313</v>
      </c>
    </row>
    <row r="59" spans="2:4" x14ac:dyDescent="0.25">
      <c r="B59" s="93"/>
      <c r="C59" s="93"/>
      <c r="D59" s="93"/>
    </row>
    <row r="60" spans="2:4" x14ac:dyDescent="0.25">
      <c r="B60" s="69" t="s">
        <v>267</v>
      </c>
      <c r="C60" s="70"/>
      <c r="D60" s="71">
        <f>SUM(D61:D62)</f>
        <v>355342</v>
      </c>
    </row>
    <row r="61" spans="2:4" x14ac:dyDescent="0.25">
      <c r="B61" s="77" t="s">
        <v>268</v>
      </c>
      <c r="C61" s="78">
        <v>2021</v>
      </c>
      <c r="D61" s="74">
        <v>47015</v>
      </c>
    </row>
    <row r="62" spans="2:4" x14ac:dyDescent="0.25">
      <c r="B62" s="77" t="s">
        <v>269</v>
      </c>
      <c r="C62" s="78">
        <v>2024</v>
      </c>
      <c r="D62" s="79">
        <v>308327</v>
      </c>
    </row>
    <row r="63" spans="2:4" x14ac:dyDescent="0.25">
      <c r="B63" s="93"/>
      <c r="C63" s="93"/>
      <c r="D63" s="93"/>
    </row>
    <row r="64" spans="2:4" x14ac:dyDescent="0.25">
      <c r="B64" s="69" t="s">
        <v>270</v>
      </c>
      <c r="C64" s="70"/>
      <c r="D64" s="71">
        <f>SUM(D65:D65)</f>
        <v>130004.45</v>
      </c>
    </row>
    <row r="65" spans="2:4" x14ac:dyDescent="0.25">
      <c r="B65" s="77" t="s">
        <v>271</v>
      </c>
      <c r="C65" s="78">
        <v>2020</v>
      </c>
      <c r="D65" s="74">
        <v>130004.45</v>
      </c>
    </row>
    <row r="66" spans="2:4" x14ac:dyDescent="0.25">
      <c r="B66" s="93"/>
      <c r="C66" s="93"/>
      <c r="D66" s="93"/>
    </row>
    <row r="67" spans="2:4" x14ac:dyDescent="0.25">
      <c r="B67" s="69" t="s">
        <v>272</v>
      </c>
      <c r="C67" s="70"/>
      <c r="D67" s="71">
        <f>SUM(D68:D70)</f>
        <v>122309.25</v>
      </c>
    </row>
    <row r="68" spans="2:4" x14ac:dyDescent="0.25">
      <c r="B68" s="77" t="s">
        <v>273</v>
      </c>
      <c r="C68" s="78">
        <v>2022</v>
      </c>
      <c r="D68" s="74">
        <v>80000</v>
      </c>
    </row>
    <row r="69" spans="2:4" x14ac:dyDescent="0.25">
      <c r="B69" s="72" t="s">
        <v>274</v>
      </c>
      <c r="C69" s="73">
        <v>2008</v>
      </c>
      <c r="D69" s="44">
        <v>14809.25</v>
      </c>
    </row>
    <row r="70" spans="2:4" x14ac:dyDescent="0.25">
      <c r="B70" s="72" t="s">
        <v>275</v>
      </c>
      <c r="C70" s="73">
        <v>2021</v>
      </c>
      <c r="D70" s="74">
        <v>27500</v>
      </c>
    </row>
    <row r="71" spans="2:4" x14ac:dyDescent="0.25">
      <c r="B71" s="93"/>
      <c r="C71" s="93"/>
      <c r="D71" s="93"/>
    </row>
    <row r="72" spans="2:4" x14ac:dyDescent="0.25">
      <c r="B72" s="69" t="s">
        <v>276</v>
      </c>
      <c r="C72" s="70"/>
      <c r="D72" s="71">
        <f>SUM(D73:D73)</f>
        <v>16600</v>
      </c>
    </row>
    <row r="73" spans="2:4" x14ac:dyDescent="0.25">
      <c r="B73" s="77" t="s">
        <v>277</v>
      </c>
      <c r="C73" s="78">
        <v>2021</v>
      </c>
      <c r="D73" s="74">
        <v>16600</v>
      </c>
    </row>
    <row r="74" spans="2:4" x14ac:dyDescent="0.25">
      <c r="B74" s="80"/>
      <c r="C74" s="32"/>
      <c r="D74" s="32"/>
    </row>
    <row r="75" spans="2:4" x14ac:dyDescent="0.25">
      <c r="B75" s="69" t="s">
        <v>278</v>
      </c>
      <c r="C75" s="70"/>
      <c r="D75" s="71">
        <f>SUM(D76:D81)</f>
        <v>620118</v>
      </c>
    </row>
    <row r="76" spans="2:4" ht="31.5" x14ac:dyDescent="0.25">
      <c r="B76" s="77" t="s">
        <v>279</v>
      </c>
      <c r="C76" s="78"/>
      <c r="D76" s="74">
        <v>30000</v>
      </c>
    </row>
    <row r="77" spans="2:4" ht="31.5" x14ac:dyDescent="0.25">
      <c r="B77" s="77" t="s">
        <v>280</v>
      </c>
      <c r="C77" s="78"/>
      <c r="D77" s="79">
        <v>80000</v>
      </c>
    </row>
    <row r="78" spans="2:4" ht="31.5" x14ac:dyDescent="0.25">
      <c r="B78" s="77" t="s">
        <v>281</v>
      </c>
      <c r="C78" s="78"/>
      <c r="D78" s="79">
        <v>60000</v>
      </c>
    </row>
    <row r="79" spans="2:4" x14ac:dyDescent="0.25">
      <c r="B79" s="77" t="s">
        <v>282</v>
      </c>
      <c r="C79" s="78"/>
      <c r="D79" s="79">
        <v>33118</v>
      </c>
    </row>
    <row r="80" spans="2:4" x14ac:dyDescent="0.25">
      <c r="B80" s="77" t="s">
        <v>283</v>
      </c>
      <c r="C80" s="78"/>
      <c r="D80" s="79">
        <v>282000</v>
      </c>
    </row>
    <row r="81" spans="2:4" x14ac:dyDescent="0.25">
      <c r="B81" s="77" t="s">
        <v>284</v>
      </c>
      <c r="C81" s="78"/>
      <c r="D81" s="79">
        <v>135000</v>
      </c>
    </row>
  </sheetData>
  <mergeCells count="8">
    <mergeCell ref="B66:D66"/>
    <mergeCell ref="B71:D71"/>
    <mergeCell ref="B21:D21"/>
    <mergeCell ref="B31:D31"/>
    <mergeCell ref="B35:D35"/>
    <mergeCell ref="B44:D44"/>
    <mergeCell ref="B59:D59"/>
    <mergeCell ref="B63:D6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006A6-8A63-EE47-9232-DE8C623811FE}">
  <dimension ref="C7:F19"/>
  <sheetViews>
    <sheetView workbookViewId="0">
      <selection activeCell="D10" sqref="D10"/>
    </sheetView>
  </sheetViews>
  <sheetFormatPr baseColWidth="10" defaultRowHeight="15.75" x14ac:dyDescent="0.25"/>
  <cols>
    <col min="3" max="3" width="13.5" bestFit="1" customWidth="1"/>
    <col min="4" max="4" width="16.875" bestFit="1" customWidth="1"/>
    <col min="5" max="5" width="14.5" bestFit="1" customWidth="1"/>
  </cols>
  <sheetData>
    <row r="7" spans="3:6" x14ac:dyDescent="0.25">
      <c r="D7" t="s">
        <v>141</v>
      </c>
    </row>
    <row r="8" spans="3:6" x14ac:dyDescent="0.25">
      <c r="E8" t="s">
        <v>285</v>
      </c>
      <c r="F8" t="s">
        <v>286</v>
      </c>
    </row>
    <row r="9" spans="3:6" x14ac:dyDescent="0.25">
      <c r="C9" s="6" t="s">
        <v>136</v>
      </c>
      <c r="D9">
        <f>SUM(E9+F9)</f>
        <v>381933.33333333331</v>
      </c>
      <c r="E9">
        <v>286450</v>
      </c>
      <c r="F9">
        <f>E9/3</f>
        <v>95483.333333333328</v>
      </c>
    </row>
    <row r="10" spans="3:6" x14ac:dyDescent="0.25">
      <c r="C10" s="6"/>
    </row>
    <row r="11" spans="3:6" x14ac:dyDescent="0.25">
      <c r="C11" s="6" t="s">
        <v>137</v>
      </c>
      <c r="D11">
        <v>2549376.0099999998</v>
      </c>
    </row>
    <row r="12" spans="3:6" x14ac:dyDescent="0.25">
      <c r="C12" s="6"/>
    </row>
    <row r="13" spans="3:6" x14ac:dyDescent="0.25">
      <c r="C13" s="6" t="s">
        <v>138</v>
      </c>
      <c r="D13">
        <v>866450</v>
      </c>
    </row>
    <row r="14" spans="3:6" x14ac:dyDescent="0.25">
      <c r="C14" s="6"/>
    </row>
    <row r="15" spans="3:6" x14ac:dyDescent="0.25">
      <c r="C15" s="6" t="s">
        <v>139</v>
      </c>
      <c r="D15">
        <v>1584800</v>
      </c>
    </row>
    <row r="16" spans="3:6" x14ac:dyDescent="0.25">
      <c r="C16" s="6"/>
    </row>
    <row r="17" spans="3:4" x14ac:dyDescent="0.25">
      <c r="C17" s="6" t="s">
        <v>140</v>
      </c>
      <c r="D17">
        <v>2479493.3100000005</v>
      </c>
    </row>
    <row r="19" spans="3:4" x14ac:dyDescent="0.25">
      <c r="C19" s="5" t="s">
        <v>135</v>
      </c>
      <c r="D19" s="5">
        <f>SUM(D9:D17)</f>
        <v>7862052.6533333343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GENERAL</vt:lpstr>
      <vt:lpstr>CRG</vt:lpstr>
      <vt:lpstr>ISD</vt:lpstr>
      <vt:lpstr>PT</vt:lpstr>
      <vt:lpstr>MPPM</vt:lpstr>
      <vt:lpstr>SYNTHESE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Jean-Paul CALLOT</dc:creator>
  <cp:lastModifiedBy>Melaine BERNADAUS</cp:lastModifiedBy>
  <dcterms:created xsi:type="dcterms:W3CDTF">2024-09-26T12:09:13Z</dcterms:created>
  <dcterms:modified xsi:type="dcterms:W3CDTF">2024-10-02T07:35:47Z</dcterms:modified>
</cp:coreProperties>
</file>