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.lavergne\Documents\DCE - Projet 20-044 - CVC et autres\"/>
    </mc:Choice>
  </mc:AlternateContent>
  <bookViews>
    <workbookView xWindow="12720" yWindow="110" windowWidth="17690" windowHeight="11790"/>
  </bookViews>
  <sheets>
    <sheet name="Méthodologie" sheetId="13" r:id="rId1"/>
    <sheet name="Cible" sheetId="16" r:id="rId2"/>
    <sheet name="nom1(gaz)" sheetId="9" r:id="rId3"/>
    <sheet name="nom1(fioul)" sheetId="14" r:id="rId4"/>
    <sheet name="nom1(chaleur)" sheetId="17" r:id="rId5"/>
  </sheets>
  <definedNames>
    <definedName name="_xlnm.Print_Titles" localSheetId="4">'nom1(chaleur)'!$1:$3</definedName>
    <definedName name="_xlnm.Print_Titles" localSheetId="3">'nom1(fioul)'!$1:$3</definedName>
    <definedName name="_xlnm.Print_Titles" localSheetId="2">'nom1(gaz)'!$1:$3</definedName>
    <definedName name="_xlnm.Print_Area" localSheetId="4">'nom1(chaleur)'!$A$1:$Q$99</definedName>
    <definedName name="_xlnm.Print_Area" localSheetId="3">'nom1(fioul)'!$A$1:$Q$99</definedName>
    <definedName name="_xlnm.Print_Area" localSheetId="2">'nom1(gaz)'!$A$1:$S$100</definedName>
  </definedNames>
  <calcPr calcId="162913"/>
</workbook>
</file>

<file path=xl/calcChain.xml><?xml version="1.0" encoding="utf-8"?>
<calcChain xmlns="http://schemas.openxmlformats.org/spreadsheetml/2006/main">
  <c r="L40" i="17" l="1"/>
  <c r="J40" i="17"/>
  <c r="I40" i="17"/>
  <c r="G40" i="17"/>
  <c r="K39" i="17"/>
  <c r="M41" i="17" s="1"/>
  <c r="M42" i="17" s="1"/>
  <c r="J39" i="17"/>
  <c r="I39" i="17"/>
  <c r="G39" i="17"/>
  <c r="D41" i="17" s="1"/>
  <c r="D42" i="17" s="1"/>
  <c r="L41" i="9"/>
  <c r="J41" i="9"/>
  <c r="I41" i="9"/>
  <c r="G41" i="9"/>
  <c r="K40" i="9"/>
  <c r="M42" i="9" s="1"/>
  <c r="M43" i="9" s="1"/>
  <c r="J40" i="9"/>
  <c r="I40" i="9"/>
  <c r="G42" i="9" s="1"/>
  <c r="G43" i="9" s="1"/>
  <c r="G40" i="9"/>
  <c r="D42" i="9" s="1"/>
  <c r="D43" i="9" s="1"/>
  <c r="L40" i="14"/>
  <c r="J40" i="14"/>
  <c r="I40" i="14"/>
  <c r="G40" i="14"/>
  <c r="K39" i="14"/>
  <c r="M41" i="14" s="1"/>
  <c r="M42" i="14" s="1"/>
  <c r="J39" i="14"/>
  <c r="I39" i="14"/>
  <c r="G39" i="14"/>
  <c r="D41" i="14" s="1"/>
  <c r="D42" i="14" s="1"/>
  <c r="G43" i="14"/>
  <c r="K43" i="14"/>
  <c r="G41" i="17" l="1"/>
  <c r="G42" i="17" s="1"/>
  <c r="I41" i="17"/>
  <c r="K41" i="17"/>
  <c r="K42" i="17" s="1"/>
  <c r="I42" i="9"/>
  <c r="K42" i="9"/>
  <c r="K43" i="9" s="1"/>
  <c r="G41" i="14"/>
  <c r="G42" i="14" s="1"/>
  <c r="I41" i="14"/>
  <c r="K41" i="14"/>
  <c r="K42" i="14" s="1"/>
  <c r="J21" i="9" l="1"/>
  <c r="I21" i="14"/>
  <c r="J9" i="17"/>
  <c r="J9" i="14"/>
  <c r="J9" i="9"/>
  <c r="D18" i="17"/>
  <c r="D19" i="17"/>
  <c r="D20" i="17"/>
  <c r="D21" i="17"/>
  <c r="D22" i="17"/>
  <c r="D17" i="17"/>
  <c r="G22" i="17"/>
  <c r="G21" i="17"/>
  <c r="G20" i="17"/>
  <c r="G19" i="17"/>
  <c r="G18" i="17"/>
  <c r="G17" i="17"/>
  <c r="F23" i="17" l="1"/>
  <c r="K21" i="14"/>
  <c r="J23" i="14"/>
  <c r="K22" i="14"/>
  <c r="F22" i="14"/>
  <c r="H22" i="14" s="1"/>
  <c r="D22" i="14"/>
  <c r="G22" i="14" s="1"/>
  <c r="F21" i="14"/>
  <c r="H21" i="14" s="1"/>
  <c r="D21" i="14"/>
  <c r="G21" i="14" s="1"/>
  <c r="K20" i="14"/>
  <c r="F20" i="14"/>
  <c r="H20" i="14" s="1"/>
  <c r="D20" i="14"/>
  <c r="G20" i="14" s="1"/>
  <c r="K19" i="14"/>
  <c r="F19" i="14"/>
  <c r="H19" i="14" s="1"/>
  <c r="D19" i="14"/>
  <c r="G19" i="14" s="1"/>
  <c r="K18" i="14"/>
  <c r="F18" i="14"/>
  <c r="H18" i="14" s="1"/>
  <c r="D18" i="14"/>
  <c r="G18" i="14" s="1"/>
  <c r="O17" i="14"/>
  <c r="O18" i="14" s="1"/>
  <c r="K17" i="14"/>
  <c r="F17" i="14"/>
  <c r="D17" i="14"/>
  <c r="G17" i="14" s="1"/>
  <c r="F23" i="9"/>
  <c r="I23" i="9" s="1"/>
  <c r="I20" i="9"/>
  <c r="F17" i="9"/>
  <c r="I17" i="9" s="1"/>
  <c r="F22" i="9"/>
  <c r="I22" i="9" s="1"/>
  <c r="F21" i="9"/>
  <c r="I21" i="9" s="1"/>
  <c r="F20" i="9"/>
  <c r="F19" i="9"/>
  <c r="I19" i="9" s="1"/>
  <c r="F18" i="9"/>
  <c r="I18" i="9" s="1"/>
  <c r="I26" i="14" l="1"/>
  <c r="D23" i="14"/>
  <c r="I18" i="14"/>
  <c r="L18" i="14" s="1"/>
  <c r="I22" i="14"/>
  <c r="L22" i="14" s="1"/>
  <c r="F23" i="14"/>
  <c r="H23" i="14" s="1"/>
  <c r="P17" i="14"/>
  <c r="I19" i="14"/>
  <c r="L19" i="14" s="1"/>
  <c r="I20" i="14"/>
  <c r="L20" i="14" s="1"/>
  <c r="P18" i="14"/>
  <c r="O19" i="14"/>
  <c r="G23" i="14"/>
  <c r="H17" i="14"/>
  <c r="I17" i="14" s="1"/>
  <c r="C26" i="14" l="1"/>
  <c r="C28" i="14" s="1"/>
  <c r="I23" i="14"/>
  <c r="N29" i="14" s="1"/>
  <c r="N17" i="14"/>
  <c r="L17" i="14"/>
  <c r="L21" i="14"/>
  <c r="P19" i="14"/>
  <c r="O20" i="14"/>
  <c r="O21" i="14" l="1"/>
  <c r="P20" i="14"/>
  <c r="Q17" i="14"/>
  <c r="N18" i="14"/>
  <c r="Q18" i="14" l="1"/>
  <c r="N19" i="14"/>
  <c r="P21" i="14"/>
  <c r="O22" i="14"/>
  <c r="P22" i="14" s="1"/>
  <c r="Q19" i="14" l="1"/>
  <c r="N20" i="14"/>
  <c r="Q20" i="14" l="1"/>
  <c r="N21" i="14"/>
  <c r="Q21" i="14" l="1"/>
  <c r="N22" i="14"/>
  <c r="Q22" i="14" s="1"/>
  <c r="K43" i="17" l="1"/>
  <c r="G43" i="17"/>
  <c r="K44" i="9" l="1"/>
  <c r="L20" i="9"/>
  <c r="L19" i="9"/>
  <c r="L17" i="9"/>
  <c r="D17" i="9"/>
  <c r="H17" i="9" s="1"/>
  <c r="V23" i="17" l="1"/>
  <c r="U23" i="17"/>
  <c r="I23" i="17"/>
  <c r="J22" i="17"/>
  <c r="F22" i="17"/>
  <c r="H22" i="17"/>
  <c r="J21" i="17"/>
  <c r="F21" i="17"/>
  <c r="H21" i="17"/>
  <c r="J20" i="17"/>
  <c r="F20" i="17"/>
  <c r="H20" i="17"/>
  <c r="J19" i="17"/>
  <c r="F19" i="17"/>
  <c r="H19" i="17"/>
  <c r="J18" i="17"/>
  <c r="F18" i="17"/>
  <c r="N17" i="17"/>
  <c r="N18" i="17" s="1"/>
  <c r="J17" i="17"/>
  <c r="G23" i="17"/>
  <c r="F17" i="17"/>
  <c r="H17" i="17"/>
  <c r="K21" i="17" l="1"/>
  <c r="H18" i="17"/>
  <c r="C26" i="17" s="1"/>
  <c r="K19" i="17"/>
  <c r="K22" i="17"/>
  <c r="K20" i="17"/>
  <c r="K17" i="17"/>
  <c r="N19" i="17"/>
  <c r="O18" i="17"/>
  <c r="O17" i="17"/>
  <c r="D23" i="17"/>
  <c r="I26" i="17"/>
  <c r="M17" i="17"/>
  <c r="H23" i="17" l="1"/>
  <c r="N27" i="17" s="1"/>
  <c r="N28" i="17" s="1"/>
  <c r="K18" i="17"/>
  <c r="M18" i="17"/>
  <c r="M19" i="17" s="1"/>
  <c r="M20" i="17" s="1"/>
  <c r="M21" i="17" s="1"/>
  <c r="M22" i="17" s="1"/>
  <c r="P17" i="17"/>
  <c r="N29" i="17"/>
  <c r="N20" i="17"/>
  <c r="O19" i="17"/>
  <c r="C28" i="17"/>
  <c r="S39" i="17"/>
  <c r="C27" i="17"/>
  <c r="I27" i="17"/>
  <c r="I28" i="17" s="1"/>
  <c r="P19" i="17" l="1"/>
  <c r="P18" i="17"/>
  <c r="H28" i="17"/>
  <c r="N21" i="17"/>
  <c r="O20" i="17"/>
  <c r="P20" i="17" s="1"/>
  <c r="N27" i="14"/>
  <c r="N28" i="14" s="1"/>
  <c r="U23" i="14"/>
  <c r="T23" i="14"/>
  <c r="O21" i="17" l="1"/>
  <c r="P21" i="17" s="1"/>
  <c r="N22" i="17"/>
  <c r="O22" i="17" s="1"/>
  <c r="P22" i="17" s="1"/>
  <c r="C27" i="14"/>
  <c r="I27" i="14" l="1"/>
  <c r="H28" i="14" s="1"/>
  <c r="I28" i="14" l="1"/>
  <c r="G23" i="9"/>
  <c r="G44" i="9" l="1"/>
  <c r="V23" i="9"/>
  <c r="U23" i="9"/>
  <c r="K23" i="9" l="1"/>
  <c r="L22" i="9"/>
  <c r="D22" i="9"/>
  <c r="H22" i="9" s="1"/>
  <c r="J22" i="9" s="1"/>
  <c r="L21" i="9"/>
  <c r="D21" i="9"/>
  <c r="H21" i="9" s="1"/>
  <c r="D20" i="9"/>
  <c r="H20" i="9" s="1"/>
  <c r="J20" i="9" s="1"/>
  <c r="D19" i="9"/>
  <c r="H19" i="9" s="1"/>
  <c r="J19" i="9" s="1"/>
  <c r="L18" i="9"/>
  <c r="D18" i="9"/>
  <c r="H18" i="9" s="1"/>
  <c r="P17" i="9"/>
  <c r="Q17" i="9" s="1"/>
  <c r="J17" i="9"/>
  <c r="M17" i="9" s="1"/>
  <c r="J18" i="9" l="1"/>
  <c r="H23" i="9"/>
  <c r="C27" i="9"/>
  <c r="O17" i="9"/>
  <c r="I27" i="9"/>
  <c r="D23" i="9"/>
  <c r="P18" i="9"/>
  <c r="P19" i="9" s="1"/>
  <c r="Q19" i="9" s="1"/>
  <c r="J23" i="9"/>
  <c r="N28" i="9" s="1"/>
  <c r="N29" i="9" s="1"/>
  <c r="M21" i="9"/>
  <c r="M22" i="9"/>
  <c r="M18" i="9"/>
  <c r="M19" i="9"/>
  <c r="M20" i="9"/>
  <c r="C29" i="9" l="1"/>
  <c r="P20" i="9"/>
  <c r="P21" i="9" s="1"/>
  <c r="C28" i="9"/>
  <c r="I28" i="9"/>
  <c r="I29" i="9" s="1"/>
  <c r="N30" i="9"/>
  <c r="Q18" i="9"/>
  <c r="R17" i="9"/>
  <c r="Q20" i="9" l="1"/>
  <c r="H29" i="9"/>
  <c r="O18" i="9"/>
  <c r="P22" i="9"/>
  <c r="Q22" i="9" s="1"/>
  <c r="Q21" i="9"/>
  <c r="R18" i="9" l="1"/>
  <c r="O19" i="9"/>
  <c r="R19" i="9" s="1"/>
  <c r="O20" i="9" l="1"/>
  <c r="O21" i="9" s="1"/>
  <c r="R20" i="9" l="1"/>
  <c r="R21" i="9"/>
  <c r="O22" i="9"/>
  <c r="R22" i="9" s="1"/>
</calcChain>
</file>

<file path=xl/sharedStrings.xml><?xml version="1.0" encoding="utf-8"?>
<sst xmlns="http://schemas.openxmlformats.org/spreadsheetml/2006/main" count="292" uniqueCount="114">
  <si>
    <t>DJU</t>
  </si>
  <si>
    <t>Mois</t>
  </si>
  <si>
    <t>Suivi mensuel des consommations de chauffage</t>
  </si>
  <si>
    <t xml:space="preserve">Adresse : </t>
  </si>
  <si>
    <t>Contrat:</t>
  </si>
  <si>
    <t>Energie :</t>
  </si>
  <si>
    <t>Gaz naturel</t>
  </si>
  <si>
    <t xml:space="preserve">Surface : </t>
  </si>
  <si>
    <t xml:space="preserve">NB = </t>
  </si>
  <si>
    <t>MWhPCS</t>
  </si>
  <si>
    <t>q  ECS :</t>
  </si>
  <si>
    <t>MWhPCS/m3 ECS</t>
  </si>
  <si>
    <t>Cumulé saison</t>
  </si>
  <si>
    <t>Date relevé</t>
  </si>
  <si>
    <r>
      <t>Index gaz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</si>
  <si>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NC MWhPCS</t>
  </si>
  <si>
    <t>N'B</t>
  </si>
  <si>
    <t>Ecart NC/N'B</t>
  </si>
  <si>
    <t>Ecart 
NC/N'B</t>
  </si>
  <si>
    <t>démarrage</t>
  </si>
  <si>
    <t>novembre</t>
  </si>
  <si>
    <t>décembre</t>
  </si>
  <si>
    <t>janvier</t>
  </si>
  <si>
    <t>février</t>
  </si>
  <si>
    <t>mars</t>
  </si>
  <si>
    <t>avril - arret chauffe</t>
  </si>
  <si>
    <t>Total saison</t>
  </si>
  <si>
    <t>Consommation réelle (NC) :</t>
  </si>
  <si>
    <t>Objectif corrigé (N'B) :</t>
  </si>
  <si>
    <t>MWhPCI/m²</t>
  </si>
  <si>
    <t>Ecart à l'objectif :</t>
  </si>
  <si>
    <t>MWhPCI/m².DJU</t>
  </si>
  <si>
    <r>
      <t>t</t>
    </r>
    <r>
      <rPr>
        <vertAlign val="subscript"/>
        <sz val="10"/>
        <rFont val="Arial"/>
        <family val="2"/>
      </rPr>
      <t>eq</t>
    </r>
    <r>
      <rPr>
        <sz val="10"/>
        <rFont val="Arial"/>
        <family val="2"/>
      </rPr>
      <t xml:space="preserve"> CO</t>
    </r>
    <r>
      <rPr>
        <vertAlign val="subscript"/>
        <sz val="10"/>
        <rFont val="Arial"/>
        <family val="2"/>
      </rPr>
      <t>2</t>
    </r>
  </si>
  <si>
    <t>€HT (sur des MWhPCS)</t>
  </si>
  <si>
    <t>Nota : l'objectif corrigé N'B correspond à l'objectif NB ramené aux conditions climatiques (DJU) réelles de la saison de chauffe</t>
  </si>
  <si>
    <t>Intéressement</t>
  </si>
  <si>
    <t>Valeur de neutralisation</t>
  </si>
  <si>
    <t>% destiné à l'entreprise</t>
  </si>
  <si>
    <t>unité : MWhPCS</t>
  </si>
  <si>
    <t>NC</t>
  </si>
  <si>
    <t>Re-valorisation du NB</t>
  </si>
  <si>
    <t>Tunnel de neutralisation</t>
  </si>
  <si>
    <t>Montant HTVA</t>
  </si>
  <si>
    <t>Consommation
MWhPCS</t>
  </si>
  <si>
    <t>€HTVA/MWhPCS</t>
  </si>
  <si>
    <t>Suivi facturation</t>
  </si>
  <si>
    <t>Résultat de la saison</t>
  </si>
  <si>
    <t>Suivi par graphique</t>
  </si>
  <si>
    <t>Commentaires</t>
  </si>
  <si>
    <t>Relevés et écart</t>
  </si>
  <si>
    <t>η chaudière</t>
  </si>
  <si>
    <t>Fioul domestique</t>
  </si>
  <si>
    <t>Charbon</t>
  </si>
  <si>
    <t>MWhPCS/DJU</t>
  </si>
  <si>
    <t>Ratios :</t>
  </si>
  <si>
    <t>k :</t>
  </si>
  <si>
    <t>NOM1</t>
  </si>
  <si>
    <t>Saison de chauffe : 20xx - 20xx</t>
  </si>
  <si>
    <t>Nom du régiment ou du bâtiment</t>
  </si>
  <si>
    <t>Méthodologie d'utilisation</t>
  </si>
  <si>
    <t>Informations</t>
  </si>
  <si>
    <t>Index fioul (l)</t>
  </si>
  <si>
    <t>kWhPCS/l</t>
  </si>
  <si>
    <t>Index chaleur (MWhPCS)</t>
  </si>
  <si>
    <r>
      <t>Index
ECS
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</si>
  <si>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AUCUNE INTERVENTION, ces informations sont données à titre d'interprétation</t>
  </si>
  <si>
    <t>Valeur de réajustement</t>
  </si>
  <si>
    <t xml:space="preserve">Formule de bonification </t>
  </si>
  <si>
    <t>Formule de malus</t>
  </si>
  <si>
    <t>Indiquez ici toute vos remarques issus de l'analyse des données de cette fiche de suivi</t>
  </si>
  <si>
    <t>Suivi de la consommation théorique corrigée au DJU par rapport à la consommation réelle
Ce graphique permet de constater visuellement les dérives de consommation</t>
  </si>
  <si>
    <t>Ville</t>
  </si>
  <si>
    <t>Désignation chaufferie</t>
  </si>
  <si>
    <t>Typologie</t>
  </si>
  <si>
    <t>Interessement</t>
  </si>
  <si>
    <t>Energie</t>
  </si>
  <si>
    <t>Base DJU</t>
  </si>
  <si>
    <t>NB (sur base DJU)
MWh PCI</t>
  </si>
  <si>
    <t>q ECS
(kWh/m³ ECS)</t>
  </si>
  <si>
    <t>Nom</t>
  </si>
  <si>
    <r>
      <rPr>
        <b/>
        <u/>
        <sz val="11"/>
        <color theme="1"/>
        <rFont val="Calibri"/>
        <family val="2"/>
        <scheme val="minor"/>
      </rPr>
      <t>NOM1</t>
    </r>
    <r>
      <rPr>
        <sz val="11"/>
        <color theme="1"/>
        <rFont val="Calibri"/>
        <family val="2"/>
        <scheme val="minor"/>
      </rPr>
      <t xml:space="preserve"> : Dénomination du périmétre (par ex. BDD de SMP, Quartier Coiffé…)
</t>
    </r>
    <r>
      <rPr>
        <b/>
        <u/>
        <sz val="11"/>
        <color theme="1"/>
        <rFont val="Calibri"/>
        <family val="2"/>
        <scheme val="minor"/>
      </rPr>
      <t>Logo entreprise</t>
    </r>
    <r>
      <rPr>
        <sz val="11"/>
        <color theme="1"/>
        <rFont val="Calibri"/>
        <family val="2"/>
        <scheme val="minor"/>
      </rPr>
      <t xml:space="preserve"> : insérer votre logo ici
</t>
    </r>
    <r>
      <rPr>
        <b/>
        <u/>
        <sz val="11"/>
        <color theme="1"/>
        <rFont val="Calibri"/>
        <family val="2"/>
        <scheme val="minor"/>
      </rPr>
      <t>Saison de chauffe</t>
    </r>
    <r>
      <rPr>
        <sz val="11"/>
        <color theme="1"/>
        <rFont val="Calibri"/>
        <family val="2"/>
        <scheme val="minor"/>
      </rPr>
      <t xml:space="preserve"> : remplir les dates de la saison analysée</t>
    </r>
  </si>
  <si>
    <t>Il faut autant d'onglet que d'énergie sur lesquelles l'interessement sera fait</t>
  </si>
  <si>
    <t>Un plafon bonus/malus sera appliqué à hauteur de 35% du P2 pour le site visé</t>
  </si>
  <si>
    <t>titulaire + n°points de livraison/comptage</t>
  </si>
  <si>
    <t>Un plafond bonus/malus sera appliqué à hauteur de 35% du P2 pour le site visé</t>
  </si>
  <si>
    <t>kWhPCS/m3 ECS</t>
  </si>
  <si>
    <t>Facteurs de conversion "climat" (référence décret tertiaire arrêté du 10 avril 2020)</t>
  </si>
  <si>
    <t>Gaz butane</t>
  </si>
  <si>
    <t>Gaz propane</t>
  </si>
  <si>
    <t>Bois, biomasse - Plaquette d'industrie (10-15% humidité)</t>
  </si>
  <si>
    <t>Bois, biomasse - Plaquette forestières (25% humidité)</t>
  </si>
  <si>
    <t>Bois, biomasse - Granulés (pellets) ou briquettes (8% humidité)</t>
  </si>
  <si>
    <t>Bois, biomasse - Buche (20% humidité)</t>
  </si>
  <si>
    <t>Electricité (hors autoconsommation) tous usages confondus</t>
  </si>
  <si>
    <t>€HTVA</t>
  </si>
  <si>
    <t>€HTVA (sur des MWhPCS)</t>
  </si>
  <si>
    <r>
      <t>Consommation gaz
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</si>
  <si>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Coef. conversion gaz</t>
  </si>
  <si>
    <r>
      <t>Consommation
ECS
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</si>
  <si>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Consommation gaz
MWhPCS</t>
  </si>
  <si>
    <t>Case à compléter par le titulaire</t>
  </si>
  <si>
    <t>Consommation fioul
(l)</t>
  </si>
  <si>
    <t>Consommation fioul
MWhPCS</t>
  </si>
  <si>
    <t>(valeurs contractuelles)</t>
  </si>
  <si>
    <t xml:space="preserve">Intéressement </t>
  </si>
  <si>
    <t>Re-valorisation du NB Malus100%</t>
  </si>
  <si>
    <t>Re-valorisation du NB Malus 100%</t>
  </si>
  <si>
    <t>Re-valorisation du NB Bonus 50%</t>
  </si>
  <si>
    <t xml:space="preserve">Base année blanche DJU  : </t>
  </si>
  <si>
    <t xml:space="preserve">Base année blanche DJU : </t>
  </si>
  <si>
    <t>Consommation
ECS
MWhPCS</t>
  </si>
  <si>
    <r>
      <rPr>
        <b/>
        <u/>
        <sz val="11"/>
        <color theme="1"/>
        <rFont val="Calibri"/>
        <family val="2"/>
        <scheme val="minor"/>
      </rPr>
      <t xml:space="preserve">Nom du régiment ou du bâtiment </t>
    </r>
    <r>
      <rPr>
        <sz val="11"/>
        <color theme="1"/>
        <rFont val="Calibri"/>
        <family val="2"/>
        <scheme val="minor"/>
      </rPr>
      <t xml:space="preserve">: Lors d'un suivi plus fin, indiquez ici le patrimoine suivi
</t>
    </r>
    <r>
      <rPr>
        <b/>
        <u/>
        <sz val="11"/>
        <color theme="1"/>
        <rFont val="Calibri"/>
        <family val="2"/>
        <scheme val="minor"/>
      </rPr>
      <t>Adresse</t>
    </r>
    <r>
      <rPr>
        <sz val="11"/>
        <color theme="1"/>
        <rFont val="Calibri"/>
        <family val="2"/>
        <scheme val="minor"/>
      </rPr>
      <t xml:space="preserve"> : L'adresse du patrimoine
</t>
    </r>
    <r>
      <rPr>
        <b/>
        <u/>
        <sz val="11"/>
        <color theme="1"/>
        <rFont val="Calibri"/>
        <family val="2"/>
        <scheme val="minor"/>
      </rPr>
      <t>Contrat</t>
    </r>
    <r>
      <rPr>
        <sz val="11"/>
        <color theme="1"/>
        <rFont val="Calibri"/>
        <family val="2"/>
        <scheme val="minor"/>
      </rPr>
      <t xml:space="preserve"> : nom du fournisseur d'énergie + les numéros des points de livraison
</t>
    </r>
    <r>
      <rPr>
        <b/>
        <u/>
        <sz val="11"/>
        <color theme="1"/>
        <rFont val="Calibri"/>
        <family val="2"/>
        <scheme val="minor"/>
      </rPr>
      <t>Gaz Naturel (menu déroulant)</t>
    </r>
    <r>
      <rPr>
        <sz val="11"/>
        <color theme="1"/>
        <rFont val="Calibri"/>
        <family val="2"/>
        <scheme val="minor"/>
      </rPr>
      <t xml:space="preserve"> : choisissez l'énergie utilisée et indiquer son coefficient de conversion si celui-ci est fixe
</t>
    </r>
    <r>
      <rPr>
        <b/>
        <u/>
        <sz val="11"/>
        <color theme="1"/>
        <rFont val="Calibri"/>
        <family val="2"/>
        <scheme val="minor"/>
      </rPr>
      <t>NB</t>
    </r>
    <r>
      <rPr>
        <sz val="11"/>
        <color theme="1"/>
        <rFont val="Calibri"/>
        <family val="2"/>
        <scheme val="minor"/>
      </rPr>
      <t xml:space="preserve"> : consommation de référence
</t>
    </r>
    <r>
      <rPr>
        <b/>
        <u/>
        <sz val="11"/>
        <color theme="1"/>
        <rFont val="Calibri"/>
        <family val="2"/>
        <scheme val="minor"/>
      </rPr>
      <t>q ECS</t>
    </r>
    <r>
      <rPr>
        <sz val="11"/>
        <color theme="1"/>
        <rFont val="Calibri"/>
        <family val="2"/>
        <scheme val="minor"/>
      </rPr>
      <t xml:space="preserve"> : s'il y a production d'ECS, indiquez ici son coefficient q
</t>
    </r>
    <r>
      <rPr>
        <b/>
        <u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 xml:space="preserve"> : prix de l'énergie (se rempli seul avec le tableau en gris ci-dessous)
</t>
    </r>
    <r>
      <rPr>
        <b/>
        <u/>
        <sz val="11"/>
        <color theme="1"/>
        <rFont val="Calibri"/>
        <family val="2"/>
        <scheme val="minor"/>
      </rPr>
      <t>Base DJU</t>
    </r>
    <r>
      <rPr>
        <sz val="11"/>
        <color theme="1"/>
        <rFont val="Calibri"/>
        <family val="2"/>
        <scheme val="minor"/>
      </rPr>
      <t xml:space="preserve"> : DJU de référence
</t>
    </r>
    <r>
      <rPr>
        <b/>
        <u/>
        <sz val="11"/>
        <color theme="1"/>
        <rFont val="Calibri"/>
        <family val="2"/>
        <scheme val="minor"/>
      </rPr>
      <t>Surface</t>
    </r>
    <r>
      <rPr>
        <sz val="11"/>
        <color theme="1"/>
        <rFont val="Calibri"/>
        <family val="2"/>
        <scheme val="minor"/>
      </rPr>
      <t xml:space="preserve"> : Surface chauffée
</t>
    </r>
    <r>
      <rPr>
        <b/>
        <u/>
        <sz val="11"/>
        <color theme="1"/>
        <rFont val="Calibri"/>
        <family val="2"/>
        <scheme val="minor"/>
      </rPr>
      <t>η chaudière</t>
    </r>
    <r>
      <rPr>
        <sz val="11"/>
        <color theme="1"/>
        <rFont val="Calibri"/>
        <family val="2"/>
        <scheme val="minor"/>
      </rPr>
      <t xml:space="preserve"> : rendement de l'installation
</t>
    </r>
  </si>
  <si>
    <r>
      <rPr>
        <b/>
        <sz val="11"/>
        <color rgb="FFFF0000"/>
        <rFont val="Calibri"/>
        <family val="2"/>
        <scheme val="minor"/>
      </rPr>
      <t>SEUL LES CELLULES VERTES SONT A REMPLIR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1"/>
        <color theme="1"/>
        <rFont val="Calibri"/>
        <family val="2"/>
        <scheme val="minor"/>
      </rPr>
      <t>Date de relevé</t>
    </r>
    <r>
      <rPr>
        <sz val="11"/>
        <color theme="1"/>
        <rFont val="Calibri"/>
        <family val="2"/>
        <scheme val="minor"/>
      </rPr>
      <t xml:space="preserve"> : saisir la date des relevés des compteurs concernés pour l'énergie suivie
</t>
    </r>
    <r>
      <rPr>
        <b/>
        <u/>
        <sz val="11"/>
        <color theme="1"/>
        <rFont val="Calibri"/>
        <family val="2"/>
        <scheme val="minor"/>
      </rPr>
      <t>Index</t>
    </r>
    <r>
      <rPr>
        <sz val="11"/>
        <color theme="1"/>
        <rFont val="Calibri"/>
        <family val="2"/>
        <scheme val="minor"/>
      </rPr>
      <t xml:space="preserve"> : saisie de l'index de chaque compteur; avec le cumul de tous les compteurs en m3
</t>
    </r>
    <r>
      <rPr>
        <b/>
        <u/>
        <sz val="11"/>
        <color theme="1"/>
        <rFont val="Calibri"/>
        <family val="2"/>
        <scheme val="minor"/>
      </rPr>
      <t>Coefficient de conversion</t>
    </r>
    <r>
      <rPr>
        <sz val="11"/>
        <color theme="1"/>
        <rFont val="Calibri"/>
        <family val="2"/>
        <scheme val="minor"/>
      </rPr>
      <t xml:space="preserve"> : à remplir avec l'aide des données de facturations
</t>
    </r>
    <r>
      <rPr>
        <b/>
        <u/>
        <sz val="11"/>
        <color theme="1"/>
        <rFont val="Calibri"/>
        <family val="2"/>
        <scheme val="minor"/>
      </rPr>
      <t>ECS (colonne grisé)</t>
    </r>
    <r>
      <rPr>
        <sz val="11"/>
        <color theme="1"/>
        <rFont val="Calibri"/>
        <family val="2"/>
        <scheme val="minor"/>
      </rPr>
      <t xml:space="preserve"> : à remplir en cas de présence d'ECS sur l'installation
</t>
    </r>
    <r>
      <rPr>
        <b/>
        <u/>
        <sz val="11"/>
        <color theme="1"/>
        <rFont val="Calibri"/>
        <family val="2"/>
        <scheme val="minor"/>
      </rPr>
      <t>DJU</t>
    </r>
    <r>
      <rPr>
        <sz val="11"/>
        <color theme="1"/>
        <rFont val="Calibri"/>
        <family val="2"/>
        <scheme val="minor"/>
      </rPr>
      <t xml:space="preserve"> : nombre de DJU sur la période concernée
</t>
    </r>
    <r>
      <rPr>
        <b/>
        <u/>
        <sz val="11"/>
        <color theme="1"/>
        <rFont val="Calibri"/>
        <family val="2"/>
        <scheme val="minor"/>
      </rPr>
      <t>Suivi facturation (tableau de droite)</t>
    </r>
    <r>
      <rPr>
        <sz val="11"/>
        <color theme="1"/>
        <rFont val="Calibri"/>
        <family val="2"/>
        <scheme val="minor"/>
      </rPr>
      <t xml:space="preserve"> : a remplir avec les données de facturation afin de déterminer le k</t>
    </r>
  </si>
  <si>
    <r>
      <rPr>
        <b/>
        <u/>
        <sz val="11"/>
        <color theme="1"/>
        <rFont val="Calibri"/>
        <family val="2"/>
        <scheme val="minor"/>
      </rPr>
      <t>Valeur de neutralisation</t>
    </r>
    <r>
      <rPr>
        <b/>
        <sz val="11"/>
        <color theme="1"/>
        <rFont val="Calibri"/>
        <family val="2"/>
        <scheme val="minor"/>
      </rPr>
      <t xml:space="preserve"> : </t>
    </r>
    <r>
      <rPr>
        <sz val="11"/>
        <color theme="1"/>
        <rFont val="Calibri"/>
        <family val="2"/>
        <scheme val="minor"/>
      </rPr>
      <t>Pourcentage entre lesquelles la consommation n'est pas soumise au bonus/malus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u/>
        <sz val="11"/>
        <color theme="1"/>
        <rFont val="Calibri"/>
        <family val="2"/>
        <scheme val="minor"/>
      </rPr>
      <t>Valeur de réajustement</t>
    </r>
    <r>
      <rPr>
        <b/>
        <sz val="11"/>
        <color theme="1"/>
        <rFont val="Calibri"/>
        <family val="2"/>
        <scheme val="minor"/>
      </rPr>
      <t xml:space="preserve"> : </t>
    </r>
    <r>
      <rPr>
        <sz val="11"/>
        <color theme="1"/>
        <rFont val="Calibri"/>
        <family val="2"/>
        <scheme val="minor"/>
      </rPr>
      <t>Pourcentage au-delà duquel les 2 parties sont en droit de demander à réajuster le NB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u/>
        <sz val="11"/>
        <color theme="1"/>
        <rFont val="Calibri"/>
        <family val="2"/>
        <scheme val="minor"/>
      </rPr>
      <t>Formule de bonification</t>
    </r>
    <r>
      <rPr>
        <b/>
        <sz val="11"/>
        <color theme="1"/>
        <rFont val="Calibri"/>
        <family val="2"/>
        <scheme val="minor"/>
      </rPr>
      <t xml:space="preserve"> : </t>
    </r>
    <r>
      <rPr>
        <sz val="11"/>
        <color theme="1"/>
        <rFont val="Calibri"/>
        <family val="2"/>
        <scheme val="minor"/>
      </rPr>
      <t>Pourcentage de répartition du bonus à destination du titulaire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u/>
        <sz val="11"/>
        <color theme="1"/>
        <rFont val="Calibri"/>
        <family val="2"/>
        <scheme val="minor"/>
      </rPr>
      <t>Formule de malus</t>
    </r>
    <r>
      <rPr>
        <b/>
        <sz val="11"/>
        <color theme="1"/>
        <rFont val="Calibri"/>
        <family val="2"/>
        <scheme val="minor"/>
      </rPr>
      <t xml:space="preserve"> : </t>
    </r>
    <r>
      <rPr>
        <sz val="11"/>
        <color theme="1"/>
        <rFont val="Calibri"/>
        <family val="2"/>
        <scheme val="minor"/>
      </rPr>
      <t>Pourcentage de répartition du malus à destination du titulaire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</si>
</sst>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€&quot;"/>
    <numFmt numFmtId="165" formatCode="0.0000"/>
    <numFmt numFmtId="166" formatCode="#,##0\ &quot;€&quot;"/>
    <numFmt numFmtId="167" formatCode="0.0%"/>
    <numFmt numFmtId="168" formatCode="#,##0.0"/>
    <numFmt numFmtId="169" formatCode="#,##0&quot; m²&quot;"/>
    <numFmt numFmtId="170" formatCode="#,##0.0000"/>
    <numFmt numFmtId="171" formatCode="#,##0.000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trike/>
      <sz val="9"/>
      <name val="Arial"/>
      <family val="2"/>
    </font>
    <font>
      <b/>
      <strike/>
      <sz val="9"/>
      <name val="Arial"/>
      <family val="2"/>
    </font>
    <font>
      <vertAlign val="superscript"/>
      <sz val="9"/>
      <name val="Arial"/>
      <family val="2"/>
    </font>
    <font>
      <b/>
      <i/>
      <sz val="12"/>
      <name val="Arial"/>
      <family val="2"/>
    </font>
    <font>
      <vertAlign val="subscript"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b/>
      <i/>
      <sz val="9"/>
      <name val="Arial"/>
      <family val="2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2"/>
      <name val="Times New Roman"/>
      <family val="1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8"/>
      <color indexed="10"/>
      <name val="Times New Roman"/>
      <family val="1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theme="6" tint="0.59999389629810485"/>
      </right>
      <top/>
      <bottom/>
      <diagonal/>
    </border>
    <border>
      <left style="thick">
        <color theme="6" tint="0.59999389629810485"/>
      </left>
      <right/>
      <top/>
      <bottom/>
      <diagonal/>
    </border>
    <border>
      <left/>
      <right style="thick">
        <color theme="5" tint="0.59999389629810485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theme="0" tint="-0.249977111117893"/>
      </right>
      <top/>
      <bottom/>
      <diagonal/>
    </border>
    <border>
      <left style="thick">
        <color theme="0" tint="-0.249977111117893"/>
      </left>
      <right/>
      <top/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</cellStyleXfs>
  <cellXfs count="275">
    <xf numFmtId="0" fontId="0" fillId="0" borderId="0" xfId="0"/>
    <xf numFmtId="0" fontId="3" fillId="0" borderId="0" xfId="2"/>
    <xf numFmtId="0" fontId="4" fillId="0" borderId="0" xfId="2" applyFont="1" applyAlignment="1">
      <alignment horizontal="center"/>
    </xf>
    <xf numFmtId="0" fontId="5" fillId="2" borderId="0" xfId="2" applyFont="1" applyFill="1"/>
    <xf numFmtId="0" fontId="3" fillId="2" borderId="0" xfId="2" applyFill="1"/>
    <xf numFmtId="0" fontId="6" fillId="2" borderId="0" xfId="2" applyFont="1" applyFill="1"/>
    <xf numFmtId="0" fontId="8" fillId="2" borderId="0" xfId="2" applyFont="1" applyFill="1" applyAlignment="1">
      <alignment horizontal="right"/>
    </xf>
    <xf numFmtId="0" fontId="6" fillId="2" borderId="0" xfId="2" applyFont="1" applyFill="1" applyAlignment="1">
      <alignment horizontal="right"/>
    </xf>
    <xf numFmtId="0" fontId="7" fillId="2" borderId="0" xfId="2" applyFont="1" applyFill="1"/>
    <xf numFmtId="0" fontId="9" fillId="2" borderId="0" xfId="2" applyFont="1" applyFill="1" applyAlignment="1">
      <alignment horizontal="right"/>
    </xf>
    <xf numFmtId="0" fontId="9" fillId="2" borderId="0" xfId="2" applyFont="1" applyFill="1"/>
    <xf numFmtId="0" fontId="10" fillId="2" borderId="0" xfId="2" applyFont="1" applyFill="1"/>
    <xf numFmtId="0" fontId="6" fillId="0" borderId="1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0" fontId="3" fillId="0" borderId="0" xfId="2" applyAlignment="1">
      <alignment horizontal="center" vertical="center"/>
    </xf>
    <xf numFmtId="3" fontId="6" fillId="3" borderId="1" xfId="2" applyNumberFormat="1" applyFont="1" applyFill="1" applyBorder="1" applyAlignment="1">
      <alignment horizontal="center" vertical="center"/>
    </xf>
    <xf numFmtId="3" fontId="6" fillId="0" borderId="1" xfId="2" applyNumberFormat="1" applyFont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3" fontId="6" fillId="0" borderId="6" xfId="2" applyNumberFormat="1" applyFont="1" applyBorder="1" applyAlignment="1">
      <alignment horizontal="center" vertical="center"/>
    </xf>
    <xf numFmtId="168" fontId="6" fillId="0" borderId="1" xfId="2" applyNumberFormat="1" applyFont="1" applyBorder="1" applyAlignment="1">
      <alignment horizontal="center" vertical="center"/>
    </xf>
    <xf numFmtId="10" fontId="6" fillId="0" borderId="7" xfId="2" applyNumberFormat="1" applyFont="1" applyBorder="1" applyAlignment="1">
      <alignment horizontal="center" vertical="center"/>
    </xf>
    <xf numFmtId="3" fontId="6" fillId="4" borderId="1" xfId="2" applyNumberFormat="1" applyFont="1" applyFill="1" applyBorder="1" applyAlignment="1">
      <alignment horizontal="center" vertical="center"/>
    </xf>
    <xf numFmtId="3" fontId="6" fillId="3" borderId="2" xfId="2" applyNumberFormat="1" applyFont="1" applyFill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/>
    </xf>
    <xf numFmtId="3" fontId="6" fillId="0" borderId="8" xfId="2" applyNumberFormat="1" applyFont="1" applyBorder="1" applyAlignment="1">
      <alignment horizontal="center" vertical="center"/>
    </xf>
    <xf numFmtId="168" fontId="6" fillId="0" borderId="11" xfId="2" applyNumberFormat="1" applyFont="1" applyBorder="1" applyAlignment="1">
      <alignment horizontal="center" vertical="center"/>
    </xf>
    <xf numFmtId="3" fontId="6" fillId="0" borderId="11" xfId="2" applyNumberFormat="1" applyFont="1" applyBorder="1" applyAlignment="1">
      <alignment horizontal="center" vertical="center"/>
    </xf>
    <xf numFmtId="10" fontId="6" fillId="0" borderId="9" xfId="2" applyNumberFormat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3" fontId="5" fillId="2" borderId="0" xfId="2" applyNumberFormat="1" applyFont="1" applyFill="1" applyBorder="1" applyAlignment="1">
      <alignment horizontal="center" vertical="center"/>
    </xf>
    <xf numFmtId="3" fontId="6" fillId="2" borderId="0" xfId="2" applyNumberFormat="1" applyFont="1" applyFill="1" applyBorder="1" applyAlignment="1">
      <alignment horizontal="center" vertical="center"/>
    </xf>
    <xf numFmtId="3" fontId="5" fillId="2" borderId="0" xfId="2" applyNumberFormat="1" applyFont="1" applyFill="1"/>
    <xf numFmtId="0" fontId="3" fillId="2" borderId="0" xfId="2" applyFont="1" applyFill="1"/>
    <xf numFmtId="4" fontId="5" fillId="2" borderId="0" xfId="2" applyNumberFormat="1" applyFont="1" applyFill="1"/>
    <xf numFmtId="170" fontId="5" fillId="2" borderId="0" xfId="2" applyNumberFormat="1" applyFont="1" applyFill="1"/>
    <xf numFmtId="168" fontId="5" fillId="2" borderId="0" xfId="2" applyNumberFormat="1" applyFont="1" applyFill="1"/>
    <xf numFmtId="167" fontId="5" fillId="2" borderId="0" xfId="2" applyNumberFormat="1" applyFont="1" applyFill="1"/>
    <xf numFmtId="0" fontId="3" fillId="2" borderId="0" xfId="4" applyFont="1" applyFill="1"/>
    <xf numFmtId="0" fontId="14" fillId="2" borderId="0" xfId="2" applyFont="1" applyFill="1"/>
    <xf numFmtId="0" fontId="3" fillId="2" borderId="0" xfId="2" applyFont="1" applyFill="1" applyAlignment="1">
      <alignment vertical="center"/>
    </xf>
    <xf numFmtId="0" fontId="3" fillId="2" borderId="0" xfId="2" applyFont="1" applyFill="1" applyAlignment="1">
      <alignment vertical="center" wrapText="1"/>
    </xf>
    <xf numFmtId="9" fontId="3" fillId="2" borderId="0" xfId="2" applyNumberFormat="1" applyFill="1" applyAlignment="1">
      <alignment horizontal="center" vertical="center"/>
    </xf>
    <xf numFmtId="0" fontId="14" fillId="2" borderId="0" xfId="2" applyFont="1" applyFill="1" applyAlignment="1">
      <alignment horizontal="left" vertical="center"/>
    </xf>
    <xf numFmtId="0" fontId="3" fillId="2" borderId="0" xfId="2" applyFill="1" applyBorder="1"/>
    <xf numFmtId="0" fontId="5" fillId="2" borderId="0" xfId="2" applyFont="1" applyFill="1" applyAlignment="1">
      <alignment horizontal="right"/>
    </xf>
    <xf numFmtId="0" fontId="3" fillId="2" borderId="24" xfId="2" applyFill="1" applyBorder="1"/>
    <xf numFmtId="9" fontId="3" fillId="2" borderId="0" xfId="2" applyNumberFormat="1" applyFill="1" applyBorder="1" applyAlignment="1">
      <alignment horizontal="left"/>
    </xf>
    <xf numFmtId="9" fontId="3" fillId="2" borderId="0" xfId="2" applyNumberFormat="1" applyFill="1" applyAlignment="1">
      <alignment horizontal="left"/>
    </xf>
    <xf numFmtId="9" fontId="3" fillId="2" borderId="26" xfId="2" applyNumberFormat="1" applyFill="1" applyBorder="1" applyAlignment="1">
      <alignment horizontal="right"/>
    </xf>
    <xf numFmtId="164" fontId="3" fillId="2" borderId="0" xfId="2" applyNumberFormat="1" applyFont="1" applyFill="1"/>
    <xf numFmtId="3" fontId="3" fillId="2" borderId="0" xfId="2" applyNumberFormat="1" applyFill="1"/>
    <xf numFmtId="3" fontId="3" fillId="0" borderId="0" xfId="2" applyNumberFormat="1"/>
    <xf numFmtId="164" fontId="3" fillId="2" borderId="0" xfId="2" applyNumberFormat="1" applyFill="1"/>
    <xf numFmtId="0" fontId="3" fillId="2" borderId="0" xfId="2" applyFill="1" applyAlignment="1">
      <alignment horizontal="center" vertical="center"/>
    </xf>
    <xf numFmtId="0" fontId="6" fillId="0" borderId="2" xfId="2" applyFont="1" applyBorder="1" applyAlignment="1">
      <alignment horizontal="center" vertical="center" wrapText="1" shrinkToFit="1"/>
    </xf>
    <xf numFmtId="0" fontId="7" fillId="0" borderId="23" xfId="2" applyFont="1" applyBorder="1" applyAlignment="1">
      <alignment vertical="center"/>
    </xf>
    <xf numFmtId="3" fontId="6" fillId="5" borderId="23" xfId="2" applyNumberFormat="1" applyFont="1" applyFill="1" applyBorder="1" applyAlignment="1">
      <alignment horizontal="center" vertical="center"/>
    </xf>
    <xf numFmtId="3" fontId="6" fillId="0" borderId="23" xfId="4" applyNumberFormat="1" applyFont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center" vertical="center"/>
    </xf>
    <xf numFmtId="10" fontId="6" fillId="2" borderId="1" xfId="2" applyNumberFormat="1" applyFont="1" applyFill="1" applyBorder="1" applyAlignment="1">
      <alignment horizontal="center" vertical="center"/>
    </xf>
    <xf numFmtId="3" fontId="7" fillId="2" borderId="0" xfId="4" applyNumberFormat="1" applyFont="1" applyFill="1" applyBorder="1" applyAlignment="1">
      <alignment horizontal="center" vertical="center"/>
    </xf>
    <xf numFmtId="0" fontId="3" fillId="0" borderId="1" xfId="2" applyBorder="1" applyAlignment="1">
      <alignment horizontal="center" vertical="center" wrapText="1"/>
    </xf>
    <xf numFmtId="0" fontId="3" fillId="0" borderId="1" xfId="2" applyBorder="1"/>
    <xf numFmtId="0" fontId="3" fillId="0" borderId="23" xfId="2" applyBorder="1"/>
    <xf numFmtId="3" fontId="3" fillId="0" borderId="27" xfId="2" applyNumberFormat="1" applyFont="1" applyBorder="1" applyAlignment="1">
      <alignment horizontal="center" vertical="center"/>
    </xf>
    <xf numFmtId="14" fontId="6" fillId="3" borderId="20" xfId="2" applyNumberFormat="1" applyFont="1" applyFill="1" applyBorder="1" applyAlignment="1">
      <alignment vertical="center"/>
    </xf>
    <xf numFmtId="0" fontId="3" fillId="0" borderId="6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/>
    </xf>
    <xf numFmtId="0" fontId="3" fillId="0" borderId="6" xfId="2" applyBorder="1"/>
    <xf numFmtId="164" fontId="3" fillId="0" borderId="7" xfId="2" applyNumberFormat="1" applyBorder="1" applyAlignment="1">
      <alignment horizontal="center" vertical="center"/>
    </xf>
    <xf numFmtId="164" fontId="3" fillId="0" borderId="16" xfId="2" applyNumberFormat="1" applyBorder="1" applyAlignment="1">
      <alignment horizontal="center" vertical="center"/>
    </xf>
    <xf numFmtId="4" fontId="3" fillId="0" borderId="22" xfId="2" applyNumberFormat="1" applyBorder="1" applyAlignment="1">
      <alignment horizontal="center" vertical="center"/>
    </xf>
    <xf numFmtId="164" fontId="3" fillId="0" borderId="27" xfId="2" applyNumberFormat="1" applyBorder="1" applyAlignment="1">
      <alignment horizontal="center" vertical="center"/>
    </xf>
    <xf numFmtId="3" fontId="7" fillId="0" borderId="28" xfId="4" applyNumberFormat="1" applyFont="1" applyBorder="1" applyAlignment="1">
      <alignment horizontal="center" vertical="center"/>
    </xf>
    <xf numFmtId="0" fontId="12" fillId="11" borderId="0" xfId="2" applyFont="1" applyFill="1"/>
    <xf numFmtId="0" fontId="3" fillId="11" borderId="0" xfId="2" applyFill="1"/>
    <xf numFmtId="3" fontId="5" fillId="11" borderId="0" xfId="2" applyNumberFormat="1" applyFont="1" applyFill="1"/>
    <xf numFmtId="0" fontId="5" fillId="11" borderId="0" xfId="2" applyFont="1" applyFill="1"/>
    <xf numFmtId="0" fontId="9" fillId="11" borderId="0" xfId="2" applyFont="1" applyFill="1" applyAlignment="1">
      <alignment horizontal="right"/>
    </xf>
    <xf numFmtId="0" fontId="10" fillId="11" borderId="0" xfId="2" applyFont="1" applyFill="1"/>
    <xf numFmtId="0" fontId="9" fillId="11" borderId="0" xfId="2" applyFont="1" applyFill="1"/>
    <xf numFmtId="0" fontId="6" fillId="11" borderId="0" xfId="2" applyFont="1" applyFill="1"/>
    <xf numFmtId="0" fontId="16" fillId="11" borderId="0" xfId="2" applyFont="1" applyFill="1"/>
    <xf numFmtId="0" fontId="15" fillId="2" borderId="0" xfId="2" applyFont="1" applyFill="1" applyBorder="1" applyAlignment="1">
      <alignment vertical="top" wrapText="1"/>
    </xf>
    <xf numFmtId="0" fontId="6" fillId="2" borderId="0" xfId="2" applyFont="1" applyFill="1" applyAlignment="1">
      <alignment horizontal="right"/>
    </xf>
    <xf numFmtId="0" fontId="3" fillId="0" borderId="0" xfId="2" applyAlignment="1">
      <alignment horizontal="left" vertical="center"/>
    </xf>
    <xf numFmtId="0" fontId="5" fillId="0" borderId="0" xfId="2" applyFont="1"/>
    <xf numFmtId="4" fontId="3" fillId="0" borderId="6" xfId="2" applyNumberFormat="1" applyBorder="1" applyAlignment="1">
      <alignment horizontal="center" vertical="center"/>
    </xf>
    <xf numFmtId="4" fontId="3" fillId="0" borderId="15" xfId="2" applyNumberFormat="1" applyBorder="1" applyAlignment="1">
      <alignment horizontal="center" vertical="center"/>
    </xf>
    <xf numFmtId="2" fontId="5" fillId="2" borderId="0" xfId="2" applyNumberFormat="1" applyFont="1" applyFill="1"/>
    <xf numFmtId="3" fontId="3" fillId="2" borderId="0" xfId="2" applyNumberFormat="1" applyFont="1" applyFill="1"/>
    <xf numFmtId="0" fontId="6" fillId="2" borderId="0" xfId="2" applyFont="1" applyFill="1" applyAlignment="1">
      <alignment horizontal="right"/>
    </xf>
    <xf numFmtId="0" fontId="0" fillId="12" borderId="29" xfId="0" applyFill="1" applyBorder="1"/>
    <xf numFmtId="0" fontId="0" fillId="12" borderId="30" xfId="0" applyFill="1" applyBorder="1"/>
    <xf numFmtId="0" fontId="0" fillId="12" borderId="31" xfId="0" applyFill="1" applyBorder="1"/>
    <xf numFmtId="0" fontId="0" fillId="12" borderId="32" xfId="0" applyFill="1" applyBorder="1"/>
    <xf numFmtId="0" fontId="0" fillId="12" borderId="0" xfId="0" applyFill="1" applyBorder="1"/>
    <xf numFmtId="0" fontId="0" fillId="12" borderId="33" xfId="0" applyFill="1" applyBorder="1"/>
    <xf numFmtId="0" fontId="0" fillId="12" borderId="32" xfId="0" applyFill="1" applyBorder="1" applyAlignment="1">
      <alignment vertical="top"/>
    </xf>
    <xf numFmtId="0" fontId="0" fillId="12" borderId="0" xfId="0" applyFill="1" applyBorder="1" applyAlignment="1">
      <alignment vertical="top"/>
    </xf>
    <xf numFmtId="0" fontId="0" fillId="12" borderId="33" xfId="0" applyFill="1" applyBorder="1" applyAlignment="1">
      <alignment vertical="top"/>
    </xf>
    <xf numFmtId="0" fontId="0" fillId="13" borderId="29" xfId="0" applyFill="1" applyBorder="1"/>
    <xf numFmtId="0" fontId="0" fillId="13" borderId="30" xfId="0" applyFill="1" applyBorder="1"/>
    <xf numFmtId="0" fontId="0" fillId="13" borderId="31" xfId="0" applyFill="1" applyBorder="1"/>
    <xf numFmtId="0" fontId="0" fillId="13" borderId="32" xfId="0" applyFill="1" applyBorder="1"/>
    <xf numFmtId="0" fontId="0" fillId="13" borderId="0" xfId="0" applyFill="1" applyBorder="1"/>
    <xf numFmtId="0" fontId="0" fillId="13" borderId="33" xfId="0" applyFill="1" applyBorder="1"/>
    <xf numFmtId="168" fontId="3" fillId="0" borderId="1" xfId="2" applyNumberFormat="1" applyBorder="1" applyAlignment="1">
      <alignment horizontal="center" vertical="center"/>
    </xf>
    <xf numFmtId="0" fontId="0" fillId="0" borderId="0" xfId="0" applyAlignment="1"/>
    <xf numFmtId="3" fontId="20" fillId="8" borderId="36" xfId="0" applyNumberFormat="1" applyFont="1" applyFill="1" applyBorder="1" applyAlignment="1">
      <alignment horizontal="center" vertical="center"/>
    </xf>
    <xf numFmtId="3" fontId="20" fillId="8" borderId="37" xfId="0" applyNumberFormat="1" applyFont="1" applyFill="1" applyBorder="1" applyAlignment="1">
      <alignment horizontal="center" vertical="center"/>
    </xf>
    <xf numFmtId="3" fontId="20" fillId="8" borderId="12" xfId="0" applyNumberFormat="1" applyFont="1" applyFill="1" applyBorder="1" applyAlignment="1">
      <alignment horizontal="center" vertical="center"/>
    </xf>
    <xf numFmtId="3" fontId="20" fillId="8" borderId="12" xfId="0" applyNumberFormat="1" applyFont="1" applyFill="1" applyBorder="1" applyAlignment="1">
      <alignment horizontal="center" vertical="center" wrapText="1"/>
    </xf>
    <xf numFmtId="3" fontId="20" fillId="8" borderId="38" xfId="0" applyNumberFormat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right"/>
    </xf>
    <xf numFmtId="0" fontId="3" fillId="2" borderId="0" xfId="2" applyFill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3" fillId="0" borderId="0" xfId="0" applyFont="1" applyFill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3" fontId="6" fillId="0" borderId="1" xfId="2" applyNumberFormat="1" applyFont="1" applyFill="1" applyBorder="1" applyAlignment="1">
      <alignment horizontal="center" vertical="center"/>
    </xf>
    <xf numFmtId="0" fontId="7" fillId="0" borderId="23" xfId="2" applyFont="1" applyFill="1" applyBorder="1" applyAlignment="1">
      <alignment vertical="center"/>
    </xf>
    <xf numFmtId="3" fontId="6" fillId="0" borderId="23" xfId="2" applyNumberFormat="1" applyFont="1" applyFill="1" applyBorder="1" applyAlignment="1">
      <alignment horizontal="center" vertical="center"/>
    </xf>
    <xf numFmtId="3" fontId="6" fillId="0" borderId="23" xfId="4" applyNumberFormat="1" applyFont="1" applyFill="1" applyBorder="1" applyAlignment="1">
      <alignment horizontal="center" vertical="center"/>
    </xf>
    <xf numFmtId="171" fontId="5" fillId="2" borderId="0" xfId="2" applyNumberFormat="1" applyFont="1" applyFill="1"/>
    <xf numFmtId="0" fontId="3" fillId="2" borderId="0" xfId="2" applyFill="1" applyAlignment="1">
      <alignment horizontal="center" vertical="center"/>
    </xf>
    <xf numFmtId="3" fontId="6" fillId="3" borderId="19" xfId="2" applyNumberFormat="1" applyFont="1" applyFill="1" applyBorder="1" applyAlignment="1">
      <alignment horizontal="center" vertical="center"/>
    </xf>
    <xf numFmtId="3" fontId="6" fillId="3" borderId="21" xfId="2" applyNumberFormat="1" applyFont="1" applyFill="1" applyBorder="1" applyAlignment="1">
      <alignment horizontal="center" vertical="center"/>
    </xf>
    <xf numFmtId="4" fontId="6" fillId="2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4" fontId="6" fillId="0" borderId="11" xfId="2" applyNumberFormat="1" applyFont="1" applyBorder="1" applyAlignment="1">
      <alignment horizontal="center" vertical="center"/>
    </xf>
    <xf numFmtId="0" fontId="6" fillId="0" borderId="0" xfId="2" applyFont="1" applyFill="1"/>
    <xf numFmtId="0" fontId="3" fillId="0" borderId="0" xfId="2" applyAlignment="1">
      <alignment horizontal="center"/>
    </xf>
    <xf numFmtId="0" fontId="3" fillId="0" borderId="0" xfId="2" applyAlignment="1">
      <alignment vertical="center" wrapText="1"/>
    </xf>
    <xf numFmtId="0" fontId="3" fillId="0" borderId="1" xfId="2" applyBorder="1" applyAlignment="1">
      <alignment horizontal="left" vertical="center"/>
    </xf>
    <xf numFmtId="0" fontId="3" fillId="0" borderId="1" xfId="2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6" fillId="4" borderId="2" xfId="2" applyNumberFormat="1" applyFont="1" applyFill="1" applyBorder="1" applyAlignment="1">
      <alignment horizontal="center" vertical="center"/>
    </xf>
    <xf numFmtId="4" fontId="6" fillId="0" borderId="23" xfId="2" applyNumberFormat="1" applyFont="1" applyBorder="1" applyAlignment="1">
      <alignment horizontal="center" vertical="center"/>
    </xf>
    <xf numFmtId="0" fontId="3" fillId="0" borderId="0" xfId="2" applyFont="1" applyFill="1"/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9" fontId="3" fillId="0" borderId="0" xfId="2" applyNumberFormat="1" applyFill="1" applyAlignment="1">
      <alignment horizontal="center" vertical="center"/>
    </xf>
    <xf numFmtId="0" fontId="14" fillId="0" borderId="0" xfId="2" applyFont="1" applyFill="1" applyAlignment="1">
      <alignment horizontal="left" vertical="center"/>
    </xf>
    <xf numFmtId="0" fontId="3" fillId="0" borderId="0" xfId="2" applyFill="1"/>
    <xf numFmtId="4" fontId="3" fillId="0" borderId="1" xfId="2" applyNumberFormat="1" applyBorder="1" applyAlignment="1">
      <alignment horizontal="center" vertical="center"/>
    </xf>
    <xf numFmtId="4" fontId="7" fillId="0" borderId="28" xfId="4" applyNumberFormat="1" applyFont="1" applyBorder="1" applyAlignment="1">
      <alignment horizontal="center" vertical="center"/>
    </xf>
    <xf numFmtId="0" fontId="7" fillId="0" borderId="0" xfId="2" applyFont="1" applyBorder="1" applyAlignment="1">
      <alignment vertical="center"/>
    </xf>
    <xf numFmtId="3" fontId="6" fillId="5" borderId="0" xfId="2" applyNumberFormat="1" applyFont="1" applyFill="1" applyBorder="1" applyAlignment="1">
      <alignment horizontal="center" vertical="center"/>
    </xf>
    <xf numFmtId="3" fontId="6" fillId="0" borderId="0" xfId="4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vertical="center"/>
    </xf>
    <xf numFmtId="3" fontId="6" fillId="0" borderId="0" xfId="2" applyNumberFormat="1" applyFont="1" applyFill="1" applyBorder="1" applyAlignment="1">
      <alignment horizontal="center" vertical="center"/>
    </xf>
    <xf numFmtId="4" fontId="6" fillId="0" borderId="0" xfId="2" applyNumberFormat="1" applyFont="1" applyBorder="1" applyAlignment="1">
      <alignment horizontal="center" vertical="center"/>
    </xf>
    <xf numFmtId="0" fontId="3" fillId="0" borderId="0" xfId="2" applyBorder="1"/>
    <xf numFmtId="3" fontId="6" fillId="0" borderId="0" xfId="4" applyNumberFormat="1" applyFont="1" applyFill="1" applyBorder="1" applyAlignment="1">
      <alignment horizontal="center" vertical="center"/>
    </xf>
    <xf numFmtId="4" fontId="7" fillId="0" borderId="0" xfId="4" applyNumberFormat="1" applyFont="1" applyBorder="1" applyAlignment="1">
      <alignment horizontal="center" vertical="center"/>
    </xf>
    <xf numFmtId="3" fontId="3" fillId="0" borderId="0" xfId="2" applyNumberFormat="1" applyFont="1" applyBorder="1" applyAlignment="1">
      <alignment horizontal="center" vertical="center"/>
    </xf>
    <xf numFmtId="4" fontId="3" fillId="0" borderId="0" xfId="2" applyNumberFormat="1" applyBorder="1" applyAlignment="1">
      <alignment horizontal="center" vertical="center"/>
    </xf>
    <xf numFmtId="164" fontId="3" fillId="0" borderId="0" xfId="2" applyNumberFormat="1" applyBorder="1" applyAlignment="1">
      <alignment horizontal="center" vertical="center"/>
    </xf>
    <xf numFmtId="14" fontId="6" fillId="3" borderId="1" xfId="2" applyNumberFormat="1" applyFont="1" applyFill="1" applyBorder="1" applyAlignment="1">
      <alignment vertical="center"/>
    </xf>
    <xf numFmtId="9" fontId="7" fillId="4" borderId="0" xfId="1" applyFont="1" applyFill="1"/>
    <xf numFmtId="3" fontId="7" fillId="4" borderId="0" xfId="2" applyNumberFormat="1" applyFont="1" applyFill="1"/>
    <xf numFmtId="169" fontId="7" fillId="4" borderId="0" xfId="2" applyNumberFormat="1" applyFont="1" applyFill="1"/>
    <xf numFmtId="0" fontId="3" fillId="4" borderId="0" xfId="2" applyFont="1" applyFill="1"/>
    <xf numFmtId="0" fontId="3" fillId="4" borderId="0" xfId="2" applyFill="1"/>
    <xf numFmtId="9" fontId="3" fillId="0" borderId="0" xfId="1" applyFont="1" applyFill="1" applyAlignment="1">
      <alignment horizontal="center"/>
    </xf>
    <xf numFmtId="4" fontId="3" fillId="0" borderId="23" xfId="2" applyNumberFormat="1" applyBorder="1"/>
    <xf numFmtId="0" fontId="6" fillId="4" borderId="1" xfId="2" applyNumberFormat="1" applyFont="1" applyFill="1" applyBorder="1" applyAlignment="1">
      <alignment horizontal="center" vertical="center"/>
    </xf>
    <xf numFmtId="0" fontId="6" fillId="4" borderId="2" xfId="2" applyNumberFormat="1" applyFont="1" applyFill="1" applyBorder="1" applyAlignment="1">
      <alignment horizontal="center" vertical="center"/>
    </xf>
    <xf numFmtId="0" fontId="6" fillId="0" borderId="40" xfId="2" applyFont="1" applyBorder="1" applyAlignment="1">
      <alignment horizontal="center" vertical="center" wrapText="1"/>
    </xf>
    <xf numFmtId="0" fontId="6" fillId="0" borderId="41" xfId="2" applyFont="1" applyBorder="1" applyAlignment="1">
      <alignment horizontal="center" vertical="center"/>
    </xf>
    <xf numFmtId="0" fontId="6" fillId="0" borderId="41" xfId="2" applyFont="1" applyBorder="1" applyAlignment="1">
      <alignment horizontal="center" vertical="center" wrapText="1"/>
    </xf>
    <xf numFmtId="0" fontId="6" fillId="0" borderId="42" xfId="2" applyFont="1" applyBorder="1" applyAlignment="1">
      <alignment horizontal="center" vertical="center" wrapText="1"/>
    </xf>
    <xf numFmtId="3" fontId="5" fillId="2" borderId="39" xfId="2" applyNumberFormat="1" applyFont="1" applyFill="1" applyBorder="1" applyAlignment="1">
      <alignment vertical="center"/>
    </xf>
    <xf numFmtId="3" fontId="5" fillId="2" borderId="0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10" fontId="5" fillId="2" borderId="0" xfId="2" applyNumberFormat="1" applyFont="1" applyFill="1"/>
    <xf numFmtId="4" fontId="7" fillId="4" borderId="0" xfId="2" applyNumberFormat="1" applyFont="1" applyFill="1"/>
    <xf numFmtId="0" fontId="5" fillId="4" borderId="0" xfId="2" applyFont="1" applyFill="1"/>
    <xf numFmtId="0" fontId="7" fillId="4" borderId="0" xfId="2" applyFont="1" applyFill="1" applyAlignment="1">
      <alignment horizontal="center" vertical="center"/>
    </xf>
    <xf numFmtId="4" fontId="3" fillId="2" borderId="0" xfId="2" applyNumberFormat="1" applyFont="1" applyFill="1"/>
    <xf numFmtId="4" fontId="3" fillId="2" borderId="0" xfId="2" applyNumberFormat="1" applyFill="1"/>
    <xf numFmtId="4" fontId="3" fillId="0" borderId="0" xfId="2" applyNumberFormat="1"/>
    <xf numFmtId="4" fontId="3" fillId="2" borderId="0" xfId="4" applyNumberFormat="1" applyFont="1" applyFill="1"/>
    <xf numFmtId="9" fontId="5" fillId="2" borderId="0" xfId="1" applyFont="1" applyFill="1"/>
    <xf numFmtId="0" fontId="7" fillId="0" borderId="0" xfId="2" applyNumberFormat="1" applyFont="1" applyFill="1"/>
    <xf numFmtId="0" fontId="1" fillId="12" borderId="34" xfId="0" applyFont="1" applyFill="1" applyBorder="1" applyAlignment="1">
      <alignment horizontal="left" vertical="top" wrapText="1"/>
    </xf>
    <xf numFmtId="0" fontId="1" fillId="12" borderId="35" xfId="0" applyFont="1" applyFill="1" applyBorder="1" applyAlignment="1">
      <alignment horizontal="left" vertical="top"/>
    </xf>
    <xf numFmtId="0" fontId="1" fillId="12" borderId="14" xfId="0" applyFont="1" applyFill="1" applyBorder="1" applyAlignment="1">
      <alignment horizontal="left" vertical="top"/>
    </xf>
    <xf numFmtId="0" fontId="0" fillId="13" borderId="34" xfId="0" applyFill="1" applyBorder="1" applyAlignment="1">
      <alignment horizontal="left" vertical="top" wrapText="1"/>
    </xf>
    <xf numFmtId="0" fontId="0" fillId="13" borderId="35" xfId="0" applyFill="1" applyBorder="1" applyAlignment="1">
      <alignment horizontal="left" vertical="top"/>
    </xf>
    <xf numFmtId="0" fontId="0" fillId="13" borderId="14" xfId="0" applyFill="1" applyBorder="1" applyAlignment="1">
      <alignment horizontal="left" vertical="top"/>
    </xf>
    <xf numFmtId="0" fontId="0" fillId="12" borderId="34" xfId="0" applyFill="1" applyBorder="1" applyAlignment="1">
      <alignment horizontal="left" vertical="top"/>
    </xf>
    <xf numFmtId="0" fontId="0" fillId="12" borderId="35" xfId="0" applyFill="1" applyBorder="1" applyAlignment="1">
      <alignment horizontal="left" vertical="top"/>
    </xf>
    <xf numFmtId="0" fontId="0" fillId="12" borderId="14" xfId="0" applyFill="1" applyBorder="1" applyAlignment="1">
      <alignment horizontal="left" vertical="top"/>
    </xf>
    <xf numFmtId="0" fontId="19" fillId="14" borderId="29" xfId="0" applyFont="1" applyFill="1" applyBorder="1" applyAlignment="1">
      <alignment horizontal="center" vertical="center"/>
    </xf>
    <xf numFmtId="0" fontId="19" fillId="14" borderId="30" xfId="0" applyFont="1" applyFill="1" applyBorder="1" applyAlignment="1">
      <alignment horizontal="center" vertical="center"/>
    </xf>
    <xf numFmtId="0" fontId="19" fillId="14" borderId="31" xfId="0" applyFont="1" applyFill="1" applyBorder="1" applyAlignment="1">
      <alignment horizontal="center" vertical="center"/>
    </xf>
    <xf numFmtId="0" fontId="19" fillId="14" borderId="34" xfId="0" applyFont="1" applyFill="1" applyBorder="1" applyAlignment="1">
      <alignment horizontal="center" vertical="center"/>
    </xf>
    <xf numFmtId="0" fontId="19" fillId="14" borderId="35" xfId="0" applyFont="1" applyFill="1" applyBorder="1" applyAlignment="1">
      <alignment horizontal="center" vertical="center"/>
    </xf>
    <xf numFmtId="0" fontId="19" fillId="14" borderId="14" xfId="0" applyFont="1" applyFill="1" applyBorder="1" applyAlignment="1">
      <alignment horizontal="center" vertical="center"/>
    </xf>
    <xf numFmtId="0" fontId="0" fillId="13" borderId="35" xfId="0" applyFill="1" applyBorder="1" applyAlignment="1">
      <alignment horizontal="left" vertical="top" wrapText="1"/>
    </xf>
    <xf numFmtId="0" fontId="0" fillId="13" borderId="14" xfId="0" applyFill="1" applyBorder="1" applyAlignment="1">
      <alignment horizontal="left" vertical="top" wrapText="1"/>
    </xf>
    <xf numFmtId="0" fontId="0" fillId="12" borderId="34" xfId="0" applyFill="1" applyBorder="1" applyAlignment="1">
      <alignment horizontal="left" vertical="top" wrapText="1"/>
    </xf>
    <xf numFmtId="0" fontId="0" fillId="12" borderId="35" xfId="0" applyFill="1" applyBorder="1" applyAlignment="1">
      <alignment horizontal="left" vertical="top" wrapText="1"/>
    </xf>
    <xf numFmtId="0" fontId="0" fillId="12" borderId="14" xfId="0" applyFill="1" applyBorder="1" applyAlignment="1">
      <alignment horizontal="left" vertical="top" wrapText="1"/>
    </xf>
    <xf numFmtId="0" fontId="1" fillId="13" borderId="34" xfId="0" applyFont="1" applyFill="1" applyBorder="1" applyAlignment="1">
      <alignment horizontal="left"/>
    </xf>
    <xf numFmtId="0" fontId="1" fillId="13" borderId="35" xfId="0" applyFont="1" applyFill="1" applyBorder="1" applyAlignment="1">
      <alignment horizontal="left"/>
    </xf>
    <xf numFmtId="0" fontId="1" fillId="13" borderId="14" xfId="0" applyFont="1" applyFill="1" applyBorder="1" applyAlignment="1">
      <alignment horizontal="left"/>
    </xf>
    <xf numFmtId="0" fontId="17" fillId="0" borderId="3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3" fontId="5" fillId="2" borderId="39" xfId="2" applyNumberFormat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3" fillId="0" borderId="0" xfId="2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4" borderId="0" xfId="2" applyFont="1" applyFill="1" applyAlignment="1">
      <alignment horizontal="left"/>
    </xf>
    <xf numFmtId="164" fontId="3" fillId="2" borderId="0" xfId="2" applyNumberFormat="1" applyFill="1" applyAlignment="1">
      <alignment horizontal="center"/>
    </xf>
    <xf numFmtId="0" fontId="5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center" vertical="center"/>
    </xf>
    <xf numFmtId="0" fontId="3" fillId="2" borderId="0" xfId="2" applyFill="1" applyAlignment="1">
      <alignment horizontal="center" vertical="center"/>
    </xf>
    <xf numFmtId="0" fontId="3" fillId="2" borderId="0" xfId="1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wrapText="1"/>
    </xf>
    <xf numFmtId="0" fontId="3" fillId="2" borderId="0" xfId="2" applyFont="1" applyFill="1" applyAlignment="1">
      <alignment horizontal="center" vertical="center" wrapText="1"/>
    </xf>
    <xf numFmtId="0" fontId="3" fillId="2" borderId="0" xfId="2" applyFill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65" fontId="6" fillId="2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4" fillId="2" borderId="0" xfId="2" applyFont="1" applyFill="1" applyAlignment="1">
      <alignment horizontal="center"/>
    </xf>
    <xf numFmtId="0" fontId="6" fillId="2" borderId="0" xfId="2" applyFont="1" applyFill="1" applyAlignment="1">
      <alignment horizontal="right"/>
    </xf>
    <xf numFmtId="0" fontId="5" fillId="0" borderId="18" xfId="2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3" fillId="2" borderId="0" xfId="2" applyFill="1" applyAlignment="1">
      <alignment horizontal="right"/>
    </xf>
    <xf numFmtId="0" fontId="14" fillId="2" borderId="0" xfId="2" applyFont="1" applyFill="1" applyAlignment="1">
      <alignment vertical="center"/>
    </xf>
    <xf numFmtId="166" fontId="5" fillId="6" borderId="0" xfId="2" applyNumberFormat="1" applyFont="1" applyFill="1" applyAlignment="1">
      <alignment horizontal="center" vertical="center"/>
    </xf>
    <xf numFmtId="0" fontId="5" fillId="0" borderId="43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44" xfId="2" applyFont="1" applyBorder="1" applyAlignment="1">
      <alignment horizontal="center"/>
    </xf>
    <xf numFmtId="0" fontId="5" fillId="0" borderId="18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 wrapText="1"/>
    </xf>
    <xf numFmtId="4" fontId="3" fillId="2" borderId="0" xfId="2" applyNumberFormat="1" applyFill="1" applyAlignment="1">
      <alignment horizontal="right"/>
    </xf>
    <xf numFmtId="3" fontId="5" fillId="9" borderId="0" xfId="2" applyNumberFormat="1" applyFont="1" applyFill="1" applyAlignment="1">
      <alignment horizontal="center" vertical="center"/>
    </xf>
    <xf numFmtId="3" fontId="5" fillId="7" borderId="0" xfId="2" applyNumberFormat="1" applyFont="1" applyFill="1" applyAlignment="1">
      <alignment horizontal="center" vertical="center"/>
    </xf>
    <xf numFmtId="166" fontId="5" fillId="10" borderId="0" xfId="2" applyNumberFormat="1" applyFont="1" applyFill="1" applyAlignment="1">
      <alignment horizontal="center" vertical="center"/>
    </xf>
    <xf numFmtId="166" fontId="5" fillId="7" borderId="0" xfId="2" applyNumberFormat="1" applyFont="1" applyFill="1" applyAlignment="1">
      <alignment horizontal="center" vertical="center"/>
    </xf>
    <xf numFmtId="166" fontId="5" fillId="9" borderId="0" xfId="2" applyNumberFormat="1" applyFont="1" applyFill="1" applyAlignment="1">
      <alignment horizontal="center" vertical="center"/>
    </xf>
    <xf numFmtId="3" fontId="5" fillId="6" borderId="0" xfId="2" applyNumberFormat="1" applyFont="1" applyFill="1" applyAlignment="1">
      <alignment horizontal="center" vertical="center"/>
    </xf>
    <xf numFmtId="3" fontId="5" fillId="2" borderId="25" xfId="2" applyNumberFormat="1" applyFont="1" applyFill="1" applyBorder="1" applyAlignment="1">
      <alignment horizontal="left"/>
    </xf>
    <xf numFmtId="3" fontId="5" fillId="2" borderId="45" xfId="2" applyNumberFormat="1" applyFont="1" applyFill="1" applyBorder="1" applyAlignment="1">
      <alignment horizontal="left"/>
    </xf>
    <xf numFmtId="3" fontId="5" fillId="2" borderId="0" xfId="2" applyNumberFormat="1" applyFont="1" applyFill="1" applyBorder="1" applyAlignment="1">
      <alignment horizontal="left"/>
    </xf>
    <xf numFmtId="3" fontId="5" fillId="2" borderId="45" xfId="2" applyNumberFormat="1" applyFont="1" applyFill="1" applyBorder="1" applyAlignment="1">
      <alignment horizontal="right"/>
    </xf>
    <xf numFmtId="3" fontId="5" fillId="2" borderId="46" xfId="2" applyNumberFormat="1" applyFont="1" applyFill="1" applyBorder="1" applyAlignment="1">
      <alignment horizontal="right"/>
    </xf>
    <xf numFmtId="3" fontId="5" fillId="2" borderId="26" xfId="2" applyNumberFormat="1" applyFont="1" applyFill="1" applyBorder="1" applyAlignment="1">
      <alignment horizontal="right"/>
    </xf>
    <xf numFmtId="9" fontId="3" fillId="2" borderId="45" xfId="2" applyNumberFormat="1" applyFill="1" applyBorder="1"/>
    <xf numFmtId="9" fontId="3" fillId="2" borderId="45" xfId="2" applyNumberFormat="1" applyFill="1" applyBorder="1" applyAlignment="1">
      <alignment horizontal="right"/>
    </xf>
    <xf numFmtId="3" fontId="5" fillId="8" borderId="0" xfId="2" applyNumberFormat="1" applyFont="1" applyFill="1" applyAlignment="1">
      <alignment horizontal="center" vertical="center"/>
    </xf>
    <xf numFmtId="3" fontId="5" fillId="10" borderId="0" xfId="2" applyNumberFormat="1" applyFont="1" applyFill="1" applyAlignment="1">
      <alignment horizontal="center" vertical="center"/>
    </xf>
  </cellXfs>
  <cellStyles count="5">
    <cellStyle name="Normal" xfId="0" builtinId="0"/>
    <cellStyle name="Normal 2" xfId="2"/>
    <cellStyle name="Normal 3" xfId="4"/>
    <cellStyle name="Pourcentage" xfId="1" builtinId="5"/>
    <cellStyle name="Pourcentage 2" xfId="3"/>
  </cellStyles>
  <dxfs count="18">
    <dxf>
      <font>
        <b/>
        <i val="0"/>
        <color rgb="FF00B050"/>
        <name val="Cambria"/>
        <scheme val="none"/>
      </font>
    </dxf>
    <dxf>
      <font>
        <b/>
        <i val="0"/>
        <condense val="0"/>
        <extend val="0"/>
        <color indexed="10"/>
      </font>
    </dxf>
    <dxf>
      <font>
        <b/>
        <i val="0"/>
        <color rgb="FFFFC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C000"/>
      </font>
    </dxf>
    <dxf>
      <font>
        <b/>
        <i val="0"/>
        <color rgb="FF00B050"/>
        <name val="Cambria"/>
        <scheme val="none"/>
      </font>
    </dxf>
    <dxf>
      <font>
        <b/>
        <i val="0"/>
        <condense val="0"/>
        <extend val="0"/>
        <color indexed="10"/>
      </font>
    </dxf>
    <dxf>
      <font>
        <b/>
        <i val="0"/>
        <color rgb="FFFFC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C000"/>
      </font>
    </dxf>
    <dxf>
      <font>
        <b/>
        <i val="0"/>
        <color rgb="FF00B050"/>
        <name val="Cambria"/>
        <scheme val="none"/>
      </font>
    </dxf>
    <dxf>
      <font>
        <b/>
        <i val="0"/>
        <condense val="0"/>
        <extend val="0"/>
        <color indexed="10"/>
      </font>
    </dxf>
    <dxf>
      <font>
        <b/>
        <i val="0"/>
        <color rgb="FFFFC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C000"/>
      </font>
    </dxf>
  </dxfs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21390145726423E-2"/>
          <c:y val="3.472899745799491E-2"/>
          <c:w val="0.86642095742260561"/>
          <c:h val="0.83219939239878482"/>
        </c:manualLayout>
      </c:layout>
      <c:lineChart>
        <c:grouping val="standard"/>
        <c:varyColors val="0"/>
        <c:ser>
          <c:idx val="0"/>
          <c:order val="0"/>
          <c:tx>
            <c:strRef>
              <c:f>'nom1(gaz)'!$O$15</c:f>
              <c:strCache>
                <c:ptCount val="1"/>
                <c:pt idx="0">
                  <c:v>NC MWhPCS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'nom1(gaz)'!$A$16:$A$22</c:f>
              <c:strCache>
                <c:ptCount val="7"/>
                <c:pt idx="0">
                  <c:v>démarrage</c:v>
                </c:pt>
                <c:pt idx="1">
                  <c:v>novembre</c:v>
                </c:pt>
                <c:pt idx="2">
                  <c:v>décembre</c:v>
                </c:pt>
                <c:pt idx="3">
                  <c:v>janvier</c:v>
                </c:pt>
                <c:pt idx="4">
                  <c:v>février</c:v>
                </c:pt>
                <c:pt idx="5">
                  <c:v>mars</c:v>
                </c:pt>
                <c:pt idx="6">
                  <c:v>avril - arret chauffe</c:v>
                </c:pt>
              </c:strCache>
            </c:strRef>
          </c:cat>
          <c:val>
            <c:numRef>
              <c:f>'nom1(gaz)'!$O$16:$O$22</c:f>
              <c:numCache>
                <c:formatCode>#,##0.00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8-454C-A47E-B608841515C4}"/>
            </c:ext>
          </c:extLst>
        </c:ser>
        <c:ser>
          <c:idx val="1"/>
          <c:order val="1"/>
          <c:tx>
            <c:strRef>
              <c:f>'nom1(gaz)'!$Q$15</c:f>
              <c:strCache>
                <c:ptCount val="1"/>
                <c:pt idx="0">
                  <c:v>N'B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'nom1(gaz)'!$A$16:$A$22</c:f>
              <c:strCache>
                <c:ptCount val="7"/>
                <c:pt idx="0">
                  <c:v>démarrage</c:v>
                </c:pt>
                <c:pt idx="1">
                  <c:v>novembre</c:v>
                </c:pt>
                <c:pt idx="2">
                  <c:v>décembre</c:v>
                </c:pt>
                <c:pt idx="3">
                  <c:v>janvier</c:v>
                </c:pt>
                <c:pt idx="4">
                  <c:v>février</c:v>
                </c:pt>
                <c:pt idx="5">
                  <c:v>mars</c:v>
                </c:pt>
                <c:pt idx="6">
                  <c:v>avril - arret chauffe</c:v>
                </c:pt>
              </c:strCache>
            </c:strRef>
          </c:cat>
          <c:val>
            <c:numRef>
              <c:f>'nom1(gaz)'!$Q$16:$Q$22</c:f>
              <c:numCache>
                <c:formatCode>#,##0.00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8-454C-A47E-B60884151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48512"/>
        <c:axId val="100454400"/>
      </c:lineChart>
      <c:catAx>
        <c:axId val="1004485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045440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04544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MWhPCS</a:t>
                </a:r>
              </a:p>
            </c:rich>
          </c:tx>
          <c:layout>
            <c:manualLayout>
              <c:xMode val="edge"/>
              <c:yMode val="edge"/>
              <c:x val="6.6934490331565693E-3"/>
              <c:y val="0.467710748754830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0448512"/>
        <c:crosses val="autoZero"/>
        <c:crossBetween val="midCat"/>
        <c:minorUnit val="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672058849786636"/>
          <c:y val="0.94520627441254879"/>
          <c:w val="0.34820382064195587"/>
          <c:h val="4.30528861057721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21423268036513E-2"/>
          <c:y val="1.3749977057063673E-2"/>
          <c:w val="0.86642095742260561"/>
          <c:h val="0.83219939239878482"/>
        </c:manualLayout>
      </c:layout>
      <c:lineChart>
        <c:grouping val="standard"/>
        <c:varyColors val="0"/>
        <c:ser>
          <c:idx val="0"/>
          <c:order val="0"/>
          <c:tx>
            <c:strRef>
              <c:f>'nom1(fioul)'!$M$15</c:f>
              <c:strCache>
                <c:ptCount val="1"/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'nom1(fioul)'!$A$16:$A$22</c:f>
              <c:strCache>
                <c:ptCount val="7"/>
                <c:pt idx="0">
                  <c:v>démarrage</c:v>
                </c:pt>
                <c:pt idx="1">
                  <c:v>novembre</c:v>
                </c:pt>
                <c:pt idx="2">
                  <c:v>décembre</c:v>
                </c:pt>
                <c:pt idx="3">
                  <c:v>janvier</c:v>
                </c:pt>
                <c:pt idx="4">
                  <c:v>février</c:v>
                </c:pt>
                <c:pt idx="5">
                  <c:v>mars</c:v>
                </c:pt>
                <c:pt idx="6">
                  <c:v>avril - arret chauffe</c:v>
                </c:pt>
              </c:strCache>
            </c:strRef>
          </c:cat>
          <c:val>
            <c:numRef>
              <c:f>'nom1(fioul)'!$M$16:$M$22</c:f>
              <c:numCache>
                <c:formatCode>#,##0</c:formatCode>
                <c:ptCount val="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43-4B58-AC49-4E36C7EF6A55}"/>
            </c:ext>
          </c:extLst>
        </c:ser>
        <c:ser>
          <c:idx val="1"/>
          <c:order val="1"/>
          <c:tx>
            <c:strRef>
              <c:f>'nom1(fioul)'!$O$15</c:f>
              <c:strCache>
                <c:ptCount val="1"/>
                <c:pt idx="0">
                  <c:v>DJU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'nom1(fioul)'!$A$16:$A$22</c:f>
              <c:strCache>
                <c:ptCount val="7"/>
                <c:pt idx="0">
                  <c:v>démarrage</c:v>
                </c:pt>
                <c:pt idx="1">
                  <c:v>novembre</c:v>
                </c:pt>
                <c:pt idx="2">
                  <c:v>décembre</c:v>
                </c:pt>
                <c:pt idx="3">
                  <c:v>janvier</c:v>
                </c:pt>
                <c:pt idx="4">
                  <c:v>février</c:v>
                </c:pt>
                <c:pt idx="5">
                  <c:v>mars</c:v>
                </c:pt>
                <c:pt idx="6">
                  <c:v>avril - arret chauffe</c:v>
                </c:pt>
              </c:strCache>
            </c:strRef>
          </c:cat>
          <c:val>
            <c:numRef>
              <c:f>'nom1(fioul)'!$O$16:$O$22</c:f>
              <c:numCache>
                <c:formatCode>#,##0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43-4B58-AC49-4E36C7EF6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57440"/>
        <c:axId val="102959360"/>
      </c:lineChart>
      <c:catAx>
        <c:axId val="1029574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959360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295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MWhPCS</a:t>
                </a:r>
              </a:p>
            </c:rich>
          </c:tx>
          <c:layout>
            <c:manualLayout>
              <c:xMode val="edge"/>
              <c:yMode val="edge"/>
              <c:x val="6.6934490331565693E-3"/>
              <c:y val="0.467710748754830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957440"/>
        <c:crosses val="autoZero"/>
        <c:crossBetween val="midCat"/>
        <c:minorUnit val="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672058849786636"/>
          <c:y val="0.94520627441254879"/>
          <c:w val="0.34820382064195587"/>
          <c:h val="4.30528861057721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21390145726423E-2"/>
          <c:y val="3.472899745799491E-2"/>
          <c:w val="0.86642095742260561"/>
          <c:h val="0.83219939239878482"/>
        </c:manualLayout>
      </c:layout>
      <c:lineChart>
        <c:grouping val="standard"/>
        <c:varyColors val="0"/>
        <c:ser>
          <c:idx val="0"/>
          <c:order val="0"/>
          <c:tx>
            <c:strRef>
              <c:f>'nom1(chaleur)'!$M$15</c:f>
              <c:strCache>
                <c:ptCount val="1"/>
                <c:pt idx="0">
                  <c:v>NC MWhPCS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'nom1(chaleur)'!$A$16:$A$22</c:f>
              <c:strCache>
                <c:ptCount val="7"/>
                <c:pt idx="0">
                  <c:v>démarrage</c:v>
                </c:pt>
                <c:pt idx="1">
                  <c:v>novembre</c:v>
                </c:pt>
                <c:pt idx="2">
                  <c:v>décembre</c:v>
                </c:pt>
                <c:pt idx="3">
                  <c:v>janvier</c:v>
                </c:pt>
                <c:pt idx="4">
                  <c:v>février</c:v>
                </c:pt>
                <c:pt idx="5">
                  <c:v>mars</c:v>
                </c:pt>
                <c:pt idx="6">
                  <c:v>avril - arret chauffe</c:v>
                </c:pt>
              </c:strCache>
            </c:strRef>
          </c:cat>
          <c:val>
            <c:numRef>
              <c:f>'nom1(chaleur)'!$M$16:$M$22</c:f>
              <c:numCache>
                <c:formatCode>#,##0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E5-470F-8FF8-5B69FABB9A98}"/>
            </c:ext>
          </c:extLst>
        </c:ser>
        <c:ser>
          <c:idx val="1"/>
          <c:order val="1"/>
          <c:tx>
            <c:strRef>
              <c:f>'nom1(chaleur)'!$O$15</c:f>
              <c:strCache>
                <c:ptCount val="1"/>
                <c:pt idx="0">
                  <c:v>N'B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'nom1(chaleur)'!$A$16:$A$22</c:f>
              <c:strCache>
                <c:ptCount val="7"/>
                <c:pt idx="0">
                  <c:v>démarrage</c:v>
                </c:pt>
                <c:pt idx="1">
                  <c:v>novembre</c:v>
                </c:pt>
                <c:pt idx="2">
                  <c:v>décembre</c:v>
                </c:pt>
                <c:pt idx="3">
                  <c:v>janvier</c:v>
                </c:pt>
                <c:pt idx="4">
                  <c:v>février</c:v>
                </c:pt>
                <c:pt idx="5">
                  <c:v>mars</c:v>
                </c:pt>
                <c:pt idx="6">
                  <c:v>avril - arret chauffe</c:v>
                </c:pt>
              </c:strCache>
            </c:strRef>
          </c:cat>
          <c:val>
            <c:numRef>
              <c:f>'nom1(chaleur)'!$O$16:$O$22</c:f>
              <c:numCache>
                <c:formatCode>#,##0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E5-470F-8FF8-5B69FABB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13056"/>
        <c:axId val="102815232"/>
      </c:lineChart>
      <c:catAx>
        <c:axId val="1028130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815232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2815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MWhPCS</a:t>
                </a:r>
              </a:p>
            </c:rich>
          </c:tx>
          <c:layout>
            <c:manualLayout>
              <c:xMode val="edge"/>
              <c:yMode val="edge"/>
              <c:x val="6.6934490331565693E-3"/>
              <c:y val="0.467710748754830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813056"/>
        <c:crosses val="autoZero"/>
        <c:crossBetween val="midCat"/>
        <c:minorUnit val="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672058849786636"/>
          <c:y val="0.94520627441254879"/>
          <c:w val="0.34820382064195587"/>
          <c:h val="4.30528861057721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276226</xdr:colOff>
      <xdr:row>3</xdr:row>
      <xdr:rowOff>47625</xdr:rowOff>
    </xdr:from>
    <xdr:to>
      <xdr:col>12</xdr:col>
      <xdr:colOff>333376</xdr:colOff>
      <xdr:row>6</xdr:row>
      <xdr:rowOff>127000</xdr:rowOff>
    </xdr:to>
    <xdr:pic>
      <xdr:nvPicPr>
        <xdr:cNvPr id="3" name="Image 2"/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038226" y="730250"/>
          <a:ext cx="8439150" cy="650875"/>
        </a:xfrm>
        <a:prstGeom prst="rect">
          <a:avLst/>
        </a:prstGeom>
      </xdr:spPr>
    </xdr:pic>
    <xdr:clientData/>
  </xdr:twoCellAnchor>
  <xdr:twoCellAnchor editAs="oneCell">
    <xdr:from>
      <xdr:col>1</xdr:col>
      <xdr:colOff>342899</xdr:colOff>
      <xdr:row>55</xdr:row>
      <xdr:rowOff>19051</xdr:rowOff>
    </xdr:from>
    <xdr:to>
      <xdr:col>16</xdr:col>
      <xdr:colOff>38100</xdr:colOff>
      <xdr:row>89</xdr:row>
      <xdr:rowOff>152401</xdr:rowOff>
    </xdr:to>
    <xdr:pic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406" t="18151" r="37753" b="17119"/>
        <a:stretch/>
      </xdr:blipFill>
      <xdr:spPr>
        <a:xfrm>
          <a:off x="1104899" y="14116051"/>
          <a:ext cx="11125201" cy="6610350"/>
        </a:xfrm>
        <a:prstGeom prst="rect">
          <a:avLst/>
        </a:prstGeom>
      </xdr:spPr>
    </xdr:pic>
    <xdr:clientData/>
  </xdr:twoCellAnchor>
  <xdr:twoCellAnchor editAs="oneCell">
    <xdr:from>
      <xdr:col>1</xdr:col>
      <xdr:colOff>438150</xdr:colOff>
      <xdr:row>91</xdr:row>
      <xdr:rowOff>38100</xdr:rowOff>
    </xdr:from>
    <xdr:to>
      <xdr:col>16</xdr:col>
      <xdr:colOff>142876</xdr:colOff>
      <xdr:row>101</xdr:row>
      <xdr:rowOff>142875</xdr:rowOff>
    </xdr:to>
    <xdr:pic>
      <xdr:nvPicPr>
        <xdr:cNvPr id="11" name="Image 10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511" t="63712" r="37596" b="16749"/>
        <a:stretch/>
      </xdr:blipFill>
      <xdr:spPr>
        <a:xfrm>
          <a:off x="1200150" y="21536025"/>
          <a:ext cx="11134726" cy="200977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8</xdr:row>
      <xdr:rowOff>47626</xdr:rowOff>
    </xdr:from>
    <xdr:to>
      <xdr:col>14</xdr:col>
      <xdr:colOff>104775</xdr:colOff>
      <xdr:row>15</xdr:row>
      <xdr:rowOff>9422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7150" y="2133601"/>
          <a:ext cx="10715625" cy="1295296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16</xdr:row>
      <xdr:rowOff>161925</xdr:rowOff>
    </xdr:from>
    <xdr:to>
      <xdr:col>17</xdr:col>
      <xdr:colOff>609600</xdr:colOff>
      <xdr:row>32</xdr:row>
      <xdr:rowOff>38413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75" y="5553075"/>
          <a:ext cx="13535025" cy="2924488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34</xdr:row>
      <xdr:rowOff>38100</xdr:rowOff>
    </xdr:from>
    <xdr:to>
      <xdr:col>14</xdr:col>
      <xdr:colOff>47626</xdr:colOff>
      <xdr:row>40</xdr:row>
      <xdr:rowOff>35052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576" y="10048875"/>
          <a:ext cx="10687050" cy="1139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101600</xdr:rowOff>
    </xdr:from>
    <xdr:to>
      <xdr:col>14</xdr:col>
      <xdr:colOff>742950</xdr:colOff>
      <xdr:row>53</xdr:row>
      <xdr:rowOff>82550</xdr:rowOff>
    </xdr:to>
    <xdr:pic>
      <xdr:nvPicPr>
        <xdr:cNvPr id="12" name="Image 1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45850"/>
          <a:ext cx="11410950" cy="2190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48</xdr:row>
      <xdr:rowOff>133350</xdr:rowOff>
    </xdr:from>
    <xdr:to>
      <xdr:col>18</xdr:col>
      <xdr:colOff>229962</xdr:colOff>
      <xdr:row>86</xdr:row>
      <xdr:rowOff>28575</xdr:rowOff>
    </xdr:to>
    <xdr:graphicFrame macro="">
      <xdr:nvGraphicFramePr>
        <xdr:cNvPr id="2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180975</xdr:colOff>
      <xdr:row>38</xdr:row>
      <xdr:rowOff>142875</xdr:rowOff>
    </xdr:from>
    <xdr:to>
      <xdr:col>2</xdr:col>
      <xdr:colOff>428625</xdr:colOff>
      <xdr:row>39</xdr:row>
      <xdr:rowOff>152400</xdr:rowOff>
    </xdr:to>
    <xdr:sp macro="" textlink="">
      <xdr:nvSpPr>
        <xdr:cNvPr id="3" name="Flèche droite 2"/>
        <xdr:cNvSpPr/>
      </xdr:nvSpPr>
      <xdr:spPr>
        <a:xfrm>
          <a:off x="1657350" y="7572375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180975</xdr:colOff>
      <xdr:row>41</xdr:row>
      <xdr:rowOff>85725</xdr:rowOff>
    </xdr:from>
    <xdr:to>
      <xdr:col>2</xdr:col>
      <xdr:colOff>428625</xdr:colOff>
      <xdr:row>42</xdr:row>
      <xdr:rowOff>95250</xdr:rowOff>
    </xdr:to>
    <xdr:sp macro="" textlink="">
      <xdr:nvSpPr>
        <xdr:cNvPr id="4" name="Flèche droite 3"/>
        <xdr:cNvSpPr/>
      </xdr:nvSpPr>
      <xdr:spPr>
        <a:xfrm>
          <a:off x="1657350" y="8001000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228600</xdr:colOff>
      <xdr:row>0</xdr:row>
      <xdr:rowOff>114300</xdr:rowOff>
    </xdr:from>
    <xdr:to>
      <xdr:col>1</xdr:col>
      <xdr:colOff>514350</xdr:colOff>
      <xdr:row>3</xdr:row>
      <xdr:rowOff>85725</xdr:rowOff>
    </xdr:to>
    <xdr:sp macro="" textlink="">
      <xdr:nvSpPr>
        <xdr:cNvPr id="7" name="ZoneTexte 6"/>
        <xdr:cNvSpPr txBox="1"/>
      </xdr:nvSpPr>
      <xdr:spPr>
        <a:xfrm>
          <a:off x="228600" y="114300"/>
          <a:ext cx="10572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entreprise</a:t>
          </a:r>
        </a:p>
      </xdr:txBody>
    </xdr:sp>
    <xdr:clientData/>
  </xdr:twoCellAnchor>
  <xdr:twoCellAnchor editAs="oneCell">
    <xdr:from>
      <xdr:col>15</xdr:col>
      <xdr:colOff>371475</xdr:colOff>
      <xdr:row>0</xdr:row>
      <xdr:rowOff>47625</xdr:rowOff>
    </xdr:from>
    <xdr:to>
      <xdr:col>18</xdr:col>
      <xdr:colOff>400050</xdr:colOff>
      <xdr:row>9</xdr:row>
      <xdr:rowOff>171450</xdr:rowOff>
    </xdr:to>
    <xdr:pic>
      <xdr:nvPicPr>
        <xdr:cNvPr id="9" name="Image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3" t="2" r="3926" b="-867"/>
        <a:stretch/>
      </xdr:blipFill>
      <xdr:spPr bwMode="auto">
        <a:xfrm>
          <a:off x="9486900" y="47625"/>
          <a:ext cx="1743075" cy="18859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95250</xdr:rowOff>
    </xdr:from>
    <xdr:to>
      <xdr:col>16</xdr:col>
      <xdr:colOff>180973</xdr:colOff>
      <xdr:row>82</xdr:row>
      <xdr:rowOff>38100</xdr:rowOff>
    </xdr:to>
    <xdr:graphicFrame macro="">
      <xdr:nvGraphicFramePr>
        <xdr:cNvPr id="2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180975</xdr:colOff>
      <xdr:row>37</xdr:row>
      <xdr:rowOff>142875</xdr:rowOff>
    </xdr:from>
    <xdr:to>
      <xdr:col>2</xdr:col>
      <xdr:colOff>428625</xdr:colOff>
      <xdr:row>38</xdr:row>
      <xdr:rowOff>152400</xdr:rowOff>
    </xdr:to>
    <xdr:sp macro="" textlink="">
      <xdr:nvSpPr>
        <xdr:cNvPr id="3" name="Flèche droite 2"/>
        <xdr:cNvSpPr/>
      </xdr:nvSpPr>
      <xdr:spPr>
        <a:xfrm>
          <a:off x="1666875" y="7762875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180975</xdr:colOff>
      <xdr:row>40</xdr:row>
      <xdr:rowOff>85725</xdr:rowOff>
    </xdr:from>
    <xdr:to>
      <xdr:col>2</xdr:col>
      <xdr:colOff>428625</xdr:colOff>
      <xdr:row>41</xdr:row>
      <xdr:rowOff>95250</xdr:rowOff>
    </xdr:to>
    <xdr:sp macro="" textlink="">
      <xdr:nvSpPr>
        <xdr:cNvPr id="4" name="Flèche droite 3"/>
        <xdr:cNvSpPr/>
      </xdr:nvSpPr>
      <xdr:spPr>
        <a:xfrm>
          <a:off x="1666875" y="8191500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228600</xdr:colOff>
      <xdr:row>0</xdr:row>
      <xdr:rowOff>114300</xdr:rowOff>
    </xdr:from>
    <xdr:to>
      <xdr:col>1</xdr:col>
      <xdr:colOff>514350</xdr:colOff>
      <xdr:row>3</xdr:row>
      <xdr:rowOff>85725</xdr:rowOff>
    </xdr:to>
    <xdr:sp macro="" textlink="">
      <xdr:nvSpPr>
        <xdr:cNvPr id="6" name="ZoneTexte 5"/>
        <xdr:cNvSpPr txBox="1"/>
      </xdr:nvSpPr>
      <xdr:spPr>
        <a:xfrm>
          <a:off x="228600" y="114300"/>
          <a:ext cx="10572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entreprise</a:t>
          </a:r>
        </a:p>
      </xdr:txBody>
    </xdr:sp>
    <xdr:clientData/>
  </xdr:twoCellAnchor>
  <xdr:twoCellAnchor editAs="oneCell">
    <xdr:from>
      <xdr:col>14</xdr:col>
      <xdr:colOff>752476</xdr:colOff>
      <xdr:row>0</xdr:row>
      <xdr:rowOff>0</xdr:rowOff>
    </xdr:from>
    <xdr:to>
      <xdr:col>16</xdr:col>
      <xdr:colOff>514351</xdr:colOff>
      <xdr:row>7</xdr:row>
      <xdr:rowOff>47625</xdr:rowOff>
    </xdr:to>
    <xdr:pic>
      <xdr:nvPicPr>
        <xdr:cNvPr id="8" name="Image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3" t="2" r="3926" b="-867"/>
        <a:stretch/>
      </xdr:blipFill>
      <xdr:spPr bwMode="auto">
        <a:xfrm>
          <a:off x="10810876" y="0"/>
          <a:ext cx="1162050" cy="13239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180975</xdr:colOff>
      <xdr:row>37</xdr:row>
      <xdr:rowOff>142875</xdr:rowOff>
    </xdr:from>
    <xdr:to>
      <xdr:col>2</xdr:col>
      <xdr:colOff>428625</xdr:colOff>
      <xdr:row>38</xdr:row>
      <xdr:rowOff>152400</xdr:rowOff>
    </xdr:to>
    <xdr:sp macro="" textlink="">
      <xdr:nvSpPr>
        <xdr:cNvPr id="7" name="Flèche droite 6"/>
        <xdr:cNvSpPr/>
      </xdr:nvSpPr>
      <xdr:spPr>
        <a:xfrm>
          <a:off x="1666875" y="7762875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180975</xdr:colOff>
      <xdr:row>40</xdr:row>
      <xdr:rowOff>85725</xdr:rowOff>
    </xdr:from>
    <xdr:to>
      <xdr:col>2</xdr:col>
      <xdr:colOff>428625</xdr:colOff>
      <xdr:row>41</xdr:row>
      <xdr:rowOff>95250</xdr:rowOff>
    </xdr:to>
    <xdr:sp macro="" textlink="">
      <xdr:nvSpPr>
        <xdr:cNvPr id="9" name="Flèche droite 8"/>
        <xdr:cNvSpPr/>
      </xdr:nvSpPr>
      <xdr:spPr>
        <a:xfrm>
          <a:off x="1666875" y="8191500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114302</xdr:colOff>
      <xdr:row>47</xdr:row>
      <xdr:rowOff>133351</xdr:rowOff>
    </xdr:from>
    <xdr:to>
      <xdr:col>16</xdr:col>
      <xdr:colOff>504826</xdr:colOff>
      <xdr:row>84</xdr:row>
      <xdr:rowOff>133350</xdr:rowOff>
    </xdr:to>
    <xdr:graphicFrame macro="">
      <xdr:nvGraphicFramePr>
        <xdr:cNvPr id="2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180975</xdr:colOff>
      <xdr:row>37</xdr:row>
      <xdr:rowOff>142875</xdr:rowOff>
    </xdr:from>
    <xdr:to>
      <xdr:col>2</xdr:col>
      <xdr:colOff>428625</xdr:colOff>
      <xdr:row>38</xdr:row>
      <xdr:rowOff>152400</xdr:rowOff>
    </xdr:to>
    <xdr:sp macro="" textlink="">
      <xdr:nvSpPr>
        <xdr:cNvPr id="3" name="Flèche droite 2"/>
        <xdr:cNvSpPr/>
      </xdr:nvSpPr>
      <xdr:spPr>
        <a:xfrm>
          <a:off x="1666875" y="7762875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180975</xdr:colOff>
      <xdr:row>40</xdr:row>
      <xdr:rowOff>85725</xdr:rowOff>
    </xdr:from>
    <xdr:to>
      <xdr:col>2</xdr:col>
      <xdr:colOff>428625</xdr:colOff>
      <xdr:row>41</xdr:row>
      <xdr:rowOff>95250</xdr:rowOff>
    </xdr:to>
    <xdr:sp macro="" textlink="">
      <xdr:nvSpPr>
        <xdr:cNvPr id="4" name="Flèche droite 3"/>
        <xdr:cNvSpPr/>
      </xdr:nvSpPr>
      <xdr:spPr>
        <a:xfrm>
          <a:off x="1666875" y="8191500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228600</xdr:colOff>
      <xdr:row>0</xdr:row>
      <xdr:rowOff>114300</xdr:rowOff>
    </xdr:from>
    <xdr:to>
      <xdr:col>1</xdr:col>
      <xdr:colOff>514350</xdr:colOff>
      <xdr:row>3</xdr:row>
      <xdr:rowOff>85725</xdr:rowOff>
    </xdr:to>
    <xdr:sp macro="" textlink="">
      <xdr:nvSpPr>
        <xdr:cNvPr id="6" name="ZoneTexte 5"/>
        <xdr:cNvSpPr txBox="1"/>
      </xdr:nvSpPr>
      <xdr:spPr>
        <a:xfrm>
          <a:off x="228600" y="114300"/>
          <a:ext cx="10572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entreprise</a:t>
          </a:r>
        </a:p>
      </xdr:txBody>
    </xdr:sp>
    <xdr:clientData/>
  </xdr:twoCellAnchor>
  <xdr:twoCellAnchor editAs="oneCell">
    <xdr:from>
      <xdr:col>15</xdr:col>
      <xdr:colOff>1</xdr:colOff>
      <xdr:row>0</xdr:row>
      <xdr:rowOff>38100</xdr:rowOff>
    </xdr:from>
    <xdr:to>
      <xdr:col>17</xdr:col>
      <xdr:colOff>1</xdr:colOff>
      <xdr:row>6</xdr:row>
      <xdr:rowOff>57150</xdr:rowOff>
    </xdr:to>
    <xdr:pic>
      <xdr:nvPicPr>
        <xdr:cNvPr id="9" name="Image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3" t="2" r="3926" b="-867"/>
        <a:stretch/>
      </xdr:blipFill>
      <xdr:spPr bwMode="auto">
        <a:xfrm>
          <a:off x="10610851" y="38100"/>
          <a:ext cx="1200150" cy="11334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180975</xdr:colOff>
      <xdr:row>37</xdr:row>
      <xdr:rowOff>142875</xdr:rowOff>
    </xdr:from>
    <xdr:to>
      <xdr:col>2</xdr:col>
      <xdr:colOff>428625</xdr:colOff>
      <xdr:row>38</xdr:row>
      <xdr:rowOff>152400</xdr:rowOff>
    </xdr:to>
    <xdr:sp macro="" textlink="">
      <xdr:nvSpPr>
        <xdr:cNvPr id="7" name="Flèche droite 6"/>
        <xdr:cNvSpPr/>
      </xdr:nvSpPr>
      <xdr:spPr>
        <a:xfrm>
          <a:off x="1666875" y="7762875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180975</xdr:colOff>
      <xdr:row>40</xdr:row>
      <xdr:rowOff>85725</xdr:rowOff>
    </xdr:from>
    <xdr:to>
      <xdr:col>2</xdr:col>
      <xdr:colOff>428625</xdr:colOff>
      <xdr:row>41</xdr:row>
      <xdr:rowOff>95250</xdr:rowOff>
    </xdr:to>
    <xdr:sp macro="" textlink="">
      <xdr:nvSpPr>
        <xdr:cNvPr id="8" name="Flèche droite 7"/>
        <xdr:cNvSpPr/>
      </xdr:nvSpPr>
      <xdr:spPr>
        <a:xfrm>
          <a:off x="1666875" y="8191500"/>
          <a:ext cx="247650" cy="171450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103"/>
  <sheetViews>
    <sheetView tabSelected="1" view="pageBreakPreview" topLeftCell="A37" zoomScaleNormal="100" zoomScaleSheetLayoutView="100" workbookViewId="0">
      <selection activeCell="A55" sqref="A55:R55"/>
    </sheetView>
  </sheetViews>
  <sheetFormatPr baseColWidth="10" defaultRowHeight="14.5" x14ac:dyDescent="0.35"/>
  <sheetData>
    <row r="1" spans="1:18" ht="15" customHeight="1" x14ac:dyDescent="0.35">
      <c r="A1" s="209" t="s">
        <v>59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1"/>
    </row>
    <row r="2" spans="1:18" ht="15" customHeight="1" thickBot="1" x14ac:dyDescent="0.4">
      <c r="A2" s="2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4"/>
    </row>
    <row r="3" spans="1:18" ht="23.25" customHeight="1" thickBot="1" x14ac:dyDescent="0.4">
      <c r="A3" s="223" t="s">
        <v>81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18" x14ac:dyDescent="0.35">
      <c r="A4" s="96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18" x14ac:dyDescent="0.35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18" x14ac:dyDescent="0.35">
      <c r="A6" s="99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1"/>
    </row>
    <row r="7" spans="1:18" x14ac:dyDescent="0.35">
      <c r="A7" s="99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1"/>
    </row>
    <row r="8" spans="1:18" ht="51" customHeight="1" thickBot="1" x14ac:dyDescent="0.4">
      <c r="A8" s="217" t="s">
        <v>80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9"/>
    </row>
    <row r="9" spans="1:18" x14ac:dyDescent="0.35">
      <c r="A9" s="105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7"/>
    </row>
    <row r="10" spans="1:18" x14ac:dyDescent="0.35">
      <c r="A10" s="108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10"/>
    </row>
    <row r="11" spans="1:18" x14ac:dyDescent="0.35">
      <c r="A11" s="108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10"/>
    </row>
    <row r="12" spans="1:18" x14ac:dyDescent="0.35">
      <c r="A12" s="108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10"/>
    </row>
    <row r="13" spans="1:18" x14ac:dyDescent="0.35">
      <c r="A13" s="108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10"/>
    </row>
    <row r="14" spans="1:18" x14ac:dyDescent="0.35">
      <c r="A14" s="108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10"/>
    </row>
    <row r="15" spans="1:18" x14ac:dyDescent="0.35">
      <c r="A15" s="108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10"/>
    </row>
    <row r="16" spans="1:18" ht="155.25" customHeight="1" thickBot="1" x14ac:dyDescent="0.4">
      <c r="A16" s="203" t="s">
        <v>111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6"/>
    </row>
    <row r="17" spans="1:18" x14ac:dyDescent="0.35">
      <c r="A17" s="96"/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8"/>
    </row>
    <row r="18" spans="1:18" x14ac:dyDescent="0.35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1"/>
    </row>
    <row r="19" spans="1:18" x14ac:dyDescent="0.35">
      <c r="A19" s="99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1"/>
    </row>
    <row r="20" spans="1:18" x14ac:dyDescent="0.35">
      <c r="A20" s="99"/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1"/>
    </row>
    <row r="21" spans="1:18" x14ac:dyDescent="0.35">
      <c r="A21" s="99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</row>
    <row r="22" spans="1:18" x14ac:dyDescent="0.35">
      <c r="A22" s="99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1"/>
    </row>
    <row r="23" spans="1:18" x14ac:dyDescent="0.35">
      <c r="A23" s="99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1"/>
    </row>
    <row r="24" spans="1:18" x14ac:dyDescent="0.35">
      <c r="A24" s="99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1"/>
    </row>
    <row r="25" spans="1:18" x14ac:dyDescent="0.35">
      <c r="A25" s="99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</row>
    <row r="26" spans="1:18" x14ac:dyDescent="0.35">
      <c r="A26" s="99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1"/>
    </row>
    <row r="27" spans="1:18" x14ac:dyDescent="0.35">
      <c r="A27" s="99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1"/>
    </row>
    <row r="28" spans="1:18" x14ac:dyDescent="0.35">
      <c r="A28" s="99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1"/>
    </row>
    <row r="29" spans="1:18" x14ac:dyDescent="0.35">
      <c r="A29" s="99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</row>
    <row r="30" spans="1:18" x14ac:dyDescent="0.35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1"/>
    </row>
    <row r="31" spans="1:18" x14ac:dyDescent="0.35">
      <c r="A31" s="99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1"/>
    </row>
    <row r="32" spans="1:18" x14ac:dyDescent="0.35">
      <c r="A32" s="99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1"/>
    </row>
    <row r="33" spans="1:18" x14ac:dyDescent="0.35">
      <c r="A33" s="99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1"/>
    </row>
    <row r="34" spans="1:18" ht="108.75" customHeight="1" thickBot="1" x14ac:dyDescent="0.4">
      <c r="A34" s="217" t="s">
        <v>112</v>
      </c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8"/>
    </row>
    <row r="35" spans="1:18" x14ac:dyDescent="0.35">
      <c r="A35" s="105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7"/>
    </row>
    <row r="36" spans="1:18" x14ac:dyDescent="0.35">
      <c r="A36" s="108"/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10"/>
    </row>
    <row r="37" spans="1:18" x14ac:dyDescent="0.35">
      <c r="A37" s="108"/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10"/>
    </row>
    <row r="38" spans="1:18" x14ac:dyDescent="0.35">
      <c r="A38" s="108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10"/>
    </row>
    <row r="39" spans="1:18" x14ac:dyDescent="0.35">
      <c r="A39" s="108"/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10"/>
    </row>
    <row r="40" spans="1:18" x14ac:dyDescent="0.35">
      <c r="A40" s="108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10"/>
    </row>
    <row r="41" spans="1:18" ht="17.25" customHeight="1" thickBot="1" x14ac:dyDescent="0.4">
      <c r="A41" s="220" t="s">
        <v>65</v>
      </c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2"/>
    </row>
    <row r="42" spans="1:18" x14ac:dyDescent="0.35">
      <c r="A42" s="96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8"/>
    </row>
    <row r="43" spans="1:18" x14ac:dyDescent="0.35">
      <c r="A43" s="99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1"/>
    </row>
    <row r="44" spans="1:18" x14ac:dyDescent="0.35">
      <c r="A44" s="99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1"/>
    </row>
    <row r="45" spans="1:18" x14ac:dyDescent="0.35">
      <c r="A45" s="99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1"/>
    </row>
    <row r="46" spans="1:18" x14ac:dyDescent="0.35">
      <c r="A46" s="99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1"/>
    </row>
    <row r="47" spans="1:18" x14ac:dyDescent="0.35">
      <c r="A47" s="99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1"/>
    </row>
    <row r="48" spans="1:18" x14ac:dyDescent="0.35">
      <c r="A48" s="99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1"/>
    </row>
    <row r="49" spans="1:18" x14ac:dyDescent="0.35">
      <c r="A49" s="99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1"/>
    </row>
    <row r="50" spans="1:18" x14ac:dyDescent="0.35">
      <c r="A50" s="99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</row>
    <row r="51" spans="1:18" x14ac:dyDescent="0.35">
      <c r="A51" s="99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1"/>
    </row>
    <row r="52" spans="1:18" x14ac:dyDescent="0.35">
      <c r="A52" s="99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1"/>
    </row>
    <row r="53" spans="1:18" x14ac:dyDescent="0.35">
      <c r="A53" s="99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1"/>
    </row>
    <row r="54" spans="1:18" x14ac:dyDescent="0.35">
      <c r="A54" s="102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4"/>
    </row>
    <row r="55" spans="1:18" ht="63.75" customHeight="1" thickBot="1" x14ac:dyDescent="0.4">
      <c r="A55" s="200" t="s">
        <v>113</v>
      </c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2"/>
    </row>
    <row r="56" spans="1:18" x14ac:dyDescent="0.35">
      <c r="A56" s="105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7"/>
    </row>
    <row r="57" spans="1:18" x14ac:dyDescent="0.35">
      <c r="A57" s="108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10"/>
    </row>
    <row r="58" spans="1:18" x14ac:dyDescent="0.35">
      <c r="A58" s="108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10"/>
    </row>
    <row r="59" spans="1:18" x14ac:dyDescent="0.35">
      <c r="A59" s="108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10"/>
    </row>
    <row r="60" spans="1:18" x14ac:dyDescent="0.35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10"/>
    </row>
    <row r="61" spans="1:18" x14ac:dyDescent="0.35">
      <c r="A61" s="108"/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10"/>
    </row>
    <row r="62" spans="1:18" x14ac:dyDescent="0.35">
      <c r="A62" s="108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10"/>
    </row>
    <row r="63" spans="1:18" x14ac:dyDescent="0.35">
      <c r="A63" s="108"/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10"/>
    </row>
    <row r="64" spans="1:18" x14ac:dyDescent="0.35">
      <c r="A64" s="108"/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10"/>
    </row>
    <row r="65" spans="1:18" x14ac:dyDescent="0.35">
      <c r="A65" s="108"/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10"/>
    </row>
    <row r="66" spans="1:18" x14ac:dyDescent="0.35">
      <c r="A66" s="108"/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10"/>
    </row>
    <row r="67" spans="1:18" x14ac:dyDescent="0.35">
      <c r="A67" s="108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10"/>
    </row>
    <row r="68" spans="1:18" x14ac:dyDescent="0.35">
      <c r="A68" s="108"/>
      <c r="B68" s="109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10"/>
    </row>
    <row r="69" spans="1:18" x14ac:dyDescent="0.35">
      <c r="A69" s="108"/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10"/>
    </row>
    <row r="70" spans="1:18" x14ac:dyDescent="0.35">
      <c r="A70" s="108"/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10"/>
    </row>
    <row r="71" spans="1:18" x14ac:dyDescent="0.35">
      <c r="A71" s="108"/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10"/>
    </row>
    <row r="72" spans="1:18" x14ac:dyDescent="0.35">
      <c r="A72" s="108"/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10"/>
    </row>
    <row r="73" spans="1:18" x14ac:dyDescent="0.35">
      <c r="A73" s="108"/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10"/>
    </row>
    <row r="74" spans="1:18" x14ac:dyDescent="0.35">
      <c r="A74" s="108"/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10"/>
    </row>
    <row r="75" spans="1:18" x14ac:dyDescent="0.35">
      <c r="A75" s="108"/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10"/>
    </row>
    <row r="76" spans="1:18" x14ac:dyDescent="0.35">
      <c r="A76" s="108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10"/>
    </row>
    <row r="77" spans="1:18" x14ac:dyDescent="0.35">
      <c r="A77" s="108"/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10"/>
    </row>
    <row r="78" spans="1:18" x14ac:dyDescent="0.35">
      <c r="A78" s="108"/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10"/>
    </row>
    <row r="79" spans="1:18" x14ac:dyDescent="0.35">
      <c r="A79" s="108"/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10"/>
    </row>
    <row r="80" spans="1:18" x14ac:dyDescent="0.35">
      <c r="A80" s="108"/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10"/>
    </row>
    <row r="81" spans="1:18" x14ac:dyDescent="0.35">
      <c r="A81" s="108"/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10"/>
    </row>
    <row r="82" spans="1:18" x14ac:dyDescent="0.35">
      <c r="A82" s="108"/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10"/>
    </row>
    <row r="83" spans="1:18" x14ac:dyDescent="0.35">
      <c r="A83" s="108"/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10"/>
    </row>
    <row r="84" spans="1:18" x14ac:dyDescent="0.35">
      <c r="A84" s="108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10"/>
    </row>
    <row r="85" spans="1:18" x14ac:dyDescent="0.35">
      <c r="A85" s="108"/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10"/>
    </row>
    <row r="86" spans="1:18" x14ac:dyDescent="0.35">
      <c r="A86" s="108"/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10"/>
    </row>
    <row r="87" spans="1:18" x14ac:dyDescent="0.35">
      <c r="A87" s="108"/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10"/>
    </row>
    <row r="88" spans="1:18" x14ac:dyDescent="0.35">
      <c r="A88" s="108"/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10"/>
    </row>
    <row r="89" spans="1:18" x14ac:dyDescent="0.35">
      <c r="A89" s="108"/>
      <c r="B89" s="109"/>
      <c r="C89" s="109"/>
      <c r="D89" s="109"/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10"/>
    </row>
    <row r="90" spans="1:18" x14ac:dyDescent="0.35">
      <c r="A90" s="108"/>
      <c r="B90" s="109"/>
      <c r="C90" s="109"/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10"/>
    </row>
    <row r="91" spans="1:18" ht="39" customHeight="1" thickBot="1" x14ac:dyDescent="0.4">
      <c r="A91" s="203" t="s">
        <v>70</v>
      </c>
      <c r="B91" s="204"/>
      <c r="C91" s="204"/>
      <c r="D91" s="204"/>
      <c r="E91" s="204"/>
      <c r="F91" s="204"/>
      <c r="G91" s="204"/>
      <c r="H91" s="204"/>
      <c r="I91" s="204"/>
      <c r="J91" s="204"/>
      <c r="K91" s="204"/>
      <c r="L91" s="204"/>
      <c r="M91" s="204"/>
      <c r="N91" s="204"/>
      <c r="O91" s="204"/>
      <c r="P91" s="204"/>
      <c r="Q91" s="204"/>
      <c r="R91" s="205"/>
    </row>
    <row r="92" spans="1:18" x14ac:dyDescent="0.35">
      <c r="A92" s="96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8"/>
    </row>
    <row r="93" spans="1:18" x14ac:dyDescent="0.35">
      <c r="A93" s="99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1"/>
    </row>
    <row r="94" spans="1:18" x14ac:dyDescent="0.35">
      <c r="A94" s="99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1"/>
    </row>
    <row r="95" spans="1:18" x14ac:dyDescent="0.35">
      <c r="A95" s="99"/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1"/>
    </row>
    <row r="96" spans="1:18" x14ac:dyDescent="0.35">
      <c r="A96" s="99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1"/>
    </row>
    <row r="97" spans="1:18" x14ac:dyDescent="0.35">
      <c r="A97" s="99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1"/>
    </row>
    <row r="98" spans="1:18" x14ac:dyDescent="0.35">
      <c r="A98" s="99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1"/>
    </row>
    <row r="99" spans="1:18" x14ac:dyDescent="0.35">
      <c r="A99" s="99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1"/>
    </row>
    <row r="100" spans="1:18" x14ac:dyDescent="0.35">
      <c r="A100" s="99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1"/>
    </row>
    <row r="101" spans="1:18" x14ac:dyDescent="0.35">
      <c r="A101" s="99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1"/>
    </row>
    <row r="102" spans="1:18" x14ac:dyDescent="0.35">
      <c r="A102" s="102"/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4"/>
    </row>
    <row r="103" spans="1:18" ht="21" customHeight="1" thickBot="1" x14ac:dyDescent="0.4">
      <c r="A103" s="206" t="s">
        <v>69</v>
      </c>
      <c r="B103" s="207"/>
      <c r="C103" s="207"/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8"/>
    </row>
  </sheetData>
  <mergeCells count="9">
    <mergeCell ref="A55:R55"/>
    <mergeCell ref="A91:R91"/>
    <mergeCell ref="A103:R103"/>
    <mergeCell ref="A1:R2"/>
    <mergeCell ref="A16:R16"/>
    <mergeCell ref="A8:R8"/>
    <mergeCell ref="A34:R34"/>
    <mergeCell ref="A41:R41"/>
    <mergeCell ref="A3:R3"/>
  </mergeCells>
  <pageMargins left="0.7" right="0.7" top="0.75" bottom="0.75" header="0.3" footer="0.3"/>
  <pageSetup paperSize="9" scale="63" orientation="landscape" r:id="rId1"/>
  <rowBreaks count="1" manualBreakCount="1">
    <brk id="5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M36"/>
  <sheetViews>
    <sheetView workbookViewId="0">
      <selection activeCell="G13" sqref="G13"/>
    </sheetView>
  </sheetViews>
  <sheetFormatPr baseColWidth="10" defaultColWidth="11.453125" defaultRowHeight="14.5" x14ac:dyDescent="0.35"/>
  <cols>
    <col min="1" max="1" width="11.453125" style="112"/>
    <col min="2" max="2" width="17.453125" style="112" customWidth="1"/>
    <col min="3" max="3" width="22" style="112" customWidth="1"/>
    <col min="4" max="4" width="34.26953125" style="112" customWidth="1"/>
    <col min="5" max="6" width="11.453125" style="112"/>
    <col min="7" max="7" width="22.1796875" style="112" customWidth="1"/>
    <col min="8" max="16384" width="11.453125" style="112"/>
  </cols>
  <sheetData>
    <row r="2" spans="2:13" ht="35.25" customHeight="1" x14ac:dyDescent="0.35">
      <c r="B2" s="224"/>
      <c r="C2" s="224"/>
      <c r="D2" s="224"/>
      <c r="E2" s="224"/>
      <c r="F2" s="224"/>
      <c r="G2" s="224"/>
      <c r="H2" s="224"/>
      <c r="I2" s="224"/>
      <c r="J2" s="224"/>
      <c r="K2" s="120"/>
      <c r="L2" s="120"/>
      <c r="M2" s="120"/>
    </row>
    <row r="3" spans="2:13" ht="15" thickBot="1" x14ac:dyDescent="0.4">
      <c r="B3" s="121"/>
    </row>
    <row r="4" spans="2:13" ht="45.5" thickBot="1" x14ac:dyDescent="0.4">
      <c r="B4" s="113" t="s">
        <v>71</v>
      </c>
      <c r="C4" s="114" t="s">
        <v>79</v>
      </c>
      <c r="D4" s="115" t="s">
        <v>72</v>
      </c>
      <c r="E4" s="115" t="s">
        <v>73</v>
      </c>
      <c r="F4" s="116" t="s">
        <v>74</v>
      </c>
      <c r="G4" s="115" t="s">
        <v>75</v>
      </c>
      <c r="H4" s="115" t="s">
        <v>76</v>
      </c>
      <c r="I4" s="116" t="s">
        <v>77</v>
      </c>
      <c r="J4" s="117" t="s">
        <v>78</v>
      </c>
    </row>
    <row r="5" spans="2:13" ht="39" customHeight="1" x14ac:dyDescent="0.35">
      <c r="B5" s="123"/>
      <c r="C5" s="124"/>
      <c r="D5" s="124"/>
      <c r="E5" s="124"/>
      <c r="F5" s="124"/>
      <c r="G5" s="124"/>
      <c r="H5" s="124"/>
      <c r="I5" s="124"/>
      <c r="J5" s="129"/>
    </row>
    <row r="6" spans="2:13" x14ac:dyDescent="0.35">
      <c r="B6" s="125"/>
      <c r="C6" s="122"/>
      <c r="D6" s="122"/>
      <c r="E6" s="122"/>
      <c r="F6" s="122"/>
      <c r="G6" s="122"/>
      <c r="H6" s="122"/>
      <c r="I6" s="122"/>
      <c r="J6" s="126"/>
    </row>
    <row r="7" spans="2:13" ht="25.5" customHeight="1" x14ac:dyDescent="0.35">
      <c r="B7" s="125"/>
      <c r="C7" s="122"/>
      <c r="D7" s="122"/>
      <c r="E7" s="122"/>
      <c r="F7" s="122"/>
      <c r="G7" s="122"/>
      <c r="H7" s="122"/>
      <c r="I7" s="122"/>
      <c r="J7" s="126"/>
    </row>
    <row r="8" spans="2:13" ht="39" customHeight="1" x14ac:dyDescent="0.35">
      <c r="B8" s="125"/>
      <c r="C8" s="122"/>
      <c r="D8" s="122"/>
      <c r="E8" s="122"/>
      <c r="F8" s="122"/>
      <c r="G8" s="122"/>
      <c r="H8" s="122"/>
      <c r="I8" s="122"/>
      <c r="J8" s="126"/>
    </row>
    <row r="9" spans="2:13" ht="38.25" customHeight="1" x14ac:dyDescent="0.35">
      <c r="B9" s="125"/>
      <c r="C9" s="122"/>
      <c r="D9" s="122"/>
      <c r="E9" s="122"/>
      <c r="F9" s="122"/>
      <c r="G9" s="122"/>
      <c r="H9" s="122"/>
      <c r="I9" s="122"/>
      <c r="J9" s="126"/>
    </row>
    <row r="10" spans="2:13" ht="25.5" customHeight="1" x14ac:dyDescent="0.35">
      <c r="B10" s="125"/>
      <c r="C10" s="122"/>
      <c r="D10" s="122"/>
      <c r="E10" s="122"/>
      <c r="F10" s="122"/>
      <c r="G10" s="122"/>
      <c r="H10" s="122"/>
      <c r="I10" s="122"/>
      <c r="J10" s="126"/>
    </row>
    <row r="11" spans="2:13" x14ac:dyDescent="0.35">
      <c r="B11" s="125"/>
      <c r="C11" s="122"/>
      <c r="D11" s="122"/>
      <c r="E11" s="122"/>
      <c r="F11" s="122"/>
      <c r="G11" s="122"/>
      <c r="H11" s="122"/>
      <c r="I11" s="122"/>
      <c r="J11" s="126"/>
    </row>
    <row r="12" spans="2:13" x14ac:dyDescent="0.35">
      <c r="B12" s="125"/>
      <c r="C12" s="122"/>
      <c r="D12" s="122"/>
      <c r="E12" s="122"/>
      <c r="F12" s="122"/>
      <c r="G12" s="122"/>
      <c r="H12" s="122"/>
      <c r="I12" s="122"/>
      <c r="J12" s="126"/>
    </row>
    <row r="13" spans="2:13" ht="33" customHeight="1" x14ac:dyDescent="0.35">
      <c r="B13" s="125"/>
      <c r="C13" s="122"/>
      <c r="D13" s="122"/>
      <c r="E13" s="122"/>
      <c r="F13" s="122"/>
      <c r="G13" s="122"/>
      <c r="H13" s="122"/>
      <c r="I13" s="122"/>
      <c r="J13" s="126"/>
    </row>
    <row r="14" spans="2:13" ht="25.5" customHeight="1" x14ac:dyDescent="0.35">
      <c r="B14" s="125"/>
      <c r="C14" s="122"/>
      <c r="D14" s="122"/>
      <c r="E14" s="122"/>
      <c r="F14" s="122"/>
      <c r="G14" s="122"/>
      <c r="H14" s="122"/>
      <c r="I14" s="122"/>
      <c r="J14" s="126"/>
    </row>
    <row r="15" spans="2:13" x14ac:dyDescent="0.35">
      <c r="B15" s="125"/>
      <c r="C15" s="122"/>
      <c r="D15" s="122"/>
      <c r="E15" s="122"/>
      <c r="F15" s="122"/>
      <c r="G15" s="122"/>
      <c r="H15" s="122"/>
      <c r="I15" s="122"/>
      <c r="J15" s="126"/>
    </row>
    <row r="16" spans="2:13" ht="31.5" customHeight="1" x14ac:dyDescent="0.35">
      <c r="B16" s="125"/>
      <c r="C16" s="122"/>
      <c r="D16" s="122"/>
      <c r="E16" s="122"/>
      <c r="F16" s="122"/>
      <c r="G16" s="122"/>
      <c r="H16" s="122"/>
      <c r="I16" s="122"/>
      <c r="J16" s="126"/>
    </row>
    <row r="17" spans="2:10" x14ac:dyDescent="0.35">
      <c r="B17" s="125"/>
      <c r="C17" s="122"/>
      <c r="D17" s="122"/>
      <c r="E17" s="122"/>
      <c r="F17" s="122"/>
      <c r="G17" s="122"/>
      <c r="H17" s="122"/>
      <c r="I17" s="122"/>
      <c r="J17" s="126"/>
    </row>
    <row r="18" spans="2:10" ht="15" thickBot="1" x14ac:dyDescent="0.4">
      <c r="B18" s="127"/>
      <c r="C18" s="128"/>
      <c r="D18" s="128"/>
      <c r="E18" s="128"/>
      <c r="F18" s="128"/>
      <c r="G18" s="128"/>
      <c r="H18" s="128"/>
      <c r="I18" s="128"/>
      <c r="J18" s="130"/>
    </row>
    <row r="28" spans="2:10" ht="15" customHeight="1" x14ac:dyDescent="0.35"/>
    <row r="32" spans="2:10" ht="15" customHeight="1" x14ac:dyDescent="0.35"/>
    <row r="36" ht="15" customHeight="1" x14ac:dyDescent="0.35"/>
  </sheetData>
  <mergeCells count="1">
    <mergeCell ref="B2:J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"/>
  <sheetViews>
    <sheetView view="pageBreakPreview" topLeftCell="A31" zoomScaleNormal="100" zoomScaleSheetLayoutView="100" zoomScalePageLayoutView="55" workbookViewId="0">
      <selection activeCell="C36" sqref="C36"/>
    </sheetView>
  </sheetViews>
  <sheetFormatPr baseColWidth="10" defaultColWidth="11.453125" defaultRowHeight="12.5" x14ac:dyDescent="0.25"/>
  <cols>
    <col min="1" max="1" width="11.54296875" style="1" customWidth="1"/>
    <col min="2" max="2" width="10.7265625" style="1" customWidth="1"/>
    <col min="3" max="3" width="10.81640625" style="1" bestFit="1" customWidth="1"/>
    <col min="4" max="4" width="15.453125" style="1" bestFit="1" customWidth="1"/>
    <col min="5" max="5" width="8.7265625" style="1" customWidth="1"/>
    <col min="6" max="6" width="13.7265625" style="1" customWidth="1"/>
    <col min="7" max="7" width="8" style="1" customWidth="1"/>
    <col min="8" max="8" width="13.26953125" style="1" bestFit="1" customWidth="1"/>
    <col min="9" max="9" width="13.54296875" style="1" bestFit="1" customWidth="1"/>
    <col min="10" max="10" width="10.54296875" style="1" customWidth="1"/>
    <col min="11" max="11" width="8.81640625" style="1" customWidth="1"/>
    <col min="12" max="12" width="9.1796875" style="1" bestFit="1" customWidth="1"/>
    <col min="13" max="13" width="8.81640625" style="1" customWidth="1"/>
    <col min="14" max="14" width="10" style="1" bestFit="1" customWidth="1"/>
    <col min="15" max="15" width="15.1796875" style="1" bestFit="1" customWidth="1"/>
    <col min="16" max="17" width="8.26953125" style="1" customWidth="1"/>
    <col min="18" max="18" width="9.1796875" style="1" bestFit="1" customWidth="1"/>
    <col min="19" max="19" width="7" style="1" customWidth="1"/>
    <col min="20" max="20" width="5.1796875" style="1" customWidth="1"/>
    <col min="21" max="21" width="14.1796875" style="1" bestFit="1" customWidth="1"/>
    <col min="22" max="22" width="13.1796875" style="1" bestFit="1" customWidth="1"/>
    <col min="23" max="23" width="54.54296875" style="1" customWidth="1"/>
    <col min="24" max="16384" width="11.453125" style="1"/>
  </cols>
  <sheetData>
    <row r="1" spans="1:27" ht="21.75" customHeight="1" x14ac:dyDescent="0.35">
      <c r="A1" s="243" t="s">
        <v>56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X1" s="229"/>
      <c r="Y1" s="229"/>
      <c r="Z1" s="229"/>
      <c r="AA1" s="229"/>
    </row>
    <row r="2" spans="1:27" ht="15.5" x14ac:dyDescent="0.35">
      <c r="A2" s="244" t="s">
        <v>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"/>
      <c r="X2" s="228"/>
      <c r="Y2" s="228"/>
      <c r="Z2" s="228"/>
      <c r="AA2" s="228"/>
    </row>
    <row r="3" spans="1:27" ht="15.5" x14ac:dyDescent="0.35">
      <c r="A3" s="244" t="s">
        <v>57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"/>
      <c r="X3" s="228"/>
      <c r="Y3" s="228"/>
      <c r="Z3" s="228"/>
      <c r="AA3" s="228"/>
    </row>
    <row r="4" spans="1:27" ht="15" customHeight="1" x14ac:dyDescent="0.3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X4" s="228"/>
      <c r="Y4" s="228"/>
      <c r="Z4" s="228"/>
      <c r="AA4" s="228"/>
    </row>
    <row r="5" spans="1:27" ht="15.5" x14ac:dyDescent="0.35">
      <c r="A5" s="78" t="s">
        <v>60</v>
      </c>
      <c r="B5" s="82"/>
      <c r="C5" s="83"/>
      <c r="D5" s="84"/>
      <c r="E5" s="84"/>
      <c r="F5" s="84"/>
      <c r="G5" s="84"/>
      <c r="H5" s="84"/>
      <c r="I5" s="79"/>
      <c r="J5" s="79"/>
      <c r="K5" s="79"/>
      <c r="L5" s="79"/>
      <c r="M5" s="79"/>
      <c r="N5" s="85"/>
      <c r="O5" s="85"/>
      <c r="P5" s="85"/>
      <c r="Q5" s="85"/>
      <c r="R5" s="85"/>
      <c r="S5" s="85"/>
      <c r="X5" s="228"/>
      <c r="Y5" s="228"/>
      <c r="Z5" s="228"/>
      <c r="AA5" s="228"/>
    </row>
    <row r="6" spans="1:27" ht="15" customHeight="1" x14ac:dyDescent="0.3">
      <c r="A6" s="230" t="s">
        <v>58</v>
      </c>
      <c r="B6" s="230"/>
      <c r="C6" s="230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X6" s="228"/>
      <c r="Y6" s="228"/>
      <c r="Z6" s="228"/>
      <c r="AA6" s="228"/>
    </row>
    <row r="7" spans="1:27" ht="13" x14ac:dyDescent="0.3">
      <c r="A7" s="3" t="s">
        <v>3</v>
      </c>
      <c r="B7" s="192"/>
      <c r="C7" s="177"/>
      <c r="D7" s="177"/>
      <c r="E7" s="177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X7" s="228"/>
      <c r="Y7" s="228"/>
      <c r="Z7" s="228"/>
      <c r="AA7" s="228"/>
    </row>
    <row r="8" spans="1:27" ht="15" customHeight="1" x14ac:dyDescent="0.3">
      <c r="A8" s="3" t="s">
        <v>4</v>
      </c>
      <c r="B8" s="176" t="s">
        <v>83</v>
      </c>
      <c r="C8" s="177"/>
      <c r="D8" s="177"/>
      <c r="E8" s="177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X8" s="228"/>
      <c r="Y8" s="228"/>
      <c r="Z8" s="228"/>
      <c r="AA8" s="228"/>
    </row>
    <row r="9" spans="1:27" x14ac:dyDescent="0.25">
      <c r="A9" s="8" t="s">
        <v>5</v>
      </c>
      <c r="B9" s="239" t="s">
        <v>6</v>
      </c>
      <c r="C9" s="239"/>
      <c r="D9" s="239"/>
      <c r="E9" s="5"/>
      <c r="F9" s="5"/>
      <c r="G9" s="5"/>
      <c r="H9" s="5"/>
      <c r="I9" s="6" t="s">
        <v>55</v>
      </c>
      <c r="J9" s="199" t="e">
        <f>V23/U23</f>
        <v>#DIV/0!</v>
      </c>
      <c r="K9" s="5" t="s">
        <v>44</v>
      </c>
      <c r="M9" s="242" t="s">
        <v>50</v>
      </c>
      <c r="N9" s="242"/>
      <c r="O9" s="173"/>
      <c r="P9" s="4"/>
      <c r="Q9" s="4"/>
      <c r="R9" s="4"/>
      <c r="S9" s="4"/>
      <c r="X9" s="228"/>
      <c r="Y9" s="228"/>
      <c r="Z9" s="228"/>
      <c r="AA9" s="228"/>
    </row>
    <row r="10" spans="1:27" ht="15" customHeight="1" x14ac:dyDescent="0.25">
      <c r="A10" s="4"/>
      <c r="B10" s="7" t="s">
        <v>8</v>
      </c>
      <c r="C10" s="174"/>
      <c r="D10" s="5" t="s">
        <v>9</v>
      </c>
      <c r="E10" s="5"/>
      <c r="F10" s="5"/>
      <c r="G10" s="5"/>
      <c r="H10" s="5"/>
      <c r="I10" s="7" t="s">
        <v>109</v>
      </c>
      <c r="J10" s="193"/>
      <c r="K10" s="8"/>
      <c r="L10" s="4"/>
      <c r="M10" s="8"/>
      <c r="N10" s="5"/>
      <c r="O10" s="5"/>
      <c r="P10" s="4"/>
      <c r="Q10" s="5"/>
      <c r="R10" s="4"/>
      <c r="S10" s="4"/>
      <c r="X10" s="228"/>
      <c r="Y10" s="228"/>
      <c r="Z10" s="228"/>
      <c r="AA10" s="228"/>
    </row>
    <row r="11" spans="1:27" x14ac:dyDescent="0.25">
      <c r="A11" s="4"/>
      <c r="B11" s="88" t="s">
        <v>10</v>
      </c>
      <c r="C11" s="174"/>
      <c r="D11" s="144" t="s">
        <v>85</v>
      </c>
      <c r="E11" s="10"/>
      <c r="F11" s="10"/>
      <c r="G11" s="10"/>
      <c r="H11" s="245" t="s">
        <v>7</v>
      </c>
      <c r="I11" s="245"/>
      <c r="J11" s="175"/>
      <c r="K11" s="4"/>
      <c r="L11" s="4"/>
      <c r="M11" s="4"/>
      <c r="N11" s="5"/>
      <c r="O11" s="5"/>
      <c r="P11" s="5"/>
      <c r="Q11" s="5"/>
      <c r="R11" s="5"/>
      <c r="S11" s="5"/>
      <c r="X11" s="228"/>
      <c r="Y11" s="228"/>
      <c r="Z11" s="228"/>
      <c r="AA11" s="228"/>
    </row>
    <row r="12" spans="1:27" ht="15" customHeight="1" x14ac:dyDescent="0.25">
      <c r="A12" s="4"/>
      <c r="B12" s="9"/>
      <c r="C12" s="11"/>
      <c r="D12" s="10"/>
      <c r="E12" s="10"/>
      <c r="F12" s="10"/>
      <c r="G12" s="10"/>
      <c r="H12" s="10"/>
      <c r="I12" s="4"/>
      <c r="J12" s="4"/>
      <c r="K12" s="4"/>
      <c r="L12" s="4"/>
      <c r="M12" s="4"/>
      <c r="N12" s="5"/>
      <c r="O12" s="4"/>
      <c r="P12" s="4"/>
      <c r="Q12" s="4"/>
      <c r="R12" s="5"/>
      <c r="S12" s="5"/>
      <c r="X12" s="228"/>
      <c r="Y12" s="228"/>
      <c r="Z12" s="228"/>
      <c r="AA12" s="228"/>
    </row>
    <row r="13" spans="1:27" ht="16" thickBot="1" x14ac:dyDescent="0.4">
      <c r="A13" s="78" t="s">
        <v>49</v>
      </c>
      <c r="B13" s="82"/>
      <c r="C13" s="83"/>
      <c r="D13" s="84"/>
      <c r="E13" s="84"/>
      <c r="F13" s="84"/>
      <c r="G13" s="84"/>
      <c r="H13" s="84"/>
      <c r="I13" s="79"/>
      <c r="J13" s="79"/>
      <c r="K13" s="79"/>
      <c r="L13" s="79"/>
      <c r="M13" s="79"/>
      <c r="N13" s="85"/>
      <c r="O13" s="85"/>
      <c r="P13" s="85"/>
      <c r="Q13" s="85"/>
      <c r="R13" s="85"/>
      <c r="S13" s="85"/>
      <c r="X13" s="228"/>
      <c r="Y13" s="228"/>
      <c r="Z13" s="228"/>
      <c r="AA13" s="228"/>
    </row>
    <row r="14" spans="1:27" ht="15" customHeight="1" x14ac:dyDescent="0.3">
      <c r="A14" s="5"/>
      <c r="B14" s="9"/>
      <c r="C14" s="11"/>
      <c r="D14" s="10"/>
      <c r="E14" s="10"/>
      <c r="F14" s="10"/>
      <c r="G14" s="10"/>
      <c r="H14" s="10"/>
      <c r="I14" s="10"/>
      <c r="J14" s="4"/>
      <c r="K14" s="4"/>
      <c r="L14" s="4"/>
      <c r="M14" s="4"/>
      <c r="N14" s="45"/>
      <c r="O14" s="246" t="s">
        <v>12</v>
      </c>
      <c r="P14" s="247"/>
      <c r="Q14" s="247"/>
      <c r="R14" s="248"/>
      <c r="S14" s="4"/>
      <c r="U14" s="240" t="s">
        <v>45</v>
      </c>
      <c r="V14" s="241"/>
      <c r="Y14" s="145"/>
    </row>
    <row r="15" spans="1:27" s="16" customFormat="1" ht="45" customHeight="1" x14ac:dyDescent="0.25">
      <c r="A15" s="14" t="s">
        <v>1</v>
      </c>
      <c r="B15" s="14" t="s">
        <v>13</v>
      </c>
      <c r="C15" s="12" t="s">
        <v>14</v>
      </c>
      <c r="D15" s="12" t="s">
        <v>96</v>
      </c>
      <c r="E15" s="131" t="s">
        <v>64</v>
      </c>
      <c r="F15" s="131" t="s">
        <v>98</v>
      </c>
      <c r="G15" s="12" t="s">
        <v>97</v>
      </c>
      <c r="H15" s="65" t="s">
        <v>99</v>
      </c>
      <c r="I15" s="131" t="s">
        <v>110</v>
      </c>
      <c r="J15" s="12" t="s">
        <v>15</v>
      </c>
      <c r="K15" s="12" t="s">
        <v>0</v>
      </c>
      <c r="L15" s="60" t="s">
        <v>16</v>
      </c>
      <c r="M15" s="60" t="s">
        <v>17</v>
      </c>
      <c r="N15" s="61"/>
      <c r="O15" s="13" t="s">
        <v>15</v>
      </c>
      <c r="P15" s="14" t="s">
        <v>0</v>
      </c>
      <c r="Q15" s="12" t="s">
        <v>16</v>
      </c>
      <c r="R15" s="15" t="s">
        <v>18</v>
      </c>
      <c r="S15" s="55"/>
      <c r="U15" s="70" t="s">
        <v>43</v>
      </c>
      <c r="V15" s="71" t="s">
        <v>42</v>
      </c>
      <c r="X15" s="145"/>
    </row>
    <row r="16" spans="1:27" ht="21" customHeight="1" x14ac:dyDescent="0.25">
      <c r="A16" s="14" t="s">
        <v>19</v>
      </c>
      <c r="B16" s="69"/>
      <c r="C16" s="23"/>
      <c r="D16" s="18"/>
      <c r="E16" s="69"/>
      <c r="F16" s="132"/>
      <c r="G16" s="18"/>
      <c r="H16" s="66"/>
      <c r="I16" s="132"/>
      <c r="J16" s="18"/>
      <c r="K16" s="19"/>
      <c r="L16" s="62"/>
      <c r="M16" s="63"/>
      <c r="N16" s="32"/>
      <c r="O16" s="20"/>
      <c r="P16" s="21"/>
      <c r="Q16" s="18"/>
      <c r="R16" s="22"/>
      <c r="S16" s="4"/>
      <c r="U16" s="72"/>
      <c r="V16" s="73"/>
    </row>
    <row r="17" spans="1:24" ht="21" customHeight="1" x14ac:dyDescent="0.25">
      <c r="A17" s="14" t="s">
        <v>20</v>
      </c>
      <c r="B17" s="69"/>
      <c r="C17" s="17"/>
      <c r="D17" s="18" t="str">
        <f>IF(C17="","",C17-C16)</f>
        <v/>
      </c>
      <c r="E17" s="69"/>
      <c r="F17" s="141" t="str">
        <f>IF(E17="","",E17-E16)</f>
        <v/>
      </c>
      <c r="G17" s="149"/>
      <c r="H17" s="158" t="str">
        <f t="shared" ref="H17:H22" si="0">IF(B17="","",D17*G17/1000)</f>
        <v/>
      </c>
      <c r="I17" s="141">
        <f>IF(F17="",0,F17*$C$11/1000)</f>
        <v>0</v>
      </c>
      <c r="J17" s="142" t="str">
        <f t="shared" ref="J17:J22" si="1">IF(B17="","",H17-I17)</f>
        <v/>
      </c>
      <c r="K17" s="138"/>
      <c r="L17" s="140" t="str">
        <f>IF(B17="","",(($C$10/$J$10)*K17))</f>
        <v/>
      </c>
      <c r="M17" s="63" t="str">
        <f>IF(K17="","",(J17-L17)/L17)</f>
        <v/>
      </c>
      <c r="N17" s="32"/>
      <c r="O17" s="188" t="str">
        <f>IF(J17="","",J17+O16)</f>
        <v/>
      </c>
      <c r="P17" s="18" t="str">
        <f t="shared" ref="P17:P22" si="2">IF(K17="","",P16+K17)</f>
        <v/>
      </c>
      <c r="Q17" s="142" t="str">
        <f t="shared" ref="Q17:Q22" si="3">IF(K17="","",$C$10/$J$10*P17)</f>
        <v/>
      </c>
      <c r="R17" s="22" t="str">
        <f t="shared" ref="R17:R22" si="4">IF(K17="","",(O17-Q17)/Q17)</f>
        <v/>
      </c>
      <c r="S17" s="4"/>
      <c r="U17" s="91"/>
      <c r="V17" s="73"/>
      <c r="X17" s="145"/>
    </row>
    <row r="18" spans="1:24" ht="21" customHeight="1" x14ac:dyDescent="0.25">
      <c r="A18" s="14" t="s">
        <v>21</v>
      </c>
      <c r="B18" s="69"/>
      <c r="C18" s="17"/>
      <c r="D18" s="18" t="str">
        <f>IF(C18="","",C18-C17)</f>
        <v/>
      </c>
      <c r="E18" s="69"/>
      <c r="F18" s="141" t="str">
        <f t="shared" ref="F18:F21" si="5">IF(E18="","",E18-E17)</f>
        <v/>
      </c>
      <c r="G18" s="149"/>
      <c r="H18" s="158" t="str">
        <f t="shared" si="0"/>
        <v/>
      </c>
      <c r="I18" s="141">
        <f t="shared" ref="I18:I23" si="6">IF(F18="",0,F18*$C$11/1000)</f>
        <v>0</v>
      </c>
      <c r="J18" s="142" t="str">
        <f t="shared" si="1"/>
        <v/>
      </c>
      <c r="K18" s="138"/>
      <c r="L18" s="140" t="str">
        <f t="shared" ref="L18:L22" si="7">IF(B18="","",(($C$10/$J$10)*K18))</f>
        <v/>
      </c>
      <c r="M18" s="63" t="str">
        <f t="shared" ref="M18:M22" si="8">IF(K18="","",(J18-L18)/L18)</f>
        <v/>
      </c>
      <c r="N18" s="32"/>
      <c r="O18" s="188" t="str">
        <f t="shared" ref="O18:O22" si="9">IF(J18="","",J18+O17)</f>
        <v/>
      </c>
      <c r="P18" s="18" t="str">
        <f t="shared" si="2"/>
        <v/>
      </c>
      <c r="Q18" s="142" t="str">
        <f t="shared" si="3"/>
        <v/>
      </c>
      <c r="R18" s="22" t="str">
        <f t="shared" si="4"/>
        <v/>
      </c>
      <c r="S18" s="4"/>
      <c r="U18" s="91"/>
      <c r="V18" s="73"/>
    </row>
    <row r="19" spans="1:24" ht="21" customHeight="1" x14ac:dyDescent="0.25">
      <c r="A19" s="14" t="s">
        <v>22</v>
      </c>
      <c r="B19" s="69"/>
      <c r="C19" s="23"/>
      <c r="D19" s="18" t="str">
        <f t="shared" ref="D19:D22" si="10">IF(C19="","",C19-C18)</f>
        <v/>
      </c>
      <c r="E19" s="69"/>
      <c r="F19" s="141" t="str">
        <f t="shared" si="5"/>
        <v/>
      </c>
      <c r="G19" s="149"/>
      <c r="H19" s="158" t="str">
        <f t="shared" si="0"/>
        <v/>
      </c>
      <c r="I19" s="141">
        <f t="shared" si="6"/>
        <v>0</v>
      </c>
      <c r="J19" s="142" t="str">
        <f t="shared" si="1"/>
        <v/>
      </c>
      <c r="K19" s="138"/>
      <c r="L19" s="140" t="str">
        <f>IF(B19="","",(($C$10/$J$10)*K19))</f>
        <v/>
      </c>
      <c r="M19" s="63" t="str">
        <f t="shared" si="8"/>
        <v/>
      </c>
      <c r="N19" s="32"/>
      <c r="O19" s="188" t="str">
        <f>IF(J19="","",J19+O18)</f>
        <v/>
      </c>
      <c r="P19" s="18" t="str">
        <f t="shared" si="2"/>
        <v/>
      </c>
      <c r="Q19" s="142" t="str">
        <f t="shared" si="3"/>
        <v/>
      </c>
      <c r="R19" s="22" t="str">
        <f t="shared" si="4"/>
        <v/>
      </c>
      <c r="S19" s="4"/>
      <c r="U19" s="91"/>
      <c r="V19" s="73"/>
    </row>
    <row r="20" spans="1:24" ht="21" customHeight="1" x14ac:dyDescent="0.25">
      <c r="A20" s="14" t="s">
        <v>23</v>
      </c>
      <c r="B20" s="69"/>
      <c r="C20" s="17"/>
      <c r="D20" s="18" t="str">
        <f t="shared" si="10"/>
        <v/>
      </c>
      <c r="E20" s="69"/>
      <c r="F20" s="141" t="str">
        <f t="shared" si="5"/>
        <v/>
      </c>
      <c r="G20" s="149"/>
      <c r="H20" s="158" t="str">
        <f t="shared" si="0"/>
        <v/>
      </c>
      <c r="I20" s="141">
        <f t="shared" si="6"/>
        <v>0</v>
      </c>
      <c r="J20" s="142" t="str">
        <f t="shared" si="1"/>
        <v/>
      </c>
      <c r="K20" s="138"/>
      <c r="L20" s="140" t="str">
        <f>IF(B20="","",(($C$10/$J$10)*K20))</f>
        <v/>
      </c>
      <c r="M20" s="63" t="str">
        <f t="shared" si="8"/>
        <v/>
      </c>
      <c r="N20" s="32"/>
      <c r="O20" s="188" t="str">
        <f t="shared" si="9"/>
        <v/>
      </c>
      <c r="P20" s="18" t="str">
        <f t="shared" si="2"/>
        <v/>
      </c>
      <c r="Q20" s="142" t="str">
        <f t="shared" si="3"/>
        <v/>
      </c>
      <c r="R20" s="22" t="str">
        <f t="shared" si="4"/>
        <v/>
      </c>
      <c r="S20" s="4"/>
      <c r="U20" s="91"/>
      <c r="V20" s="73"/>
    </row>
    <row r="21" spans="1:24" ht="21" customHeight="1" x14ac:dyDescent="0.25">
      <c r="A21" s="14" t="s">
        <v>24</v>
      </c>
      <c r="B21" s="69"/>
      <c r="C21" s="17"/>
      <c r="D21" s="18" t="str">
        <f t="shared" si="10"/>
        <v/>
      </c>
      <c r="E21" s="69"/>
      <c r="F21" s="141" t="str">
        <f t="shared" si="5"/>
        <v/>
      </c>
      <c r="G21" s="149"/>
      <c r="H21" s="158" t="str">
        <f t="shared" si="0"/>
        <v/>
      </c>
      <c r="I21" s="141">
        <f t="shared" si="6"/>
        <v>0</v>
      </c>
      <c r="J21" s="142" t="str">
        <f t="shared" si="1"/>
        <v/>
      </c>
      <c r="K21" s="138"/>
      <c r="L21" s="140" t="str">
        <f t="shared" si="7"/>
        <v/>
      </c>
      <c r="M21" s="63" t="str">
        <f t="shared" si="8"/>
        <v/>
      </c>
      <c r="N21" s="32"/>
      <c r="O21" s="188" t="str">
        <f t="shared" si="9"/>
        <v/>
      </c>
      <c r="P21" s="18" t="str">
        <f t="shared" si="2"/>
        <v/>
      </c>
      <c r="Q21" s="142" t="str">
        <f t="shared" si="3"/>
        <v/>
      </c>
      <c r="R21" s="22" t="str">
        <f t="shared" si="4"/>
        <v/>
      </c>
      <c r="S21" s="4"/>
      <c r="U21" s="91"/>
      <c r="V21" s="73"/>
    </row>
    <row r="22" spans="1:24" ht="23.5" thickBot="1" x14ac:dyDescent="0.3">
      <c r="A22" s="56" t="s">
        <v>25</v>
      </c>
      <c r="B22" s="69"/>
      <c r="C22" s="24"/>
      <c r="D22" s="25" t="str">
        <f t="shared" si="10"/>
        <v/>
      </c>
      <c r="E22" s="69"/>
      <c r="F22" s="141" t="str">
        <f>IF(E22="","",E22-E21)</f>
        <v/>
      </c>
      <c r="G22" s="150"/>
      <c r="H22" s="158" t="str">
        <f t="shared" si="0"/>
        <v/>
      </c>
      <c r="I22" s="141">
        <f t="shared" si="6"/>
        <v>0</v>
      </c>
      <c r="J22" s="142" t="str">
        <f t="shared" si="1"/>
        <v/>
      </c>
      <c r="K22" s="139"/>
      <c r="L22" s="140" t="str">
        <f t="shared" si="7"/>
        <v/>
      </c>
      <c r="M22" s="63" t="str">
        <f t="shared" si="8"/>
        <v/>
      </c>
      <c r="N22" s="32"/>
      <c r="O22" s="189" t="str">
        <f t="shared" si="9"/>
        <v/>
      </c>
      <c r="P22" s="28" t="str">
        <f t="shared" si="2"/>
        <v/>
      </c>
      <c r="Q22" s="143" t="str">
        <f t="shared" si="3"/>
        <v/>
      </c>
      <c r="R22" s="29" t="str">
        <f t="shared" si="4"/>
        <v/>
      </c>
      <c r="S22" s="4"/>
      <c r="U22" s="92"/>
      <c r="V22" s="74"/>
    </row>
    <row r="23" spans="1:24" ht="21" customHeight="1" thickBot="1" x14ac:dyDescent="0.3">
      <c r="A23" s="30" t="s">
        <v>26</v>
      </c>
      <c r="B23" s="57"/>
      <c r="C23" s="58"/>
      <c r="D23" s="59">
        <f>SUM(D17:D22)</f>
        <v>0</v>
      </c>
      <c r="E23" s="133"/>
      <c r="F23" s="134">
        <f>SUM(F17:F22)</f>
        <v>0</v>
      </c>
      <c r="G23" s="151" t="e">
        <f>AVERAGE(G16:G22)</f>
        <v>#DIV/0!</v>
      </c>
      <c r="H23" s="179">
        <f>SUM(H17:H22)</f>
        <v>0</v>
      </c>
      <c r="I23" s="135">
        <f t="shared" si="6"/>
        <v>0</v>
      </c>
      <c r="J23" s="159">
        <f>SUM(J17:J22)</f>
        <v>0</v>
      </c>
      <c r="K23" s="68">
        <f>SUM(K16:K22)</f>
        <v>0</v>
      </c>
      <c r="L23" s="64"/>
      <c r="M23" s="64"/>
      <c r="N23" s="64"/>
      <c r="O23" s="31"/>
      <c r="P23" s="31"/>
      <c r="Q23" s="31"/>
      <c r="R23" s="31"/>
      <c r="S23" s="32"/>
      <c r="U23" s="75">
        <f>SUM(U17:U22)</f>
        <v>0</v>
      </c>
      <c r="V23" s="76">
        <f>SUM(V17:V22)</f>
        <v>0</v>
      </c>
    </row>
    <row r="24" spans="1:24" ht="21" customHeight="1" x14ac:dyDescent="0.25">
      <c r="A24" s="160"/>
      <c r="B24" s="160"/>
      <c r="C24" s="161"/>
      <c r="D24" s="162"/>
      <c r="E24" s="163"/>
      <c r="F24" s="164"/>
      <c r="G24" s="165"/>
      <c r="H24" s="166"/>
      <c r="I24" s="167"/>
      <c r="J24" s="168"/>
      <c r="K24" s="169"/>
      <c r="L24" s="64"/>
      <c r="M24" s="64"/>
      <c r="N24" s="172"/>
      <c r="O24" s="225" t="s">
        <v>100</v>
      </c>
      <c r="P24" s="226"/>
      <c r="Q24" s="226"/>
      <c r="R24" s="31"/>
      <c r="S24" s="32"/>
      <c r="U24" s="170"/>
      <c r="V24" s="171"/>
    </row>
    <row r="25" spans="1:2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5"/>
      <c r="N25" s="4"/>
      <c r="O25" s="4"/>
      <c r="P25" s="4"/>
      <c r="Q25" s="4"/>
      <c r="R25" s="4"/>
      <c r="S25" s="4"/>
    </row>
    <row r="26" spans="1:24" ht="15.5" x14ac:dyDescent="0.35">
      <c r="A26" s="78" t="s">
        <v>46</v>
      </c>
      <c r="B26" s="79"/>
      <c r="C26" s="79"/>
      <c r="D26" s="80"/>
      <c r="E26" s="80"/>
      <c r="F26" s="81"/>
      <c r="G26" s="81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24" ht="15" customHeight="1" x14ac:dyDescent="0.3">
      <c r="A27" s="4" t="s">
        <v>27</v>
      </c>
      <c r="B27" s="4"/>
      <c r="C27" s="35">
        <f>SUM(J17:J22)</f>
        <v>0</v>
      </c>
      <c r="D27" s="34" t="s">
        <v>9</v>
      </c>
      <c r="E27" s="94"/>
      <c r="F27" s="249" t="s">
        <v>28</v>
      </c>
      <c r="G27" s="249"/>
      <c r="H27" s="249"/>
      <c r="I27" s="35">
        <f>SUM(L16:L22)</f>
        <v>0</v>
      </c>
      <c r="J27" s="34" t="s">
        <v>9</v>
      </c>
      <c r="K27" s="34"/>
      <c r="L27" s="94"/>
      <c r="M27" s="4"/>
      <c r="N27" s="4" t="s">
        <v>54</v>
      </c>
      <c r="O27" s="4"/>
      <c r="P27" s="4"/>
      <c r="Q27" s="4"/>
      <c r="R27" s="4"/>
      <c r="S27" s="4"/>
    </row>
    <row r="28" spans="1:24" ht="12.75" customHeight="1" x14ac:dyDescent="0.3">
      <c r="A28" s="4"/>
      <c r="B28" s="4"/>
      <c r="C28" s="35" t="e">
        <f>IF(J9="","",J9*C27)</f>
        <v>#DIV/0!</v>
      </c>
      <c r="D28" s="152" t="s">
        <v>94</v>
      </c>
      <c r="E28" s="94"/>
      <c r="G28" s="249" t="s">
        <v>30</v>
      </c>
      <c r="H28" s="249"/>
      <c r="I28" s="35">
        <f>C27-I27</f>
        <v>0</v>
      </c>
      <c r="J28" s="34" t="s">
        <v>9</v>
      </c>
      <c r="K28" s="34"/>
      <c r="L28" s="34"/>
      <c r="M28" s="4"/>
      <c r="N28" s="136" t="str">
        <f>IF(J11="","",J23/J11*O9)</f>
        <v/>
      </c>
      <c r="O28" s="34" t="s">
        <v>29</v>
      </c>
      <c r="P28" s="4"/>
      <c r="Q28" s="4"/>
      <c r="R28" s="4"/>
      <c r="S28" s="4"/>
      <c r="W28" s="227" t="s">
        <v>86</v>
      </c>
      <c r="X28" s="227"/>
    </row>
    <row r="29" spans="1:24" ht="15.5" x14ac:dyDescent="0.4">
      <c r="A29" s="4"/>
      <c r="B29" s="37"/>
      <c r="C29" s="35" t="str">
        <f>IF(O9="","",C27/O9*VLOOKUP(B9,W30:X39,2,FALSE))</f>
        <v/>
      </c>
      <c r="D29" s="34" t="s">
        <v>32</v>
      </c>
      <c r="E29" s="34"/>
      <c r="F29" s="4"/>
      <c r="H29" s="38" t="str">
        <f>IF(I27=0,"",I28/I27)</f>
        <v/>
      </c>
      <c r="I29" s="35" t="e">
        <f>IF(J9="","",I28*J9)</f>
        <v>#DIV/0!</v>
      </c>
      <c r="J29" s="39" t="s">
        <v>95</v>
      </c>
      <c r="L29" s="4"/>
      <c r="M29" s="4"/>
      <c r="N29" s="36" t="str">
        <f>IF(N28="","",N28/K23)</f>
        <v/>
      </c>
      <c r="O29" s="34" t="s">
        <v>31</v>
      </c>
      <c r="P29" s="4"/>
      <c r="Q29" s="4"/>
      <c r="R29" s="4"/>
      <c r="S29" s="4"/>
      <c r="W29" s="227"/>
      <c r="X29" s="227"/>
    </row>
    <row r="30" spans="1:24" ht="12.75" customHeight="1" x14ac:dyDescent="0.3">
      <c r="A30" s="4"/>
      <c r="B30" s="4"/>
      <c r="C30" s="33"/>
      <c r="E30" s="3"/>
      <c r="F30" s="4"/>
      <c r="G30" s="4"/>
      <c r="H30" s="4"/>
      <c r="I30" s="4"/>
      <c r="J30" s="37"/>
      <c r="K30" s="4"/>
      <c r="L30" s="4"/>
      <c r="M30" s="4"/>
      <c r="N30" s="93" t="str">
        <f>IF(K23=0,"",J23/K23)</f>
        <v/>
      </c>
      <c r="O30" s="4" t="s">
        <v>53</v>
      </c>
      <c r="P30" s="4"/>
      <c r="Q30" s="4"/>
      <c r="R30" s="4"/>
      <c r="S30" s="4"/>
      <c r="W30" s="147" t="s">
        <v>93</v>
      </c>
      <c r="X30" s="148">
        <v>6.4000000000000001E-2</v>
      </c>
    </row>
    <row r="31" spans="1:24" ht="13" x14ac:dyDescent="0.3">
      <c r="A31" s="40" t="s">
        <v>34</v>
      </c>
      <c r="B31" s="4"/>
      <c r="C31" s="4"/>
      <c r="D31" s="4"/>
      <c r="E31" s="4"/>
      <c r="F31" s="4"/>
      <c r="G31" s="4"/>
      <c r="H31" s="4"/>
      <c r="I31" s="4"/>
      <c r="J31" s="3"/>
      <c r="K31" s="3"/>
      <c r="L31" s="4"/>
      <c r="M31" s="3"/>
      <c r="N31" s="4"/>
      <c r="O31" s="34"/>
      <c r="P31" s="4"/>
      <c r="Q31" s="4"/>
      <c r="R31" s="4"/>
      <c r="S31" s="4"/>
      <c r="W31" s="147" t="s">
        <v>6</v>
      </c>
      <c r="X31" s="148">
        <v>0.22700000000000001</v>
      </c>
    </row>
    <row r="32" spans="1:24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W32" s="147" t="s">
        <v>87</v>
      </c>
      <c r="X32" s="148">
        <v>0.27200000000000002</v>
      </c>
    </row>
    <row r="33" spans="1:24" ht="15.5" x14ac:dyDescent="0.35">
      <c r="A33" s="78" t="s">
        <v>104</v>
      </c>
      <c r="B33" s="79"/>
      <c r="C33" s="86" t="s">
        <v>103</v>
      </c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W33" s="147" t="s">
        <v>88</v>
      </c>
      <c r="X33" s="148">
        <v>0.27200000000000002</v>
      </c>
    </row>
    <row r="34" spans="1:24" x14ac:dyDescent="0.25">
      <c r="A34" s="4" t="s">
        <v>36</v>
      </c>
      <c r="B34" s="4"/>
      <c r="C34" s="178">
        <v>0.05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W34" s="147" t="s">
        <v>51</v>
      </c>
      <c r="X34" s="148">
        <v>0.32400000000000001</v>
      </c>
    </row>
    <row r="35" spans="1:24" x14ac:dyDescent="0.25">
      <c r="A35" s="1" t="s">
        <v>66</v>
      </c>
      <c r="B35" s="4"/>
      <c r="C35" s="178">
        <v>0.15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W35" s="147" t="s">
        <v>52</v>
      </c>
      <c r="X35" s="148">
        <v>0.38500000000000001</v>
      </c>
    </row>
    <row r="36" spans="1:24" ht="12.75" customHeight="1" x14ac:dyDescent="0.25">
      <c r="A36" s="41" t="s">
        <v>67</v>
      </c>
      <c r="B36" s="41"/>
      <c r="C36" s="155">
        <v>0.5</v>
      </c>
      <c r="D36" s="250" t="s">
        <v>37</v>
      </c>
      <c r="E36" s="250"/>
      <c r="F36" s="25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W36" s="147" t="s">
        <v>89</v>
      </c>
      <c r="X36" s="148">
        <v>2.4E-2</v>
      </c>
    </row>
    <row r="37" spans="1:24" x14ac:dyDescent="0.25">
      <c r="A37" s="41" t="s">
        <v>68</v>
      </c>
      <c r="B37" s="42"/>
      <c r="C37" s="155">
        <v>0.66</v>
      </c>
      <c r="D37" s="250"/>
      <c r="E37" s="250"/>
      <c r="F37" s="250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W37" s="147" t="s">
        <v>90</v>
      </c>
      <c r="X37" s="148">
        <v>2.4E-2</v>
      </c>
    </row>
    <row r="38" spans="1:24" ht="13" x14ac:dyDescent="0.25">
      <c r="A38" s="153" t="s">
        <v>84</v>
      </c>
      <c r="B38" s="154"/>
      <c r="C38" s="155"/>
      <c r="D38" s="156"/>
      <c r="E38" s="156"/>
      <c r="F38" s="157"/>
      <c r="G38" s="157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W38" s="147" t="s">
        <v>91</v>
      </c>
      <c r="X38" s="148">
        <v>0.03</v>
      </c>
    </row>
    <row r="39" spans="1:2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5"/>
      <c r="M39" s="4"/>
      <c r="N39" s="4"/>
      <c r="O39" s="4"/>
      <c r="P39" s="4"/>
      <c r="Q39" s="4"/>
      <c r="R39" s="4"/>
      <c r="S39" s="4"/>
      <c r="W39" s="147" t="s">
        <v>92</v>
      </c>
      <c r="X39" s="148">
        <v>0.03</v>
      </c>
    </row>
    <row r="40" spans="1:24" ht="13" x14ac:dyDescent="0.3">
      <c r="A40" s="46" t="s">
        <v>16</v>
      </c>
      <c r="B40" s="237" t="s">
        <v>38</v>
      </c>
      <c r="C40" s="4"/>
      <c r="D40" s="4"/>
      <c r="E40" s="4"/>
      <c r="F40" s="47"/>
      <c r="G40" s="265">
        <f>I27*(100%-C35)</f>
        <v>0</v>
      </c>
      <c r="H40" s="266"/>
      <c r="I40" s="267">
        <f>I27*(100%-C34)</f>
        <v>0</v>
      </c>
      <c r="J40" s="268">
        <f>I27*(100%+C34)</f>
        <v>0</v>
      </c>
      <c r="K40" s="269">
        <f>I27*(100%+C35)</f>
        <v>0</v>
      </c>
      <c r="L40" s="270"/>
      <c r="M40" s="45"/>
      <c r="N40" s="4"/>
      <c r="O40" s="4"/>
      <c r="P40" s="4"/>
      <c r="Q40" s="4"/>
      <c r="R40" s="4"/>
      <c r="S40" s="4"/>
    </row>
    <row r="41" spans="1:24" x14ac:dyDescent="0.25">
      <c r="A41" s="4"/>
      <c r="B41" s="237"/>
      <c r="C41" s="4"/>
      <c r="D41" s="4"/>
      <c r="E41" s="4"/>
      <c r="F41" s="47"/>
      <c r="G41" s="48">
        <f>-C35</f>
        <v>-0.15</v>
      </c>
      <c r="H41" s="271"/>
      <c r="I41" s="48">
        <f>-C34</f>
        <v>-0.05</v>
      </c>
      <c r="J41" s="272">
        <f>C34</f>
        <v>0.05</v>
      </c>
      <c r="K41" s="49"/>
      <c r="L41" s="50">
        <f>C35</f>
        <v>0.15</v>
      </c>
      <c r="M41" s="45"/>
      <c r="N41" s="4"/>
      <c r="O41" s="4"/>
      <c r="P41" s="4"/>
      <c r="Q41" s="4"/>
      <c r="R41" s="4"/>
      <c r="S41" s="4"/>
      <c r="W41" s="89"/>
      <c r="X41" s="16"/>
    </row>
    <row r="42" spans="1:24" ht="12.75" customHeight="1" x14ac:dyDescent="0.25">
      <c r="A42" s="232" t="s">
        <v>39</v>
      </c>
      <c r="B42" s="237"/>
      <c r="C42" s="4"/>
      <c r="D42" s="264" t="str">
        <f>IF(C27&lt;G40,C27,"")</f>
        <v/>
      </c>
      <c r="E42" s="264"/>
      <c r="F42" s="264"/>
      <c r="G42" s="260" t="str">
        <f>IF(AND(C27&lt;I40,C27&gt;G40),C27,"")</f>
        <v/>
      </c>
      <c r="H42" s="260"/>
      <c r="I42" s="273" t="str">
        <f>IF(AND(C27&lt;J40,C27&gt;I40),C27,"")</f>
        <v/>
      </c>
      <c r="J42" s="273"/>
      <c r="K42" s="259" t="str">
        <f>IF(AND(C27&lt;K40,C27&gt;J40),C27,"")</f>
        <v/>
      </c>
      <c r="L42" s="259"/>
      <c r="M42" s="274" t="str">
        <f>IF(C27&gt;K40,C27,"")</f>
        <v/>
      </c>
      <c r="N42" s="274"/>
      <c r="O42" s="274"/>
      <c r="P42" s="4"/>
      <c r="Q42" s="4"/>
      <c r="R42" s="4"/>
      <c r="S42" s="4"/>
    </row>
    <row r="43" spans="1:24" ht="13" x14ac:dyDescent="0.25">
      <c r="A43" s="232"/>
      <c r="B43" s="237"/>
      <c r="C43" s="4"/>
      <c r="D43" s="251" t="str">
        <f>IF(D42="","",((C36*(G40-I40))+(D42-G40))*J10)</f>
        <v/>
      </c>
      <c r="E43" s="251"/>
      <c r="F43" s="251"/>
      <c r="G43" s="262" t="str">
        <f>IF(G42="","",(G42-I40)*J10*C36)</f>
        <v/>
      </c>
      <c r="H43" s="262"/>
      <c r="I43" s="273"/>
      <c r="J43" s="273"/>
      <c r="K43" s="263" t="str">
        <f>IF(K42="","",(K42-J40)*J10*C37)</f>
        <v/>
      </c>
      <c r="L43" s="263"/>
      <c r="M43" s="261" t="str">
        <f>IF(M42="","",((C36*(K40-J40))+(M42-K40))*J10)</f>
        <v/>
      </c>
      <c r="N43" s="261"/>
      <c r="O43" s="261"/>
      <c r="P43" s="4"/>
      <c r="Q43" s="4"/>
      <c r="R43" s="4"/>
      <c r="S43" s="4"/>
      <c r="W43" s="89"/>
      <c r="X43" s="16"/>
    </row>
    <row r="44" spans="1:24" ht="12.75" customHeight="1" x14ac:dyDescent="0.25">
      <c r="A44" s="4"/>
      <c r="B44" s="4"/>
      <c r="C44" s="4"/>
      <c r="D44" s="233" t="s">
        <v>107</v>
      </c>
      <c r="E44" s="234"/>
      <c r="F44" s="234"/>
      <c r="G44" s="235" t="str">
        <f>"Bonus"&amp;" "&amp;ROUND(C36,2)*100&amp;"%"</f>
        <v>Bonus 50%</v>
      </c>
      <c r="H44" s="235"/>
      <c r="I44" s="236" t="s">
        <v>41</v>
      </c>
      <c r="J44" s="236"/>
      <c r="K44" s="237" t="str">
        <f>"Malus"&amp;" "&amp;ROUND(C37,2)*100&amp;"%"</f>
        <v>Malus 66%</v>
      </c>
      <c r="L44" s="238"/>
      <c r="M44" s="233" t="s">
        <v>106</v>
      </c>
      <c r="N44" s="234"/>
      <c r="O44" s="234"/>
      <c r="P44" s="4"/>
      <c r="Q44" s="4"/>
      <c r="R44" s="4"/>
      <c r="S44" s="4"/>
    </row>
    <row r="45" spans="1:24" x14ac:dyDescent="0.25">
      <c r="A45" s="4"/>
      <c r="B45" s="4"/>
      <c r="D45" s="234"/>
      <c r="E45" s="234"/>
      <c r="F45" s="234"/>
      <c r="G45" s="235"/>
      <c r="H45" s="235"/>
      <c r="I45" s="236"/>
      <c r="J45" s="236"/>
      <c r="K45" s="238"/>
      <c r="L45" s="238"/>
      <c r="M45" s="234"/>
      <c r="N45" s="234"/>
      <c r="O45" s="234"/>
      <c r="P45" s="4"/>
      <c r="Q45" s="4"/>
      <c r="R45" s="4"/>
      <c r="S45" s="4"/>
      <c r="W45" s="89"/>
      <c r="X45" s="16"/>
    </row>
    <row r="46" spans="1:24" ht="12.75" customHeight="1" x14ac:dyDescent="0.25">
      <c r="A46" s="4"/>
      <c r="B46" s="4"/>
      <c r="C46" s="51"/>
      <c r="D46" s="52"/>
      <c r="E46" s="53"/>
      <c r="F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24" x14ac:dyDescent="0.25">
      <c r="A47" s="4"/>
      <c r="B47" s="4"/>
      <c r="C47" s="54"/>
      <c r="D47" s="54"/>
      <c r="E47" s="231"/>
      <c r="F47" s="231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W47" s="89"/>
      <c r="X47" s="16"/>
    </row>
    <row r="48" spans="1:24" ht="15" customHeight="1" x14ac:dyDescent="0.35">
      <c r="A48" s="78" t="s">
        <v>47</v>
      </c>
      <c r="B48" s="79"/>
      <c r="C48" s="79"/>
      <c r="D48" s="80"/>
      <c r="E48" s="80"/>
      <c r="F48" s="81"/>
      <c r="G48" s="81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</row>
    <row r="49" spans="1:2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W49" s="146"/>
      <c r="X49" s="16"/>
    </row>
    <row r="50" spans="1:2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2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2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2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2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2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2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2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2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2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2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2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2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2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2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 ht="15.5" x14ac:dyDescent="0.35">
      <c r="A89" s="78" t="s">
        <v>48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ht="15" customHeight="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</row>
    <row r="91" spans="1:19" ht="13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</row>
    <row r="92" spans="1:19" ht="13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</row>
    <row r="93" spans="1:19" ht="13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</row>
    <row r="94" spans="1:19" ht="13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</row>
    <row r="95" spans="1:19" ht="13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</row>
    <row r="96" spans="1:19" ht="13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</row>
    <row r="97" spans="1:19" ht="13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</row>
    <row r="98" spans="1:19" ht="13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</row>
    <row r="99" spans="1:19" ht="13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</row>
    <row r="100" spans="1:19" ht="13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</row>
  </sheetData>
  <mergeCells count="40">
    <mergeCell ref="I44:J45"/>
    <mergeCell ref="K44:L45"/>
    <mergeCell ref="M44:O45"/>
    <mergeCell ref="B9:D9"/>
    <mergeCell ref="U14:V14"/>
    <mergeCell ref="M9:N9"/>
    <mergeCell ref="K40:L40"/>
    <mergeCell ref="H11:I11"/>
    <mergeCell ref="O14:R14"/>
    <mergeCell ref="F27:H27"/>
    <mergeCell ref="G28:H28"/>
    <mergeCell ref="D36:F37"/>
    <mergeCell ref="B40:B43"/>
    <mergeCell ref="G40:H40"/>
    <mergeCell ref="M42:O42"/>
    <mergeCell ref="D43:F43"/>
    <mergeCell ref="E47:F47"/>
    <mergeCell ref="A42:A43"/>
    <mergeCell ref="D42:F42"/>
    <mergeCell ref="D44:F45"/>
    <mergeCell ref="G44:H45"/>
    <mergeCell ref="G42:H42"/>
    <mergeCell ref="G43:H43"/>
    <mergeCell ref="X1:AA1"/>
    <mergeCell ref="X2:AA3"/>
    <mergeCell ref="A6:C6"/>
    <mergeCell ref="M43:O43"/>
    <mergeCell ref="A1:S1"/>
    <mergeCell ref="A2:S2"/>
    <mergeCell ref="A3:S3"/>
    <mergeCell ref="I42:J43"/>
    <mergeCell ref="K42:L42"/>
    <mergeCell ref="K43:L43"/>
    <mergeCell ref="W28:X29"/>
    <mergeCell ref="X4:AA5"/>
    <mergeCell ref="X6:AA7"/>
    <mergeCell ref="X8:AA9"/>
    <mergeCell ref="X10:AA11"/>
    <mergeCell ref="X12:AA13"/>
    <mergeCell ref="O24:Q24"/>
  </mergeCells>
  <conditionalFormatting sqref="H29">
    <cfRule type="cellIs" dxfId="17" priority="4" stopIfTrue="1" operator="between">
      <formula>0</formula>
      <formula>0.15</formula>
    </cfRule>
    <cfRule type="cellIs" dxfId="16" priority="5" stopIfTrue="1" operator="lessThan">
      <formula>0</formula>
    </cfRule>
    <cfRule type="cellIs" dxfId="15" priority="6" stopIfTrue="1" operator="greaterThan">
      <formula>0.15</formula>
    </cfRule>
  </conditionalFormatting>
  <conditionalFormatting sqref="R16:R22 M16:M22">
    <cfRule type="cellIs" dxfId="14" priority="1" stopIfTrue="1" operator="between">
      <formula>0</formula>
      <formula>0.15</formula>
    </cfRule>
    <cfRule type="cellIs" dxfId="13" priority="2" stopIfTrue="1" operator="greaterThanOrEqual">
      <formula>0.15</formula>
    </cfRule>
    <cfRule type="cellIs" dxfId="12" priority="3" stopIfTrue="1" operator="lessThanOrEqual">
      <formula>0</formula>
    </cfRule>
  </conditionalFormatting>
  <dataValidations disablePrompts="1" count="1">
    <dataValidation type="list" allowBlank="1" showInputMessage="1" showErrorMessage="1" sqref="B9:D9">
      <formula1>$W$30:$W$39</formula1>
    </dataValidation>
  </dataValidations>
  <printOptions horizontalCentered="1"/>
  <pageMargins left="0.23622047244094491" right="0" top="0.52897727272727268" bottom="0.19685039370078741" header="0.31496062992125984" footer="0.31496062992125984"/>
  <pageSetup paperSize="9" scale="49" fitToHeight="3" orientation="portrait" r:id="rId1"/>
  <headerFooter alignWithMargins="0">
    <oddFooter>&amp;LLANGLOIS Thomas TSEF 3E CLASSE DEF; NB&amp;CPage &amp;P&amp;R&amp;D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view="pageBreakPreview" topLeftCell="A25" zoomScaleNormal="100" zoomScaleSheetLayoutView="100" zoomScalePageLayoutView="55" workbookViewId="0">
      <selection activeCell="F39" sqref="F39"/>
    </sheetView>
  </sheetViews>
  <sheetFormatPr baseColWidth="10" defaultColWidth="11.453125" defaultRowHeight="12.5" x14ac:dyDescent="0.25"/>
  <cols>
    <col min="1" max="1" width="11.54296875" style="1" customWidth="1"/>
    <col min="2" max="2" width="10.7265625" style="1" customWidth="1"/>
    <col min="3" max="3" width="10.81640625" style="1" bestFit="1" customWidth="1"/>
    <col min="4" max="4" width="15.453125" style="1" bestFit="1" customWidth="1"/>
    <col min="5" max="5" width="9.81640625" style="1" bestFit="1" customWidth="1"/>
    <col min="6" max="6" width="13.26953125" style="1" bestFit="1" customWidth="1"/>
    <col min="7" max="7" width="13.453125" style="1" bestFit="1" customWidth="1"/>
    <col min="8" max="8" width="13.26953125" style="1" bestFit="1" customWidth="1"/>
    <col min="9" max="9" width="8.26953125" style="1" customWidth="1"/>
    <col min="10" max="10" width="8.54296875" style="1" customWidth="1"/>
    <col min="11" max="11" width="8.81640625" style="1" customWidth="1"/>
    <col min="12" max="12" width="9.1796875" style="1" bestFit="1" customWidth="1"/>
    <col min="13" max="13" width="8.81640625" style="1" customWidth="1"/>
    <col min="14" max="14" width="8.54296875" style="1" customWidth="1"/>
    <col min="15" max="15" width="12.7265625" style="1" customWidth="1"/>
    <col min="16" max="17" width="8.26953125" style="1" customWidth="1"/>
    <col min="18" max="18" width="10" style="1" customWidth="1"/>
    <col min="19" max="19" width="7" style="1" customWidth="1"/>
    <col min="20" max="20" width="13.54296875" style="1" customWidth="1"/>
    <col min="21" max="21" width="14.1796875" style="1" bestFit="1" customWidth="1"/>
    <col min="22" max="22" width="56.453125" style="1" customWidth="1"/>
    <col min="23" max="23" width="30.54296875" style="1" customWidth="1"/>
    <col min="24" max="24" width="22.54296875" style="1" customWidth="1"/>
    <col min="25" max="25" width="6" style="1" bestFit="1" customWidth="1"/>
    <col min="26" max="16384" width="11.453125" style="1"/>
  </cols>
  <sheetData>
    <row r="1" spans="1:25" ht="15.5" x14ac:dyDescent="0.35">
      <c r="A1" s="243" t="s">
        <v>56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X1" s="90"/>
    </row>
    <row r="2" spans="1:25" ht="15.5" x14ac:dyDescent="0.35">
      <c r="A2" s="244" t="s">
        <v>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"/>
    </row>
    <row r="3" spans="1:25" ht="15.5" x14ac:dyDescent="0.35">
      <c r="A3" s="244" t="s">
        <v>57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"/>
      <c r="X3" s="89"/>
    </row>
    <row r="4" spans="1:25" ht="13" x14ac:dyDescent="0.3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5" ht="15.5" x14ac:dyDescent="0.35">
      <c r="A5" s="78" t="s">
        <v>60</v>
      </c>
      <c r="B5" s="82"/>
      <c r="C5" s="83"/>
      <c r="D5" s="84"/>
      <c r="E5" s="84"/>
      <c r="F5" s="84"/>
      <c r="G5" s="84"/>
      <c r="H5" s="84"/>
      <c r="I5" s="79"/>
      <c r="J5" s="79"/>
      <c r="K5" s="79"/>
      <c r="L5" s="79"/>
      <c r="M5" s="79"/>
      <c r="N5" s="85"/>
      <c r="O5" s="85"/>
      <c r="P5" s="85"/>
      <c r="Q5" s="85"/>
      <c r="R5" s="85"/>
      <c r="S5" s="85"/>
    </row>
    <row r="6" spans="1:25" ht="13" x14ac:dyDescent="0.3">
      <c r="A6" s="230" t="s">
        <v>58</v>
      </c>
      <c r="B6" s="230"/>
      <c r="C6" s="230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25" ht="13" x14ac:dyDescent="0.3">
      <c r="A7" s="3" t="s">
        <v>3</v>
      </c>
      <c r="B7" s="192"/>
      <c r="C7" s="177"/>
      <c r="D7" s="177"/>
      <c r="E7" s="177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25" ht="13" x14ac:dyDescent="0.3">
      <c r="A8" s="3" t="s">
        <v>4</v>
      </c>
      <c r="B8" s="176" t="s">
        <v>83</v>
      </c>
      <c r="C8" s="177"/>
      <c r="D8" s="177"/>
      <c r="E8" s="177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25" x14ac:dyDescent="0.25">
      <c r="A9" s="8" t="s">
        <v>5</v>
      </c>
      <c r="B9" s="95" t="s">
        <v>51</v>
      </c>
      <c r="C9" s="191"/>
      <c r="D9" s="5" t="s">
        <v>62</v>
      </c>
      <c r="E9" s="5"/>
      <c r="F9" s="5"/>
      <c r="G9" s="5"/>
      <c r="H9" s="5"/>
      <c r="I9" s="6" t="s">
        <v>55</v>
      </c>
      <c r="J9" s="199" t="e">
        <f>U23/T23</f>
        <v>#DIV/0!</v>
      </c>
      <c r="K9" s="5" t="s">
        <v>44</v>
      </c>
      <c r="M9" s="242" t="s">
        <v>50</v>
      </c>
      <c r="N9" s="242"/>
      <c r="O9" s="173"/>
      <c r="P9" s="4"/>
      <c r="Q9" s="4"/>
      <c r="R9" s="4"/>
      <c r="S9" s="4"/>
    </row>
    <row r="10" spans="1:25" x14ac:dyDescent="0.25">
      <c r="A10" s="4"/>
      <c r="B10" s="95" t="s">
        <v>8</v>
      </c>
      <c r="C10" s="191"/>
      <c r="D10" s="5" t="s">
        <v>9</v>
      </c>
      <c r="E10" s="5"/>
      <c r="F10" s="5"/>
      <c r="G10" s="5"/>
      <c r="H10" s="5"/>
      <c r="I10" s="95" t="s">
        <v>108</v>
      </c>
      <c r="J10" s="193"/>
      <c r="K10" s="8"/>
      <c r="L10" s="4"/>
      <c r="M10" s="8"/>
      <c r="N10" s="5"/>
      <c r="O10" s="5"/>
      <c r="P10" s="4"/>
      <c r="Q10" s="5"/>
      <c r="R10" s="4"/>
      <c r="S10" s="4"/>
    </row>
    <row r="11" spans="1:25" x14ac:dyDescent="0.25">
      <c r="A11" s="4"/>
      <c r="B11" s="95" t="s">
        <v>10</v>
      </c>
      <c r="C11" s="174"/>
      <c r="D11" s="5" t="s">
        <v>11</v>
      </c>
      <c r="E11" s="10"/>
      <c r="F11" s="10"/>
      <c r="G11" s="10"/>
      <c r="H11" s="245" t="s">
        <v>7</v>
      </c>
      <c r="I11" s="245"/>
      <c r="J11" s="175"/>
      <c r="K11" s="4"/>
      <c r="L11" s="4"/>
      <c r="M11" s="4"/>
      <c r="N11" s="5"/>
      <c r="O11" s="5"/>
      <c r="P11" s="5"/>
      <c r="Q11" s="5"/>
      <c r="R11" s="5"/>
      <c r="S11" s="5"/>
    </row>
    <row r="12" spans="1:25" x14ac:dyDescent="0.25">
      <c r="A12" s="4"/>
      <c r="B12" s="9"/>
      <c r="C12" s="11"/>
      <c r="D12" s="10"/>
      <c r="E12" s="10"/>
      <c r="F12" s="10"/>
      <c r="G12" s="10"/>
      <c r="H12" s="10"/>
      <c r="I12" s="4"/>
      <c r="J12" s="4"/>
      <c r="K12" s="4"/>
      <c r="L12" s="4"/>
      <c r="M12" s="4"/>
      <c r="N12" s="5"/>
      <c r="O12" s="4"/>
      <c r="P12" s="4"/>
      <c r="Q12" s="4"/>
      <c r="R12" s="5"/>
      <c r="S12" s="5"/>
    </row>
    <row r="13" spans="1:25" ht="16" thickBot="1" x14ac:dyDescent="0.4">
      <c r="A13" s="78" t="s">
        <v>49</v>
      </c>
      <c r="B13" s="82"/>
      <c r="C13" s="83"/>
      <c r="D13" s="84"/>
      <c r="E13" s="84"/>
      <c r="F13" s="84"/>
      <c r="G13" s="84"/>
      <c r="H13" s="84"/>
      <c r="I13" s="79"/>
      <c r="J13" s="79"/>
      <c r="K13" s="79"/>
      <c r="L13" s="79"/>
      <c r="M13" s="79"/>
      <c r="N13" s="85"/>
      <c r="O13" s="85"/>
      <c r="P13" s="85"/>
      <c r="Q13" s="85"/>
      <c r="R13" s="85"/>
      <c r="S13" s="85"/>
      <c r="X13" s="4"/>
      <c r="Y13" s="4"/>
    </row>
    <row r="14" spans="1:25" ht="15" customHeight="1" thickBot="1" x14ac:dyDescent="0.35">
      <c r="A14" s="5"/>
      <c r="B14" s="9"/>
      <c r="C14" s="11"/>
      <c r="D14" s="10"/>
      <c r="E14" s="10"/>
      <c r="F14" s="10"/>
      <c r="G14" s="10"/>
      <c r="H14" s="10"/>
      <c r="I14" s="10"/>
      <c r="J14" s="4"/>
      <c r="K14" s="4"/>
      <c r="L14" s="4"/>
      <c r="M14" s="4"/>
      <c r="N14" s="252" t="s">
        <v>12</v>
      </c>
      <c r="O14" s="253"/>
      <c r="P14" s="253"/>
      <c r="Q14" s="254"/>
      <c r="R14" s="4"/>
      <c r="S14" s="4"/>
      <c r="T14" s="255" t="s">
        <v>45</v>
      </c>
      <c r="U14" s="256"/>
    </row>
    <row r="15" spans="1:25" s="16" customFormat="1" ht="45" customHeight="1" x14ac:dyDescent="0.35">
      <c r="A15" s="14" t="s">
        <v>1</v>
      </c>
      <c r="B15" s="14" t="s">
        <v>13</v>
      </c>
      <c r="C15" s="12" t="s">
        <v>61</v>
      </c>
      <c r="D15" s="12" t="s">
        <v>101</v>
      </c>
      <c r="E15" s="131" t="s">
        <v>64</v>
      </c>
      <c r="F15" s="131" t="s">
        <v>98</v>
      </c>
      <c r="G15" s="65" t="s">
        <v>102</v>
      </c>
      <c r="H15" s="131" t="s">
        <v>110</v>
      </c>
      <c r="I15" s="12" t="s">
        <v>15</v>
      </c>
      <c r="J15" s="12" t="s">
        <v>0</v>
      </c>
      <c r="K15" s="60" t="s">
        <v>16</v>
      </c>
      <c r="L15" s="60" t="s">
        <v>17</v>
      </c>
      <c r="M15" s="61"/>
      <c r="N15" s="182" t="s">
        <v>15</v>
      </c>
      <c r="O15" s="183" t="s">
        <v>0</v>
      </c>
      <c r="P15" s="184" t="s">
        <v>16</v>
      </c>
      <c r="Q15" s="185" t="s">
        <v>18</v>
      </c>
      <c r="R15" s="137"/>
      <c r="T15" s="70" t="s">
        <v>43</v>
      </c>
      <c r="U15" s="71" t="s">
        <v>42</v>
      </c>
    </row>
    <row r="16" spans="1:25" ht="21" customHeight="1" x14ac:dyDescent="0.25">
      <c r="A16" s="14" t="s">
        <v>19</v>
      </c>
      <c r="B16" s="69"/>
      <c r="C16" s="23"/>
      <c r="D16" s="18"/>
      <c r="E16" s="23"/>
      <c r="F16" s="132"/>
      <c r="G16" s="66"/>
      <c r="H16" s="132"/>
      <c r="I16" s="18"/>
      <c r="J16" s="19"/>
      <c r="K16" s="62"/>
      <c r="L16" s="63"/>
      <c r="M16" s="32"/>
      <c r="N16" s="20"/>
      <c r="O16" s="21"/>
      <c r="P16" s="18"/>
      <c r="Q16" s="22"/>
      <c r="R16" s="4"/>
      <c r="T16" s="72"/>
      <c r="U16" s="73"/>
    </row>
    <row r="17" spans="1:21" ht="21" customHeight="1" x14ac:dyDescent="0.25">
      <c r="A17" s="14" t="s">
        <v>20</v>
      </c>
      <c r="B17" s="69"/>
      <c r="C17" s="17"/>
      <c r="D17" s="18" t="str">
        <f>IF(C17="","",C17-C16)</f>
        <v/>
      </c>
      <c r="E17" s="23"/>
      <c r="F17" s="141" t="str">
        <f>IF(E17="","",E17-E16)</f>
        <v/>
      </c>
      <c r="G17" s="158" t="str">
        <f>IF(B17="","",D17*$C$9/1000)</f>
        <v/>
      </c>
      <c r="H17" s="141">
        <f t="shared" ref="H17:H23" si="0">IF(F17="",0,F17*$C$11/1000)</f>
        <v>0</v>
      </c>
      <c r="I17" s="142" t="str">
        <f t="shared" ref="I17:I22" si="1">IF(B17="","",G17-H17)</f>
        <v/>
      </c>
      <c r="J17" s="138"/>
      <c r="K17" s="140" t="str">
        <f t="shared" ref="K17:K22" si="2">IF(B17="","",(($C$10/$J$10)*J17))</f>
        <v/>
      </c>
      <c r="L17" s="63" t="str">
        <f>IF(J17="","",(I17-K17)/K17)</f>
        <v/>
      </c>
      <c r="M17" s="32"/>
      <c r="N17" s="20" t="str">
        <f>IF(I17="","",I17+N16)</f>
        <v/>
      </c>
      <c r="O17" s="18" t="str">
        <f t="shared" ref="O17:O22" si="3">IF(J17="","",O16+J17)</f>
        <v/>
      </c>
      <c r="P17" s="142" t="str">
        <f t="shared" ref="P17:P22" si="4">IF(J17="","",$C$10/$J$10*O17)</f>
        <v/>
      </c>
      <c r="Q17" s="22" t="str">
        <f t="shared" ref="Q17:Q22" si="5">IF(J17="","",(N17-P17)/P17)</f>
        <v/>
      </c>
      <c r="R17" s="4"/>
      <c r="T17" s="91"/>
      <c r="U17" s="73"/>
    </row>
    <row r="18" spans="1:21" ht="21" customHeight="1" x14ac:dyDescent="0.25">
      <c r="A18" s="14" t="s">
        <v>21</v>
      </c>
      <c r="B18" s="69"/>
      <c r="C18" s="17"/>
      <c r="D18" s="18" t="str">
        <f>IF(C18="","",C18-C17)</f>
        <v/>
      </c>
      <c r="E18" s="23"/>
      <c r="F18" s="141" t="str">
        <f t="shared" ref="F18:F21" si="6">IF(E18="","",E18-E17)</f>
        <v/>
      </c>
      <c r="G18" s="158" t="str">
        <f t="shared" ref="G18:G22" si="7">IF(B18="","",D18*$C$9/1000)</f>
        <v/>
      </c>
      <c r="H18" s="141">
        <f t="shared" si="0"/>
        <v>0</v>
      </c>
      <c r="I18" s="142" t="str">
        <f t="shared" si="1"/>
        <v/>
      </c>
      <c r="J18" s="138"/>
      <c r="K18" s="140" t="str">
        <f t="shared" si="2"/>
        <v/>
      </c>
      <c r="L18" s="63" t="str">
        <f t="shared" ref="L18:L22" si="8">IF(J18="","",(I18-K18)/K18)</f>
        <v/>
      </c>
      <c r="M18" s="32"/>
      <c r="N18" s="20" t="str">
        <f t="shared" ref="N18:N22" si="9">IF(I18="","",I18+N17)</f>
        <v/>
      </c>
      <c r="O18" s="18" t="str">
        <f t="shared" si="3"/>
        <v/>
      </c>
      <c r="P18" s="142" t="str">
        <f t="shared" si="4"/>
        <v/>
      </c>
      <c r="Q18" s="22" t="str">
        <f t="shared" si="5"/>
        <v/>
      </c>
      <c r="R18" s="4"/>
      <c r="T18" s="91"/>
      <c r="U18" s="73"/>
    </row>
    <row r="19" spans="1:21" ht="21" customHeight="1" x14ac:dyDescent="0.25">
      <c r="A19" s="14" t="s">
        <v>22</v>
      </c>
      <c r="B19" s="69"/>
      <c r="C19" s="23"/>
      <c r="D19" s="18" t="str">
        <f t="shared" ref="D19:D22" si="10">IF(C19="","",C19-C18)</f>
        <v/>
      </c>
      <c r="E19" s="23"/>
      <c r="F19" s="141" t="str">
        <f t="shared" si="6"/>
        <v/>
      </c>
      <c r="G19" s="158" t="str">
        <f t="shared" si="7"/>
        <v/>
      </c>
      <c r="H19" s="141">
        <f t="shared" si="0"/>
        <v>0</v>
      </c>
      <c r="I19" s="142" t="str">
        <f t="shared" si="1"/>
        <v/>
      </c>
      <c r="J19" s="138"/>
      <c r="K19" s="140" t="str">
        <f t="shared" si="2"/>
        <v/>
      </c>
      <c r="L19" s="63" t="str">
        <f t="shared" si="8"/>
        <v/>
      </c>
      <c r="M19" s="32"/>
      <c r="N19" s="20" t="str">
        <f>IF(I19="","",I19+N18)</f>
        <v/>
      </c>
      <c r="O19" s="18" t="str">
        <f t="shared" si="3"/>
        <v/>
      </c>
      <c r="P19" s="142" t="str">
        <f t="shared" si="4"/>
        <v/>
      </c>
      <c r="Q19" s="22" t="str">
        <f t="shared" si="5"/>
        <v/>
      </c>
      <c r="R19" s="4"/>
      <c r="T19" s="91"/>
      <c r="U19" s="73"/>
    </row>
    <row r="20" spans="1:21" ht="21" customHeight="1" x14ac:dyDescent="0.25">
      <c r="A20" s="14" t="s">
        <v>23</v>
      </c>
      <c r="B20" s="69"/>
      <c r="C20" s="17"/>
      <c r="D20" s="18" t="str">
        <f t="shared" si="10"/>
        <v/>
      </c>
      <c r="E20" s="23"/>
      <c r="F20" s="141" t="str">
        <f t="shared" si="6"/>
        <v/>
      </c>
      <c r="G20" s="158" t="str">
        <f t="shared" si="7"/>
        <v/>
      </c>
      <c r="H20" s="141">
        <f t="shared" si="0"/>
        <v>0</v>
      </c>
      <c r="I20" s="142" t="str">
        <f t="shared" si="1"/>
        <v/>
      </c>
      <c r="J20" s="138"/>
      <c r="K20" s="140" t="str">
        <f t="shared" si="2"/>
        <v/>
      </c>
      <c r="L20" s="63" t="str">
        <f t="shared" si="8"/>
        <v/>
      </c>
      <c r="M20" s="32"/>
      <c r="N20" s="20" t="str">
        <f t="shared" si="9"/>
        <v/>
      </c>
      <c r="O20" s="18" t="str">
        <f t="shared" si="3"/>
        <v/>
      </c>
      <c r="P20" s="142" t="str">
        <f t="shared" si="4"/>
        <v/>
      </c>
      <c r="Q20" s="22" t="str">
        <f t="shared" si="5"/>
        <v/>
      </c>
      <c r="R20" s="4"/>
      <c r="T20" s="91"/>
      <c r="U20" s="73"/>
    </row>
    <row r="21" spans="1:21" ht="21" customHeight="1" x14ac:dyDescent="0.25">
      <c r="A21" s="14" t="s">
        <v>24</v>
      </c>
      <c r="B21" s="69"/>
      <c r="C21" s="17"/>
      <c r="D21" s="18" t="str">
        <f t="shared" si="10"/>
        <v/>
      </c>
      <c r="E21" s="23"/>
      <c r="F21" s="141" t="str">
        <f t="shared" si="6"/>
        <v/>
      </c>
      <c r="G21" s="158" t="str">
        <f t="shared" si="7"/>
        <v/>
      </c>
      <c r="H21" s="141">
        <f t="shared" si="0"/>
        <v>0</v>
      </c>
      <c r="I21" s="142" t="str">
        <f t="shared" si="1"/>
        <v/>
      </c>
      <c r="J21" s="138"/>
      <c r="K21" s="140" t="str">
        <f t="shared" si="2"/>
        <v/>
      </c>
      <c r="L21" s="63" t="str">
        <f t="shared" si="8"/>
        <v/>
      </c>
      <c r="M21" s="32"/>
      <c r="N21" s="20" t="str">
        <f t="shared" si="9"/>
        <v/>
      </c>
      <c r="O21" s="18" t="str">
        <f t="shared" si="3"/>
        <v/>
      </c>
      <c r="P21" s="142" t="str">
        <f t="shared" si="4"/>
        <v/>
      </c>
      <c r="Q21" s="22" t="str">
        <f t="shared" si="5"/>
        <v/>
      </c>
      <c r="R21" s="4"/>
      <c r="T21" s="91"/>
      <c r="U21" s="73"/>
    </row>
    <row r="22" spans="1:21" ht="23.5" thickBot="1" x14ac:dyDescent="0.3">
      <c r="A22" s="56" t="s">
        <v>25</v>
      </c>
      <c r="B22" s="69"/>
      <c r="C22" s="24"/>
      <c r="D22" s="25" t="str">
        <f t="shared" si="10"/>
        <v/>
      </c>
      <c r="E22" s="23"/>
      <c r="F22" s="141" t="str">
        <f>IF(E22="","",E22-E21)</f>
        <v/>
      </c>
      <c r="G22" s="158" t="str">
        <f t="shared" si="7"/>
        <v/>
      </c>
      <c r="H22" s="141">
        <f t="shared" si="0"/>
        <v>0</v>
      </c>
      <c r="I22" s="142" t="str">
        <f t="shared" si="1"/>
        <v/>
      </c>
      <c r="J22" s="139"/>
      <c r="K22" s="140" t="str">
        <f t="shared" si="2"/>
        <v/>
      </c>
      <c r="L22" s="63" t="str">
        <f t="shared" si="8"/>
        <v/>
      </c>
      <c r="M22" s="32"/>
      <c r="N22" s="26" t="str">
        <f t="shared" si="9"/>
        <v/>
      </c>
      <c r="O22" s="28" t="str">
        <f t="shared" si="3"/>
        <v/>
      </c>
      <c r="P22" s="143" t="str">
        <f t="shared" si="4"/>
        <v/>
      </c>
      <c r="Q22" s="29" t="str">
        <f t="shared" si="5"/>
        <v/>
      </c>
      <c r="R22" s="4"/>
      <c r="T22" s="92"/>
      <c r="U22" s="74"/>
    </row>
    <row r="23" spans="1:21" ht="21" customHeight="1" thickBot="1" x14ac:dyDescent="0.3">
      <c r="A23" s="30" t="s">
        <v>26</v>
      </c>
      <c r="B23" s="57"/>
      <c r="C23" s="58"/>
      <c r="D23" s="59">
        <f>SUM(D17:D22)</f>
        <v>0</v>
      </c>
      <c r="E23" s="133"/>
      <c r="F23" s="134">
        <f>SUM(F17:F22)</f>
        <v>0</v>
      </c>
      <c r="G23" s="179">
        <f>SUM(G17:G22)</f>
        <v>0</v>
      </c>
      <c r="H23" s="135">
        <f t="shared" si="0"/>
        <v>0</v>
      </c>
      <c r="I23" s="159">
        <f>SUM(I17:I22)</f>
        <v>0</v>
      </c>
      <c r="J23" s="68">
        <f>SUM(J16:J22)</f>
        <v>0</v>
      </c>
      <c r="K23" s="64"/>
      <c r="L23" s="64"/>
      <c r="M23" s="64"/>
      <c r="N23" s="31"/>
      <c r="O23" s="31"/>
      <c r="P23" s="31"/>
      <c r="Q23" s="31"/>
      <c r="R23" s="32"/>
      <c r="T23" s="75">
        <f>SUM(T17:T22)</f>
        <v>0</v>
      </c>
      <c r="U23" s="76">
        <f>SUM(U17:U22)</f>
        <v>0</v>
      </c>
    </row>
    <row r="24" spans="1:21" ht="13" x14ac:dyDescent="0.25">
      <c r="A24" s="160"/>
      <c r="B24" s="160"/>
      <c r="C24" s="161"/>
      <c r="D24" s="162"/>
      <c r="E24" s="163"/>
      <c r="F24" s="164"/>
      <c r="G24" s="165"/>
      <c r="H24" s="166"/>
      <c r="I24" s="167"/>
      <c r="J24" s="168"/>
      <c r="K24" s="169"/>
      <c r="L24" s="64"/>
      <c r="M24" s="172"/>
      <c r="N24" s="186" t="s">
        <v>100</v>
      </c>
      <c r="O24" s="187"/>
      <c r="P24" s="187"/>
      <c r="R24" s="187"/>
      <c r="S24" s="32"/>
    </row>
    <row r="25" spans="1:21" ht="15.5" x14ac:dyDescent="0.35">
      <c r="A25" s="78" t="s">
        <v>46</v>
      </c>
      <c r="B25" s="79"/>
      <c r="C25" s="79"/>
      <c r="D25" s="80"/>
      <c r="E25" s="80"/>
      <c r="F25" s="81"/>
      <c r="G25" s="81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</row>
    <row r="26" spans="1:21" ht="15" customHeight="1" x14ac:dyDescent="0.3">
      <c r="A26" s="4" t="s">
        <v>27</v>
      </c>
      <c r="B26" s="4"/>
      <c r="C26" s="35">
        <f>SUM(I17:I22)</f>
        <v>0</v>
      </c>
      <c r="D26" s="34" t="s">
        <v>9</v>
      </c>
      <c r="E26" s="94"/>
      <c r="F26" s="249" t="s">
        <v>28</v>
      </c>
      <c r="G26" s="249"/>
      <c r="H26" s="249"/>
      <c r="I26" s="35">
        <f>SUM(K16:K22)</f>
        <v>0</v>
      </c>
      <c r="J26" s="34" t="s">
        <v>9</v>
      </c>
      <c r="K26" s="34"/>
      <c r="L26" s="94"/>
      <c r="M26" s="4"/>
      <c r="N26" s="4" t="s">
        <v>54</v>
      </c>
      <c r="O26" s="4"/>
      <c r="P26" s="4"/>
      <c r="Q26" s="4"/>
      <c r="R26" s="4"/>
      <c r="S26" s="4"/>
    </row>
    <row r="27" spans="1:21" ht="13" x14ac:dyDescent="0.3">
      <c r="A27" s="4"/>
      <c r="B27" s="4"/>
      <c r="C27" s="33" t="e">
        <f>IF(J9="","",J9*C26)</f>
        <v>#DIV/0!</v>
      </c>
      <c r="D27" s="34" t="s">
        <v>94</v>
      </c>
      <c r="E27" s="94"/>
      <c r="G27" s="249" t="s">
        <v>30</v>
      </c>
      <c r="H27" s="249"/>
      <c r="I27" s="35">
        <f>C26-I26</f>
        <v>0</v>
      </c>
      <c r="J27" s="34" t="s">
        <v>9</v>
      </c>
      <c r="K27" s="34"/>
      <c r="L27" s="34"/>
      <c r="M27" s="4"/>
      <c r="N27" s="35" t="str">
        <f>IF(J11="","",H23/J11*O9)</f>
        <v/>
      </c>
      <c r="O27" s="34" t="s">
        <v>29</v>
      </c>
      <c r="P27" s="4"/>
      <c r="Q27" s="4"/>
      <c r="R27" s="4"/>
      <c r="S27" s="4"/>
    </row>
    <row r="28" spans="1:21" ht="15.5" x14ac:dyDescent="0.4">
      <c r="A28" s="4"/>
      <c r="B28" s="37"/>
      <c r="C28" s="35" t="str">
        <f>IF(O9="","",C26/O9*VLOOKUP(B9,V35:W44,2,FALSE))</f>
        <v/>
      </c>
      <c r="D28" s="34" t="s">
        <v>32</v>
      </c>
      <c r="E28" s="34"/>
      <c r="F28" s="4"/>
      <c r="H28" s="190" t="str">
        <f>IF(I26=0,"",I27/I26)</f>
        <v/>
      </c>
      <c r="I28" s="35" t="e">
        <f>IF(J9="","",I27*J9)</f>
        <v>#DIV/0!</v>
      </c>
      <c r="J28" s="39" t="s">
        <v>33</v>
      </c>
      <c r="L28" s="4"/>
      <c r="M28" s="4"/>
      <c r="N28" s="36" t="str">
        <f>IF(N27="","",N27/I23)</f>
        <v/>
      </c>
      <c r="O28" s="34" t="s">
        <v>31</v>
      </c>
      <c r="P28" s="4"/>
      <c r="Q28" s="4"/>
      <c r="R28" s="4"/>
      <c r="S28" s="4"/>
    </row>
    <row r="29" spans="1:21" ht="13" x14ac:dyDescent="0.3">
      <c r="A29" s="4"/>
      <c r="B29" s="4"/>
      <c r="C29" s="33"/>
      <c r="D29" s="3"/>
      <c r="E29" s="3"/>
      <c r="F29" s="4"/>
      <c r="G29" s="4"/>
      <c r="H29" s="4"/>
      <c r="I29" s="4"/>
      <c r="J29" s="37"/>
      <c r="K29" s="4"/>
      <c r="L29" s="4"/>
      <c r="M29" s="4"/>
      <c r="N29" s="93" t="str">
        <f>IF(J23=0,"",I23/J23)</f>
        <v/>
      </c>
      <c r="O29" s="4" t="s">
        <v>53</v>
      </c>
      <c r="P29" s="4"/>
      <c r="Q29" s="4"/>
      <c r="R29" s="4"/>
      <c r="S29" s="4"/>
    </row>
    <row r="30" spans="1:21" ht="13" x14ac:dyDescent="0.3">
      <c r="A30" s="40" t="s">
        <v>34</v>
      </c>
      <c r="B30" s="4"/>
      <c r="C30" s="4"/>
      <c r="D30" s="4"/>
      <c r="E30" s="4"/>
      <c r="F30" s="4"/>
      <c r="G30" s="4"/>
      <c r="H30" s="4"/>
      <c r="I30" s="4"/>
      <c r="J30" s="3"/>
      <c r="K30" s="3"/>
      <c r="L30" s="4"/>
      <c r="M30" s="3"/>
      <c r="N30" s="4"/>
      <c r="O30" s="4"/>
      <c r="P30" s="4"/>
      <c r="Q30" s="4"/>
      <c r="R30" s="4"/>
      <c r="S30" s="4"/>
    </row>
    <row r="31" spans="1:2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21" ht="15.5" x14ac:dyDescent="0.35">
      <c r="A32" s="78" t="s">
        <v>35</v>
      </c>
      <c r="B32" s="79"/>
      <c r="C32" s="86" t="s">
        <v>103</v>
      </c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</row>
    <row r="33" spans="1:23" x14ac:dyDescent="0.25">
      <c r="A33" s="4" t="s">
        <v>36</v>
      </c>
      <c r="B33" s="4"/>
      <c r="C33" s="178">
        <v>0.05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V33" s="257" t="s">
        <v>86</v>
      </c>
      <c r="W33" s="257"/>
    </row>
    <row r="34" spans="1:23" x14ac:dyDescent="0.25">
      <c r="A34" s="1" t="s">
        <v>66</v>
      </c>
      <c r="B34" s="4"/>
      <c r="C34" s="178">
        <v>0.15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V34" s="257"/>
      <c r="W34" s="257"/>
    </row>
    <row r="35" spans="1:23" x14ac:dyDescent="0.25">
      <c r="A35" s="41" t="s">
        <v>67</v>
      </c>
      <c r="B35" s="41"/>
      <c r="C35" s="155">
        <v>0.5</v>
      </c>
      <c r="D35" s="250" t="s">
        <v>37</v>
      </c>
      <c r="E35" s="250"/>
      <c r="F35" s="250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V35" s="147" t="s">
        <v>93</v>
      </c>
      <c r="W35" s="148">
        <v>6.4000000000000001E-2</v>
      </c>
    </row>
    <row r="36" spans="1:23" ht="12.75" customHeight="1" x14ac:dyDescent="0.25">
      <c r="A36" s="41" t="s">
        <v>68</v>
      </c>
      <c r="B36" s="42"/>
      <c r="C36" s="155">
        <v>0.66</v>
      </c>
      <c r="D36" s="250"/>
      <c r="E36" s="250"/>
      <c r="F36" s="25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V36" s="147" t="s">
        <v>6</v>
      </c>
      <c r="W36" s="148">
        <v>0.22700000000000001</v>
      </c>
    </row>
    <row r="37" spans="1:23" ht="13" x14ac:dyDescent="0.25">
      <c r="A37" s="41" t="s">
        <v>82</v>
      </c>
      <c r="B37" s="42"/>
      <c r="C37" s="43"/>
      <c r="D37" s="44"/>
      <c r="E37" s="4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V37" s="147" t="s">
        <v>87</v>
      </c>
      <c r="W37" s="148">
        <v>0.27200000000000002</v>
      </c>
    </row>
    <row r="38" spans="1:2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5"/>
      <c r="M38" s="4"/>
      <c r="N38" s="4"/>
      <c r="O38" s="4"/>
      <c r="P38" s="4"/>
      <c r="Q38" s="4"/>
      <c r="R38" s="4"/>
      <c r="S38" s="4"/>
      <c r="V38" s="147" t="s">
        <v>88</v>
      </c>
      <c r="W38" s="148">
        <v>0.27200000000000002</v>
      </c>
    </row>
    <row r="39" spans="1:23" ht="13" x14ac:dyDescent="0.3">
      <c r="A39" s="46" t="s">
        <v>16</v>
      </c>
      <c r="B39" s="237" t="s">
        <v>38</v>
      </c>
      <c r="C39" s="4"/>
      <c r="D39" s="4"/>
      <c r="E39" s="4"/>
      <c r="F39" s="47"/>
      <c r="G39" s="265">
        <f>I26*(100%-C34)</f>
        <v>0</v>
      </c>
      <c r="H39" s="266"/>
      <c r="I39" s="267">
        <f>I26*(100%-C33)</f>
        <v>0</v>
      </c>
      <c r="J39" s="268">
        <f>I26*(100%+C33)</f>
        <v>0</v>
      </c>
      <c r="K39" s="269">
        <f>I26*(100%+C34)</f>
        <v>0</v>
      </c>
      <c r="L39" s="270"/>
      <c r="M39" s="45"/>
      <c r="N39" s="4"/>
      <c r="O39" s="4"/>
      <c r="P39" s="4"/>
      <c r="Q39" s="4"/>
      <c r="R39" s="4"/>
      <c r="S39" s="4"/>
      <c r="V39" s="147" t="s">
        <v>51</v>
      </c>
      <c r="W39" s="148">
        <v>0.32400000000000001</v>
      </c>
    </row>
    <row r="40" spans="1:23" ht="12.75" customHeight="1" x14ac:dyDescent="0.25">
      <c r="A40" s="4"/>
      <c r="B40" s="237"/>
      <c r="C40" s="4"/>
      <c r="D40" s="4"/>
      <c r="E40" s="4"/>
      <c r="F40" s="47"/>
      <c r="G40" s="48">
        <f>-C34</f>
        <v>-0.15</v>
      </c>
      <c r="H40" s="271"/>
      <c r="I40" s="48">
        <f>-C33</f>
        <v>-0.05</v>
      </c>
      <c r="J40" s="272">
        <f>C33</f>
        <v>0.05</v>
      </c>
      <c r="K40" s="49"/>
      <c r="L40" s="50">
        <f>C34</f>
        <v>0.15</v>
      </c>
      <c r="M40" s="45"/>
      <c r="N40" s="4"/>
      <c r="O40" s="4"/>
      <c r="P40" s="4"/>
      <c r="Q40" s="4"/>
      <c r="R40" s="4"/>
      <c r="S40" s="4"/>
      <c r="V40" s="147" t="s">
        <v>52</v>
      </c>
      <c r="W40" s="148">
        <v>0.38500000000000001</v>
      </c>
    </row>
    <row r="41" spans="1:23" ht="13" x14ac:dyDescent="0.25">
      <c r="A41" s="232" t="s">
        <v>39</v>
      </c>
      <c r="B41" s="237"/>
      <c r="C41" s="4"/>
      <c r="D41" s="264" t="str">
        <f>IF(C26&lt;G39,C26,"")</f>
        <v/>
      </c>
      <c r="E41" s="264"/>
      <c r="F41" s="264"/>
      <c r="G41" s="260" t="str">
        <f>IF(AND(C26&lt;I39,C26&gt;G39),C26,"")</f>
        <v/>
      </c>
      <c r="H41" s="260"/>
      <c r="I41" s="273" t="str">
        <f>IF(AND(C26&lt;J39,C26&gt;I39),C26,"")</f>
        <v/>
      </c>
      <c r="J41" s="273"/>
      <c r="K41" s="259" t="str">
        <f>IF(AND(C26&lt;K39,C26&gt;J39),C26,"")</f>
        <v/>
      </c>
      <c r="L41" s="259"/>
      <c r="M41" s="274" t="str">
        <f>IF(C26&gt;K39,C26,"")</f>
        <v/>
      </c>
      <c r="N41" s="274"/>
      <c r="O41" s="274"/>
      <c r="P41" s="4"/>
      <c r="Q41" s="4"/>
      <c r="R41" s="4"/>
      <c r="S41" s="4"/>
      <c r="V41" s="147" t="s">
        <v>89</v>
      </c>
      <c r="W41" s="148">
        <v>2.4E-2</v>
      </c>
    </row>
    <row r="42" spans="1:23" ht="15" customHeight="1" x14ac:dyDescent="0.25">
      <c r="A42" s="232"/>
      <c r="B42" s="237"/>
      <c r="C42" s="4"/>
      <c r="D42" s="251" t="str">
        <f>IF(D41="","",((C35*(G39-I39))+(D41-G39))*J9)</f>
        <v/>
      </c>
      <c r="E42" s="251"/>
      <c r="F42" s="251"/>
      <c r="G42" s="262" t="str">
        <f>IF(G41="","",(G41-I39)*J9*C35)</f>
        <v/>
      </c>
      <c r="H42" s="262"/>
      <c r="I42" s="273"/>
      <c r="J42" s="273"/>
      <c r="K42" s="263" t="str">
        <f>IF(K41="","",(K41-J39)*J9*C36)</f>
        <v/>
      </c>
      <c r="L42" s="263"/>
      <c r="M42" s="261" t="str">
        <f>IF(M41="","",((C35*(K39-J39))+(M41-K39))*J9)</f>
        <v/>
      </c>
      <c r="N42" s="261"/>
      <c r="O42" s="261"/>
      <c r="P42" s="4"/>
      <c r="Q42" s="4"/>
      <c r="R42" s="4"/>
      <c r="S42" s="4"/>
      <c r="V42" s="147" t="s">
        <v>90</v>
      </c>
      <c r="W42" s="148">
        <v>2.4E-2</v>
      </c>
    </row>
    <row r="43" spans="1:23" ht="15" customHeight="1" x14ac:dyDescent="0.25">
      <c r="A43" s="4"/>
      <c r="B43" s="4"/>
      <c r="C43" s="4"/>
      <c r="D43" s="233" t="s">
        <v>107</v>
      </c>
      <c r="E43" s="234"/>
      <c r="F43" s="234"/>
      <c r="G43" s="235" t="str">
        <f>"Bonus"&amp;" "&amp;ROUND(C35,2)*100&amp;"%"</f>
        <v>Bonus 50%</v>
      </c>
      <c r="H43" s="235"/>
      <c r="I43" s="236" t="s">
        <v>41</v>
      </c>
      <c r="J43" s="236"/>
      <c r="K43" s="237" t="str">
        <f>"Malus"&amp;" "&amp;ROUND(C36,2)*100&amp;"%"</f>
        <v>Malus 66%</v>
      </c>
      <c r="L43" s="238"/>
      <c r="M43" s="233" t="s">
        <v>105</v>
      </c>
      <c r="N43" s="234"/>
      <c r="O43" s="234"/>
      <c r="P43" s="4"/>
      <c r="Q43" s="4"/>
      <c r="R43" s="4"/>
      <c r="S43" s="4"/>
      <c r="V43" s="147" t="s">
        <v>91</v>
      </c>
      <c r="W43" s="148">
        <v>0.03</v>
      </c>
    </row>
    <row r="44" spans="1:23" ht="12.75" customHeight="1" x14ac:dyDescent="0.25">
      <c r="A44" s="4"/>
      <c r="B44" s="4"/>
      <c r="D44" s="234"/>
      <c r="E44" s="234"/>
      <c r="F44" s="234"/>
      <c r="G44" s="235"/>
      <c r="H44" s="235"/>
      <c r="I44" s="236"/>
      <c r="J44" s="236"/>
      <c r="K44" s="238"/>
      <c r="L44" s="238"/>
      <c r="M44" s="234"/>
      <c r="N44" s="234"/>
      <c r="O44" s="234"/>
      <c r="P44" s="4"/>
      <c r="Q44" s="4"/>
      <c r="R44" s="4"/>
      <c r="S44" s="4"/>
      <c r="V44" s="147" t="s">
        <v>92</v>
      </c>
      <c r="W44" s="148">
        <v>0.03</v>
      </c>
    </row>
    <row r="45" spans="1:23" x14ac:dyDescent="0.25">
      <c r="A45" s="4"/>
      <c r="B45" s="4"/>
      <c r="C45" s="51"/>
      <c r="D45" s="52"/>
      <c r="E45" s="53"/>
      <c r="F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1:23" x14ac:dyDescent="0.25">
      <c r="A46" s="4"/>
      <c r="B46" s="4"/>
      <c r="C46" s="54"/>
      <c r="D46" s="54"/>
      <c r="E46" s="231"/>
      <c r="F46" s="231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23" ht="15.5" x14ac:dyDescent="0.35">
      <c r="A47" s="78" t="s">
        <v>47</v>
      </c>
      <c r="B47" s="79"/>
      <c r="C47" s="79"/>
      <c r="D47" s="80"/>
      <c r="E47" s="80"/>
      <c r="F47" s="81"/>
      <c r="G47" s="81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4"/>
      <c r="S47" s="4"/>
    </row>
    <row r="48" spans="1:23" ht="1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79"/>
      <c r="S48" s="79"/>
    </row>
    <row r="49" spans="1:19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 ht="15.5" x14ac:dyDescent="0.35">
      <c r="A88" s="78" t="s">
        <v>48</v>
      </c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4"/>
      <c r="S88" s="4"/>
    </row>
    <row r="89" spans="1:19" ht="13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79"/>
      <c r="S89" s="79"/>
    </row>
    <row r="90" spans="1:19" ht="15" customHeight="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</row>
    <row r="91" spans="1:19" ht="13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</row>
    <row r="92" spans="1:19" ht="13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</row>
    <row r="93" spans="1:19" ht="13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</row>
    <row r="94" spans="1:19" ht="13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</row>
    <row r="95" spans="1:19" ht="13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</row>
    <row r="96" spans="1:19" ht="13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</row>
    <row r="97" spans="1:19" ht="13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</row>
    <row r="98" spans="1:19" ht="13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</row>
    <row r="99" spans="1:19" ht="13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</row>
    <row r="100" spans="1:19" ht="13" x14ac:dyDescent="0.25">
      <c r="R100" s="87"/>
      <c r="S100" s="87"/>
    </row>
  </sheetData>
  <mergeCells count="31">
    <mergeCell ref="N14:Q14"/>
    <mergeCell ref="T14:U14"/>
    <mergeCell ref="V33:W34"/>
    <mergeCell ref="H11:I11"/>
    <mergeCell ref="A1:S1"/>
    <mergeCell ref="A2:S2"/>
    <mergeCell ref="A3:S3"/>
    <mergeCell ref="A6:C6"/>
    <mergeCell ref="M9:N9"/>
    <mergeCell ref="F26:H26"/>
    <mergeCell ref="G27:H27"/>
    <mergeCell ref="D35:F36"/>
    <mergeCell ref="M41:O41"/>
    <mergeCell ref="K39:L39"/>
    <mergeCell ref="G41:H41"/>
    <mergeCell ref="I41:J42"/>
    <mergeCell ref="K41:L41"/>
    <mergeCell ref="G42:H42"/>
    <mergeCell ref="K42:L42"/>
    <mergeCell ref="M42:O42"/>
    <mergeCell ref="E46:F46"/>
    <mergeCell ref="D43:F44"/>
    <mergeCell ref="G43:H44"/>
    <mergeCell ref="I43:J44"/>
    <mergeCell ref="K43:L44"/>
    <mergeCell ref="M43:O44"/>
    <mergeCell ref="A41:A42"/>
    <mergeCell ref="D41:F41"/>
    <mergeCell ref="B39:B42"/>
    <mergeCell ref="G39:H39"/>
    <mergeCell ref="D42:F42"/>
  </mergeCells>
  <conditionalFormatting sqref="H28">
    <cfRule type="cellIs" dxfId="11" priority="10" stopIfTrue="1" operator="between">
      <formula>0</formula>
      <formula>0.15</formula>
    </cfRule>
    <cfRule type="cellIs" dxfId="10" priority="11" stopIfTrue="1" operator="lessThan">
      <formula>0</formula>
    </cfRule>
    <cfRule type="cellIs" dxfId="9" priority="12" stopIfTrue="1" operator="greaterThan">
      <formula>0.15</formula>
    </cfRule>
  </conditionalFormatting>
  <conditionalFormatting sqref="Q16:Q22 L16:L22">
    <cfRule type="cellIs" dxfId="8" priority="1" stopIfTrue="1" operator="between">
      <formula>0</formula>
      <formula>0.15</formula>
    </cfRule>
    <cfRule type="cellIs" dxfId="7" priority="2" stopIfTrue="1" operator="greaterThanOrEqual">
      <formula>0.15</formula>
    </cfRule>
    <cfRule type="cellIs" dxfId="6" priority="3" stopIfTrue="1" operator="lessThanOrEqual">
      <formula>0</formula>
    </cfRule>
  </conditionalFormatting>
  <dataValidations disablePrompts="1" count="1">
    <dataValidation type="list" allowBlank="1" showInputMessage="1" showErrorMessage="1" sqref="B9">
      <formula1>$V$35:$V$44</formula1>
    </dataValidation>
  </dataValidations>
  <printOptions horizontalCentered="1"/>
  <pageMargins left="0.23622047244094491" right="0" top="0.52897727272727268" bottom="0.19685039370078741" header="0.31496062992125984" footer="0.31496062992125984"/>
  <pageSetup paperSize="9" scale="55" fitToHeight="3" orientation="portrait" r:id="rId1"/>
  <headerFooter alignWithMargins="0">
    <oddFooter>&amp;LLANGLOIS Thomas TSEF 3E CLASSE DEF; NB&amp;CPage &amp;P&amp;R&amp;D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view="pageBreakPreview" topLeftCell="A28" zoomScaleNormal="100" zoomScaleSheetLayoutView="100" zoomScalePageLayoutView="55" workbookViewId="0">
      <selection activeCell="C35" sqref="C35"/>
    </sheetView>
  </sheetViews>
  <sheetFormatPr baseColWidth="10" defaultColWidth="11.453125" defaultRowHeight="12.5" x14ac:dyDescent="0.25"/>
  <cols>
    <col min="1" max="1" width="11.54296875" style="1" customWidth="1"/>
    <col min="2" max="2" width="10.7265625" style="1" customWidth="1"/>
    <col min="3" max="3" width="10.81640625" style="1" bestFit="1" customWidth="1"/>
    <col min="4" max="4" width="14.453125" style="1" customWidth="1"/>
    <col min="5" max="5" width="9.26953125" style="1" customWidth="1"/>
    <col min="6" max="7" width="13.26953125" style="1" bestFit="1" customWidth="1"/>
    <col min="8" max="8" width="9.81640625" style="1" customWidth="1"/>
    <col min="9" max="9" width="8.26953125" style="1" customWidth="1"/>
    <col min="10" max="10" width="8.54296875" style="1" customWidth="1"/>
    <col min="11" max="11" width="14.1796875" style="1" bestFit="1" customWidth="1"/>
    <col min="12" max="12" width="9.1796875" style="1" bestFit="1" customWidth="1"/>
    <col min="13" max="13" width="8.81640625" style="1" customWidth="1"/>
    <col min="14" max="14" width="8.54296875" style="1" customWidth="1"/>
    <col min="15" max="15" width="8.26953125" style="1" customWidth="1"/>
    <col min="16" max="16" width="9.7265625" style="1" bestFit="1" customWidth="1"/>
    <col min="17" max="18" width="8.26953125" style="1" customWidth="1"/>
    <col min="19" max="19" width="7" style="1" customWidth="1"/>
    <col min="20" max="20" width="11.453125" style="1" customWidth="1"/>
    <col min="21" max="21" width="14.1796875" style="1" bestFit="1" customWidth="1"/>
    <col min="22" max="22" width="13.1796875" style="1" bestFit="1" customWidth="1"/>
    <col min="23" max="23" width="53.7265625" style="1" customWidth="1"/>
    <col min="24" max="24" width="10.1796875" style="1" customWidth="1"/>
    <col min="25" max="25" width="6" style="1" bestFit="1" customWidth="1"/>
    <col min="26" max="16384" width="11.453125" style="1"/>
  </cols>
  <sheetData>
    <row r="1" spans="1:25" ht="15.5" x14ac:dyDescent="0.35">
      <c r="A1" s="243" t="s">
        <v>56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X1" s="90"/>
    </row>
    <row r="2" spans="1:25" ht="15.5" x14ac:dyDescent="0.35">
      <c r="A2" s="244" t="s">
        <v>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"/>
    </row>
    <row r="3" spans="1:25" ht="15.5" x14ac:dyDescent="0.35">
      <c r="A3" s="244" t="s">
        <v>57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"/>
      <c r="X3" s="89"/>
    </row>
    <row r="4" spans="1:25" ht="13" x14ac:dyDescent="0.3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5" ht="15.5" x14ac:dyDescent="0.35">
      <c r="A5" s="78" t="s">
        <v>60</v>
      </c>
      <c r="B5" s="82"/>
      <c r="C5" s="83"/>
      <c r="D5" s="84"/>
      <c r="E5" s="84"/>
      <c r="F5" s="84"/>
      <c r="G5" s="84"/>
      <c r="H5" s="84"/>
      <c r="I5" s="79"/>
      <c r="J5" s="79"/>
      <c r="K5" s="79"/>
      <c r="L5" s="79"/>
      <c r="M5" s="79"/>
      <c r="N5" s="85"/>
      <c r="O5" s="85"/>
      <c r="P5" s="85"/>
      <c r="Q5" s="85"/>
      <c r="R5" s="85"/>
      <c r="S5" s="85"/>
    </row>
    <row r="6" spans="1:25" ht="13" x14ac:dyDescent="0.3">
      <c r="A6" s="230" t="s">
        <v>58</v>
      </c>
      <c r="B6" s="230"/>
      <c r="C6" s="230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25" ht="13" x14ac:dyDescent="0.3">
      <c r="A7" s="3" t="s">
        <v>3</v>
      </c>
      <c r="B7" s="192"/>
      <c r="C7" s="177"/>
      <c r="D7" s="177"/>
      <c r="E7" s="177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25" ht="13" x14ac:dyDescent="0.3">
      <c r="A8" s="3" t="s">
        <v>4</v>
      </c>
      <c r="B8" s="176" t="s">
        <v>83</v>
      </c>
      <c r="C8" s="177"/>
      <c r="D8" s="177"/>
      <c r="E8" s="177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25" x14ac:dyDescent="0.25">
      <c r="A9" s="8" t="s">
        <v>5</v>
      </c>
      <c r="B9" s="239" t="s">
        <v>89</v>
      </c>
      <c r="C9" s="239"/>
      <c r="D9" s="239"/>
      <c r="E9" s="5"/>
      <c r="F9" s="5"/>
      <c r="G9" s="5"/>
      <c r="H9" s="5"/>
      <c r="I9" s="6" t="s">
        <v>55</v>
      </c>
      <c r="J9" s="199" t="e">
        <f>V23/U23</f>
        <v>#DIV/0!</v>
      </c>
      <c r="K9" s="5" t="s">
        <v>44</v>
      </c>
      <c r="M9" s="242" t="s">
        <v>50</v>
      </c>
      <c r="N9" s="242"/>
      <c r="O9" s="173"/>
      <c r="P9" s="4"/>
      <c r="Q9" s="4"/>
      <c r="R9" s="4"/>
      <c r="S9" s="4"/>
    </row>
    <row r="10" spans="1:25" x14ac:dyDescent="0.25">
      <c r="A10" s="4"/>
      <c r="B10" s="118" t="s">
        <v>8</v>
      </c>
      <c r="C10" s="174"/>
      <c r="D10" s="5" t="s">
        <v>9</v>
      </c>
      <c r="E10" s="5"/>
      <c r="F10" s="5"/>
      <c r="G10" s="5"/>
      <c r="H10" s="5"/>
      <c r="I10" s="118" t="s">
        <v>109</v>
      </c>
      <c r="J10" s="193"/>
      <c r="K10" s="8"/>
      <c r="L10" s="4"/>
      <c r="M10" s="8"/>
      <c r="N10" s="5"/>
      <c r="O10" s="5"/>
      <c r="P10" s="4"/>
      <c r="Q10" s="5"/>
      <c r="R10" s="4"/>
      <c r="S10" s="4"/>
    </row>
    <row r="11" spans="1:25" x14ac:dyDescent="0.25">
      <c r="A11" s="4"/>
      <c r="B11" s="118" t="s">
        <v>10</v>
      </c>
      <c r="C11" s="174"/>
      <c r="D11" s="5" t="s">
        <v>11</v>
      </c>
      <c r="E11" s="10"/>
      <c r="F11" s="10"/>
      <c r="G11" s="10"/>
      <c r="H11" s="245" t="s">
        <v>7</v>
      </c>
      <c r="I11" s="245"/>
      <c r="J11" s="175"/>
      <c r="K11" s="4"/>
      <c r="L11" s="4"/>
      <c r="M11" s="4"/>
      <c r="N11" s="5"/>
      <c r="O11" s="5"/>
      <c r="P11" s="5"/>
      <c r="Q11" s="5"/>
      <c r="R11" s="5"/>
      <c r="S11" s="5"/>
    </row>
    <row r="12" spans="1:25" x14ac:dyDescent="0.25">
      <c r="A12" s="4"/>
      <c r="B12" s="9"/>
      <c r="C12" s="11"/>
      <c r="D12" s="10"/>
      <c r="E12" s="10"/>
      <c r="F12" s="10"/>
      <c r="G12" s="10"/>
      <c r="H12" s="10"/>
      <c r="I12" s="4"/>
      <c r="J12" s="4"/>
      <c r="K12" s="4"/>
      <c r="L12" s="4"/>
      <c r="M12" s="4"/>
      <c r="N12" s="5"/>
      <c r="O12" s="4"/>
      <c r="P12" s="4"/>
      <c r="Q12" s="4"/>
      <c r="R12" s="5"/>
      <c r="S12" s="5"/>
    </row>
    <row r="13" spans="1:25" ht="16" thickBot="1" x14ac:dyDescent="0.4">
      <c r="A13" s="78" t="s">
        <v>49</v>
      </c>
      <c r="B13" s="82"/>
      <c r="C13" s="83"/>
      <c r="D13" s="84"/>
      <c r="E13" s="84"/>
      <c r="F13" s="84"/>
      <c r="G13" s="84"/>
      <c r="H13" s="84"/>
      <c r="I13" s="79"/>
      <c r="J13" s="79"/>
      <c r="K13" s="79"/>
      <c r="L13" s="79"/>
      <c r="M13" s="79"/>
      <c r="N13" s="85"/>
      <c r="O13" s="85"/>
      <c r="P13" s="85"/>
      <c r="Q13" s="85"/>
      <c r="R13" s="85"/>
      <c r="S13" s="85"/>
      <c r="X13" s="4"/>
      <c r="Y13" s="4"/>
    </row>
    <row r="14" spans="1:25" ht="15" customHeight="1" x14ac:dyDescent="0.3">
      <c r="A14" s="5"/>
      <c r="B14" s="9"/>
      <c r="C14" s="11"/>
      <c r="D14" s="10"/>
      <c r="E14" s="10"/>
      <c r="F14" s="10"/>
      <c r="G14" s="10"/>
      <c r="H14" s="4"/>
      <c r="I14" s="4"/>
      <c r="J14" s="4"/>
      <c r="K14" s="4"/>
      <c r="L14" s="45"/>
      <c r="M14" s="246" t="s">
        <v>12</v>
      </c>
      <c r="N14" s="247"/>
      <c r="O14" s="247"/>
      <c r="P14" s="248"/>
      <c r="Q14" s="4"/>
      <c r="R14" s="4"/>
      <c r="S14" s="4"/>
      <c r="U14" s="240" t="s">
        <v>45</v>
      </c>
      <c r="V14" s="241"/>
    </row>
    <row r="15" spans="1:25" s="16" customFormat="1" ht="45" customHeight="1" x14ac:dyDescent="0.35">
      <c r="A15" s="14" t="s">
        <v>1</v>
      </c>
      <c r="B15" s="14" t="s">
        <v>13</v>
      </c>
      <c r="C15" s="12" t="s">
        <v>63</v>
      </c>
      <c r="D15" s="65" t="s">
        <v>43</v>
      </c>
      <c r="E15" s="131" t="s">
        <v>64</v>
      </c>
      <c r="F15" s="131" t="s">
        <v>98</v>
      </c>
      <c r="G15" s="131" t="s">
        <v>110</v>
      </c>
      <c r="H15" s="12" t="s">
        <v>15</v>
      </c>
      <c r="I15" s="12" t="s">
        <v>0</v>
      </c>
      <c r="J15" s="60" t="s">
        <v>16</v>
      </c>
      <c r="K15" s="60" t="s">
        <v>17</v>
      </c>
      <c r="L15" s="61"/>
      <c r="M15" s="13" t="s">
        <v>15</v>
      </c>
      <c r="N15" s="14" t="s">
        <v>0</v>
      </c>
      <c r="O15" s="12" t="s">
        <v>16</v>
      </c>
      <c r="P15" s="15" t="s">
        <v>18</v>
      </c>
      <c r="Q15" s="119"/>
      <c r="R15" s="119"/>
      <c r="S15" s="119"/>
      <c r="U15" s="70" t="s">
        <v>43</v>
      </c>
      <c r="V15" s="71" t="s">
        <v>42</v>
      </c>
    </row>
    <row r="16" spans="1:25" ht="21" customHeight="1" x14ac:dyDescent="0.25">
      <c r="A16" s="14" t="s">
        <v>19</v>
      </c>
      <c r="B16" s="69"/>
      <c r="C16" s="23"/>
      <c r="D16" s="66"/>
      <c r="E16" s="180"/>
      <c r="F16" s="132"/>
      <c r="G16" s="132"/>
      <c r="H16" s="18"/>
      <c r="I16" s="19"/>
      <c r="J16" s="62"/>
      <c r="K16" s="63"/>
      <c r="L16" s="32"/>
      <c r="M16" s="20"/>
      <c r="N16" s="21"/>
      <c r="O16" s="18"/>
      <c r="P16" s="22"/>
      <c r="Q16" s="4"/>
      <c r="R16" s="4"/>
      <c r="S16" s="4"/>
      <c r="U16" s="72"/>
      <c r="V16" s="73"/>
    </row>
    <row r="17" spans="1:24" ht="21" customHeight="1" x14ac:dyDescent="0.25">
      <c r="A17" s="14" t="s">
        <v>20</v>
      </c>
      <c r="B17" s="69"/>
      <c r="C17" s="17"/>
      <c r="D17" s="111" t="str">
        <f>IF(B17="","",C17-C16)</f>
        <v/>
      </c>
      <c r="E17" s="180"/>
      <c r="F17" s="132" t="str">
        <f>IF(E17="","",E17-E16)</f>
        <v/>
      </c>
      <c r="G17" s="19">
        <f t="shared" ref="G17:G22" si="0">IF(E17="",0,F17*$C$11)</f>
        <v>0</v>
      </c>
      <c r="H17" s="21" t="str">
        <f t="shared" ref="H17:H22" si="1">IF(B17="","",D17-G17)</f>
        <v/>
      </c>
      <c r="I17" s="138"/>
      <c r="J17" s="140" t="str">
        <f t="shared" ref="J17:J22" si="2">IF(B17="","",(($C$10/$J$10)*I17))</f>
        <v/>
      </c>
      <c r="K17" s="63" t="str">
        <f t="shared" ref="K17:K22" si="3">IF(I17="","",(H17-J17)/J17)</f>
        <v/>
      </c>
      <c r="L17" s="32"/>
      <c r="M17" s="20" t="str">
        <f t="shared" ref="M17:M22" si="4">IF(H17="","",H17+M16)</f>
        <v/>
      </c>
      <c r="N17" s="21" t="str">
        <f t="shared" ref="N17:N22" si="5">IF(I17="","",N16+I17)</f>
        <v/>
      </c>
      <c r="O17" s="18" t="str">
        <f t="shared" ref="O17:O22" si="6">IF(I17="","",$C$10/$J$10*N17)</f>
        <v/>
      </c>
      <c r="P17" s="22" t="str">
        <f t="shared" ref="P17:P22" si="7">IF(I17="","",(M17-O17)/O17)</f>
        <v/>
      </c>
      <c r="Q17" s="4"/>
      <c r="R17" s="4"/>
      <c r="S17" s="4"/>
      <c r="U17" s="91"/>
      <c r="V17" s="73"/>
    </row>
    <row r="18" spans="1:24" ht="21" customHeight="1" x14ac:dyDescent="0.25">
      <c r="A18" s="14" t="s">
        <v>21</v>
      </c>
      <c r="B18" s="69"/>
      <c r="C18" s="17"/>
      <c r="D18" s="111" t="str">
        <f t="shared" ref="D18:D22" si="8">IF(B18="","",C18-C17)</f>
        <v/>
      </c>
      <c r="E18" s="180"/>
      <c r="F18" s="132" t="str">
        <f t="shared" ref="F18:F21" si="9">IF(E18="","",E18-E17)</f>
        <v/>
      </c>
      <c r="G18" s="19">
        <f t="shared" si="0"/>
        <v>0</v>
      </c>
      <c r="H18" s="21" t="str">
        <f>IF(B18="","",D18-G18)</f>
        <v/>
      </c>
      <c r="I18" s="138"/>
      <c r="J18" s="140" t="str">
        <f t="shared" si="2"/>
        <v/>
      </c>
      <c r="K18" s="63" t="str">
        <f t="shared" si="3"/>
        <v/>
      </c>
      <c r="L18" s="32"/>
      <c r="M18" s="20" t="str">
        <f t="shared" si="4"/>
        <v/>
      </c>
      <c r="N18" s="21" t="str">
        <f t="shared" si="5"/>
        <v/>
      </c>
      <c r="O18" s="18" t="str">
        <f t="shared" si="6"/>
        <v/>
      </c>
      <c r="P18" s="22" t="str">
        <f t="shared" si="7"/>
        <v/>
      </c>
      <c r="Q18" s="4"/>
      <c r="R18" s="4"/>
      <c r="S18" s="4"/>
      <c r="U18" s="91"/>
      <c r="V18" s="73"/>
    </row>
    <row r="19" spans="1:24" ht="21" customHeight="1" x14ac:dyDescent="0.25">
      <c r="A19" s="14" t="s">
        <v>22</v>
      </c>
      <c r="B19" s="69"/>
      <c r="C19" s="23"/>
      <c r="D19" s="111" t="str">
        <f t="shared" si="8"/>
        <v/>
      </c>
      <c r="E19" s="180"/>
      <c r="F19" s="132" t="str">
        <f t="shared" si="9"/>
        <v/>
      </c>
      <c r="G19" s="19">
        <f t="shared" si="0"/>
        <v>0</v>
      </c>
      <c r="H19" s="21" t="str">
        <f t="shared" si="1"/>
        <v/>
      </c>
      <c r="I19" s="138"/>
      <c r="J19" s="140" t="str">
        <f t="shared" si="2"/>
        <v/>
      </c>
      <c r="K19" s="63" t="str">
        <f t="shared" si="3"/>
        <v/>
      </c>
      <c r="L19" s="32"/>
      <c r="M19" s="20" t="str">
        <f t="shared" si="4"/>
        <v/>
      </c>
      <c r="N19" s="21" t="str">
        <f t="shared" si="5"/>
        <v/>
      </c>
      <c r="O19" s="18" t="str">
        <f t="shared" si="6"/>
        <v/>
      </c>
      <c r="P19" s="22" t="str">
        <f t="shared" si="7"/>
        <v/>
      </c>
      <c r="Q19" s="4"/>
      <c r="R19" s="4"/>
      <c r="S19" s="4"/>
      <c r="U19" s="91"/>
      <c r="V19" s="73"/>
    </row>
    <row r="20" spans="1:24" ht="21" customHeight="1" x14ac:dyDescent="0.25">
      <c r="A20" s="14" t="s">
        <v>23</v>
      </c>
      <c r="B20" s="69"/>
      <c r="C20" s="17"/>
      <c r="D20" s="111" t="str">
        <f t="shared" si="8"/>
        <v/>
      </c>
      <c r="E20" s="180"/>
      <c r="F20" s="132" t="str">
        <f t="shared" si="9"/>
        <v/>
      </c>
      <c r="G20" s="19">
        <f t="shared" si="0"/>
        <v>0</v>
      </c>
      <c r="H20" s="21" t="str">
        <f t="shared" si="1"/>
        <v/>
      </c>
      <c r="I20" s="138"/>
      <c r="J20" s="140" t="str">
        <f t="shared" si="2"/>
        <v/>
      </c>
      <c r="K20" s="63" t="str">
        <f t="shared" si="3"/>
        <v/>
      </c>
      <c r="L20" s="32"/>
      <c r="M20" s="20" t="str">
        <f t="shared" si="4"/>
        <v/>
      </c>
      <c r="N20" s="21" t="str">
        <f t="shared" si="5"/>
        <v/>
      </c>
      <c r="O20" s="18" t="str">
        <f t="shared" si="6"/>
        <v/>
      </c>
      <c r="P20" s="22" t="str">
        <f t="shared" si="7"/>
        <v/>
      </c>
      <c r="Q20" s="4"/>
      <c r="R20" s="4"/>
      <c r="S20" s="4"/>
      <c r="U20" s="91"/>
      <c r="V20" s="73"/>
    </row>
    <row r="21" spans="1:24" ht="21" customHeight="1" x14ac:dyDescent="0.25">
      <c r="A21" s="14" t="s">
        <v>24</v>
      </c>
      <c r="B21" s="69"/>
      <c r="C21" s="17"/>
      <c r="D21" s="111" t="str">
        <f t="shared" si="8"/>
        <v/>
      </c>
      <c r="E21" s="180"/>
      <c r="F21" s="132" t="str">
        <f t="shared" si="9"/>
        <v/>
      </c>
      <c r="G21" s="19">
        <f t="shared" si="0"/>
        <v>0</v>
      </c>
      <c r="H21" s="21" t="str">
        <f t="shared" si="1"/>
        <v/>
      </c>
      <c r="I21" s="138"/>
      <c r="J21" s="140" t="str">
        <f t="shared" si="2"/>
        <v/>
      </c>
      <c r="K21" s="63" t="str">
        <f t="shared" si="3"/>
        <v/>
      </c>
      <c r="L21" s="32"/>
      <c r="M21" s="20" t="str">
        <f t="shared" si="4"/>
        <v/>
      </c>
      <c r="N21" s="21" t="str">
        <f t="shared" si="5"/>
        <v/>
      </c>
      <c r="O21" s="18" t="str">
        <f t="shared" si="6"/>
        <v/>
      </c>
      <c r="P21" s="22" t="str">
        <f t="shared" si="7"/>
        <v/>
      </c>
      <c r="Q21" s="4"/>
      <c r="R21" s="4"/>
      <c r="S21" s="4"/>
      <c r="U21" s="91"/>
      <c r="V21" s="73"/>
    </row>
    <row r="22" spans="1:24" ht="23.5" thickBot="1" x14ac:dyDescent="0.3">
      <c r="A22" s="56" t="s">
        <v>25</v>
      </c>
      <c r="B22" s="69"/>
      <c r="C22" s="24"/>
      <c r="D22" s="111" t="str">
        <f t="shared" si="8"/>
        <v/>
      </c>
      <c r="E22" s="181"/>
      <c r="F22" s="132" t="str">
        <f>IF(E22="","",E22-E21)</f>
        <v/>
      </c>
      <c r="G22" s="19">
        <f t="shared" si="0"/>
        <v>0</v>
      </c>
      <c r="H22" s="21" t="str">
        <f t="shared" si="1"/>
        <v/>
      </c>
      <c r="I22" s="139"/>
      <c r="J22" s="140" t="str">
        <f t="shared" si="2"/>
        <v/>
      </c>
      <c r="K22" s="63" t="str">
        <f t="shared" si="3"/>
        <v/>
      </c>
      <c r="L22" s="32"/>
      <c r="M22" s="26" t="str">
        <f t="shared" si="4"/>
        <v/>
      </c>
      <c r="N22" s="27" t="str">
        <f t="shared" si="5"/>
        <v/>
      </c>
      <c r="O22" s="28" t="str">
        <f t="shared" si="6"/>
        <v/>
      </c>
      <c r="P22" s="29" t="str">
        <f t="shared" si="7"/>
        <v/>
      </c>
      <c r="Q22" s="4"/>
      <c r="R22" s="4"/>
      <c r="S22" s="4"/>
      <c r="U22" s="92"/>
      <c r="V22" s="74"/>
    </row>
    <row r="23" spans="1:24" ht="21" customHeight="1" thickBot="1" x14ac:dyDescent="0.3">
      <c r="A23" s="30" t="s">
        <v>26</v>
      </c>
      <c r="B23" s="57"/>
      <c r="C23" s="58"/>
      <c r="D23" s="67">
        <f>SUM(D16:D22)</f>
        <v>0</v>
      </c>
      <c r="E23" s="133"/>
      <c r="F23" s="134">
        <f>SUM(F16:F22)</f>
        <v>0</v>
      </c>
      <c r="G23" s="135">
        <f>SUM(G16:G22)</f>
        <v>0</v>
      </c>
      <c r="H23" s="77">
        <f>SUM(H17:H22)</f>
        <v>0</v>
      </c>
      <c r="I23" s="68">
        <f>SUM(I16:I22)</f>
        <v>0</v>
      </c>
      <c r="J23" s="64"/>
      <c r="K23" s="64"/>
      <c r="L23" s="64"/>
      <c r="M23" s="31"/>
      <c r="N23" s="31"/>
      <c r="O23" s="31"/>
      <c r="P23" s="31"/>
      <c r="Q23" s="32"/>
      <c r="R23" s="4"/>
      <c r="S23" s="4"/>
      <c r="U23" s="75">
        <f>SUM(U17:U22)</f>
        <v>0</v>
      </c>
      <c r="V23" s="76">
        <f>SUM(V17:V22)</f>
        <v>0</v>
      </c>
    </row>
    <row r="24" spans="1:24" ht="13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5"/>
      <c r="L24" s="172"/>
      <c r="M24" s="186" t="s">
        <v>100</v>
      </c>
      <c r="N24" s="187"/>
      <c r="O24" s="187"/>
      <c r="P24" s="4"/>
      <c r="Q24" s="4"/>
      <c r="R24" s="4"/>
      <c r="S24" s="4"/>
    </row>
    <row r="25" spans="1:24" ht="15.5" x14ac:dyDescent="0.35">
      <c r="A25" s="78" t="s">
        <v>46</v>
      </c>
      <c r="B25" s="79"/>
      <c r="C25" s="79"/>
      <c r="D25" s="80"/>
      <c r="E25" s="80"/>
      <c r="F25" s="81"/>
      <c r="G25" s="81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</row>
    <row r="26" spans="1:24" ht="15" customHeight="1" x14ac:dyDescent="0.3">
      <c r="A26" s="4" t="s">
        <v>27</v>
      </c>
      <c r="B26" s="4"/>
      <c r="C26" s="35">
        <f>SUM(H17:H22)</f>
        <v>0</v>
      </c>
      <c r="D26" s="194" t="s">
        <v>9</v>
      </c>
      <c r="E26" s="194"/>
      <c r="F26" s="258" t="s">
        <v>28</v>
      </c>
      <c r="G26" s="258"/>
      <c r="H26" s="258"/>
      <c r="I26" s="35">
        <f>SUM(J16:J22)</f>
        <v>0</v>
      </c>
      <c r="J26" s="194" t="s">
        <v>9</v>
      </c>
      <c r="K26" s="194"/>
      <c r="L26" s="194"/>
      <c r="M26" s="195"/>
      <c r="N26" s="195" t="s">
        <v>54</v>
      </c>
      <c r="O26" s="195"/>
      <c r="P26" s="195"/>
      <c r="Q26" s="4"/>
      <c r="R26" s="4"/>
      <c r="S26" s="4"/>
    </row>
    <row r="27" spans="1:24" ht="13" x14ac:dyDescent="0.3">
      <c r="A27" s="4"/>
      <c r="B27" s="4"/>
      <c r="C27" s="35" t="e">
        <f>IF(J9="","",J9*C26)</f>
        <v>#DIV/0!</v>
      </c>
      <c r="D27" s="34" t="s">
        <v>94</v>
      </c>
      <c r="E27" s="194"/>
      <c r="F27" s="196"/>
      <c r="G27" s="258" t="s">
        <v>30</v>
      </c>
      <c r="H27" s="258"/>
      <c r="I27" s="35">
        <f>C26-I26</f>
        <v>0</v>
      </c>
      <c r="J27" s="194" t="s">
        <v>9</v>
      </c>
      <c r="K27" s="194"/>
      <c r="L27" s="194"/>
      <c r="M27" s="195"/>
      <c r="N27" s="35" t="str">
        <f>IF(J11="","",H23/J11*O9)</f>
        <v/>
      </c>
      <c r="O27" s="194" t="s">
        <v>29</v>
      </c>
      <c r="P27" s="195"/>
      <c r="Q27" s="4"/>
      <c r="R27" s="4"/>
      <c r="S27" s="4"/>
    </row>
    <row r="28" spans="1:24" ht="15.5" x14ac:dyDescent="0.4">
      <c r="A28" s="4"/>
      <c r="B28" s="37"/>
      <c r="C28" s="35" t="str">
        <f>IF(O9="","",C26/O9*VLOOKUP(B9,W32:X41,2,FALSE))</f>
        <v/>
      </c>
      <c r="D28" s="194" t="s">
        <v>32</v>
      </c>
      <c r="E28" s="194"/>
      <c r="F28" s="195"/>
      <c r="G28" s="196"/>
      <c r="H28" s="198" t="str">
        <f>IF(I26=0,"",I27/I26)</f>
        <v/>
      </c>
      <c r="I28" s="35" t="e">
        <f>IF(J9="","",I27*J9)</f>
        <v>#DIV/0!</v>
      </c>
      <c r="J28" s="197" t="s">
        <v>33</v>
      </c>
      <c r="K28" s="196"/>
      <c r="L28" s="195"/>
      <c r="M28" s="195"/>
      <c r="N28" s="35" t="str">
        <f>IF(N27="","",N27/I23)</f>
        <v/>
      </c>
      <c r="O28" s="194" t="s">
        <v>31</v>
      </c>
      <c r="P28" s="195"/>
      <c r="Q28" s="4"/>
      <c r="R28" s="4"/>
      <c r="S28" s="4"/>
    </row>
    <row r="29" spans="1:24" ht="13" x14ac:dyDescent="0.3">
      <c r="A29" s="4"/>
      <c r="B29" s="4"/>
      <c r="C29" s="35"/>
      <c r="D29" s="35"/>
      <c r="E29" s="35"/>
      <c r="F29" s="195"/>
      <c r="G29" s="195"/>
      <c r="H29" s="195"/>
      <c r="I29" s="195"/>
      <c r="J29" s="35"/>
      <c r="K29" s="195"/>
      <c r="L29" s="195"/>
      <c r="M29" s="195"/>
      <c r="N29" s="35" t="str">
        <f>IF(I23=0,"",H23/I23)</f>
        <v/>
      </c>
      <c r="O29" s="195" t="s">
        <v>53</v>
      </c>
      <c r="P29" s="195"/>
      <c r="Q29" s="4"/>
      <c r="R29" s="4"/>
      <c r="S29" s="4"/>
    </row>
    <row r="30" spans="1:24" ht="13" x14ac:dyDescent="0.3">
      <c r="A30" s="40" t="s">
        <v>34</v>
      </c>
      <c r="B30" s="4"/>
      <c r="C30" s="4"/>
      <c r="D30" s="4"/>
      <c r="E30" s="4"/>
      <c r="F30" s="4"/>
      <c r="G30" s="4"/>
      <c r="H30" s="4"/>
      <c r="I30" s="4"/>
      <c r="J30" s="3"/>
      <c r="K30" s="3"/>
      <c r="L30" s="4"/>
      <c r="M30" s="3"/>
      <c r="N30" s="4"/>
      <c r="O30" s="4"/>
      <c r="P30" s="4"/>
      <c r="Q30" s="4"/>
      <c r="R30" s="4"/>
      <c r="S30" s="4"/>
      <c r="W30" s="227" t="s">
        <v>86</v>
      </c>
      <c r="X30" s="227"/>
    </row>
    <row r="31" spans="1:24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W31" s="227"/>
      <c r="X31" s="227"/>
    </row>
    <row r="32" spans="1:24" ht="15.5" x14ac:dyDescent="0.35">
      <c r="A32" s="78" t="s">
        <v>35</v>
      </c>
      <c r="B32" s="79"/>
      <c r="C32" s="86" t="s">
        <v>103</v>
      </c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W32" s="147" t="s">
        <v>93</v>
      </c>
      <c r="X32" s="148">
        <v>6.4000000000000001E-2</v>
      </c>
    </row>
    <row r="33" spans="1:24" x14ac:dyDescent="0.25">
      <c r="A33" s="4" t="s">
        <v>36</v>
      </c>
      <c r="B33" s="4"/>
      <c r="C33" s="178">
        <v>0.05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W33" s="147" t="s">
        <v>6</v>
      </c>
      <c r="X33" s="148">
        <v>0.22700000000000001</v>
      </c>
    </row>
    <row r="34" spans="1:24" x14ac:dyDescent="0.25">
      <c r="A34" s="1" t="s">
        <v>66</v>
      </c>
      <c r="B34" s="4"/>
      <c r="C34" s="178">
        <v>0.15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W34" s="147" t="s">
        <v>87</v>
      </c>
      <c r="X34" s="148">
        <v>0.27200000000000002</v>
      </c>
    </row>
    <row r="35" spans="1:24" ht="12.75" customHeight="1" x14ac:dyDescent="0.25">
      <c r="A35" s="41" t="s">
        <v>67</v>
      </c>
      <c r="B35" s="41"/>
      <c r="C35" s="155">
        <v>0.5</v>
      </c>
      <c r="D35" s="250" t="s">
        <v>37</v>
      </c>
      <c r="E35" s="250"/>
      <c r="F35" s="250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W35" s="147" t="s">
        <v>88</v>
      </c>
      <c r="X35" s="148">
        <v>0.27200000000000002</v>
      </c>
    </row>
    <row r="36" spans="1:24" x14ac:dyDescent="0.25">
      <c r="A36" s="41" t="s">
        <v>68</v>
      </c>
      <c r="B36" s="42"/>
      <c r="C36" s="155">
        <v>0.66</v>
      </c>
      <c r="D36" s="250"/>
      <c r="E36" s="250"/>
      <c r="F36" s="25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W36" s="147" t="s">
        <v>51</v>
      </c>
      <c r="X36" s="148">
        <v>0.32400000000000001</v>
      </c>
    </row>
    <row r="37" spans="1:24" ht="13" x14ac:dyDescent="0.25">
      <c r="A37" s="41" t="s">
        <v>82</v>
      </c>
      <c r="B37" s="42"/>
      <c r="C37" s="43"/>
      <c r="D37" s="44"/>
      <c r="E37" s="4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W37" s="147" t="s">
        <v>52</v>
      </c>
      <c r="X37" s="148">
        <v>0.38500000000000001</v>
      </c>
    </row>
    <row r="38" spans="1:2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5"/>
      <c r="M38" s="4"/>
      <c r="N38" s="4"/>
      <c r="O38" s="4"/>
      <c r="P38" s="4"/>
      <c r="Q38" s="4"/>
      <c r="R38" s="4"/>
      <c r="S38" s="4"/>
      <c r="W38" s="147" t="s">
        <v>89</v>
      </c>
      <c r="X38" s="148">
        <v>2.4E-2</v>
      </c>
    </row>
    <row r="39" spans="1:24" ht="12.75" customHeight="1" x14ac:dyDescent="0.3">
      <c r="A39" s="46" t="s">
        <v>16</v>
      </c>
      <c r="B39" s="237" t="s">
        <v>38</v>
      </c>
      <c r="C39" s="4"/>
      <c r="D39" s="4"/>
      <c r="E39" s="4"/>
      <c r="F39" s="47"/>
      <c r="G39" s="265">
        <f>I26*(100%-C34)</f>
        <v>0</v>
      </c>
      <c r="H39" s="266"/>
      <c r="I39" s="267">
        <f>I26*(100%-C33)</f>
        <v>0</v>
      </c>
      <c r="J39" s="268">
        <f>I26*(100%+C33)</f>
        <v>0</v>
      </c>
      <c r="K39" s="269">
        <f>I26*(100%+C34)</f>
        <v>0</v>
      </c>
      <c r="L39" s="270"/>
      <c r="M39" s="45"/>
      <c r="N39" s="4"/>
      <c r="O39" s="4"/>
      <c r="P39" s="4"/>
      <c r="Q39" s="4"/>
      <c r="R39" s="4"/>
      <c r="S39" s="4" t="str">
        <f>IF(AND(C26&lt;J39,C26&gt;I39),C26,"")</f>
        <v/>
      </c>
      <c r="W39" s="147" t="s">
        <v>90</v>
      </c>
      <c r="X39" s="148">
        <v>2.4E-2</v>
      </c>
    </row>
    <row r="40" spans="1:24" x14ac:dyDescent="0.25">
      <c r="A40" s="4"/>
      <c r="B40" s="237"/>
      <c r="C40" s="4"/>
      <c r="D40" s="4"/>
      <c r="E40" s="4"/>
      <c r="F40" s="47"/>
      <c r="G40" s="48">
        <f>-C34</f>
        <v>-0.15</v>
      </c>
      <c r="H40" s="271"/>
      <c r="I40" s="48">
        <f>-C33</f>
        <v>-0.05</v>
      </c>
      <c r="J40" s="272">
        <f>C33</f>
        <v>0.05</v>
      </c>
      <c r="K40" s="49"/>
      <c r="L40" s="50">
        <f>C34</f>
        <v>0.15</v>
      </c>
      <c r="M40" s="45"/>
      <c r="N40" s="4"/>
      <c r="O40" s="4"/>
      <c r="P40" s="4"/>
      <c r="Q40" s="4"/>
      <c r="R40" s="4"/>
      <c r="S40" s="4"/>
      <c r="W40" s="147" t="s">
        <v>91</v>
      </c>
      <c r="X40" s="148">
        <v>0.03</v>
      </c>
    </row>
    <row r="41" spans="1:24" ht="15" customHeight="1" x14ac:dyDescent="0.25">
      <c r="A41" s="232" t="s">
        <v>39</v>
      </c>
      <c r="B41" s="237"/>
      <c r="C41" s="4"/>
      <c r="D41" s="264" t="str">
        <f>IF(C26&lt;G39,C26,"")</f>
        <v/>
      </c>
      <c r="E41" s="264"/>
      <c r="F41" s="264"/>
      <c r="G41" s="260" t="str">
        <f>IF(AND(C26&lt;I39,C26&gt;G39),C26,"")</f>
        <v/>
      </c>
      <c r="H41" s="260"/>
      <c r="I41" s="273" t="str">
        <f>IF(AND(C26&lt;J39,C26&gt;I39),C26,"")</f>
        <v/>
      </c>
      <c r="J41" s="273"/>
      <c r="K41" s="259" t="str">
        <f>IF(AND(C26&lt;K39,C26&gt;J39),C26,"")</f>
        <v/>
      </c>
      <c r="L41" s="259"/>
      <c r="M41" s="274" t="str">
        <f>IF(C26&gt;K39,C26,"")</f>
        <v/>
      </c>
      <c r="N41" s="274"/>
      <c r="O41" s="274"/>
      <c r="P41" s="4"/>
      <c r="Q41" s="4"/>
      <c r="R41" s="4"/>
      <c r="S41" s="4"/>
      <c r="W41" s="147" t="s">
        <v>92</v>
      </c>
      <c r="X41" s="148">
        <v>0.03</v>
      </c>
    </row>
    <row r="42" spans="1:24" ht="15" customHeight="1" x14ac:dyDescent="0.25">
      <c r="A42" s="232"/>
      <c r="B42" s="237"/>
      <c r="C42" s="4"/>
      <c r="D42" s="251" t="str">
        <f>IF(D41="","",((C35*(G39-I39))+(D41-G39))*J9)</f>
        <v/>
      </c>
      <c r="E42" s="251"/>
      <c r="F42" s="251"/>
      <c r="G42" s="262" t="str">
        <f>IF(G41="","",(G41-I39)*J9*C35)</f>
        <v/>
      </c>
      <c r="H42" s="262"/>
      <c r="I42" s="273"/>
      <c r="J42" s="273"/>
      <c r="K42" s="263" t="str">
        <f>IF(K41="","",(K41-J39)*J9*C36)</f>
        <v/>
      </c>
      <c r="L42" s="263"/>
      <c r="M42" s="261" t="str">
        <f>IF(M41="","",((C35*(K39-J39))+(M41-K39))*J9)</f>
        <v/>
      </c>
      <c r="N42" s="261"/>
      <c r="O42" s="261"/>
      <c r="P42" s="4"/>
      <c r="Q42" s="4"/>
      <c r="R42" s="4"/>
      <c r="S42" s="4"/>
    </row>
    <row r="43" spans="1:24" ht="12.75" customHeight="1" x14ac:dyDescent="0.25">
      <c r="A43" s="4"/>
      <c r="B43" s="4"/>
      <c r="C43" s="4"/>
      <c r="D43" s="233" t="s">
        <v>40</v>
      </c>
      <c r="E43" s="234"/>
      <c r="F43" s="234"/>
      <c r="G43" s="235" t="str">
        <f>"Bonus"&amp;" "&amp;ROUND(C35,2)*100&amp;"%"</f>
        <v>Bonus 50%</v>
      </c>
      <c r="H43" s="235"/>
      <c r="I43" s="236" t="s">
        <v>41</v>
      </c>
      <c r="J43" s="236"/>
      <c r="K43" s="237" t="str">
        <f>"Malus"&amp;" "&amp;ROUND(C36,2)*100&amp;"%"</f>
        <v>Malus 66%</v>
      </c>
      <c r="L43" s="238"/>
      <c r="M43" s="233" t="s">
        <v>40</v>
      </c>
      <c r="N43" s="234"/>
      <c r="O43" s="234"/>
      <c r="P43" s="4"/>
      <c r="Q43" s="4"/>
      <c r="R43" s="4"/>
      <c r="S43" s="4"/>
    </row>
    <row r="44" spans="1:24" x14ac:dyDescent="0.25">
      <c r="A44" s="4"/>
      <c r="B44" s="4"/>
      <c r="D44" s="234"/>
      <c r="E44" s="234"/>
      <c r="F44" s="234"/>
      <c r="G44" s="235"/>
      <c r="H44" s="235"/>
      <c r="I44" s="236"/>
      <c r="J44" s="236"/>
      <c r="K44" s="238"/>
      <c r="L44" s="238"/>
      <c r="M44" s="234"/>
      <c r="N44" s="234"/>
      <c r="O44" s="234"/>
      <c r="P44" s="4"/>
      <c r="Q44" s="4"/>
      <c r="R44" s="4"/>
      <c r="S44" s="4"/>
    </row>
    <row r="45" spans="1:24" x14ac:dyDescent="0.25">
      <c r="A45" s="4"/>
      <c r="B45" s="4"/>
      <c r="C45" s="51"/>
      <c r="D45" s="52"/>
      <c r="E45" s="53"/>
      <c r="F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1:24" x14ac:dyDescent="0.25">
      <c r="A46" s="4"/>
      <c r="B46" s="4"/>
      <c r="C46" s="54"/>
      <c r="D46" s="54"/>
      <c r="E46" s="231"/>
      <c r="F46" s="231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24" ht="15.5" x14ac:dyDescent="0.35">
      <c r="A47" s="78" t="s">
        <v>47</v>
      </c>
      <c r="B47" s="79"/>
      <c r="C47" s="79"/>
      <c r="D47" s="80"/>
      <c r="E47" s="80"/>
      <c r="F47" s="81"/>
      <c r="G47" s="81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</row>
    <row r="48" spans="1:2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1:19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 ht="15.5" x14ac:dyDescent="0.35">
      <c r="A88" s="78" t="s">
        <v>48</v>
      </c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</row>
    <row r="89" spans="1:19" ht="15" customHeight="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</row>
    <row r="90" spans="1:19" ht="13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</row>
    <row r="91" spans="1:19" ht="13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</row>
    <row r="92" spans="1:19" ht="13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</row>
    <row r="93" spans="1:19" ht="13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</row>
    <row r="94" spans="1:19" ht="13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</row>
    <row r="95" spans="1:19" ht="13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</row>
    <row r="96" spans="1:19" ht="13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</row>
    <row r="97" spans="1:19" ht="13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</row>
    <row r="98" spans="1:19" ht="13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</row>
    <row r="99" spans="1:19" ht="13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</row>
  </sheetData>
  <mergeCells count="32">
    <mergeCell ref="M43:O44"/>
    <mergeCell ref="A41:A42"/>
    <mergeCell ref="D41:F41"/>
    <mergeCell ref="B39:B42"/>
    <mergeCell ref="G39:H39"/>
    <mergeCell ref="D42:F42"/>
    <mergeCell ref="G41:H41"/>
    <mergeCell ref="I41:J42"/>
    <mergeCell ref="K41:L41"/>
    <mergeCell ref="G42:H42"/>
    <mergeCell ref="K42:L42"/>
    <mergeCell ref="E46:F46"/>
    <mergeCell ref="D43:F44"/>
    <mergeCell ref="G43:H44"/>
    <mergeCell ref="I43:J44"/>
    <mergeCell ref="K43:L44"/>
    <mergeCell ref="M41:O41"/>
    <mergeCell ref="K39:L39"/>
    <mergeCell ref="M42:O42"/>
    <mergeCell ref="A1:S1"/>
    <mergeCell ref="A2:S2"/>
    <mergeCell ref="A3:S3"/>
    <mergeCell ref="A6:C6"/>
    <mergeCell ref="M9:N9"/>
    <mergeCell ref="W30:X31"/>
    <mergeCell ref="B9:D9"/>
    <mergeCell ref="H11:I11"/>
    <mergeCell ref="M14:P14"/>
    <mergeCell ref="U14:V14"/>
    <mergeCell ref="F26:H26"/>
    <mergeCell ref="G27:H27"/>
    <mergeCell ref="D35:F36"/>
  </mergeCells>
  <conditionalFormatting sqref="H28">
    <cfRule type="cellIs" dxfId="5" priority="4" stopIfTrue="1" operator="between">
      <formula>0</formula>
      <formula>0.15</formula>
    </cfRule>
    <cfRule type="cellIs" dxfId="4" priority="5" stopIfTrue="1" operator="lessThan">
      <formula>0</formula>
    </cfRule>
    <cfRule type="cellIs" dxfId="3" priority="6" stopIfTrue="1" operator="greaterThan">
      <formula>0.15</formula>
    </cfRule>
  </conditionalFormatting>
  <conditionalFormatting sqref="P16:P22 K16:K22">
    <cfRule type="cellIs" dxfId="2" priority="1" stopIfTrue="1" operator="between">
      <formula>0</formula>
      <formula>0.15</formula>
    </cfRule>
    <cfRule type="cellIs" dxfId="1" priority="2" stopIfTrue="1" operator="greaterThanOrEqual">
      <formula>0.15</formula>
    </cfRule>
    <cfRule type="cellIs" dxfId="0" priority="3" stopIfTrue="1" operator="lessThanOrEqual">
      <formula>0</formula>
    </cfRule>
  </conditionalFormatting>
  <dataValidations disablePrompts="1" count="1">
    <dataValidation type="list" allowBlank="1" showInputMessage="1" showErrorMessage="1" sqref="B9">
      <formula1>$W$32:$W$41</formula1>
    </dataValidation>
  </dataValidations>
  <printOptions horizontalCentered="1"/>
  <pageMargins left="0.23622047244094491" right="0" top="0.52897727272727268" bottom="0.19685039370078741" header="0.31496062992125984" footer="0.31496062992125984"/>
  <pageSetup paperSize="9" scale="57" fitToHeight="3" orientation="portrait" r:id="rId1"/>
  <headerFooter alignWithMargins="0">
    <oddFooter>&amp;LLANGLOIS Thomas TSEF 3E CLASSE DEF; NB&amp;CPage &amp;P&amp;R&amp;D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exte" ma:contentTypeID="0x0101007130B6E89F42AF48963AB272FEEE81150200F8E5E69CA61BE34E800680A29D74FA5F" ma:contentTypeVersion="11" ma:contentTypeDescription="" ma:contentTypeScope="" ma:versionID="05f7b7661b1ef5ba7243c05705d557d9">
  <xsd:schema xmlns:xsd="http://www.w3.org/2001/XMLSchema" xmlns:xs="http://www.w3.org/2001/XMLSchema" xmlns:p="http://schemas.microsoft.com/office/2006/metadata/properties" xmlns:ns2="7e8209ca-4133-4fbb-afe8-c3fc151ecbec" targetNamespace="http://schemas.microsoft.com/office/2006/metadata/properties" ma:root="true" ma:fieldsID="83215c5d5757af754ae97f440631db8c" ns2:_="">
    <xsd:import namespace="7e8209ca-4133-4fbb-afe8-c3fc151ecbec"/>
    <xsd:element name="properties">
      <xsd:complexType>
        <xsd:sequence>
          <xsd:element name="documentManagement">
            <xsd:complexType>
              <xsd:all>
                <xsd:element ref="ns2:Titre_Doc"/>
                <xsd:element ref="ns2:Description_x0020_document" minOccurs="0"/>
                <xsd:element ref="ns2:Item_x0020_projet_x0020_-_x0020_thème" minOccurs="0"/>
                <xsd:element ref="ns2:Document_x0020_externe" minOccurs="0"/>
                <xsd:element ref="ns2:Identifiant_x0020_externe" minOccurs="0"/>
                <xsd:element ref="ns2:Version_x0020_du_x0020_document" minOccurs="0"/>
                <xsd:element ref="ns2:TaxCatchAll" minOccurs="0"/>
                <xsd:element ref="ns2:TaxCatchAllLabel" minOccurs="0"/>
                <xsd:element ref="ns2:k14f95ec1d334faea70e53d7c0e2e77d" minOccurs="0"/>
                <xsd:element ref="ns2:ae0463497b434a5e9dc39e6a363b356a" minOccurs="0"/>
                <xsd:element ref="ns2:c6242adf412a4151b17b453d86f2a3ac" minOccurs="0"/>
                <xsd:element ref="ns2:a643013626c949ac9f969209c55b7968" minOccurs="0"/>
                <xsd:element ref="ns2:a0d651fe543a4f3bb7ae29ed855f90d9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8209ca-4133-4fbb-afe8-c3fc151ecbec" elementFormDefault="qualified">
    <xsd:import namespace="http://schemas.microsoft.com/office/2006/documentManagement/types"/>
    <xsd:import namespace="http://schemas.microsoft.com/office/infopath/2007/PartnerControls"/>
    <xsd:element name="Titre_Doc" ma:index="1" ma:displayName="Titre_Doc" ma:internalName="Titre_Doc">
      <xsd:simpleType>
        <xsd:restriction base="dms:Text">
          <xsd:maxLength value="255"/>
        </xsd:restriction>
      </xsd:simpleType>
    </xsd:element>
    <xsd:element name="Description_x0020_document" ma:index="2" nillable="true" ma:displayName="Description document" ma:internalName="Description_x0020_document">
      <xsd:simpleType>
        <xsd:restriction base="dms:Text">
          <xsd:maxLength value="255"/>
        </xsd:restriction>
      </xsd:simpleType>
    </xsd:element>
    <xsd:element name="Item_x0020_projet_x0020_-_x0020_thème" ma:index="7" nillable="true" ma:displayName="Item projet - thème" ma:description="Item du projet ou du thème" ma:internalName="Item_x0020_projet_x0020__x002d__x0020_th_x00e8_me">
      <xsd:simpleType>
        <xsd:restriction base="dms:Text">
          <xsd:maxLength value="255"/>
        </xsd:restriction>
      </xsd:simpleType>
    </xsd:element>
    <xsd:element name="Document_x0020_externe" ma:index="8" nillable="true" ma:displayName="Document externe" ma:default="0" ma:internalName="Document_x0020_externe">
      <xsd:simpleType>
        <xsd:restriction base="dms:Boolean"/>
      </xsd:simpleType>
    </xsd:element>
    <xsd:element name="Identifiant_x0020_externe" ma:index="9" nillable="true" ma:displayName="Identifiant externe" ma:description="Code ou identifiant d’un document dans son système d'origine" ma:internalName="Identifiant_x0020_externe">
      <xsd:simpleType>
        <xsd:restriction base="dms:Text">
          <xsd:maxLength value="255"/>
        </xsd:restriction>
      </xsd:simpleType>
    </xsd:element>
    <xsd:element name="Version_x0020_du_x0020_document" ma:index="11" nillable="true" ma:displayName="Version du document" ma:internalName="Version_x0020_du_x0020_document">
      <xsd:simpleType>
        <xsd:restriction base="dms:Text">
          <xsd:maxLength value="255"/>
        </xsd:restriction>
      </xsd:simpleType>
    </xsd:element>
    <xsd:element name="TaxCatchAll" ma:index="13" nillable="true" ma:displayName="Taxonomy Catch All Column" ma:hidden="true" ma:list="{928a7a30-f95b-4981-b8f4-df340f7288c0}" ma:internalName="TaxCatchAll" ma:showField="CatchAllData" ma:web="7e8209ca-4133-4fbb-afe8-c3fc151ecb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4" nillable="true" ma:displayName="Taxonomy Catch All Column1" ma:hidden="true" ma:list="{928a7a30-f95b-4981-b8f4-df340f7288c0}" ma:internalName="TaxCatchAllLabel" ma:readOnly="true" ma:showField="CatchAllDataLabel" ma:web="7e8209ca-4133-4fbb-afe8-c3fc151ecb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14f95ec1d334faea70e53d7c0e2e77d" ma:index="16" ma:taxonomy="true" ma:internalName="k14f95ec1d334faea70e53d7c0e2e77d" ma:taxonomyFieldName="Nature" ma:displayName="Nature" ma:default="" ma:fieldId="{414f95ec-1d33-4fae-a70e-53d7c0e2e77d}" ma:sspId="d013f4df-92d4-4b52-bf96-16a989373db3" ma:termSetId="5975a623-3cad-490e-b6a4-d36b9a4c2ba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e0463497b434a5e9dc39e6a363b356a" ma:index="18" nillable="true" ma:taxonomy="true" ma:internalName="ae0463497b434a5e9dc39e6a363b356a" ma:taxonomyFieldName="Projet_x0020__x002d__x0020_Th_x00e8_me" ma:displayName="Projet - Thème" ma:default="" ma:fieldId="{ae046349-7b43-4a5e-9dc3-9e6a363b356a}" ma:sspId="d013f4df-92d4-4b52-bf96-16a989373db3" ma:termSetId="dae1c024-00ff-4fb3-9e01-feb93a2bef76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6242adf412a4151b17b453d86f2a3ac" ma:index="20" ma:taxonomy="true" ma:internalName="c6242adf412a4151b17b453d86f2a3ac" ma:taxonomyFieldName="Protection" ma:displayName="Protection" ma:default="1;#NP|fc3fe6ea-5613-4041-a353-5eca13b174d8" ma:fieldId="{c6242adf-412a-4151-b17b-453d86f2a3ac}" ma:sspId="d013f4df-92d4-4b52-bf96-16a989373db3" ma:termSetId="8c1ba30d-80fa-41fe-99c8-f8998550347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643013626c949ac9f969209c55b7968" ma:index="23" nillable="true" ma:taxonomy="true" ma:internalName="a643013626c949ac9f969209c55b7968" ma:taxonomyFieldName="Type_x0020_mod_x00e8_le" ma:displayName="Type modèle" ma:default="" ma:fieldId="{a6430136-26c9-49ac-9f96-9209c55b7968}" ma:sspId="d013f4df-92d4-4b52-bf96-16a989373db3" ma:termSetId="b0429fa0-1763-4397-a526-0ced6c9952c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0d651fe543a4f3bb7ae29ed855f90d9" ma:index="24" nillable="true" ma:taxonomy="true" ma:internalName="a0d651fe543a4f3bb7ae29ed855f90d9" ma:taxonomyFieldName="Mots_x002d_cl_x00e9_s" ma:displayName="Mots-clés" ma:default="" ma:fieldId="{a0d651fe-543a-4f3b-b7ae-29ed855f90d9}" ma:taxonomyMulti="true" ma:sspId="d013f4df-92d4-4b52-bf96-16a989373db3" ma:termSetId="26b45999-8215-4836-a7a3-19c72c81866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6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27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8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4b57ee-c1af-41b3-86b8-280652880d6e">
      <Value>92</Value>
      <Value>85</Value>
    </TaxCatchAll>
    <Version_x0020_du_x0020_document xmlns="574b57ee-c1af-41b3-86b8-280652880d6e">0.1</Version_x0020_du_x0020_document>
    <Identifiant_x0020_externe xmlns="574b57ee-c1af-41b3-86b8-280652880d6e" xsi:nil="true"/>
    <Document_x0020_externe xmlns="574b57ee-c1af-41b3-86b8-280652880d6e">false</Document_x0020_externe>
    <Titre_Doc xmlns="574b57ee-c1af-41b3-86b8-280652880d6e">Modèle Annexe 4 du CCTP sur la clause d'intéressement (PFI)</Titre_Doc>
    <Description_x0020_document xmlns="574b57ee-c1af-41b3-86b8-280652880d6e" xsi:nil="true"/>
    <g1c9f9ed8e8a49d9911b0328bc95a2fe xmlns="574b57ee-c1af-41b3-86b8-280652880d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NP</TermName>
          <TermId xmlns="http://schemas.microsoft.com/office/infopath/2007/PartnerControls">cadf651c-c981-4cf9-9c64-0ba779488b3c</TermId>
        </TermInfo>
      </Terms>
    </g1c9f9ed8e8a49d9911b0328bc95a2fe>
    <hc0e9f9bbb364495bbaca1594759b7ea xmlns="574b57ee-c1af-41b3-86b8-280652880d6e">
      <Terms xmlns="http://schemas.microsoft.com/office/infopath/2007/PartnerControls"/>
    </hc0e9f9bbb364495bbaca1594759b7ea>
    <Item_x0020_projet_x0020_-_x0020_thème xmlns="574b57ee-c1af-41b3-86b8-280652880d6e" xsi:nil="true"/>
    <IconOverlay xmlns="http://schemas.microsoft.com/sharepoint/v4" xsi:nil="true"/>
    <g9b1ff34a5ce400a9a419aef3322c350 xmlns="574b57ee-c1af-41b3-86b8-280652880d6e">
      <Terms xmlns="http://schemas.microsoft.com/office/infopath/2007/PartnerControls"/>
    </g9b1ff34a5ce400a9a419aef3322c350>
    <a2194c64974247f3b156002587246620 xmlns="574b57ee-c1af-41b3-86b8-280652880d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Accord cadre</TermName>
          <TermId xmlns="http://schemas.microsoft.com/office/infopath/2007/PartnerControls">8a130685-7a79-4c2e-ad13-85afcb4c8fc0</TermId>
        </TermInfo>
      </Terms>
    </a2194c64974247f3b156002587246620>
    <m4b637045401492bb8af314412ae46fb xmlns="574b57ee-c1af-41b3-86b8-280652880d6e">
      <Terms xmlns="http://schemas.microsoft.com/office/infopath/2007/PartnerControls"/>
    </m4b637045401492bb8af314412ae46fb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 texte" ma:contentTypeID="0x0101001D224D23E3F91A42AEA834334A87B56C0200BA3224C1B5F2AC49898F7D17FFC62E3D" ma:contentTypeVersion="1" ma:contentTypeDescription="" ma:contentTypeScope="" ma:versionID="4abe4f71f338be851116953b47d5a772">
  <xsd:schema xmlns:xsd="http://www.w3.org/2001/XMLSchema" xmlns:xs="http://www.w3.org/2001/XMLSchema" xmlns:p="http://schemas.microsoft.com/office/2006/metadata/properties" xmlns:ns2="574b57ee-c1af-41b3-86b8-280652880d6e" xmlns:ns3="http://schemas.microsoft.com/sharepoint/v4" targetNamespace="http://schemas.microsoft.com/office/2006/metadata/properties" ma:root="true" ma:fieldsID="fa519dd075cac77d129751b52525d6f8" ns2:_="" ns3:_="">
    <xsd:import namespace="574b57ee-c1af-41b3-86b8-280652880d6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Titre_Doc"/>
                <xsd:element ref="ns2:Description_x0020_document" minOccurs="0"/>
                <xsd:element ref="ns2:Item_x0020_projet_x0020_-_x0020_thème" minOccurs="0"/>
                <xsd:element ref="ns2:Document_x0020_externe" minOccurs="0"/>
                <xsd:element ref="ns2:Identifiant_x0020_externe" minOccurs="0"/>
                <xsd:element ref="ns2:Version_x0020_du_x0020_document" minOccurs="0"/>
                <xsd:element ref="ns2:TaxCatchAll" minOccurs="0"/>
                <xsd:element ref="ns2:TaxCatchAllLabel" minOccurs="0"/>
                <xsd:element ref="ns2:a2194c64974247f3b156002587246620" minOccurs="0"/>
                <xsd:element ref="ns2:g9b1ff34a5ce400a9a419aef3322c350" minOccurs="0"/>
                <xsd:element ref="ns2:g1c9f9ed8e8a49d9911b0328bc95a2fe" minOccurs="0"/>
                <xsd:element ref="ns2:hc0e9f9bbb364495bbaca1594759b7ea" minOccurs="0"/>
                <xsd:element ref="ns2:m4b637045401492bb8af314412ae46fb" minOccurs="0"/>
                <xsd:element ref="ns3:IconOverlay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4b57ee-c1af-41b3-86b8-280652880d6e" elementFormDefault="qualified">
    <xsd:import namespace="http://schemas.microsoft.com/office/2006/documentManagement/types"/>
    <xsd:import namespace="http://schemas.microsoft.com/office/infopath/2007/PartnerControls"/>
    <xsd:element name="Titre_Doc" ma:index="1" ma:displayName="Titre_Doc" ma:internalName="Titre_Doc">
      <xsd:simpleType>
        <xsd:restriction base="dms:Text">
          <xsd:maxLength value="255"/>
        </xsd:restriction>
      </xsd:simpleType>
    </xsd:element>
    <xsd:element name="Description_x0020_document" ma:index="2" nillable="true" ma:displayName="Description document" ma:internalName="Description_x0020_document">
      <xsd:simpleType>
        <xsd:restriction base="dms:Note">
          <xsd:maxLength value="255"/>
        </xsd:restriction>
      </xsd:simpleType>
    </xsd:element>
    <xsd:element name="Item_x0020_projet_x0020_-_x0020_thème" ma:index="6" nillable="true" ma:displayName="Item projet - thème" ma:description="Item du projet ou du thème" ma:internalName="Item_x0020_projet_x0020__x002d__x0020_th_x00e8_me">
      <xsd:simpleType>
        <xsd:restriction base="dms:Text">
          <xsd:maxLength value="255"/>
        </xsd:restriction>
      </xsd:simpleType>
    </xsd:element>
    <xsd:element name="Document_x0020_externe" ma:index="8" nillable="true" ma:displayName="Document externe" ma:default="0" ma:internalName="Document_x0020_externe">
      <xsd:simpleType>
        <xsd:restriction base="dms:Boolean"/>
      </xsd:simpleType>
    </xsd:element>
    <xsd:element name="Identifiant_x0020_externe" ma:index="9" nillable="true" ma:displayName="Identifiant externe" ma:description="Code ou identifiant d’un document dans son système d'origine" ma:internalName="Identifiant_x0020_externe">
      <xsd:simpleType>
        <xsd:restriction base="dms:Text">
          <xsd:maxLength value="255"/>
        </xsd:restriction>
      </xsd:simpleType>
    </xsd:element>
    <xsd:element name="Version_x0020_du_x0020_document" ma:index="11" nillable="true" ma:displayName="Version du document" ma:internalName="Version_x0020_du_x0020_document">
      <xsd:simpleType>
        <xsd:restriction base="dms:Text">
          <xsd:maxLength value="255"/>
        </xsd:restriction>
      </xsd:simpleType>
    </xsd:element>
    <xsd:element name="TaxCatchAll" ma:index="13" nillable="true" ma:displayName="Taxonomy Catch All Column" ma:hidden="true" ma:list="{01abd74a-5d8e-4a00-9a53-b4bbcfbaa71c}" ma:internalName="TaxCatchAll" ma:showField="CatchAllData" ma:web="574b57ee-c1af-41b3-86b8-280652880d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4" nillable="true" ma:displayName="Taxonomy Catch All Column1" ma:hidden="true" ma:list="{01abd74a-5d8e-4a00-9a53-b4bbcfbaa71c}" ma:internalName="TaxCatchAllLabel" ma:readOnly="true" ma:showField="CatchAllDataLabel" ma:web="574b57ee-c1af-41b3-86b8-280652880d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2194c64974247f3b156002587246620" ma:index="16" ma:taxonomy="true" ma:internalName="a2194c64974247f3b156002587246620" ma:taxonomyFieldName="Nature" ma:displayName="Nature" ma:default="" ma:fieldId="{a2194c64-9742-47f3-b156-002587246620}" ma:sspId="54843339-79c1-4c32-8cde-95bc3b6485f5" ma:termSetId="fad0c9df-3817-471f-8402-8f1759933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b1ff34a5ce400a9a419aef3322c350" ma:index="18" nillable="true" ma:taxonomy="true" ma:internalName="g9b1ff34a5ce400a9a419aef3322c350" ma:taxonomyFieldName="Projet_x0020__x002d__x0020_Th_x00e8_me" ma:displayName="Projet - Thème" ma:default="" ma:fieldId="{09b1ff34-a5ce-400a-9a41-9aef3322c350}" ma:taxonomyMulti="true" ma:sspId="54843339-79c1-4c32-8cde-95bc3b6485f5" ma:termSetId="3b864cc6-eb92-4ae5-a3f1-e02abe29367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1c9f9ed8e8a49d9911b0328bc95a2fe" ma:index="20" ma:taxonomy="true" ma:internalName="g1c9f9ed8e8a49d9911b0328bc95a2fe" ma:taxonomyFieldName="Protection" ma:displayName="Protection" ma:readOnly="false" ma:default="85;#NP|cadf651c-c981-4cf9-9c64-0ba779488b3c" ma:fieldId="{01c9f9ed-8e8a-49d9-911b-0328bc95a2fe}" ma:sspId="54843339-79c1-4c32-8cde-95bc3b6485f5" ma:termSetId="96b5afae-ce68-487b-a960-ec0d30df308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c0e9f9bbb364495bbaca1594759b7ea" ma:index="23" nillable="true" ma:taxonomy="true" ma:internalName="hc0e9f9bbb364495bbaca1594759b7ea" ma:taxonomyFieldName="Type_x0020_mod_x00e8_le" ma:displayName="Type modèle" ma:default="" ma:fieldId="{1c0e9f9b-bb36-4495-bbac-a1594759b7ea}" ma:sspId="54843339-79c1-4c32-8cde-95bc3b6485f5" ma:termSetId="aa4d3913-6979-4a12-b2fc-755b80a7fae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4b637045401492bb8af314412ae46fb" ma:index="25" nillable="true" ma:taxonomy="true" ma:internalName="m4b637045401492bb8af314412ae46fb" ma:taxonomyFieldName="Mots_x002d_cl_x00e9_s" ma:displayName="Mots-clés" ma:default="" ma:fieldId="{64b63704-5401-492b-b8af-314412ae46fb}" ma:taxonomyMulti="true" ma:sspId="54843339-79c1-4c32-8cde-95bc3b6485f5" ma:termSetId="b4ce6f55-b410-4518-b408-b042b959bc1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2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9A641B-F05A-4D28-A4A8-421BDB5C85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8209ca-4133-4fbb-afe8-c3fc151ecb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0FE2A8-D8EF-45E1-AEDA-00F41D11860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e8209ca-4133-4fbb-afe8-c3fc151ecbe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BEEB0A4-6706-431D-8C51-FB671F5EE2A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9B01770-40F2-4FDA-9228-C062FF2D2E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Méthodologie</vt:lpstr>
      <vt:lpstr>Cible</vt:lpstr>
      <vt:lpstr>nom1(gaz)</vt:lpstr>
      <vt:lpstr>nom1(fioul)</vt:lpstr>
      <vt:lpstr>nom1(chaleur)</vt:lpstr>
      <vt:lpstr>'nom1(chaleur)'!Impression_des_titres</vt:lpstr>
      <vt:lpstr>'nom1(fioul)'!Impression_des_titres</vt:lpstr>
      <vt:lpstr>'nom1(gaz)'!Impression_des_titres</vt:lpstr>
      <vt:lpstr>'nom1(chaleur)'!Zone_d_impression</vt:lpstr>
      <vt:lpstr>'nom1(fioul)'!Zone_d_impression</vt:lpstr>
      <vt:lpstr>'nom1(gaz)'!Zone_d_impression</vt:lpstr>
    </vt:vector>
  </TitlesOfParts>
  <Company>EOLYA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LANGLOIS Thomas TSEF</dc:creator>
  <cp:lastModifiedBy>LAVERGNE Olivier TSEF 2E CLASSE DEF</cp:lastModifiedBy>
  <cp:lastPrinted>2018-02-20T10:20:26Z</cp:lastPrinted>
  <dcterms:created xsi:type="dcterms:W3CDTF">2015-02-10T14:20:33Z</dcterms:created>
  <dcterms:modified xsi:type="dcterms:W3CDTF">2021-03-01T13:52:43Z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t de l'élément">
    <vt:lpwstr/>
  </property>
  <property fmtid="{D5CDD505-2E9C-101B-9397-08002B2CF9AE}" pid="3" name="ContentTypeId">
    <vt:lpwstr>0x0101001D224D23E3F91A42AEA834334A87B56C0200BA3224C1B5F2AC49898F7D17FFC62E3D</vt:lpwstr>
  </property>
  <property fmtid="{D5CDD505-2E9C-101B-9397-08002B2CF9AE}" pid="4" name="_dlc_DocIdItemGuid">
    <vt:lpwstr>93d6ce92-9fbe-4ada-b0d9-70f8e249461a</vt:lpwstr>
  </property>
  <property fmtid="{D5CDD505-2E9C-101B-9397-08002B2CF9AE}" pid="5" name="Protection">
    <vt:lpwstr>85;#NP|cadf651c-c981-4cf9-9c64-0ba779488b3c</vt:lpwstr>
  </property>
  <property fmtid="{D5CDD505-2E9C-101B-9397-08002B2CF9AE}" pid="6" name="Nature">
    <vt:lpwstr>92;#Accord cadre|8a130685-7a79-4c2e-ad13-85afcb4c8fc0</vt:lpwstr>
  </property>
  <property fmtid="{D5CDD505-2E9C-101B-9397-08002B2CF9AE}" pid="7" name="Mots-clés">
    <vt:lpwstr/>
  </property>
  <property fmtid="{D5CDD505-2E9C-101B-9397-08002B2CF9AE}" pid="9" name="Projet - Thème">
    <vt:lpwstr/>
  </property>
  <property fmtid="{D5CDD505-2E9C-101B-9397-08002B2CF9AE}" pid="10" name="Type modèle">
    <vt:lpwstr/>
  </property>
</Properties>
</file>