
<file path=[Content_Types].xml><?xml version="1.0" encoding="utf-8"?>
<Types xmlns="http://schemas.openxmlformats.org/package/2006/content-types"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025"/>
  <workbookPr defaultThemeVersion="124226"/>
  <mc:AlternateContent xmlns:mc="http://schemas.openxmlformats.org/markup-compatibility/2006">
    <mc:Choice Requires="x15">
      <x15ac:absPath xmlns:x15ac="http://schemas.microsoft.com/office/spreadsheetml/2010/11/ac" url="Y:\MISSIONS EN COURS\02_NOTIFIEES\13\9264_MIN_JUSTICE_CA Bastia_03 17\EXECUTION\03 - PRO-DCE\"/>
    </mc:Choice>
  </mc:AlternateContent>
  <xr:revisionPtr revIDLastSave="0" documentId="13_ncr:1_{AC30E17E-833A-4EC3-8357-07C37816644C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Page de garde" sheetId="1" r:id="rId1"/>
    <sheet name="DPGF" sheetId="2" r:id="rId2"/>
    <sheet name="Paramètres" sheetId="3" state="hidden" r:id="rId3"/>
    <sheet name="Version" sheetId="4" state="hidden" r:id="rId4"/>
  </sheets>
  <definedNames>
    <definedName name="CODELOT">Paramètres!$C$9</definedName>
    <definedName name="CPVILLEDOSSIER">Paramètres!$C$26:$J$26</definedName>
    <definedName name="DATEVALEUR">Paramètres!$C$13</definedName>
    <definedName name="_xlnm.Print_Titles" localSheetId="1">DPGF!$1:$3</definedName>
    <definedName name="INDICELOT">Paramètres!$C$17</definedName>
    <definedName name="NUMDOSSIER">Paramètres!$C$7</definedName>
    <definedName name="OBSERVATIONCONSULTE">#REF!</definedName>
    <definedName name="PARCELLEDOSSIER">Paramètres!$C$28:$J$28</definedName>
    <definedName name="PHASELOT">Paramètres!$C$15</definedName>
    <definedName name="RUEDOSSIER">Paramètres!$C$24:$J$24</definedName>
    <definedName name="TAUXTVA1">Paramètres!$C$19</definedName>
    <definedName name="TAUXTVA2">Paramètres!$C$20</definedName>
    <definedName name="TAUXTVA3">Paramètres!$C$21</definedName>
    <definedName name="TAUXTVA4">Paramètres!$C$22</definedName>
    <definedName name="TIERSADRSSPOS">#REF!</definedName>
    <definedName name="TIERSBTPOS">#REF!</definedName>
    <definedName name="TIERSCONTACT">#REF!</definedName>
    <definedName name="TIERSCP">#REF!</definedName>
    <definedName name="TIERSEMAIL">#REF!</definedName>
    <definedName name="TIERSFAX">#REF!</definedName>
    <definedName name="TIERSLOCALITE">#REF!</definedName>
    <definedName name="TIERSNOM">#REF!</definedName>
    <definedName name="TIERSTEL">#REF!</definedName>
    <definedName name="TIERSTELP">#REF!</definedName>
    <definedName name="TIERSVILLE">#REF!</definedName>
    <definedName name="TITREDOC">Paramètres!$C$3:$J$3</definedName>
    <definedName name="TITREDOSSIER">Paramètres!$C$5:$J$5</definedName>
    <definedName name="TITRELOT">Paramètres!$C$11:$J$11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A97" i="3" l="1"/>
  <c r="C21" i="3"/>
  <c r="AA8" i="3"/>
  <c r="F177" i="2"/>
  <c r="F173" i="2"/>
  <c r="J149" i="2"/>
  <c r="J142" i="2"/>
  <c r="F181" i="2" s="1"/>
  <c r="J133" i="2"/>
  <c r="J123" i="2"/>
  <c r="F182" i="2" s="1"/>
  <c r="J111" i="2"/>
  <c r="F163" i="2" s="1"/>
  <c r="J93" i="2"/>
  <c r="J88" i="2"/>
  <c r="J79" i="2"/>
  <c r="J71" i="2"/>
  <c r="F176" i="2" s="1"/>
  <c r="J62" i="2"/>
  <c r="F174" i="2" s="1"/>
  <c r="J51" i="2"/>
  <c r="J42" i="2"/>
  <c r="J35" i="2"/>
  <c r="J26" i="2"/>
  <c r="J20" i="2"/>
  <c r="F172" i="2" s="1"/>
  <c r="J10" i="2"/>
  <c r="F105" i="2" s="1"/>
  <c r="G84" i="1"/>
  <c r="G82" i="1"/>
  <c r="G80" i="1"/>
  <c r="G78" i="1"/>
  <c r="E70" i="1"/>
  <c r="E63" i="1"/>
  <c r="E60" i="1"/>
  <c r="E20" i="1"/>
  <c r="E11" i="1"/>
  <c r="F165" i="2" l="1"/>
  <c r="F107" i="2"/>
  <c r="F106" i="2"/>
  <c r="F164" i="2"/>
  <c r="F175" i="2"/>
  <c r="F185" i="2"/>
  <c r="F187" i="2" s="1"/>
  <c r="AA1" i="3" s="1"/>
  <c r="F186" i="2"/>
  <c r="F170" i="2"/>
  <c r="F178" i="2"/>
  <c r="F171" i="2"/>
  <c r="F179" i="2"/>
  <c r="F169" i="2"/>
  <c r="F180" i="2"/>
  <c r="AA4" i="3" l="1"/>
  <c r="AA33" i="3"/>
  <c r="AA3" i="3"/>
  <c r="AA37" i="3"/>
  <c r="AA32" i="3" l="1"/>
  <c r="AA15" i="3"/>
  <c r="AA16" i="3" s="1"/>
  <c r="AA5" i="3"/>
  <c r="AA6" i="3" s="1"/>
  <c r="AA27" i="3"/>
  <c r="AA12" i="3"/>
  <c r="AA13" i="3" s="1"/>
  <c r="AA42" i="3"/>
  <c r="AA89" i="3" l="1"/>
  <c r="AA25" i="3" s="1"/>
  <c r="AA93" i="3"/>
  <c r="AA75" i="3"/>
  <c r="AA82" i="3"/>
  <c r="AA94" i="3"/>
  <c r="AA90" i="3" s="1"/>
  <c r="AA30" i="3" s="1"/>
  <c r="AA17" i="3"/>
  <c r="AA41" i="3"/>
  <c r="AA11" i="3"/>
  <c r="AA38" i="3"/>
  <c r="AA21" i="3"/>
  <c r="AA24" i="3"/>
  <c r="AA23" i="3"/>
  <c r="AA18" i="3"/>
  <c r="AA10" i="3"/>
  <c r="AA19" i="3"/>
  <c r="AA46" i="3"/>
  <c r="AA29" i="3"/>
  <c r="AA28" i="3"/>
  <c r="AA14" i="3"/>
  <c r="AA65" i="3" s="1"/>
  <c r="AA7" i="3"/>
  <c r="AA9" i="3"/>
  <c r="AA73" i="3" l="1"/>
  <c r="AA96" i="3"/>
  <c r="AA39" i="3"/>
  <c r="AA92" i="3"/>
  <c r="AA22" i="3"/>
  <c r="AA79" i="3" s="1"/>
  <c r="AA91" i="3"/>
  <c r="AA35" i="3" s="1"/>
  <c r="AA95" i="3"/>
  <c r="AA51" i="3"/>
  <c r="AA88" i="3"/>
  <c r="AA84" i="3"/>
  <c r="AA78" i="3" s="1"/>
  <c r="AA70" i="3" s="1"/>
  <c r="AA62" i="3" s="1"/>
  <c r="AA54" i="3" s="1"/>
  <c r="AA67" i="3"/>
  <c r="AA59" i="3"/>
  <c r="AA49" i="3" s="1"/>
  <c r="AA31" i="3" s="1"/>
  <c r="AA47" i="3"/>
  <c r="AA86" i="3"/>
  <c r="AA81" i="3" s="1"/>
  <c r="AA74" i="3" s="1"/>
  <c r="AA66" i="3" s="1"/>
  <c r="AA58" i="3" s="1"/>
  <c r="AA48" i="3" s="1"/>
  <c r="AA50" i="3"/>
  <c r="AA34" i="3"/>
  <c r="AA43" i="3"/>
  <c r="AA57" i="3"/>
  <c r="AA45" i="3" s="1"/>
  <c r="AA26" i="3" s="1"/>
  <c r="AA80" i="3"/>
  <c r="AA72" i="3"/>
  <c r="AA64" i="3"/>
  <c r="AA56" i="3" s="1"/>
  <c r="AA44" i="3" s="1"/>
  <c r="AA85" i="3"/>
  <c r="AA20" i="3"/>
  <c r="AA69" i="3" s="1"/>
  <c r="AA61" i="3" s="1"/>
  <c r="AA53" i="3" s="1"/>
  <c r="AA36" i="3" s="1"/>
  <c r="AA87" i="3" l="1"/>
  <c r="AA83" i="3" s="1"/>
  <c r="AA76" i="3" s="1"/>
  <c r="AA68" i="3" s="1"/>
  <c r="AA60" i="3" s="1"/>
  <c r="AA52" i="3" s="1"/>
  <c r="AA71" i="3"/>
  <c r="AA63" i="3" s="1"/>
  <c r="AA55" i="3" s="1"/>
  <c r="AA40" i="3" s="1"/>
  <c r="AA98" i="3" s="1"/>
  <c r="AA2" i="3" s="1"/>
  <c r="C190" i="2" s="1"/>
  <c r="AA77" i="3"/>
</calcChain>
</file>

<file path=xl/sharedStrings.xml><?xml version="1.0" encoding="utf-8"?>
<sst xmlns="http://schemas.openxmlformats.org/spreadsheetml/2006/main" count="349" uniqueCount="189">
  <si>
    <t>Dossier</t>
  </si>
  <si>
    <t>Date</t>
  </si>
  <si>
    <t>Phase</t>
  </si>
  <si>
    <t>Indice</t>
  </si>
  <si>
    <t>MAITRE D'OUVRAGE
MINISTERE DE LA JUSTICE - Secrétariat Général - Délégation Interrégionale Sud-Est
350 av Club Hippique
13 096 Aix en Provence Cedex 2
Tél : 04.42.91.30.78   Fax : 04.42.91.30.71</t>
  </si>
  <si>
    <t>MAITRE D'OEUVRE : 
    Ingemetrie
    220 Boulevard de la Paix
    13640 La Roque d'Anthéron
    Tél : 0442904360   Fax : 0442504769
    Mél : info@ingemetrie.fr</t>
  </si>
  <si>
    <t>NIV</t>
  </si>
  <si>
    <t>CODE</t>
  </si>
  <si>
    <t>TITRE1</t>
  </si>
  <si>
    <t>M1</t>
  </si>
  <si>
    <t>M2</t>
  </si>
  <si>
    <t>U</t>
  </si>
  <si>
    <t>QTE</t>
  </si>
  <si>
    <t>QTEENTR</t>
  </si>
  <si>
    <t>CRM</t>
  </si>
  <si>
    <t>CRT</t>
  </si>
  <si>
    <t>VAROPT</t>
  </si>
  <si>
    <t>TVA</t>
  </si>
  <si>
    <t>MARQUE</t>
  </si>
  <si>
    <t>REF</t>
  </si>
  <si>
    <t>COMM</t>
  </si>
  <si>
    <t>LOC</t>
  </si>
  <si>
    <t>Niveau</t>
  </si>
  <si>
    <t>Code</t>
  </si>
  <si>
    <t>Désignation</t>
  </si>
  <si>
    <t>Qté</t>
  </si>
  <si>
    <t>Qté
Entr.</t>
  </si>
  <si>
    <t>P.U. HT</t>
  </si>
  <si>
    <t>P.T. HT</t>
  </si>
  <si>
    <t xml:space="preserve"> Variante /
 Option</t>
  </si>
  <si>
    <t>Numéro
 Option</t>
  </si>
  <si>
    <t>Taux TVA</t>
  </si>
  <si>
    <t>Marque</t>
  </si>
  <si>
    <t>Référence</t>
  </si>
  <si>
    <t>Commentaire</t>
  </si>
  <si>
    <t>Localisation</t>
  </si>
  <si>
    <t>Lot n°2</t>
  </si>
  <si>
    <t>PLATRERIE / PEINTURE / SIGNALETIQUE</t>
  </si>
  <si>
    <t>3.&amp;</t>
  </si>
  <si>
    <t>2.2</t>
  </si>
  <si>
    <t>DESCRIPTIF TRAVAUX PLATRERIE-PEINTURE</t>
  </si>
  <si>
    <t>2.2.1</t>
  </si>
  <si>
    <t>Palais de Justice Finosello à Ajaccio (Palais du Finosello, Avenue du Maréchal Lyautey, 20090 Ajaccio)</t>
  </si>
  <si>
    <t>2.2.1.1</t>
  </si>
  <si>
    <t>Faux-plafond</t>
  </si>
  <si>
    <t>2.2.1.1.1</t>
  </si>
  <si>
    <t>Adaptation de faux plafond</t>
  </si>
  <si>
    <t>9.T</t>
  </si>
  <si>
    <t>9.UMOD</t>
  </si>
  <si>
    <t>Mode de métré : Au m², environ 5 ml de dépose</t>
  </si>
  <si>
    <t>9.L</t>
  </si>
  <si>
    <t>Localisation : Bureau médecin fiche 10</t>
  </si>
  <si>
    <t>9.M.Z</t>
  </si>
  <si>
    <t>9.&amp;</t>
  </si>
  <si>
    <t>5.&amp;</t>
  </si>
  <si>
    <t>2.2.1.2</t>
  </si>
  <si>
    <t>Cloisonnement</t>
  </si>
  <si>
    <t>2.2.1.2.1</t>
  </si>
  <si>
    <t>Cloison BA13 + vitrage centré en partie haute (1.50 ml de longueur x 0.40 ml de hauteur)</t>
  </si>
  <si>
    <t>Mode de métré : Au m²</t>
  </si>
  <si>
    <t>2.2.1.2.2</t>
  </si>
  <si>
    <t>Cloison BA13</t>
  </si>
  <si>
    <t>2.2.1.3</t>
  </si>
  <si>
    <t>Peinture</t>
  </si>
  <si>
    <t>2.2.1.3.1</t>
  </si>
  <si>
    <t>Reprise de tableau</t>
  </si>
  <si>
    <t>Localisation : Sanitaire public PMR fiche 9</t>
  </si>
  <si>
    <t>2.2.1.3.2</t>
  </si>
  <si>
    <t>Localisation : Sanitaire PMR RdeC fiche 7
Sanitaire public PMR fiche 9
Bureau médecin fiche 10</t>
  </si>
  <si>
    <t>2.2.1.3.3</t>
  </si>
  <si>
    <t>Peinture porte</t>
  </si>
  <si>
    <t>4.&amp;</t>
  </si>
  <si>
    <t>2.2.2</t>
  </si>
  <si>
    <t>Palais de Justice Masseria (4 Boulevard Masseria, 20181 Ajaccio)</t>
  </si>
  <si>
    <t>2.2.2.1</t>
  </si>
  <si>
    <t>Plâtrerie</t>
  </si>
  <si>
    <t>2.2.2.1.1</t>
  </si>
  <si>
    <t xml:space="preserve">Démolition de cloisons légères &lt;12 cm </t>
  </si>
  <si>
    <t>Mode de métré : m² de cloisons à démolir y compris huisseries</t>
  </si>
  <si>
    <t>Localisation : Sanitaire entresol</t>
  </si>
  <si>
    <t>2.2.2.2</t>
  </si>
  <si>
    <t>2.2.2.2.1</t>
  </si>
  <si>
    <t>Localisation : Bureau du greffier R+2
Bureau cellule de gestion R+2</t>
  </si>
  <si>
    <t>2.2.2.2.2</t>
  </si>
  <si>
    <t>Peinture murs</t>
  </si>
  <si>
    <t>Mode de métré : au m²</t>
  </si>
  <si>
    <t>2.2.2.3</t>
  </si>
  <si>
    <t>2.2.2.3.1</t>
  </si>
  <si>
    <t>Démolition de faux plafonds</t>
  </si>
  <si>
    <t>2.2.2.3.2</t>
  </si>
  <si>
    <t>Faux plafonds en dalle 600x600 - Pose avec armature apparente</t>
  </si>
  <si>
    <t>9.U.TABLEAU.2.8</t>
  </si>
  <si>
    <t>Total H.T. :</t>
  </si>
  <si>
    <t>Total T.V.A. (10%) :</t>
  </si>
  <si>
    <t>Total T.T.C. :</t>
  </si>
  <si>
    <t>2.3</t>
  </si>
  <si>
    <t>DESCRIPTIF TRAVAUX - SIGNALETIQUE</t>
  </si>
  <si>
    <t>2.3.1</t>
  </si>
  <si>
    <t>Palais de Justice Finosello à Ajaccio (Palais du Finosello, Avenue du Maréchal Lyautey, 20090 Ajaccio</t>
  </si>
  <si>
    <t>2.3.1.1</t>
  </si>
  <si>
    <t>Signalétique intérieure</t>
  </si>
  <si>
    <t>2.3.1.1.1</t>
  </si>
  <si>
    <t>Pictogramme Sanitaire</t>
  </si>
  <si>
    <t>Mode de métré : A l'unité</t>
  </si>
  <si>
    <t>Localisation : Sanitaire PMR</t>
  </si>
  <si>
    <t>2.3.2</t>
  </si>
  <si>
    <t>2.3.2.1</t>
  </si>
  <si>
    <t>2.3.2.1.1</t>
  </si>
  <si>
    <t>Pictogramme signalétique</t>
  </si>
  <si>
    <t>Localisation : Accueil</t>
  </si>
  <si>
    <t>Sanitaire R+1 et R+2</t>
  </si>
  <si>
    <t>2.3.2.1.2</t>
  </si>
  <si>
    <t>Localisation : Sanitaire PMR RdeC
Sanitaire entresol
Sanitaire R+1</t>
  </si>
  <si>
    <t>2.3.2.1.3</t>
  </si>
  <si>
    <t>Signalétique de porte au sol</t>
  </si>
  <si>
    <t>Localisation : Salle d'audience</t>
  </si>
  <si>
    <t>2.3.2.1.4</t>
  </si>
  <si>
    <t>Bandes contrastées sur vitrage</t>
  </si>
  <si>
    <t>ML</t>
  </si>
  <si>
    <t>Mode de métré : Au ml comprenant 2 hauteurs à 1,10 ml et 1,60 ml</t>
  </si>
  <si>
    <t>Localisation : Patio</t>
  </si>
  <si>
    <t>Salle des délibérés</t>
  </si>
  <si>
    <t>RECAPITULATIF
Lot n°2 PLATRERIE / PEINTURE / SIGNALETIQUE</t>
  </si>
  <si>
    <t>RECAPITULATIF DES CHAPITRES</t>
  </si>
  <si>
    <t>2.2 - DESCRIPTIF TRAVAUX PLATRERIE-PEINTURE</t>
  </si>
  <si>
    <t>- 2.2.1 - Palais de Justice Finosello à Ajaccio (Palais du Finosello, Avenue du Maréchal Lyautey, 20090 Ajaccio)</t>
  </si>
  <si>
    <t>- 2.2.1.1 - Faux-plafond</t>
  </si>
  <si>
    <t>- 2.2.1.2 - Cloisonnement</t>
  </si>
  <si>
    <t>- 2.2.1.3 - Peinture</t>
  </si>
  <si>
    <t>- 2.2.2 - Palais de Justice Masseria (4 Boulevard Masseria, 20181 Ajaccio)</t>
  </si>
  <si>
    <t>- 2.2.2.1 - Plâtrerie</t>
  </si>
  <si>
    <t>- 2.2.2.2 - Peinture</t>
  </si>
  <si>
    <t>- 2.2.2.3 - Faux-plafond</t>
  </si>
  <si>
    <t>2.3 - DESCRIPTIF TRAVAUX - SIGNALETIQUE</t>
  </si>
  <si>
    <t>- 2.3.1 - Palais de Justice Finosello à Ajaccio (Palais du Finosello, Avenue du Maréchal Lyautey, 20090 Ajaccio</t>
  </si>
  <si>
    <t>- 2.3.1.1 - Signalétique intérieure</t>
  </si>
  <si>
    <t>- 2.3.2 - Palais de Justice Masseria (4 Boulevard Masseria, 20181 Ajaccio)</t>
  </si>
  <si>
    <t>- 2.3.2.1 - Signalétique intérieure</t>
  </si>
  <si>
    <t>Total du lot PLATRERIE / PEINTURE / SIGNALETIQUE</t>
  </si>
  <si>
    <t xml:space="preserve">Soit en toutes lettres TTC : </t>
  </si>
  <si>
    <t>Fait à _________________________
le _____________________________</t>
  </si>
  <si>
    <t>Signature et cachet de l'Entrepreneur</t>
  </si>
  <si>
    <t>Paramètres document</t>
  </si>
  <si>
    <t>1.</t>
  </si>
  <si>
    <t>Titre du document :</t>
  </si>
  <si>
    <t>2.</t>
  </si>
  <si>
    <t>Titre du dossier :</t>
  </si>
  <si>
    <t>5.</t>
  </si>
  <si>
    <t>Titre du lot / des lots :</t>
  </si>
  <si>
    <t>10.</t>
  </si>
  <si>
    <t>Rue du dossier</t>
  </si>
  <si>
    <t>11.</t>
  </si>
  <si>
    <t>Code postal et ville du dossier</t>
  </si>
  <si>
    <t>12.</t>
  </si>
  <si>
    <t>Parcelle du dossier</t>
  </si>
  <si>
    <t>3.</t>
  </si>
  <si>
    <t>Code du dossier</t>
  </si>
  <si>
    <t>4.</t>
  </si>
  <si>
    <t>Code du lot / des lots :</t>
  </si>
  <si>
    <t>6.</t>
  </si>
  <si>
    <t>Date de valeur du lot / des lots :</t>
  </si>
  <si>
    <t>7.</t>
  </si>
  <si>
    <t>Phase :</t>
  </si>
  <si>
    <t>8.</t>
  </si>
  <si>
    <t>Indice :</t>
  </si>
  <si>
    <t>Notes :</t>
  </si>
  <si>
    <t>- Le taux 0% est toujours supporté qu'il soit dans cette liste ou non</t>
  </si>
  <si>
    <t>- En dehors du taux 0%, vous pouvez renseigner au maximum 4 taux différents</t>
  </si>
  <si>
    <t>- Si votre lot contient plus de 4 taux différents, ou contient de la TVA proportionnelle, vous devez modifier manuellement la formule de calcul de TVA et de TTC dans le récapitulatif</t>
  </si>
  <si>
    <t>DPGF</t>
  </si>
  <si>
    <t>Ministère de la justice - Ajaccio : 
Mise en accessibilité du Palais de Justice Finosello et du Palais de Justice Masseria</t>
  </si>
  <si>
    <t>25/07/2023</t>
  </si>
  <si>
    <t>PRO-DCE</t>
  </si>
  <si>
    <t>D</t>
  </si>
  <si>
    <t>VERSION</t>
  </si>
  <si>
    <t>4.00</t>
  </si>
  <si>
    <t>TYPEDOC</t>
  </si>
  <si>
    <t>SHOWADJU</t>
  </si>
  <si>
    <t>RECAPSIMPLE</t>
  </si>
  <si>
    <t>SHOWMONTANTS</t>
  </si>
  <si>
    <t>SHOWQUANTITES</t>
  </si>
  <si>
    <t>MONTANTSSURTETE</t>
  </si>
  <si>
    <t>MARGE</t>
  </si>
  <si>
    <t>RECAPLOCNIV9</t>
  </si>
  <si>
    <t>LIST_VALIDATION_CHECKBOX</t>
  </si>
  <si>
    <t>X</t>
  </si>
  <si>
    <t>LOCALISE</t>
  </si>
  <si>
    <t>SRC</t>
  </si>
  <si>
    <t>DVS_APP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</si>
</sst>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[$€];[Red]\-#,##0.00\ [$€]"/>
  </numFmts>
  <fonts count="16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14"/>
      <color theme="1"/>
      <name val="Arial"/>
      <family val="2"/>
    </font>
    <font>
      <b/>
      <sz val="9"/>
      <color theme="1"/>
      <name val="Arial"/>
      <family val="2"/>
    </font>
    <font>
      <b/>
      <sz val="14"/>
      <color theme="1"/>
      <name val="Arial"/>
      <family val="2"/>
    </font>
    <font>
      <sz val="7"/>
      <color theme="1"/>
      <name val="Arial"/>
      <family val="2"/>
    </font>
    <font>
      <sz val="10"/>
      <color theme="1"/>
      <name val="Arial"/>
      <family val="2"/>
    </font>
    <font>
      <b/>
      <u/>
      <sz val="12"/>
      <color theme="1"/>
      <name val="Arial"/>
      <family val="2"/>
    </font>
    <font>
      <b/>
      <sz val="11"/>
      <color theme="1"/>
      <name val="Arial"/>
      <family val="2"/>
    </font>
    <font>
      <b/>
      <sz val="10"/>
      <color theme="1"/>
      <name val="Arial"/>
      <family val="2"/>
    </font>
    <font>
      <sz val="6"/>
      <color theme="1"/>
      <name val="Arial"/>
      <family val="2"/>
    </font>
    <font>
      <b/>
      <sz val="8"/>
      <color theme="1"/>
      <name val="Arial"/>
      <family val="2"/>
    </font>
    <font>
      <i/>
      <sz val="8"/>
      <color theme="1"/>
      <name val="Arial"/>
      <family val="2"/>
    </font>
    <font>
      <b/>
      <sz val="12"/>
      <color theme="1"/>
      <name val="Arial"/>
      <family val="2"/>
    </font>
    <font>
      <sz val="11"/>
      <color theme="1"/>
      <name val="Arial"/>
      <family val="2"/>
    </font>
    <font>
      <sz val="9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DFDFDF"/>
        <bgColor indexed="64"/>
      </patternFill>
    </fill>
  </fills>
  <borders count="25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13">
    <xf numFmtId="0" fontId="0" fillId="0" borderId="0" xfId="0"/>
    <xf numFmtId="0" fontId="1" fillId="2" borderId="1" xfId="0" applyFont="1" applyFill="1" applyBorder="1" applyAlignment="1">
      <alignment vertical="top" wrapText="1"/>
    </xf>
    <xf numFmtId="0" fontId="1" fillId="2" borderId="2" xfId="0" applyFont="1" applyFill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2" borderId="4" xfId="0" applyFont="1" applyFill="1" applyBorder="1" applyAlignment="1">
      <alignment vertical="top" wrapText="1"/>
    </xf>
    <xf numFmtId="0" fontId="1" fillId="2" borderId="0" xfId="0" applyFont="1" applyFill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1" fillId="2" borderId="6" xfId="0" applyFont="1" applyFill="1" applyBorder="1" applyAlignment="1">
      <alignment vertical="top" wrapText="1"/>
    </xf>
    <xf numFmtId="0" fontId="1" fillId="2" borderId="7" xfId="0" applyFont="1" applyFill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9" xfId="0" applyFont="1" applyBorder="1" applyAlignment="1">
      <alignment horizontal="center" vertical="top" wrapText="1"/>
    </xf>
    <xf numFmtId="0" fontId="7" fillId="0" borderId="10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5" fillId="0" borderId="11" xfId="0" applyFont="1" applyBorder="1" applyAlignment="1">
      <alignment vertical="top" wrapText="1"/>
    </xf>
    <xf numFmtId="0" fontId="7" fillId="0" borderId="0" xfId="0" applyFont="1" applyAlignment="1">
      <alignment vertical="top" wrapText="1"/>
    </xf>
    <xf numFmtId="0" fontId="7" fillId="0" borderId="11" xfId="0" applyFont="1" applyBorder="1" applyAlignment="1">
      <alignment vertical="top" wrapText="1"/>
    </xf>
    <xf numFmtId="0" fontId="8" fillId="0" borderId="0" xfId="0" applyFont="1" applyAlignment="1">
      <alignment vertical="top" wrapText="1"/>
    </xf>
    <xf numFmtId="0" fontId="8" fillId="0" borderId="11" xfId="0" applyFont="1" applyBorder="1" applyAlignment="1">
      <alignment vertical="top" wrapText="1"/>
    </xf>
    <xf numFmtId="0" fontId="9" fillId="0" borderId="0" xfId="0" applyFont="1" applyAlignment="1">
      <alignment vertical="top" wrapText="1"/>
    </xf>
    <xf numFmtId="0" fontId="9" fillId="0" borderId="11" xfId="0" applyFont="1" applyBorder="1" applyAlignment="1">
      <alignment vertical="top" wrapText="1"/>
    </xf>
    <xf numFmtId="0" fontId="10" fillId="0" borderId="11" xfId="0" applyFont="1" applyBorder="1" applyAlignment="1">
      <alignment vertical="top" wrapText="1"/>
    </xf>
    <xf numFmtId="0" fontId="1" fillId="0" borderId="11" xfId="0" applyFont="1" applyBorder="1" applyAlignment="1">
      <alignment vertical="top" wrapText="1"/>
    </xf>
    <xf numFmtId="0" fontId="11" fillId="0" borderId="9" xfId="0" applyFont="1" applyBorder="1" applyAlignment="1">
      <alignment horizontal="right" vertical="top" wrapText="1"/>
    </xf>
    <xf numFmtId="4" fontId="11" fillId="0" borderId="9" xfId="0" applyNumberFormat="1" applyFont="1" applyBorder="1" applyAlignment="1">
      <alignment horizontal="right" vertical="top" wrapText="1"/>
    </xf>
    <xf numFmtId="4" fontId="11" fillId="0" borderId="12" xfId="0" applyNumberFormat="1" applyFont="1" applyBorder="1" applyAlignment="1" applyProtection="1">
      <alignment vertical="top" wrapText="1"/>
      <protection locked="0"/>
    </xf>
    <xf numFmtId="4" fontId="1" fillId="0" borderId="9" xfId="0" applyNumberFormat="1" applyFont="1" applyBorder="1" applyAlignment="1">
      <alignment vertical="top" wrapText="1"/>
    </xf>
    <xf numFmtId="10" fontId="5" fillId="0" borderId="0" xfId="0" applyNumberFormat="1" applyFont="1" applyAlignment="1">
      <alignment horizontal="right" vertical="top" wrapText="1"/>
    </xf>
    <xf numFmtId="0" fontId="12" fillId="0" borderId="11" xfId="0" applyFont="1" applyBorder="1" applyAlignment="1">
      <alignment vertical="top" wrapText="1"/>
    </xf>
    <xf numFmtId="0" fontId="1" fillId="0" borderId="0" xfId="0" applyFont="1" applyAlignment="1">
      <alignment vertical="top"/>
    </xf>
    <xf numFmtId="3" fontId="11" fillId="0" borderId="9" xfId="0" applyNumberFormat="1" applyFont="1" applyBorder="1" applyAlignment="1">
      <alignment horizontal="right" vertical="top" wrapText="1"/>
    </xf>
    <xf numFmtId="0" fontId="6" fillId="0" borderId="0" xfId="0" applyFont="1" applyAlignment="1">
      <alignment vertical="top" wrapText="1"/>
    </xf>
    <xf numFmtId="0" fontId="1" fillId="0" borderId="14" xfId="0" applyFont="1" applyBorder="1" applyAlignment="1">
      <alignment vertical="top" wrapText="1"/>
    </xf>
    <xf numFmtId="0" fontId="1" fillId="0" borderId="15" xfId="0" applyFont="1" applyBorder="1" applyAlignment="1">
      <alignment vertical="top" wrapText="1"/>
    </xf>
    <xf numFmtId="0" fontId="6" fillId="0" borderId="0" xfId="0" applyFont="1" applyAlignment="1">
      <alignment horizontal="right" vertical="top" wrapText="1"/>
    </xf>
    <xf numFmtId="0" fontId="6" fillId="0" borderId="9" xfId="0" applyFont="1" applyBorder="1" applyAlignment="1">
      <alignment vertical="top" wrapText="1"/>
    </xf>
    <xf numFmtId="10" fontId="6" fillId="0" borderId="10" xfId="0" applyNumberFormat="1" applyFont="1" applyBorder="1" applyAlignment="1">
      <alignment horizontal="right" vertical="top" wrapText="1"/>
    </xf>
    <xf numFmtId="0" fontId="6" fillId="0" borderId="0" xfId="0" applyFont="1" applyAlignment="1">
      <alignment vertical="top"/>
    </xf>
    <xf numFmtId="10" fontId="6" fillId="0" borderId="11" xfId="0" applyNumberFormat="1" applyFont="1" applyBorder="1" applyAlignment="1">
      <alignment horizontal="right" vertical="top" wrapText="1"/>
    </xf>
    <xf numFmtId="10" fontId="6" fillId="0" borderId="24" xfId="0" applyNumberFormat="1" applyFont="1" applyBorder="1" applyAlignment="1">
      <alignment horizontal="right" vertical="top" wrapText="1"/>
    </xf>
    <xf numFmtId="0" fontId="1" fillId="0" borderId="0" xfId="0" applyFont="1" applyAlignment="1">
      <alignment vertical="top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top" wrapText="1"/>
    </xf>
    <xf numFmtId="0" fontId="5" fillId="2" borderId="0" xfId="0" applyFont="1" applyFill="1" applyAlignment="1">
      <alignment vertical="top" wrapText="1"/>
    </xf>
    <xf numFmtId="0" fontId="1" fillId="2" borderId="0" xfId="0" applyFont="1" applyFill="1" applyAlignment="1">
      <alignment vertical="top" wrapText="1"/>
    </xf>
    <xf numFmtId="0" fontId="1" fillId="2" borderId="4" xfId="0" applyFont="1" applyFill="1" applyBorder="1" applyAlignment="1">
      <alignment vertical="top" wrapText="1"/>
    </xf>
    <xf numFmtId="0" fontId="1" fillId="0" borderId="9" xfId="0" applyFont="1" applyBorder="1" applyAlignment="1">
      <alignment horizontal="center" vertical="top" wrapText="1"/>
    </xf>
    <xf numFmtId="0" fontId="7" fillId="0" borderId="2" xfId="0" applyFont="1" applyBorder="1" applyAlignment="1">
      <alignment vertical="top" wrapText="1"/>
    </xf>
    <xf numFmtId="0" fontId="7" fillId="0" borderId="0" xfId="0" applyFont="1" applyAlignment="1">
      <alignment vertical="top" wrapText="1"/>
    </xf>
    <xf numFmtId="0" fontId="8" fillId="0" borderId="0" xfId="0" applyFont="1" applyAlignment="1">
      <alignment vertical="top" wrapText="1"/>
    </xf>
    <xf numFmtId="0" fontId="9" fillId="0" borderId="0" xfId="0" applyFont="1" applyAlignment="1">
      <alignment vertical="top" wrapText="1"/>
    </xf>
    <xf numFmtId="0" fontId="11" fillId="0" borderId="11" xfId="0" applyFont="1" applyBorder="1" applyAlignment="1">
      <alignment vertical="top" wrapText="1"/>
    </xf>
    <xf numFmtId="0" fontId="1" fillId="0" borderId="11" xfId="0" applyFont="1" applyBorder="1" applyAlignment="1">
      <alignment vertical="top" wrapText="1"/>
    </xf>
    <xf numFmtId="0" fontId="12" fillId="0" borderId="11" xfId="0" applyFont="1" applyBorder="1" applyAlignment="1">
      <alignment vertical="top" wrapText="1"/>
    </xf>
    <xf numFmtId="0" fontId="0" fillId="0" borderId="0" xfId="0"/>
    <xf numFmtId="0" fontId="9" fillId="0" borderId="2" xfId="0" applyFont="1" applyBorder="1" applyAlignment="1">
      <alignment horizontal="right" vertical="top" wrapText="1"/>
    </xf>
    <xf numFmtId="0" fontId="9" fillId="0" borderId="3" xfId="0" applyFont="1" applyBorder="1" applyAlignment="1">
      <alignment horizontal="right" vertical="top" wrapText="1"/>
    </xf>
    <xf numFmtId="0" fontId="9" fillId="0" borderId="1" xfId="0" applyFont="1" applyBorder="1" applyAlignment="1">
      <alignment vertical="top" wrapText="1"/>
    </xf>
    <xf numFmtId="0" fontId="9" fillId="0" borderId="2" xfId="0" applyFont="1" applyBorder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164" fontId="9" fillId="0" borderId="0" xfId="0" applyNumberFormat="1" applyFont="1" applyAlignment="1">
      <alignment horizontal="right" vertical="top" wrapText="1"/>
    </xf>
    <xf numFmtId="164" fontId="9" fillId="0" borderId="5" xfId="0" applyNumberFormat="1" applyFont="1" applyBorder="1" applyAlignment="1">
      <alignment horizontal="right" vertical="top" wrapText="1"/>
    </xf>
    <xf numFmtId="0" fontId="9" fillId="0" borderId="4" xfId="0" applyFont="1" applyBorder="1" applyAlignment="1">
      <alignment vertical="top" wrapText="1"/>
    </xf>
    <xf numFmtId="164" fontId="9" fillId="0" borderId="7" xfId="0" applyNumberFormat="1" applyFont="1" applyBorder="1" applyAlignment="1">
      <alignment horizontal="right" vertical="top" wrapText="1"/>
    </xf>
    <xf numFmtId="164" fontId="9" fillId="0" borderId="8" xfId="0" applyNumberFormat="1" applyFont="1" applyBorder="1" applyAlignment="1">
      <alignment horizontal="right" vertical="top" wrapText="1"/>
    </xf>
    <xf numFmtId="0" fontId="9" fillId="0" borderId="6" xfId="0" applyFont="1" applyBorder="1" applyAlignment="1">
      <alignment vertical="top" wrapText="1"/>
    </xf>
    <xf numFmtId="0" fontId="9" fillId="0" borderId="7" xfId="0" applyFont="1" applyBorder="1" applyAlignment="1">
      <alignment vertical="top" wrapText="1"/>
    </xf>
    <xf numFmtId="0" fontId="7" fillId="0" borderId="2" xfId="0" applyFont="1" applyBorder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164" fontId="13" fillId="0" borderId="0" xfId="0" applyNumberFormat="1" applyFont="1" applyAlignment="1">
      <alignment horizontal="right" vertical="top" wrapText="1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vertical="top" wrapText="1"/>
    </xf>
    <xf numFmtId="164" fontId="14" fillId="0" borderId="0" xfId="0" applyNumberFormat="1" applyFont="1" applyAlignment="1">
      <alignment horizontal="right" vertical="top" wrapText="1" indent="1"/>
    </xf>
    <xf numFmtId="164" fontId="14" fillId="0" borderId="0" xfId="0" applyNumberFormat="1" applyFont="1" applyAlignment="1">
      <alignment horizontal="right" vertical="top" wrapText="1"/>
    </xf>
    <xf numFmtId="0" fontId="14" fillId="0" borderId="0" xfId="0" applyFont="1" applyAlignment="1">
      <alignment horizontal="left" vertical="top" wrapText="1" indent="1"/>
    </xf>
    <xf numFmtId="0" fontId="14" fillId="0" borderId="0" xfId="0" applyFont="1" applyAlignment="1">
      <alignment vertical="top" wrapText="1"/>
    </xf>
    <xf numFmtId="164" fontId="6" fillId="0" borderId="0" xfId="0" applyNumberFormat="1" applyFont="1" applyAlignment="1">
      <alignment horizontal="right" vertical="top" wrapText="1" indent="2"/>
    </xf>
    <xf numFmtId="164" fontId="6" fillId="0" borderId="0" xfId="0" applyNumberFormat="1" applyFont="1" applyAlignment="1">
      <alignment horizontal="right" vertical="top" wrapText="1"/>
    </xf>
    <xf numFmtId="0" fontId="6" fillId="0" borderId="0" xfId="0" applyFont="1" applyAlignment="1">
      <alignment horizontal="left" vertical="top" wrapText="1" indent="2"/>
    </xf>
    <xf numFmtId="0" fontId="6" fillId="0" borderId="0" xfId="0" applyFont="1" applyAlignment="1">
      <alignment vertical="top" wrapText="1"/>
    </xf>
    <xf numFmtId="0" fontId="3" fillId="0" borderId="13" xfId="0" applyFont="1" applyBorder="1" applyAlignment="1">
      <alignment vertical="top" wrapText="1"/>
    </xf>
    <xf numFmtId="0" fontId="3" fillId="0" borderId="14" xfId="0" applyFont="1" applyBorder="1" applyAlignment="1">
      <alignment vertical="top" wrapText="1"/>
    </xf>
    <xf numFmtId="0" fontId="1" fillId="0" borderId="16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17" xfId="0" applyFont="1" applyBorder="1" applyAlignment="1">
      <alignment vertical="top" wrapText="1"/>
    </xf>
    <xf numFmtId="0" fontId="9" fillId="0" borderId="18" xfId="0" applyFont="1" applyBorder="1" applyAlignment="1">
      <alignment vertical="top" wrapText="1"/>
    </xf>
    <xf numFmtId="164" fontId="9" fillId="0" borderId="0" xfId="0" applyNumberFormat="1" applyFont="1" applyAlignment="1">
      <alignment vertical="top" wrapText="1"/>
    </xf>
    <xf numFmtId="164" fontId="1" fillId="0" borderId="0" xfId="0" applyNumberFormat="1" applyFont="1" applyAlignment="1">
      <alignment vertical="top" wrapText="1"/>
    </xf>
    <xf numFmtId="164" fontId="1" fillId="0" borderId="19" xfId="0" applyNumberFormat="1" applyFont="1" applyBorder="1" applyAlignment="1">
      <alignment vertical="top" wrapText="1"/>
    </xf>
    <xf numFmtId="0" fontId="9" fillId="0" borderId="20" xfId="0" applyFont="1" applyBorder="1" applyAlignment="1">
      <alignment vertical="top" wrapText="1"/>
    </xf>
    <xf numFmtId="0" fontId="1" fillId="0" borderId="21" xfId="0" applyFont="1" applyBorder="1" applyAlignment="1">
      <alignment vertical="top" wrapText="1"/>
    </xf>
    <xf numFmtId="164" fontId="9" fillId="0" borderId="21" xfId="0" applyNumberFormat="1" applyFont="1" applyBorder="1" applyAlignment="1">
      <alignment vertical="top" wrapText="1"/>
    </xf>
    <xf numFmtId="164" fontId="1" fillId="0" borderId="21" xfId="0" applyNumberFormat="1" applyFont="1" applyBorder="1" applyAlignment="1">
      <alignment vertical="top" wrapText="1"/>
    </xf>
    <xf numFmtId="164" fontId="1" fillId="0" borderId="22" xfId="0" applyNumberFormat="1" applyFont="1" applyBorder="1" applyAlignment="1">
      <alignment vertical="top" wrapText="1"/>
    </xf>
    <xf numFmtId="0" fontId="15" fillId="0" borderId="0" xfId="0" applyFont="1" applyAlignment="1">
      <alignment vertical="top" wrapText="1"/>
    </xf>
    <xf numFmtId="0" fontId="3" fillId="0" borderId="0" xfId="0" applyFont="1" applyAlignment="1">
      <alignment vertical="top" wrapText="1"/>
    </xf>
    <xf numFmtId="0" fontId="6" fillId="0" borderId="23" xfId="0" applyFont="1" applyBorder="1" applyAlignment="1">
      <alignment vertical="top" wrapText="1"/>
    </xf>
    <xf numFmtId="0" fontId="6" fillId="0" borderId="0" xfId="0" applyFont="1" applyAlignment="1">
      <alignment horizontal="left" vertical="top" wrapText="1"/>
    </xf>
    <xf numFmtId="0" fontId="6" fillId="0" borderId="9" xfId="0" applyFont="1" applyBorder="1" applyAlignment="1">
      <alignment vertical="top" wrapText="1"/>
    </xf>
    <xf numFmtId="0" fontId="6" fillId="0" borderId="0" xfId="0" applyFont="1" applyBorder="1" applyAlignment="1">
      <alignment vertical="top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304800</xdr:colOff>
      <xdr:row>3</xdr:row>
      <xdr:rowOff>66675</xdr:rowOff>
    </xdr:from>
    <xdr:to>
      <xdr:col>6</xdr:col>
      <xdr:colOff>527550</xdr:colOff>
      <xdr:row>7</xdr:row>
      <xdr:rowOff>41475</xdr:rowOff>
    </xdr:to>
    <xdr:pic>
      <xdr:nvPicPr>
        <xdr:cNvPr id="2" name="Picture 1" descr="{449c528b-e041-4ad3-b747-2c2a721bb38b}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191000" y="409575"/>
          <a:ext cx="1080000" cy="432000"/>
        </a:xfrm>
        <a:prstGeom prst="rect">
          <a:avLst/>
        </a:prstGeom>
      </xdr:spPr>
    </xdr:pic>
    <xdr:clientData/>
  </xdr:twoCellAnchor>
  <xdr:twoCellAnchor editAs="oneCell">
    <xdr:from>
      <xdr:col>4</xdr:col>
      <xdr:colOff>33338</xdr:colOff>
      <xdr:row>48</xdr:row>
      <xdr:rowOff>33338</xdr:rowOff>
    </xdr:from>
    <xdr:to>
      <xdr:col>4</xdr:col>
      <xdr:colOff>922337</xdr:colOff>
      <xdr:row>55</xdr:row>
      <xdr:rowOff>72849</xdr:rowOff>
    </xdr:to>
    <xdr:pic>
      <xdr:nvPicPr>
        <xdr:cNvPr id="3" name="Picture 2" descr="{4657aaa0-a391-47e2-b888-b0c6772b3f55}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957513" y="5519738"/>
          <a:ext cx="889000" cy="839611"/>
        </a:xfrm>
        <a:prstGeom prst="rect">
          <a:avLst/>
        </a:prstGeom>
      </xdr:spPr>
    </xdr:pic>
    <xdr:clientData/>
  </xdr:twoCellAnchor>
  <xdr:twoCellAnchor editAs="oneCell">
    <xdr:from>
      <xdr:col>1</xdr:col>
      <xdr:colOff>33338</xdr:colOff>
      <xdr:row>79</xdr:row>
      <xdr:rowOff>47625</xdr:rowOff>
    </xdr:from>
    <xdr:to>
      <xdr:col>1</xdr:col>
      <xdr:colOff>636587</xdr:colOff>
      <xdr:row>81</xdr:row>
      <xdr:rowOff>60325</xdr:rowOff>
    </xdr:to>
    <xdr:pic>
      <xdr:nvPicPr>
        <xdr:cNvPr id="4" name="Picture 3" descr="{3408c3ca-8821-4adf-8b38-706f35a6bbdc}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2863" y="9077325"/>
          <a:ext cx="603250" cy="2413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fitToPage="1"/>
  </sheetPr>
  <dimension ref="B1:I86"/>
  <sheetViews>
    <sheetView showGridLines="0" tabSelected="1" workbookViewId="0"/>
  </sheetViews>
  <sheetFormatPr baseColWidth="10" defaultColWidth="8.7265625" defaultRowHeight="9" customHeight="1" x14ac:dyDescent="0.35"/>
  <cols>
    <col min="1" max="1" width="0.1796875" customWidth="1"/>
    <col min="2" max="2" width="10.1796875" customWidth="1"/>
    <col min="3" max="3" width="31.26953125" customWidth="1"/>
    <col min="4" max="4" width="2.26953125" customWidth="1"/>
    <col min="5" max="5" width="14.453125" customWidth="1"/>
    <col min="6" max="6" width="12.81640625" customWidth="1"/>
    <col min="7" max="7" width="12.453125" customWidth="1"/>
    <col min="8" max="8" width="14.54296875" customWidth="1"/>
    <col min="9" max="9" width="2.1796875" customWidth="1"/>
    <col min="10" max="69" width="10.7265625" customWidth="1"/>
  </cols>
  <sheetData>
    <row r="1" spans="2:9" ht="9" customHeight="1" x14ac:dyDescent="0.35">
      <c r="B1" s="1"/>
      <c r="C1" s="2"/>
      <c r="D1" s="3"/>
      <c r="E1" s="3"/>
      <c r="F1" s="3"/>
      <c r="G1" s="3"/>
      <c r="H1" s="3"/>
      <c r="I1" s="4"/>
    </row>
    <row r="2" spans="2:9" ht="9" customHeight="1" x14ac:dyDescent="0.35">
      <c r="B2" s="5"/>
      <c r="C2" s="6"/>
      <c r="D2" s="7"/>
      <c r="E2" s="42"/>
      <c r="F2" s="42"/>
      <c r="G2" s="42"/>
      <c r="H2" s="42"/>
      <c r="I2" s="8"/>
    </row>
    <row r="3" spans="2:9" ht="9" customHeight="1" x14ac:dyDescent="0.35">
      <c r="B3" s="5"/>
      <c r="C3" s="6"/>
      <c r="D3" s="7"/>
      <c r="E3" s="42"/>
      <c r="F3" s="42"/>
      <c r="G3" s="42"/>
      <c r="H3" s="42"/>
      <c r="I3" s="8"/>
    </row>
    <row r="4" spans="2:9" ht="9" customHeight="1" x14ac:dyDescent="0.35">
      <c r="B4" s="5"/>
      <c r="C4" s="6"/>
      <c r="D4" s="7"/>
      <c r="E4" s="42"/>
      <c r="F4" s="42"/>
      <c r="G4" s="42"/>
      <c r="H4" s="42"/>
      <c r="I4" s="8"/>
    </row>
    <row r="5" spans="2:9" ht="9" customHeight="1" x14ac:dyDescent="0.35">
      <c r="B5" s="5"/>
      <c r="C5" s="6"/>
      <c r="D5" s="7"/>
      <c r="E5" s="42"/>
      <c r="F5" s="42"/>
      <c r="G5" s="42"/>
      <c r="H5" s="42"/>
      <c r="I5" s="8"/>
    </row>
    <row r="6" spans="2:9" ht="9" customHeight="1" x14ac:dyDescent="0.35">
      <c r="B6" s="5"/>
      <c r="C6" s="6"/>
      <c r="D6" s="7"/>
      <c r="E6" s="42"/>
      <c r="F6" s="42"/>
      <c r="G6" s="42"/>
      <c r="H6" s="42"/>
      <c r="I6" s="8"/>
    </row>
    <row r="7" spans="2:9" ht="9" customHeight="1" x14ac:dyDescent="0.35">
      <c r="B7" s="5"/>
      <c r="C7" s="6"/>
      <c r="D7" s="7"/>
      <c r="E7" s="42"/>
      <c r="F7" s="42"/>
      <c r="G7" s="42"/>
      <c r="H7" s="42"/>
      <c r="I7" s="8"/>
    </row>
    <row r="8" spans="2:9" ht="9" customHeight="1" x14ac:dyDescent="0.35">
      <c r="B8" s="5"/>
      <c r="C8" s="6"/>
      <c r="D8" s="7"/>
      <c r="E8" s="42"/>
      <c r="F8" s="42"/>
      <c r="G8" s="42"/>
      <c r="H8" s="42"/>
      <c r="I8" s="8"/>
    </row>
    <row r="9" spans="2:9" ht="9" customHeight="1" x14ac:dyDescent="0.35">
      <c r="B9" s="5"/>
      <c r="C9" s="6"/>
      <c r="D9" s="7"/>
      <c r="E9" s="42"/>
      <c r="F9" s="42"/>
      <c r="G9" s="42"/>
      <c r="H9" s="42"/>
      <c r="I9" s="8"/>
    </row>
    <row r="10" spans="2:9" ht="9" customHeight="1" x14ac:dyDescent="0.35">
      <c r="B10" s="5"/>
      <c r="C10" s="6"/>
      <c r="D10" s="7"/>
      <c r="E10" s="42"/>
      <c r="F10" s="42"/>
      <c r="G10" s="42"/>
      <c r="H10" s="42"/>
      <c r="I10" s="8"/>
    </row>
    <row r="11" spans="2:9" ht="9" customHeight="1" x14ac:dyDescent="0.35">
      <c r="B11" s="5"/>
      <c r="C11" s="6"/>
      <c r="D11" s="7"/>
      <c r="E11" s="43" t="str">
        <f>IF(Paramètres!C5&lt;&gt;"",Paramètres!C5,"")</f>
        <v>Ministère de la justice - Ajaccio : 
Mise en accessibilité du Palais de Justice Finosello et du Palais de Justice Masseria</v>
      </c>
      <c r="F11" s="43"/>
      <c r="G11" s="43"/>
      <c r="H11" s="43"/>
      <c r="I11" s="8"/>
    </row>
    <row r="12" spans="2:9" ht="9" customHeight="1" x14ac:dyDescent="0.35">
      <c r="B12" s="5"/>
      <c r="C12" s="6"/>
      <c r="D12" s="7"/>
      <c r="E12" s="43"/>
      <c r="F12" s="43"/>
      <c r="G12" s="43"/>
      <c r="H12" s="43"/>
      <c r="I12" s="8"/>
    </row>
    <row r="13" spans="2:9" ht="9" customHeight="1" x14ac:dyDescent="0.35">
      <c r="B13" s="5"/>
      <c r="C13" s="6"/>
      <c r="D13" s="7"/>
      <c r="E13" s="43"/>
      <c r="F13" s="43"/>
      <c r="G13" s="43"/>
      <c r="H13" s="43"/>
      <c r="I13" s="8"/>
    </row>
    <row r="14" spans="2:9" ht="9" customHeight="1" x14ac:dyDescent="0.35">
      <c r="B14" s="5"/>
      <c r="C14" s="6"/>
      <c r="D14" s="7"/>
      <c r="E14" s="43"/>
      <c r="F14" s="43"/>
      <c r="G14" s="43"/>
      <c r="H14" s="43"/>
      <c r="I14" s="8"/>
    </row>
    <row r="15" spans="2:9" ht="9" customHeight="1" x14ac:dyDescent="0.35">
      <c r="B15" s="5"/>
      <c r="C15" s="6"/>
      <c r="D15" s="7"/>
      <c r="E15" s="43"/>
      <c r="F15" s="43"/>
      <c r="G15" s="43"/>
      <c r="H15" s="43"/>
      <c r="I15" s="8"/>
    </row>
    <row r="16" spans="2:9" ht="9" customHeight="1" x14ac:dyDescent="0.35">
      <c r="B16" s="5"/>
      <c r="C16" s="6"/>
      <c r="D16" s="7"/>
      <c r="E16" s="43"/>
      <c r="F16" s="43"/>
      <c r="G16" s="43"/>
      <c r="H16" s="43"/>
      <c r="I16" s="8"/>
    </row>
    <row r="17" spans="2:9" ht="9" customHeight="1" x14ac:dyDescent="0.35">
      <c r="B17" s="5"/>
      <c r="C17" s="6"/>
      <c r="D17" s="7"/>
      <c r="E17" s="43"/>
      <c r="F17" s="43"/>
      <c r="G17" s="43"/>
      <c r="H17" s="43"/>
      <c r="I17" s="8"/>
    </row>
    <row r="18" spans="2:9" ht="9" customHeight="1" x14ac:dyDescent="0.35">
      <c r="B18" s="5"/>
      <c r="C18" s="6"/>
      <c r="D18" s="7"/>
      <c r="E18" s="43"/>
      <c r="F18" s="43"/>
      <c r="G18" s="43"/>
      <c r="H18" s="43"/>
      <c r="I18" s="8"/>
    </row>
    <row r="19" spans="2:9" ht="9" customHeight="1" x14ac:dyDescent="0.35">
      <c r="B19" s="5"/>
      <c r="C19" s="6"/>
      <c r="D19" s="7"/>
      <c r="E19" s="43"/>
      <c r="F19" s="43"/>
      <c r="G19" s="43"/>
      <c r="H19" s="43"/>
      <c r="I19" s="8"/>
    </row>
    <row r="20" spans="2:9" ht="9" customHeight="1" x14ac:dyDescent="0.35">
      <c r="B20" s="5"/>
      <c r="C20" s="6"/>
      <c r="D20" s="7"/>
      <c r="E20" s="43" t="str">
        <f>IF(Paramètres!C24&lt;&gt;"",Paramètres!C24,"") &amp; CHAR(10) &amp; IF(Paramètres!C26&lt;&gt;"",Paramètres!C26,"") &amp; CHAR(10) &amp; IF(Paramètres!C28&lt;&gt;"",Paramètres!C28,"")</f>
        <v xml:space="preserve">
</v>
      </c>
      <c r="F20" s="43"/>
      <c r="G20" s="43"/>
      <c r="H20" s="43"/>
      <c r="I20" s="8"/>
    </row>
    <row r="21" spans="2:9" ht="9" customHeight="1" x14ac:dyDescent="0.35">
      <c r="B21" s="5"/>
      <c r="C21" s="6"/>
      <c r="D21" s="7"/>
      <c r="E21" s="43"/>
      <c r="F21" s="43"/>
      <c r="G21" s="43"/>
      <c r="H21" s="43"/>
      <c r="I21" s="8"/>
    </row>
    <row r="22" spans="2:9" ht="9" customHeight="1" x14ac:dyDescent="0.35">
      <c r="B22" s="5"/>
      <c r="C22" s="6"/>
      <c r="D22" s="7"/>
      <c r="E22" s="43"/>
      <c r="F22" s="43"/>
      <c r="G22" s="43"/>
      <c r="H22" s="43"/>
      <c r="I22" s="8"/>
    </row>
    <row r="23" spans="2:9" ht="9" customHeight="1" x14ac:dyDescent="0.35">
      <c r="B23" s="5"/>
      <c r="C23" s="6"/>
      <c r="D23" s="7"/>
      <c r="E23" s="43"/>
      <c r="F23" s="43"/>
      <c r="G23" s="43"/>
      <c r="H23" s="43"/>
      <c r="I23" s="8"/>
    </row>
    <row r="24" spans="2:9" ht="9" customHeight="1" x14ac:dyDescent="0.35">
      <c r="B24" s="5"/>
      <c r="C24" s="6"/>
      <c r="D24" s="7"/>
      <c r="E24" s="43"/>
      <c r="F24" s="43"/>
      <c r="G24" s="43"/>
      <c r="H24" s="43"/>
      <c r="I24" s="8"/>
    </row>
    <row r="25" spans="2:9" ht="9" customHeight="1" x14ac:dyDescent="0.35">
      <c r="B25" s="5"/>
      <c r="C25" s="6"/>
      <c r="D25" s="7"/>
      <c r="E25" s="43"/>
      <c r="F25" s="43"/>
      <c r="G25" s="43"/>
      <c r="H25" s="43"/>
      <c r="I25" s="8"/>
    </row>
    <row r="26" spans="2:9" ht="9" customHeight="1" x14ac:dyDescent="0.35">
      <c r="B26" s="5"/>
      <c r="C26" s="6"/>
      <c r="D26" s="7"/>
      <c r="E26" s="43"/>
      <c r="F26" s="43"/>
      <c r="G26" s="43"/>
      <c r="H26" s="43"/>
      <c r="I26" s="8"/>
    </row>
    <row r="27" spans="2:9" ht="9" customHeight="1" x14ac:dyDescent="0.35">
      <c r="B27" s="5"/>
      <c r="C27" s="6"/>
      <c r="D27" s="7"/>
      <c r="E27" s="43"/>
      <c r="F27" s="43"/>
      <c r="G27" s="43"/>
      <c r="H27" s="43"/>
      <c r="I27" s="8"/>
    </row>
    <row r="28" spans="2:9" ht="9" customHeight="1" x14ac:dyDescent="0.35">
      <c r="B28" s="5"/>
      <c r="C28" s="6"/>
      <c r="D28" s="7"/>
      <c r="E28" s="42"/>
      <c r="F28" s="42"/>
      <c r="G28" s="42"/>
      <c r="H28" s="42"/>
      <c r="I28" s="8"/>
    </row>
    <row r="29" spans="2:9" ht="9" customHeight="1" x14ac:dyDescent="0.35">
      <c r="B29" s="5"/>
      <c r="C29" s="6"/>
      <c r="D29" s="7"/>
      <c r="E29" s="42"/>
      <c r="F29" s="42"/>
      <c r="G29" s="42"/>
      <c r="H29" s="42"/>
      <c r="I29" s="8"/>
    </row>
    <row r="30" spans="2:9" ht="9" customHeight="1" x14ac:dyDescent="0.35">
      <c r="B30" s="5"/>
      <c r="C30" s="6"/>
      <c r="D30" s="7"/>
      <c r="E30" s="42"/>
      <c r="F30" s="42"/>
      <c r="G30" s="42"/>
      <c r="H30" s="42"/>
      <c r="I30" s="8"/>
    </row>
    <row r="31" spans="2:9" ht="9" customHeight="1" x14ac:dyDescent="0.35">
      <c r="B31" s="5"/>
      <c r="C31" s="6"/>
      <c r="D31" s="7"/>
      <c r="E31" s="42"/>
      <c r="F31" s="42"/>
      <c r="G31" s="42"/>
      <c r="H31" s="42"/>
      <c r="I31" s="8"/>
    </row>
    <row r="32" spans="2:9" ht="9" customHeight="1" x14ac:dyDescent="0.35">
      <c r="B32" s="5"/>
      <c r="C32" s="6"/>
      <c r="D32" s="7"/>
      <c r="E32" s="42"/>
      <c r="F32" s="42"/>
      <c r="G32" s="42"/>
      <c r="H32" s="42"/>
      <c r="I32" s="8"/>
    </row>
    <row r="33" spans="2:9" ht="9" customHeight="1" x14ac:dyDescent="0.35">
      <c r="B33" s="5"/>
      <c r="C33" s="6"/>
      <c r="D33" s="7"/>
      <c r="E33" s="42"/>
      <c r="F33" s="42"/>
      <c r="G33" s="42"/>
      <c r="H33" s="42"/>
      <c r="I33" s="8"/>
    </row>
    <row r="34" spans="2:9" ht="9" customHeight="1" x14ac:dyDescent="0.35">
      <c r="B34" s="5"/>
      <c r="C34" s="6"/>
      <c r="D34" s="7"/>
      <c r="E34" s="42"/>
      <c r="F34" s="42"/>
      <c r="G34" s="42"/>
      <c r="H34" s="42"/>
      <c r="I34" s="8"/>
    </row>
    <row r="35" spans="2:9" ht="9" customHeight="1" x14ac:dyDescent="0.35">
      <c r="B35" s="5"/>
      <c r="C35" s="6"/>
      <c r="D35" s="7"/>
      <c r="E35" s="42"/>
      <c r="F35" s="42"/>
      <c r="G35" s="42"/>
      <c r="H35" s="42"/>
      <c r="I35" s="8"/>
    </row>
    <row r="36" spans="2:9" ht="9" customHeight="1" x14ac:dyDescent="0.35">
      <c r="B36" s="5"/>
      <c r="C36" s="6"/>
      <c r="D36" s="7"/>
      <c r="E36" s="42"/>
      <c r="F36" s="42"/>
      <c r="G36" s="42"/>
      <c r="H36" s="42"/>
      <c r="I36" s="8"/>
    </row>
    <row r="37" spans="2:9" ht="9" customHeight="1" x14ac:dyDescent="0.35">
      <c r="B37" s="5"/>
      <c r="C37" s="6"/>
      <c r="D37" s="7"/>
      <c r="E37" s="42"/>
      <c r="F37" s="42"/>
      <c r="G37" s="42"/>
      <c r="H37" s="42"/>
      <c r="I37" s="8"/>
    </row>
    <row r="38" spans="2:9" ht="9" customHeight="1" x14ac:dyDescent="0.35">
      <c r="B38" s="5"/>
      <c r="C38" s="6"/>
      <c r="D38" s="7"/>
      <c r="E38" s="42"/>
      <c r="F38" s="42"/>
      <c r="G38" s="42"/>
      <c r="H38" s="42"/>
      <c r="I38" s="8"/>
    </row>
    <row r="39" spans="2:9" ht="9" customHeight="1" x14ac:dyDescent="0.35">
      <c r="B39" s="5"/>
      <c r="C39" s="6"/>
      <c r="D39" s="7"/>
      <c r="E39" s="42"/>
      <c r="F39" s="42"/>
      <c r="G39" s="42"/>
      <c r="H39" s="42"/>
      <c r="I39" s="8"/>
    </row>
    <row r="40" spans="2:9" ht="9" customHeight="1" x14ac:dyDescent="0.35">
      <c r="B40" s="5"/>
      <c r="C40" s="6"/>
      <c r="D40" s="7"/>
      <c r="E40" s="42"/>
      <c r="F40" s="42"/>
      <c r="G40" s="42"/>
      <c r="H40" s="42"/>
      <c r="I40" s="8"/>
    </row>
    <row r="41" spans="2:9" ht="9" customHeight="1" x14ac:dyDescent="0.35">
      <c r="B41" s="5"/>
      <c r="C41" s="6"/>
      <c r="D41" s="7"/>
      <c r="E41" s="42"/>
      <c r="F41" s="42"/>
      <c r="G41" s="42"/>
      <c r="H41" s="42"/>
      <c r="I41" s="8"/>
    </row>
    <row r="42" spans="2:9" ht="9" customHeight="1" x14ac:dyDescent="0.35">
      <c r="B42" s="5"/>
      <c r="C42" s="6"/>
      <c r="D42" s="7"/>
      <c r="E42" s="42"/>
      <c r="F42" s="42"/>
      <c r="G42" s="42"/>
      <c r="H42" s="42"/>
      <c r="I42" s="8"/>
    </row>
    <row r="43" spans="2:9" ht="9" customHeight="1" x14ac:dyDescent="0.35">
      <c r="B43" s="5"/>
      <c r="C43" s="6"/>
      <c r="D43" s="7"/>
      <c r="E43" s="42"/>
      <c r="F43" s="42"/>
      <c r="G43" s="42"/>
      <c r="H43" s="42"/>
      <c r="I43" s="8"/>
    </row>
    <row r="44" spans="2:9" ht="9" customHeight="1" x14ac:dyDescent="0.35">
      <c r="B44" s="5"/>
      <c r="C44" s="6"/>
      <c r="D44" s="7"/>
      <c r="E44" s="42"/>
      <c r="F44" s="42"/>
      <c r="G44" s="42"/>
      <c r="H44" s="42"/>
      <c r="I44" s="8"/>
    </row>
    <row r="45" spans="2:9" ht="9" customHeight="1" x14ac:dyDescent="0.35">
      <c r="B45" s="5"/>
      <c r="C45" s="6"/>
      <c r="D45" s="7"/>
      <c r="E45" s="42"/>
      <c r="F45" s="42"/>
      <c r="G45" s="42"/>
      <c r="H45" s="42"/>
      <c r="I45" s="8"/>
    </row>
    <row r="46" spans="2:9" ht="9" customHeight="1" x14ac:dyDescent="0.35">
      <c r="B46" s="5"/>
      <c r="C46" s="6"/>
      <c r="D46" s="7"/>
      <c r="E46" s="7"/>
      <c r="F46" s="7"/>
      <c r="G46" s="7"/>
      <c r="H46" s="7"/>
      <c r="I46" s="8"/>
    </row>
    <row r="47" spans="2:9" ht="9" customHeight="1" x14ac:dyDescent="0.35">
      <c r="B47" s="5"/>
      <c r="C47" s="6"/>
      <c r="D47" s="7"/>
      <c r="E47" s="42"/>
      <c r="F47" s="54" t="s">
        <v>4</v>
      </c>
      <c r="G47" s="42"/>
      <c r="H47" s="42"/>
      <c r="I47" s="8"/>
    </row>
    <row r="48" spans="2:9" ht="9" customHeight="1" x14ac:dyDescent="0.35">
      <c r="B48" s="5"/>
      <c r="C48" s="6"/>
      <c r="D48" s="7"/>
      <c r="E48" s="42"/>
      <c r="F48" s="42"/>
      <c r="G48" s="42"/>
      <c r="H48" s="42"/>
      <c r="I48" s="8"/>
    </row>
    <row r="49" spans="2:9" ht="9" customHeight="1" x14ac:dyDescent="0.35">
      <c r="B49" s="5"/>
      <c r="C49" s="6"/>
      <c r="D49" s="7"/>
      <c r="E49" s="42"/>
      <c r="F49" s="42"/>
      <c r="G49" s="42"/>
      <c r="H49" s="42"/>
      <c r="I49" s="8"/>
    </row>
    <row r="50" spans="2:9" ht="9" customHeight="1" x14ac:dyDescent="0.35">
      <c r="B50" s="5"/>
      <c r="C50" s="6"/>
      <c r="D50" s="7"/>
      <c r="E50" s="42"/>
      <c r="F50" s="42"/>
      <c r="G50" s="42"/>
      <c r="H50" s="42"/>
      <c r="I50" s="8"/>
    </row>
    <row r="51" spans="2:9" ht="9" customHeight="1" x14ac:dyDescent="0.35">
      <c r="B51" s="5"/>
      <c r="C51" s="6"/>
      <c r="D51" s="7"/>
      <c r="E51" s="42"/>
      <c r="F51" s="42"/>
      <c r="G51" s="42"/>
      <c r="H51" s="42"/>
      <c r="I51" s="8"/>
    </row>
    <row r="52" spans="2:9" ht="9" customHeight="1" x14ac:dyDescent="0.35">
      <c r="B52" s="5"/>
      <c r="C52" s="6"/>
      <c r="D52" s="7"/>
      <c r="E52" s="42"/>
      <c r="F52" s="42"/>
      <c r="G52" s="42"/>
      <c r="H52" s="42"/>
      <c r="I52" s="8"/>
    </row>
    <row r="53" spans="2:9" ht="9" customHeight="1" x14ac:dyDescent="0.35">
      <c r="B53" s="5"/>
      <c r="C53" s="6"/>
      <c r="D53" s="7"/>
      <c r="E53" s="42"/>
      <c r="F53" s="42"/>
      <c r="G53" s="42"/>
      <c r="H53" s="42"/>
      <c r="I53" s="8"/>
    </row>
    <row r="54" spans="2:9" ht="9" customHeight="1" x14ac:dyDescent="0.35">
      <c r="B54" s="5"/>
      <c r="C54" s="6"/>
      <c r="D54" s="7"/>
      <c r="E54" s="42"/>
      <c r="F54" s="42"/>
      <c r="G54" s="42"/>
      <c r="H54" s="42"/>
      <c r="I54" s="8"/>
    </row>
    <row r="55" spans="2:9" ht="9" customHeight="1" x14ac:dyDescent="0.35">
      <c r="B55" s="5"/>
      <c r="C55" s="6"/>
      <c r="D55" s="7"/>
      <c r="E55" s="42"/>
      <c r="F55" s="42"/>
      <c r="G55" s="42"/>
      <c r="H55" s="42"/>
      <c r="I55" s="8"/>
    </row>
    <row r="56" spans="2:9" ht="9" customHeight="1" x14ac:dyDescent="0.35">
      <c r="B56" s="5"/>
      <c r="C56" s="6"/>
      <c r="D56" s="7"/>
      <c r="E56" s="42"/>
      <c r="F56" s="42"/>
      <c r="G56" s="42"/>
      <c r="H56" s="42"/>
      <c r="I56" s="8"/>
    </row>
    <row r="57" spans="2:9" ht="9" customHeight="1" x14ac:dyDescent="0.35">
      <c r="B57" s="5"/>
      <c r="C57" s="6"/>
      <c r="D57" s="7"/>
      <c r="E57" s="42"/>
      <c r="F57" s="42"/>
      <c r="G57" s="42"/>
      <c r="H57" s="42"/>
      <c r="I57" s="8"/>
    </row>
    <row r="58" spans="2:9" ht="9" customHeight="1" x14ac:dyDescent="0.35">
      <c r="B58" s="5"/>
      <c r="C58" s="6"/>
      <c r="D58" s="7"/>
      <c r="E58" s="42"/>
      <c r="F58" s="42"/>
      <c r="G58" s="42"/>
      <c r="H58" s="42"/>
      <c r="I58" s="8"/>
    </row>
    <row r="59" spans="2:9" ht="9" customHeight="1" x14ac:dyDescent="0.35">
      <c r="B59" s="5"/>
      <c r="C59" s="6"/>
      <c r="D59" s="7"/>
      <c r="E59" s="7"/>
      <c r="F59" s="7"/>
      <c r="G59" s="7"/>
      <c r="H59" s="7"/>
      <c r="I59" s="8"/>
    </row>
    <row r="60" spans="2:9" ht="9" customHeight="1" x14ac:dyDescent="0.35">
      <c r="B60" s="5"/>
      <c r="C60" s="6"/>
      <c r="D60" s="7"/>
      <c r="E60" s="44" t="str">
        <f>IF(Paramètres!C9&lt;&gt;"",Paramètres!C9,"")</f>
        <v>Lot n°2</v>
      </c>
      <c r="F60" s="44"/>
      <c r="G60" s="44"/>
      <c r="H60" s="44"/>
      <c r="I60" s="8"/>
    </row>
    <row r="61" spans="2:9" ht="9" customHeight="1" x14ac:dyDescent="0.35">
      <c r="B61" s="5"/>
      <c r="C61" s="6"/>
      <c r="D61" s="7"/>
      <c r="E61" s="44"/>
      <c r="F61" s="44"/>
      <c r="G61" s="44"/>
      <c r="H61" s="44"/>
      <c r="I61" s="8"/>
    </row>
    <row r="62" spans="2:9" ht="9" customHeight="1" x14ac:dyDescent="0.35">
      <c r="B62" s="5"/>
      <c r="C62" s="6"/>
      <c r="D62" s="7"/>
      <c r="E62" s="44"/>
      <c r="F62" s="44"/>
      <c r="G62" s="44"/>
      <c r="H62" s="44"/>
      <c r="I62" s="8"/>
    </row>
    <row r="63" spans="2:9" ht="9" customHeight="1" x14ac:dyDescent="0.35">
      <c r="B63" s="5"/>
      <c r="C63" s="6"/>
      <c r="D63" s="7"/>
      <c r="E63" s="44" t="str">
        <f>IF(Paramètres!C11&lt;&gt;"",Paramètres!C11,"")</f>
        <v>PLATRERIE / PEINTURE / SIGNALETIQUE</v>
      </c>
      <c r="F63" s="44"/>
      <c r="G63" s="44"/>
      <c r="H63" s="44"/>
      <c r="I63" s="8"/>
    </row>
    <row r="64" spans="2:9" ht="9" customHeight="1" x14ac:dyDescent="0.35">
      <c r="B64" s="5"/>
      <c r="C64" s="6"/>
      <c r="D64" s="7"/>
      <c r="E64" s="44"/>
      <c r="F64" s="44"/>
      <c r="G64" s="44"/>
      <c r="H64" s="44"/>
      <c r="I64" s="8"/>
    </row>
    <row r="65" spans="2:9" ht="9" customHeight="1" x14ac:dyDescent="0.35">
      <c r="B65" s="5"/>
      <c r="C65" s="6"/>
      <c r="D65" s="7"/>
      <c r="E65" s="44"/>
      <c r="F65" s="44"/>
      <c r="G65" s="44"/>
      <c r="H65" s="44"/>
      <c r="I65" s="8"/>
    </row>
    <row r="66" spans="2:9" ht="9" customHeight="1" x14ac:dyDescent="0.35">
      <c r="B66" s="5"/>
      <c r="C66" s="6"/>
      <c r="D66" s="7"/>
      <c r="E66" s="44"/>
      <c r="F66" s="44"/>
      <c r="G66" s="44"/>
      <c r="H66" s="44"/>
      <c r="I66" s="8"/>
    </row>
    <row r="67" spans="2:9" ht="9" customHeight="1" x14ac:dyDescent="0.35">
      <c r="B67" s="5"/>
      <c r="C67" s="6"/>
      <c r="D67" s="7"/>
      <c r="E67" s="44"/>
      <c r="F67" s="44"/>
      <c r="G67" s="44"/>
      <c r="H67" s="44"/>
      <c r="I67" s="8"/>
    </row>
    <row r="68" spans="2:9" ht="9" customHeight="1" x14ac:dyDescent="0.35">
      <c r="B68" s="5"/>
      <c r="C68" s="6"/>
      <c r="D68" s="7"/>
      <c r="E68" s="44"/>
      <c r="F68" s="44"/>
      <c r="G68" s="44"/>
      <c r="H68" s="44"/>
      <c r="I68" s="8"/>
    </row>
    <row r="69" spans="2:9" ht="9" customHeight="1" x14ac:dyDescent="0.35">
      <c r="B69" s="5"/>
      <c r="C69" s="6"/>
      <c r="D69" s="7"/>
      <c r="E69" s="44"/>
      <c r="F69" s="44"/>
      <c r="G69" s="44"/>
      <c r="H69" s="44"/>
      <c r="I69" s="8"/>
    </row>
    <row r="70" spans="2:9" ht="9" customHeight="1" x14ac:dyDescent="0.35">
      <c r="B70" s="5"/>
      <c r="C70" s="6"/>
      <c r="D70" s="7"/>
      <c r="E70" s="45" t="str">
        <f>IF(Paramètres!C3&lt;&gt;"",Paramètres!C3,"")</f>
        <v>DPGF</v>
      </c>
      <c r="F70" s="46"/>
      <c r="G70" s="46"/>
      <c r="H70" s="47"/>
      <c r="I70" s="8"/>
    </row>
    <row r="71" spans="2:9" ht="9" customHeight="1" x14ac:dyDescent="0.35">
      <c r="B71" s="5"/>
      <c r="C71" s="6"/>
      <c r="D71" s="7"/>
      <c r="E71" s="48"/>
      <c r="F71" s="43"/>
      <c r="G71" s="43"/>
      <c r="H71" s="49"/>
      <c r="I71" s="8"/>
    </row>
    <row r="72" spans="2:9" ht="9" customHeight="1" x14ac:dyDescent="0.35">
      <c r="B72" s="5"/>
      <c r="C72" s="6"/>
      <c r="D72" s="7"/>
      <c r="E72" s="48"/>
      <c r="F72" s="43"/>
      <c r="G72" s="43"/>
      <c r="H72" s="49"/>
      <c r="I72" s="8"/>
    </row>
    <row r="73" spans="2:9" ht="9" customHeight="1" x14ac:dyDescent="0.35">
      <c r="B73" s="5"/>
      <c r="C73" s="6"/>
      <c r="D73" s="7"/>
      <c r="E73" s="48"/>
      <c r="F73" s="43"/>
      <c r="G73" s="43"/>
      <c r="H73" s="49"/>
      <c r="I73" s="8"/>
    </row>
    <row r="74" spans="2:9" ht="9" customHeight="1" x14ac:dyDescent="0.35">
      <c r="B74" s="5"/>
      <c r="C74" s="6"/>
      <c r="D74" s="7"/>
      <c r="E74" s="48"/>
      <c r="F74" s="43"/>
      <c r="G74" s="43"/>
      <c r="H74" s="49"/>
      <c r="I74" s="8"/>
    </row>
    <row r="75" spans="2:9" ht="9" customHeight="1" x14ac:dyDescent="0.35">
      <c r="B75" s="5"/>
      <c r="C75" s="6"/>
      <c r="D75" s="7"/>
      <c r="E75" s="48"/>
      <c r="F75" s="43"/>
      <c r="G75" s="43"/>
      <c r="H75" s="49"/>
      <c r="I75" s="8"/>
    </row>
    <row r="76" spans="2:9" ht="9" customHeight="1" x14ac:dyDescent="0.35">
      <c r="B76" s="5"/>
      <c r="C76" s="6"/>
      <c r="D76" s="7"/>
      <c r="E76" s="50"/>
      <c r="F76" s="51"/>
      <c r="G76" s="51"/>
      <c r="H76" s="52"/>
      <c r="I76" s="8"/>
    </row>
    <row r="77" spans="2:9" ht="9" customHeight="1" x14ac:dyDescent="0.35">
      <c r="B77" s="5"/>
      <c r="C77" s="6"/>
      <c r="D77" s="7"/>
      <c r="E77" s="7"/>
      <c r="F77" s="7"/>
      <c r="G77" s="7"/>
      <c r="H77" s="7"/>
      <c r="I77" s="8"/>
    </row>
    <row r="78" spans="2:9" ht="9" customHeight="1" x14ac:dyDescent="0.35">
      <c r="B78" s="57"/>
      <c r="C78" s="55" t="s">
        <v>5</v>
      </c>
      <c r="D78" s="7"/>
      <c r="E78" s="7"/>
      <c r="F78" s="53" t="s">
        <v>0</v>
      </c>
      <c r="G78" s="53">
        <f>IF(Paramètres!C7&lt;&gt;"",Paramètres!C7,"")</f>
        <v>9264</v>
      </c>
      <c r="H78" s="7"/>
      <c r="I78" s="8"/>
    </row>
    <row r="79" spans="2:9" ht="9" customHeight="1" x14ac:dyDescent="0.35">
      <c r="B79" s="57"/>
      <c r="C79" s="56"/>
      <c r="D79" s="7"/>
      <c r="E79" s="7"/>
      <c r="F79" s="53"/>
      <c r="G79" s="53"/>
      <c r="H79" s="7"/>
      <c r="I79" s="8"/>
    </row>
    <row r="80" spans="2:9" ht="9" customHeight="1" x14ac:dyDescent="0.35">
      <c r="B80" s="57"/>
      <c r="C80" s="56"/>
      <c r="D80" s="7"/>
      <c r="E80" s="7"/>
      <c r="F80" s="53" t="s">
        <v>1</v>
      </c>
      <c r="G80" s="53" t="str">
        <f>IF(Paramètres!C13&lt;&gt;"",Paramètres!C13,"")</f>
        <v>25/07/2023</v>
      </c>
      <c r="H80" s="7"/>
      <c r="I80" s="8"/>
    </row>
    <row r="81" spans="2:9" ht="9" customHeight="1" x14ac:dyDescent="0.35">
      <c r="B81" s="57"/>
      <c r="C81" s="56"/>
      <c r="D81" s="7"/>
      <c r="E81" s="7"/>
      <c r="F81" s="53"/>
      <c r="G81" s="53"/>
      <c r="H81" s="7"/>
      <c r="I81" s="8"/>
    </row>
    <row r="82" spans="2:9" ht="9" customHeight="1" x14ac:dyDescent="0.35">
      <c r="B82" s="57"/>
      <c r="C82" s="56"/>
      <c r="D82" s="7"/>
      <c r="E82" s="7"/>
      <c r="F82" s="53" t="s">
        <v>2</v>
      </c>
      <c r="G82" s="53" t="str">
        <f>IF(Paramètres!C15&lt;&gt;"",Paramètres!C15,"")</f>
        <v>PRO-DCE</v>
      </c>
      <c r="H82" s="7"/>
      <c r="I82" s="8"/>
    </row>
    <row r="83" spans="2:9" ht="9" customHeight="1" x14ac:dyDescent="0.35">
      <c r="B83" s="57"/>
      <c r="C83" s="56"/>
      <c r="D83" s="7"/>
      <c r="E83" s="7"/>
      <c r="F83" s="53"/>
      <c r="G83" s="53"/>
      <c r="H83" s="7"/>
      <c r="I83" s="8"/>
    </row>
    <row r="84" spans="2:9" ht="9" customHeight="1" x14ac:dyDescent="0.35">
      <c r="B84" s="57"/>
      <c r="C84" s="56"/>
      <c r="D84" s="7"/>
      <c r="E84" s="7"/>
      <c r="F84" s="53" t="s">
        <v>3</v>
      </c>
      <c r="G84" s="53" t="str">
        <f>IF(Paramètres!C17&lt;&gt;"",Paramètres!C17,"")</f>
        <v>D</v>
      </c>
      <c r="H84" s="7"/>
      <c r="I84" s="8"/>
    </row>
    <row r="85" spans="2:9" ht="9" customHeight="1" x14ac:dyDescent="0.35">
      <c r="B85" s="5"/>
      <c r="C85" s="6"/>
      <c r="D85" s="7"/>
      <c r="E85" s="7"/>
      <c r="F85" s="53"/>
      <c r="G85" s="53"/>
      <c r="H85" s="7"/>
      <c r="I85" s="8"/>
    </row>
    <row r="86" spans="2:9" ht="9" customHeight="1" x14ac:dyDescent="0.35">
      <c r="B86" s="9"/>
      <c r="C86" s="10"/>
      <c r="D86" s="11"/>
      <c r="E86" s="11"/>
      <c r="F86" s="11"/>
      <c r="G86" s="11"/>
      <c r="H86" s="11"/>
      <c r="I86" s="12"/>
    </row>
  </sheetData>
  <sheetProtection password="E95E" sheet="1" objects="1" selectLockedCells="1"/>
  <mergeCells count="19">
    <mergeCell ref="C78:C84"/>
    <mergeCell ref="B78:B84"/>
    <mergeCell ref="F82:F83"/>
    <mergeCell ref="G82:G83"/>
    <mergeCell ref="F84:F85"/>
    <mergeCell ref="G84:G85"/>
    <mergeCell ref="F47:H58"/>
    <mergeCell ref="E63:H69"/>
    <mergeCell ref="E70:H76"/>
    <mergeCell ref="F78:F79"/>
    <mergeCell ref="G78:G79"/>
    <mergeCell ref="F80:F81"/>
    <mergeCell ref="G80:G81"/>
    <mergeCell ref="E2:H10"/>
    <mergeCell ref="E11:H19"/>
    <mergeCell ref="E20:H27"/>
    <mergeCell ref="E28:H45"/>
    <mergeCell ref="E60:H62"/>
    <mergeCell ref="E47:E58"/>
  </mergeCells>
  <printOptions horizontalCentered="1" verticalCentered="1"/>
  <pageMargins left="0.23622047244093999" right="0.23622047244093999" top="0.35433070866142002" bottom="0.47244094488188998" header="0.27559055118109999" footer="0.43307086614173002"/>
  <pageSetup paperSize="9" orientation="portrait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  <pageSetUpPr fitToPage="1"/>
  </sheetPr>
  <dimension ref="A1:Q195"/>
  <sheetViews>
    <sheetView showGridLines="0" topLeftCell="B1" workbookViewId="0">
      <pane ySplit="3" topLeftCell="A10" activePane="bottomLeft" state="frozen"/>
      <selection pane="bottomLeft" activeCell="I10" sqref="I10"/>
    </sheetView>
  </sheetViews>
  <sheetFormatPr baseColWidth="10" defaultColWidth="8.7265625" defaultRowHeight="14.5" x14ac:dyDescent="0.35"/>
  <cols>
    <col min="1" max="1" width="0" hidden="1" customWidth="1"/>
    <col min="2" max="2" width="6.54296875" customWidth="1"/>
    <col min="3" max="3" width="36" customWidth="1"/>
    <col min="4" max="7" width="8.1796875" customWidth="1"/>
    <col min="8" max="8" width="0" hidden="1" customWidth="1"/>
    <col min="9" max="10" width="12.54296875" customWidth="1"/>
    <col min="11" max="17" width="0" hidden="1" customWidth="1"/>
    <col min="18" max="69" width="10.7265625" customWidth="1"/>
  </cols>
  <sheetData>
    <row r="1" spans="1:17" hidden="1" x14ac:dyDescent="0.35">
      <c r="A1" s="7" t="s">
        <v>6</v>
      </c>
      <c r="B1" s="7" t="s">
        <v>7</v>
      </c>
      <c r="C1" s="7" t="s">
        <v>8</v>
      </c>
      <c r="D1" s="7" t="s">
        <v>9</v>
      </c>
      <c r="E1" s="7" t="s">
        <v>10</v>
      </c>
      <c r="F1" s="7" t="s">
        <v>11</v>
      </c>
      <c r="G1" s="7" t="s">
        <v>12</v>
      </c>
      <c r="H1" s="7" t="s">
        <v>13</v>
      </c>
      <c r="I1" s="7" t="s">
        <v>14</v>
      </c>
      <c r="J1" s="7" t="s">
        <v>15</v>
      </c>
      <c r="K1" s="7" t="s">
        <v>16</v>
      </c>
      <c r="M1" s="7" t="s">
        <v>17</v>
      </c>
      <c r="N1" s="7" t="s">
        <v>18</v>
      </c>
      <c r="O1" s="7" t="s">
        <v>19</v>
      </c>
      <c r="P1" s="7" t="s">
        <v>20</v>
      </c>
      <c r="Q1" s="7" t="s">
        <v>21</v>
      </c>
    </row>
    <row r="3" spans="1:17" ht="20" x14ac:dyDescent="0.35">
      <c r="A3" s="7" t="s">
        <v>22</v>
      </c>
      <c r="B3" s="13" t="s">
        <v>23</v>
      </c>
      <c r="C3" s="58" t="s">
        <v>24</v>
      </c>
      <c r="D3" s="58"/>
      <c r="E3" s="58"/>
      <c r="F3" s="13" t="s">
        <v>11</v>
      </c>
      <c r="G3" s="13" t="s">
        <v>25</v>
      </c>
      <c r="H3" s="13" t="s">
        <v>26</v>
      </c>
      <c r="I3" s="13" t="s">
        <v>27</v>
      </c>
      <c r="J3" s="13" t="s">
        <v>28</v>
      </c>
      <c r="K3" s="13" t="s">
        <v>29</v>
      </c>
      <c r="L3" s="13" t="s">
        <v>30</v>
      </c>
      <c r="M3" s="13" t="s">
        <v>31</v>
      </c>
      <c r="N3" s="13" t="s">
        <v>32</v>
      </c>
      <c r="O3" s="13" t="s">
        <v>33</v>
      </c>
      <c r="P3" s="13" t="s">
        <v>34</v>
      </c>
      <c r="Q3" s="13" t="s">
        <v>35</v>
      </c>
    </row>
    <row r="4" spans="1:17" ht="35" customHeight="1" x14ac:dyDescent="0.35">
      <c r="A4" s="7">
        <v>2</v>
      </c>
      <c r="B4" s="14" t="s">
        <v>36</v>
      </c>
      <c r="C4" s="59" t="s">
        <v>37</v>
      </c>
      <c r="D4" s="59"/>
      <c r="E4" s="59"/>
      <c r="F4" s="15"/>
      <c r="G4" s="15"/>
      <c r="H4" s="15"/>
      <c r="I4" s="15"/>
      <c r="J4" s="14"/>
      <c r="K4" s="7"/>
    </row>
    <row r="5" spans="1:17" hidden="1" x14ac:dyDescent="0.35">
      <c r="A5" s="7">
        <v>3</v>
      </c>
    </row>
    <row r="6" spans="1:17" hidden="1" x14ac:dyDescent="0.35">
      <c r="A6" s="7" t="s">
        <v>38</v>
      </c>
    </row>
    <row r="7" spans="1:17" ht="19.5" customHeight="1" x14ac:dyDescent="0.35">
      <c r="A7" s="7">
        <v>3</v>
      </c>
      <c r="B7" s="16" t="s">
        <v>39</v>
      </c>
      <c r="C7" s="60" t="s">
        <v>40</v>
      </c>
      <c r="D7" s="60"/>
      <c r="E7" s="60"/>
      <c r="F7" s="17"/>
      <c r="G7" s="17"/>
      <c r="H7" s="17"/>
      <c r="I7" s="17"/>
      <c r="J7" s="18"/>
      <c r="K7" s="7"/>
    </row>
    <row r="8" spans="1:17" ht="44.5" customHeight="1" x14ac:dyDescent="0.35">
      <c r="A8" s="7">
        <v>4</v>
      </c>
      <c r="B8" s="16" t="s">
        <v>41</v>
      </c>
      <c r="C8" s="61" t="s">
        <v>42</v>
      </c>
      <c r="D8" s="61"/>
      <c r="E8" s="61"/>
      <c r="F8" s="19"/>
      <c r="G8" s="19"/>
      <c r="H8" s="19"/>
      <c r="I8" s="19"/>
      <c r="J8" s="20"/>
      <c r="K8" s="7"/>
    </row>
    <row r="9" spans="1:17" ht="16.899999999999999" customHeight="1" x14ac:dyDescent="0.35">
      <c r="A9" s="7">
        <v>5</v>
      </c>
      <c r="B9" s="16" t="s">
        <v>43</v>
      </c>
      <c r="C9" s="62" t="s">
        <v>44</v>
      </c>
      <c r="D9" s="62"/>
      <c r="E9" s="62"/>
      <c r="F9" s="21"/>
      <c r="G9" s="21"/>
      <c r="H9" s="21"/>
      <c r="I9" s="21"/>
      <c r="J9" s="22"/>
      <c r="K9" s="7"/>
    </row>
    <row r="10" spans="1:17" x14ac:dyDescent="0.35">
      <c r="A10" s="7">
        <v>9</v>
      </c>
      <c r="B10" s="23" t="s">
        <v>45</v>
      </c>
      <c r="C10" s="63" t="s">
        <v>46</v>
      </c>
      <c r="D10" s="64"/>
      <c r="E10" s="64"/>
      <c r="F10" s="25" t="s">
        <v>10</v>
      </c>
      <c r="G10" s="26">
        <v>10</v>
      </c>
      <c r="H10" s="26"/>
      <c r="I10" s="27"/>
      <c r="J10" s="28">
        <f>IF(AND(G10= "",H10= ""), 0, ROUND(ROUND(I10, 2) * ROUND(IF(H10="",G10,H10),  2), 2))</f>
        <v>0</v>
      </c>
      <c r="K10" s="7"/>
      <c r="M10" s="29">
        <v>0.1</v>
      </c>
      <c r="Q10" s="7">
        <v>1383</v>
      </c>
    </row>
    <row r="11" spans="1:17" hidden="1" x14ac:dyDescent="0.35">
      <c r="A11" s="7" t="s">
        <v>47</v>
      </c>
    </row>
    <row r="12" spans="1:17" hidden="1" x14ac:dyDescent="0.35">
      <c r="A12" s="7" t="s">
        <v>47</v>
      </c>
    </row>
    <row r="13" spans="1:17" hidden="1" x14ac:dyDescent="0.35">
      <c r="A13" s="7" t="s">
        <v>47</v>
      </c>
    </row>
    <row r="14" spans="1:17" x14ac:dyDescent="0.35">
      <c r="A14" s="7" t="s">
        <v>48</v>
      </c>
      <c r="B14" s="24"/>
      <c r="C14" s="64" t="s">
        <v>49</v>
      </c>
      <c r="D14" s="64"/>
      <c r="E14" s="64"/>
      <c r="F14" s="64"/>
      <c r="G14" s="64"/>
      <c r="H14" s="64"/>
      <c r="I14" s="64"/>
      <c r="J14" s="24"/>
    </row>
    <row r="15" spans="1:17" x14ac:dyDescent="0.35">
      <c r="A15" s="7" t="s">
        <v>50</v>
      </c>
      <c r="B15" s="30"/>
      <c r="C15" s="65" t="s">
        <v>51</v>
      </c>
      <c r="D15" s="65"/>
      <c r="E15" s="65"/>
      <c r="F15" s="65"/>
      <c r="G15" s="65"/>
      <c r="H15" s="65"/>
      <c r="I15" s="65"/>
      <c r="J15" s="30"/>
    </row>
    <row r="16" spans="1:17" hidden="1" x14ac:dyDescent="0.35">
      <c r="A16" s="7" t="s">
        <v>52</v>
      </c>
    </row>
    <row r="17" spans="1:17" hidden="1" x14ac:dyDescent="0.35">
      <c r="A17" s="7" t="s">
        <v>53</v>
      </c>
    </row>
    <row r="18" spans="1:17" hidden="1" x14ac:dyDescent="0.35">
      <c r="A18" s="7" t="s">
        <v>54</v>
      </c>
    </row>
    <row r="19" spans="1:17" x14ac:dyDescent="0.35">
      <c r="A19" s="7">
        <v>5</v>
      </c>
      <c r="B19" s="16" t="s">
        <v>55</v>
      </c>
      <c r="C19" s="62" t="s">
        <v>56</v>
      </c>
      <c r="D19" s="62"/>
      <c r="E19" s="62"/>
      <c r="F19" s="21"/>
      <c r="G19" s="21"/>
      <c r="H19" s="21"/>
      <c r="I19" s="21"/>
      <c r="J19" s="22"/>
      <c r="K19" s="7"/>
    </row>
    <row r="20" spans="1:17" ht="27.25" customHeight="1" x14ac:dyDescent="0.35">
      <c r="A20" s="7">
        <v>9</v>
      </c>
      <c r="B20" s="23" t="s">
        <v>57</v>
      </c>
      <c r="C20" s="63" t="s">
        <v>58</v>
      </c>
      <c r="D20" s="64"/>
      <c r="E20" s="64"/>
      <c r="F20" s="25" t="s">
        <v>10</v>
      </c>
      <c r="G20" s="26">
        <v>7.94</v>
      </c>
      <c r="H20" s="26"/>
      <c r="I20" s="27"/>
      <c r="J20" s="28">
        <f>IF(AND(G20= "",H20= ""), 0, ROUND(ROUND(I20, 2) * ROUND(IF(H20="",G20,H20),  2), 2))</f>
        <v>0</v>
      </c>
      <c r="K20" s="7"/>
      <c r="M20" s="29">
        <v>0.1</v>
      </c>
      <c r="Q20" s="7">
        <v>1383</v>
      </c>
    </row>
    <row r="21" spans="1:17" hidden="1" x14ac:dyDescent="0.35">
      <c r="A21" s="7" t="s">
        <v>47</v>
      </c>
    </row>
    <row r="22" spans="1:17" x14ac:dyDescent="0.35">
      <c r="A22" s="7" t="s">
        <v>48</v>
      </c>
      <c r="B22" s="24"/>
      <c r="C22" s="64" t="s">
        <v>59</v>
      </c>
      <c r="D22" s="64"/>
      <c r="E22" s="64"/>
      <c r="F22" s="64"/>
      <c r="G22" s="64"/>
      <c r="H22" s="64"/>
      <c r="I22" s="64"/>
      <c r="J22" s="24"/>
    </row>
    <row r="23" spans="1:17" x14ac:dyDescent="0.35">
      <c r="A23" s="7" t="s">
        <v>50</v>
      </c>
      <c r="B23" s="30"/>
      <c r="C23" s="65" t="s">
        <v>51</v>
      </c>
      <c r="D23" s="65"/>
      <c r="E23" s="65"/>
      <c r="F23" s="65"/>
      <c r="G23" s="65"/>
      <c r="H23" s="65"/>
      <c r="I23" s="65"/>
      <c r="J23" s="30"/>
    </row>
    <row r="24" spans="1:17" hidden="1" x14ac:dyDescent="0.35">
      <c r="A24" s="7" t="s">
        <v>52</v>
      </c>
    </row>
    <row r="25" spans="1:17" hidden="1" x14ac:dyDescent="0.35">
      <c r="A25" s="7" t="s">
        <v>53</v>
      </c>
    </row>
    <row r="26" spans="1:17" x14ac:dyDescent="0.35">
      <c r="A26" s="7">
        <v>9</v>
      </c>
      <c r="B26" s="23" t="s">
        <v>60</v>
      </c>
      <c r="C26" s="63" t="s">
        <v>61</v>
      </c>
      <c r="D26" s="64"/>
      <c r="E26" s="64"/>
      <c r="F26" s="25" t="s">
        <v>10</v>
      </c>
      <c r="G26" s="26">
        <v>15.7</v>
      </c>
      <c r="H26" s="26"/>
      <c r="I26" s="27"/>
      <c r="J26" s="28">
        <f>IF(AND(G26= "",H26= ""), 0, ROUND(ROUND(I26, 2) * ROUND(IF(H26="",G26,H26),  2), 2))</f>
        <v>0</v>
      </c>
      <c r="K26" s="7"/>
      <c r="M26" s="29">
        <v>0.1</v>
      </c>
      <c r="Q26" s="7">
        <v>1383</v>
      </c>
    </row>
    <row r="27" spans="1:17" hidden="1" x14ac:dyDescent="0.35">
      <c r="A27" s="7" t="s">
        <v>47</v>
      </c>
    </row>
    <row r="28" spans="1:17" hidden="1" x14ac:dyDescent="0.35">
      <c r="A28" s="7" t="s">
        <v>47</v>
      </c>
    </row>
    <row r="29" spans="1:17" x14ac:dyDescent="0.35">
      <c r="A29" s="7" t="s">
        <v>48</v>
      </c>
      <c r="B29" s="24"/>
      <c r="C29" s="64" t="s">
        <v>59</v>
      </c>
      <c r="D29" s="64"/>
      <c r="E29" s="64"/>
      <c r="F29" s="64"/>
      <c r="G29" s="64"/>
      <c r="H29" s="64"/>
      <c r="I29" s="64"/>
      <c r="J29" s="24"/>
    </row>
    <row r="30" spans="1:17" x14ac:dyDescent="0.35">
      <c r="A30" s="7" t="s">
        <v>50</v>
      </c>
      <c r="B30" s="30"/>
      <c r="C30" s="65" t="s">
        <v>51</v>
      </c>
      <c r="D30" s="65"/>
      <c r="E30" s="65"/>
      <c r="F30" s="65"/>
      <c r="G30" s="65"/>
      <c r="H30" s="65"/>
      <c r="I30" s="65"/>
      <c r="J30" s="30"/>
    </row>
    <row r="31" spans="1:17" hidden="1" x14ac:dyDescent="0.35">
      <c r="A31" s="7" t="s">
        <v>52</v>
      </c>
    </row>
    <row r="32" spans="1:17" hidden="1" x14ac:dyDescent="0.35">
      <c r="A32" s="7" t="s">
        <v>53</v>
      </c>
    </row>
    <row r="33" spans="1:17" hidden="1" x14ac:dyDescent="0.35">
      <c r="A33" s="7" t="s">
        <v>54</v>
      </c>
    </row>
    <row r="34" spans="1:17" x14ac:dyDescent="0.35">
      <c r="A34" s="7">
        <v>5</v>
      </c>
      <c r="B34" s="16" t="s">
        <v>62</v>
      </c>
      <c r="C34" s="62" t="s">
        <v>63</v>
      </c>
      <c r="D34" s="62"/>
      <c r="E34" s="62"/>
      <c r="F34" s="21"/>
      <c r="G34" s="21"/>
      <c r="H34" s="21"/>
      <c r="I34" s="21"/>
      <c r="J34" s="22"/>
      <c r="K34" s="7"/>
    </row>
    <row r="35" spans="1:17" x14ac:dyDescent="0.35">
      <c r="A35" s="7">
        <v>9</v>
      </c>
      <c r="B35" s="23" t="s">
        <v>64</v>
      </c>
      <c r="C35" s="63" t="s">
        <v>65</v>
      </c>
      <c r="D35" s="64"/>
      <c r="E35" s="64"/>
      <c r="F35" s="25" t="s">
        <v>10</v>
      </c>
      <c r="G35" s="26">
        <v>2</v>
      </c>
      <c r="H35" s="26"/>
      <c r="I35" s="27"/>
      <c r="J35" s="28">
        <f>IF(AND(G35= "",H35= ""), 0, ROUND(ROUND(I35, 2) * ROUND(IF(H35="",G35,H35),  2), 2))</f>
        <v>0</v>
      </c>
      <c r="K35" s="7"/>
      <c r="M35" s="29">
        <v>0.1</v>
      </c>
      <c r="Q35" s="7">
        <v>1383</v>
      </c>
    </row>
    <row r="36" spans="1:17" hidden="1" x14ac:dyDescent="0.35">
      <c r="A36" s="7" t="s">
        <v>47</v>
      </c>
    </row>
    <row r="37" spans="1:17" hidden="1" x14ac:dyDescent="0.35">
      <c r="A37" s="7" t="s">
        <v>47</v>
      </c>
    </row>
    <row r="38" spans="1:17" x14ac:dyDescent="0.35">
      <c r="A38" s="7" t="s">
        <v>48</v>
      </c>
      <c r="B38" s="24"/>
      <c r="C38" s="64" t="s">
        <v>59</v>
      </c>
      <c r="D38" s="64"/>
      <c r="E38" s="64"/>
      <c r="F38" s="64"/>
      <c r="G38" s="64"/>
      <c r="H38" s="64"/>
      <c r="I38" s="64"/>
      <c r="J38" s="24"/>
    </row>
    <row r="39" spans="1:17" x14ac:dyDescent="0.35">
      <c r="A39" s="7" t="s">
        <v>50</v>
      </c>
      <c r="B39" s="30"/>
      <c r="C39" s="65" t="s">
        <v>66</v>
      </c>
      <c r="D39" s="65"/>
      <c r="E39" s="65"/>
      <c r="F39" s="65"/>
      <c r="G39" s="65"/>
      <c r="H39" s="65"/>
      <c r="I39" s="65"/>
      <c r="J39" s="30"/>
    </row>
    <row r="40" spans="1:17" hidden="1" x14ac:dyDescent="0.35">
      <c r="A40" s="7" t="s">
        <v>52</v>
      </c>
    </row>
    <row r="41" spans="1:17" hidden="1" x14ac:dyDescent="0.35">
      <c r="A41" s="7" t="s">
        <v>53</v>
      </c>
    </row>
    <row r="42" spans="1:17" x14ac:dyDescent="0.35">
      <c r="A42" s="7">
        <v>9</v>
      </c>
      <c r="B42" s="23" t="s">
        <v>67</v>
      </c>
      <c r="C42" s="63" t="s">
        <v>63</v>
      </c>
      <c r="D42" s="64"/>
      <c r="E42" s="64"/>
      <c r="F42" s="25" t="s">
        <v>10</v>
      </c>
      <c r="G42" s="26">
        <v>54.08</v>
      </c>
      <c r="H42" s="26"/>
      <c r="I42" s="27"/>
      <c r="J42" s="28">
        <f>IF(AND(G42= "",H42= ""), 0, ROUND(ROUND(I42, 2) * ROUND(IF(H42="",G42,H42),  2), 2))</f>
        <v>0</v>
      </c>
      <c r="K42" s="7"/>
      <c r="M42" s="29">
        <v>0.1</v>
      </c>
      <c r="Q42" s="7">
        <v>1383</v>
      </c>
    </row>
    <row r="43" spans="1:17" hidden="1" x14ac:dyDescent="0.35">
      <c r="A43" s="7" t="s">
        <v>47</v>
      </c>
    </row>
    <row r="44" spans="1:17" hidden="1" x14ac:dyDescent="0.35">
      <c r="A44" s="7" t="s">
        <v>47</v>
      </c>
    </row>
    <row r="45" spans="1:17" x14ac:dyDescent="0.35">
      <c r="A45" s="7" t="s">
        <v>48</v>
      </c>
      <c r="B45" s="24"/>
      <c r="C45" s="64" t="s">
        <v>59</v>
      </c>
      <c r="D45" s="64"/>
      <c r="E45" s="64"/>
      <c r="F45" s="64"/>
      <c r="G45" s="64"/>
      <c r="H45" s="64"/>
      <c r="I45" s="64"/>
      <c r="J45" s="24"/>
    </row>
    <row r="46" spans="1:17" ht="31.9" customHeight="1" x14ac:dyDescent="0.35">
      <c r="A46" s="7" t="s">
        <v>50</v>
      </c>
      <c r="B46" s="30"/>
      <c r="C46" s="65" t="s">
        <v>68</v>
      </c>
      <c r="D46" s="65"/>
      <c r="E46" s="65"/>
      <c r="F46" s="65"/>
      <c r="G46" s="65"/>
      <c r="H46" s="65"/>
      <c r="I46" s="65"/>
      <c r="J46" s="30"/>
    </row>
    <row r="47" spans="1:17" hidden="1" x14ac:dyDescent="0.35">
      <c r="A47" s="7" t="s">
        <v>52</v>
      </c>
    </row>
    <row r="48" spans="1:17" hidden="1" x14ac:dyDescent="0.35">
      <c r="A48" s="7" t="s">
        <v>52</v>
      </c>
    </row>
    <row r="49" spans="1:17" hidden="1" x14ac:dyDescent="0.35">
      <c r="A49" s="7" t="s">
        <v>52</v>
      </c>
    </row>
    <row r="50" spans="1:17" hidden="1" x14ac:dyDescent="0.35">
      <c r="A50" s="7" t="s">
        <v>53</v>
      </c>
    </row>
    <row r="51" spans="1:17" x14ac:dyDescent="0.35">
      <c r="A51" s="7">
        <v>9</v>
      </c>
      <c r="B51" s="23" t="s">
        <v>69</v>
      </c>
      <c r="C51" s="63" t="s">
        <v>70</v>
      </c>
      <c r="D51" s="64"/>
      <c r="E51" s="64"/>
      <c r="F51" s="25" t="s">
        <v>10</v>
      </c>
      <c r="G51" s="26">
        <v>4</v>
      </c>
      <c r="H51" s="26"/>
      <c r="I51" s="27"/>
      <c r="J51" s="28">
        <f>IF(AND(G51= "",H51= ""), 0, ROUND(ROUND(I51, 2) * ROUND(IF(H51="",G51,H51),  2), 2))</f>
        <v>0</v>
      </c>
      <c r="K51" s="7"/>
      <c r="M51" s="29">
        <v>0.1</v>
      </c>
      <c r="Q51" s="7">
        <v>1383</v>
      </c>
    </row>
    <row r="52" spans="1:17" hidden="1" x14ac:dyDescent="0.35">
      <c r="A52" s="7" t="s">
        <v>47</v>
      </c>
    </row>
    <row r="53" spans="1:17" hidden="1" x14ac:dyDescent="0.35">
      <c r="A53" s="7" t="s">
        <v>47</v>
      </c>
    </row>
    <row r="54" spans="1:17" x14ac:dyDescent="0.35">
      <c r="A54" s="7" t="s">
        <v>48</v>
      </c>
      <c r="B54" s="24"/>
      <c r="C54" s="64" t="s">
        <v>59</v>
      </c>
      <c r="D54" s="64"/>
      <c r="E54" s="64"/>
      <c r="F54" s="64"/>
      <c r="G54" s="64"/>
      <c r="H54" s="64"/>
      <c r="I54" s="64"/>
      <c r="J54" s="24"/>
    </row>
    <row r="55" spans="1:17" x14ac:dyDescent="0.35">
      <c r="A55" s="7" t="s">
        <v>50</v>
      </c>
      <c r="B55" s="30"/>
      <c r="C55" s="65" t="s">
        <v>66</v>
      </c>
      <c r="D55" s="65"/>
      <c r="E55" s="65"/>
      <c r="F55" s="65"/>
      <c r="G55" s="65"/>
      <c r="H55" s="65"/>
      <c r="I55" s="65"/>
      <c r="J55" s="30"/>
    </row>
    <row r="56" spans="1:17" hidden="1" x14ac:dyDescent="0.35">
      <c r="A56" s="7" t="s">
        <v>52</v>
      </c>
    </row>
    <row r="57" spans="1:17" hidden="1" x14ac:dyDescent="0.35">
      <c r="A57" s="7" t="s">
        <v>53</v>
      </c>
    </row>
    <row r="58" spans="1:17" hidden="1" x14ac:dyDescent="0.35">
      <c r="A58" s="7" t="s">
        <v>54</v>
      </c>
    </row>
    <row r="59" spans="1:17" hidden="1" x14ac:dyDescent="0.35">
      <c r="A59" s="7" t="s">
        <v>71</v>
      </c>
    </row>
    <row r="60" spans="1:17" ht="30.5" customHeight="1" x14ac:dyDescent="0.35">
      <c r="A60" s="7">
        <v>4</v>
      </c>
      <c r="B60" s="16" t="s">
        <v>72</v>
      </c>
      <c r="C60" s="61" t="s">
        <v>73</v>
      </c>
      <c r="D60" s="61"/>
      <c r="E60" s="61"/>
      <c r="F60" s="19"/>
      <c r="G60" s="19"/>
      <c r="H60" s="19"/>
      <c r="I60" s="19"/>
      <c r="J60" s="20"/>
      <c r="K60" s="7"/>
    </row>
    <row r="61" spans="1:17" x14ac:dyDescent="0.35">
      <c r="A61" s="7">
        <v>5</v>
      </c>
      <c r="B61" s="16" t="s">
        <v>74</v>
      </c>
      <c r="C61" s="62" t="s">
        <v>75</v>
      </c>
      <c r="D61" s="62"/>
      <c r="E61" s="62"/>
      <c r="F61" s="21"/>
      <c r="G61" s="21"/>
      <c r="H61" s="21"/>
      <c r="I61" s="21"/>
      <c r="J61" s="22"/>
      <c r="K61" s="7"/>
    </row>
    <row r="62" spans="1:17" x14ac:dyDescent="0.35">
      <c r="A62" s="7">
        <v>9</v>
      </c>
      <c r="B62" s="23" t="s">
        <v>76</v>
      </c>
      <c r="C62" s="63" t="s">
        <v>77</v>
      </c>
      <c r="D62" s="64"/>
      <c r="E62" s="64"/>
      <c r="F62" s="25" t="s">
        <v>10</v>
      </c>
      <c r="G62" s="26">
        <v>10</v>
      </c>
      <c r="H62" s="26"/>
      <c r="I62" s="27"/>
      <c r="J62" s="28">
        <f>IF(AND(G62= "",H62= ""), 0, ROUND(ROUND(I62, 2) * ROUND(IF(H62="",G62,H62),  2), 2))</f>
        <v>0</v>
      </c>
      <c r="K62" s="7"/>
      <c r="M62" s="29">
        <v>0.1</v>
      </c>
      <c r="Q62" s="7">
        <v>1383</v>
      </c>
    </row>
    <row r="63" spans="1:17" hidden="1" x14ac:dyDescent="0.35">
      <c r="A63" s="7" t="s">
        <v>47</v>
      </c>
    </row>
    <row r="64" spans="1:17" hidden="1" x14ac:dyDescent="0.35">
      <c r="A64" s="7" t="s">
        <v>47</v>
      </c>
    </row>
    <row r="65" spans="1:17" x14ac:dyDescent="0.35">
      <c r="A65" s="7" t="s">
        <v>48</v>
      </c>
      <c r="B65" s="24"/>
      <c r="C65" s="64" t="s">
        <v>78</v>
      </c>
      <c r="D65" s="64"/>
      <c r="E65" s="64"/>
      <c r="F65" s="64"/>
      <c r="G65" s="64"/>
      <c r="H65" s="64"/>
      <c r="I65" s="64"/>
      <c r="J65" s="24"/>
    </row>
    <row r="66" spans="1:17" x14ac:dyDescent="0.35">
      <c r="A66" s="7" t="s">
        <v>50</v>
      </c>
      <c r="B66" s="30"/>
      <c r="C66" s="65" t="s">
        <v>79</v>
      </c>
      <c r="D66" s="65"/>
      <c r="E66" s="65"/>
      <c r="F66" s="65"/>
      <c r="G66" s="65"/>
      <c r="H66" s="65"/>
      <c r="I66" s="65"/>
      <c r="J66" s="30"/>
    </row>
    <row r="67" spans="1:17" hidden="1" x14ac:dyDescent="0.35">
      <c r="A67" s="7" t="s">
        <v>52</v>
      </c>
    </row>
    <row r="68" spans="1:17" hidden="1" x14ac:dyDescent="0.35">
      <c r="A68" s="7" t="s">
        <v>53</v>
      </c>
    </row>
    <row r="69" spans="1:17" hidden="1" x14ac:dyDescent="0.35">
      <c r="A69" s="7" t="s">
        <v>54</v>
      </c>
    </row>
    <row r="70" spans="1:17" x14ac:dyDescent="0.35">
      <c r="A70" s="7">
        <v>5</v>
      </c>
      <c r="B70" s="16" t="s">
        <v>80</v>
      </c>
      <c r="C70" s="62" t="s">
        <v>63</v>
      </c>
      <c r="D70" s="62"/>
      <c r="E70" s="62"/>
      <c r="F70" s="21"/>
      <c r="G70" s="21"/>
      <c r="H70" s="21"/>
      <c r="I70" s="21"/>
      <c r="J70" s="22"/>
      <c r="K70" s="7"/>
    </row>
    <row r="71" spans="1:17" x14ac:dyDescent="0.35">
      <c r="A71" s="7">
        <v>9</v>
      </c>
      <c r="B71" s="23" t="s">
        <v>81</v>
      </c>
      <c r="C71" s="63" t="s">
        <v>65</v>
      </c>
      <c r="D71" s="64"/>
      <c r="E71" s="64"/>
      <c r="F71" s="25" t="s">
        <v>10</v>
      </c>
      <c r="G71" s="26">
        <v>4</v>
      </c>
      <c r="H71" s="26"/>
      <c r="I71" s="27"/>
      <c r="J71" s="28">
        <f>IF(AND(G71= "",H71= ""), 0, ROUND(ROUND(I71, 2) * ROUND(IF(H71="",G71,H71),  2), 2))</f>
        <v>0</v>
      </c>
      <c r="K71" s="7"/>
      <c r="M71" s="29">
        <v>0.1</v>
      </c>
      <c r="Q71" s="7">
        <v>1383</v>
      </c>
    </row>
    <row r="72" spans="1:17" hidden="1" x14ac:dyDescent="0.35">
      <c r="A72" s="7" t="s">
        <v>47</v>
      </c>
    </row>
    <row r="73" spans="1:17" hidden="1" x14ac:dyDescent="0.35">
      <c r="A73" s="7" t="s">
        <v>47</v>
      </c>
    </row>
    <row r="74" spans="1:17" x14ac:dyDescent="0.35">
      <c r="A74" s="7" t="s">
        <v>48</v>
      </c>
      <c r="B74" s="24"/>
      <c r="C74" s="64" t="s">
        <v>59</v>
      </c>
      <c r="D74" s="64"/>
      <c r="E74" s="64"/>
      <c r="F74" s="64"/>
      <c r="G74" s="64"/>
      <c r="H74" s="64"/>
      <c r="I74" s="64"/>
      <c r="J74" s="24"/>
    </row>
    <row r="75" spans="1:17" ht="24.75" customHeight="1" x14ac:dyDescent="0.35">
      <c r="A75" s="7" t="s">
        <v>50</v>
      </c>
      <c r="B75" s="30"/>
      <c r="C75" s="65" t="s">
        <v>82</v>
      </c>
      <c r="D75" s="65"/>
      <c r="E75" s="65"/>
      <c r="F75" s="65"/>
      <c r="G75" s="65"/>
      <c r="H75" s="65"/>
      <c r="I75" s="65"/>
      <c r="J75" s="30"/>
    </row>
    <row r="76" spans="1:17" hidden="1" x14ac:dyDescent="0.35">
      <c r="A76" s="7" t="s">
        <v>52</v>
      </c>
    </row>
    <row r="77" spans="1:17" hidden="1" x14ac:dyDescent="0.35">
      <c r="A77" s="7" t="s">
        <v>52</v>
      </c>
    </row>
    <row r="78" spans="1:17" hidden="1" x14ac:dyDescent="0.35">
      <c r="A78" s="7" t="s">
        <v>53</v>
      </c>
    </row>
    <row r="79" spans="1:17" x14ac:dyDescent="0.35">
      <c r="A79" s="7">
        <v>9</v>
      </c>
      <c r="B79" s="23" t="s">
        <v>83</v>
      </c>
      <c r="C79" s="63" t="s">
        <v>84</v>
      </c>
      <c r="D79" s="64"/>
      <c r="E79" s="64"/>
      <c r="F79" s="25" t="s">
        <v>10</v>
      </c>
      <c r="G79" s="26">
        <v>15</v>
      </c>
      <c r="H79" s="26"/>
      <c r="I79" s="27"/>
      <c r="J79" s="28">
        <f>IF(AND(G79= "",H79= ""), 0, ROUND(ROUND(I79, 2) * ROUND(IF(H79="",G79,H79),  2), 2))</f>
        <v>0</v>
      </c>
      <c r="K79" s="7"/>
      <c r="M79" s="29">
        <v>0.1</v>
      </c>
      <c r="Q79" s="7">
        <v>1383</v>
      </c>
    </row>
    <row r="80" spans="1:17" hidden="1" x14ac:dyDescent="0.35">
      <c r="A80" s="7" t="s">
        <v>47</v>
      </c>
    </row>
    <row r="81" spans="1:17" hidden="1" x14ac:dyDescent="0.35">
      <c r="A81" s="7" t="s">
        <v>47</v>
      </c>
    </row>
    <row r="82" spans="1:17" x14ac:dyDescent="0.35">
      <c r="A82" s="7" t="s">
        <v>48</v>
      </c>
      <c r="B82" s="24"/>
      <c r="C82" s="64" t="s">
        <v>85</v>
      </c>
      <c r="D82" s="64"/>
      <c r="E82" s="64"/>
      <c r="F82" s="64"/>
      <c r="G82" s="64"/>
      <c r="H82" s="64"/>
      <c r="I82" s="64"/>
      <c r="J82" s="24"/>
    </row>
    <row r="83" spans="1:17" x14ac:dyDescent="0.35">
      <c r="A83" s="7" t="s">
        <v>50</v>
      </c>
      <c r="B83" s="30"/>
      <c r="C83" s="65" t="s">
        <v>79</v>
      </c>
      <c r="D83" s="65"/>
      <c r="E83" s="65"/>
      <c r="F83" s="65"/>
      <c r="G83" s="65"/>
      <c r="H83" s="65"/>
      <c r="I83" s="65"/>
      <c r="J83" s="30"/>
    </row>
    <row r="84" spans="1:17" hidden="1" x14ac:dyDescent="0.35">
      <c r="A84" s="7" t="s">
        <v>52</v>
      </c>
    </row>
    <row r="85" spans="1:17" hidden="1" x14ac:dyDescent="0.35">
      <c r="A85" s="7" t="s">
        <v>53</v>
      </c>
    </row>
    <row r="86" spans="1:17" hidden="1" x14ac:dyDescent="0.35">
      <c r="A86" s="7" t="s">
        <v>54</v>
      </c>
    </row>
    <row r="87" spans="1:17" ht="16.899999999999999" customHeight="1" x14ac:dyDescent="0.35">
      <c r="A87" s="7">
        <v>5</v>
      </c>
      <c r="B87" s="16" t="s">
        <v>86</v>
      </c>
      <c r="C87" s="62" t="s">
        <v>44</v>
      </c>
      <c r="D87" s="62"/>
      <c r="E87" s="62"/>
      <c r="F87" s="21"/>
      <c r="G87" s="21"/>
      <c r="H87" s="21"/>
      <c r="I87" s="21"/>
      <c r="J87" s="22"/>
      <c r="K87" s="7"/>
    </row>
    <row r="88" spans="1:17" x14ac:dyDescent="0.35">
      <c r="A88" s="7">
        <v>9</v>
      </c>
      <c r="B88" s="23" t="s">
        <v>87</v>
      </c>
      <c r="C88" s="63" t="s">
        <v>88</v>
      </c>
      <c r="D88" s="64"/>
      <c r="E88" s="64"/>
      <c r="F88" s="25" t="s">
        <v>10</v>
      </c>
      <c r="G88" s="26">
        <v>9</v>
      </c>
      <c r="H88" s="26"/>
      <c r="I88" s="27"/>
      <c r="J88" s="28">
        <f>IF(AND(G88= "",H88= ""), 0, ROUND(ROUND(I88, 2) * ROUND(IF(H88="",G88,H88),  2), 2))</f>
        <v>0</v>
      </c>
      <c r="K88" s="7"/>
      <c r="M88" s="29">
        <v>0.1</v>
      </c>
      <c r="Q88" s="7">
        <v>1383</v>
      </c>
    </row>
    <row r="89" spans="1:17" hidden="1" x14ac:dyDescent="0.35">
      <c r="A89" s="7" t="s">
        <v>47</v>
      </c>
    </row>
    <row r="90" spans="1:17" x14ac:dyDescent="0.35">
      <c r="A90" s="7" t="s">
        <v>50</v>
      </c>
      <c r="B90" s="30"/>
      <c r="C90" s="65" t="s">
        <v>79</v>
      </c>
      <c r="D90" s="65"/>
      <c r="E90" s="65"/>
      <c r="F90" s="65"/>
      <c r="G90" s="65"/>
      <c r="H90" s="65"/>
      <c r="I90" s="65"/>
      <c r="J90" s="30"/>
    </row>
    <row r="91" spans="1:17" hidden="1" x14ac:dyDescent="0.35">
      <c r="A91" s="7" t="s">
        <v>52</v>
      </c>
    </row>
    <row r="92" spans="1:17" hidden="1" x14ac:dyDescent="0.35">
      <c r="A92" s="7" t="s">
        <v>53</v>
      </c>
    </row>
    <row r="93" spans="1:17" ht="15" customHeight="1" x14ac:dyDescent="0.35">
      <c r="A93" s="7">
        <v>9</v>
      </c>
      <c r="B93" s="23" t="s">
        <v>89</v>
      </c>
      <c r="C93" s="63" t="s">
        <v>90</v>
      </c>
      <c r="D93" s="64"/>
      <c r="E93" s="64"/>
      <c r="F93" s="25" t="s">
        <v>10</v>
      </c>
      <c r="G93" s="26">
        <v>9</v>
      </c>
      <c r="H93" s="26"/>
      <c r="I93" s="27"/>
      <c r="J93" s="28">
        <f>IF(AND(G93= "",H93= ""), 0, ROUND(ROUND(I93, 2) * ROUND(IF(H93="",G93,H93),  2), 2))</f>
        <v>0</v>
      </c>
      <c r="K93" s="7"/>
      <c r="M93" s="29">
        <v>0.1</v>
      </c>
      <c r="Q93" s="7">
        <v>1383</v>
      </c>
    </row>
    <row r="94" spans="1:17" hidden="1" x14ac:dyDescent="0.35">
      <c r="A94" s="7" t="s">
        <v>47</v>
      </c>
    </row>
    <row r="95" spans="1:17" hidden="1" x14ac:dyDescent="0.35">
      <c r="A95" s="31" t="s">
        <v>91</v>
      </c>
    </row>
    <row r="96" spans="1:17" x14ac:dyDescent="0.35">
      <c r="A96" s="7" t="s">
        <v>48</v>
      </c>
      <c r="B96" s="24"/>
      <c r="C96" s="64" t="s">
        <v>85</v>
      </c>
      <c r="D96" s="64"/>
      <c r="E96" s="64"/>
      <c r="F96" s="64"/>
      <c r="G96" s="64"/>
      <c r="H96" s="64"/>
      <c r="I96" s="64"/>
      <c r="J96" s="24"/>
    </row>
    <row r="97" spans="1:17" x14ac:dyDescent="0.35">
      <c r="A97" s="7" t="s">
        <v>50</v>
      </c>
      <c r="B97" s="30"/>
      <c r="C97" s="65" t="s">
        <v>79</v>
      </c>
      <c r="D97" s="65"/>
      <c r="E97" s="65"/>
      <c r="F97" s="65"/>
      <c r="G97" s="65"/>
      <c r="H97" s="65"/>
      <c r="I97" s="65"/>
      <c r="J97" s="30"/>
    </row>
    <row r="98" spans="1:17" hidden="1" x14ac:dyDescent="0.35">
      <c r="A98" s="7" t="s">
        <v>52</v>
      </c>
    </row>
    <row r="99" spans="1:17" hidden="1" x14ac:dyDescent="0.35">
      <c r="A99" s="7" t="s">
        <v>53</v>
      </c>
    </row>
    <row r="100" spans="1:17" hidden="1" x14ac:dyDescent="0.35">
      <c r="A100" s="7" t="s">
        <v>54</v>
      </c>
    </row>
    <row r="101" spans="1:17" hidden="1" x14ac:dyDescent="0.35">
      <c r="A101" s="7" t="s">
        <v>71</v>
      </c>
    </row>
    <row r="102" spans="1:17" x14ac:dyDescent="0.35">
      <c r="A102" s="7" t="s">
        <v>38</v>
      </c>
      <c r="B102" s="24"/>
      <c r="C102" s="66"/>
      <c r="D102" s="66"/>
      <c r="E102" s="66"/>
      <c r="J102" s="24"/>
    </row>
    <row r="103" spans="1:17" x14ac:dyDescent="0.35">
      <c r="B103" s="24"/>
      <c r="C103" s="69" t="s">
        <v>40</v>
      </c>
      <c r="D103" s="70"/>
      <c r="E103" s="70"/>
      <c r="F103" s="67"/>
      <c r="G103" s="67"/>
      <c r="H103" s="67"/>
      <c r="I103" s="67"/>
      <c r="J103" s="68"/>
    </row>
    <row r="104" spans="1:17" x14ac:dyDescent="0.35">
      <c r="B104" s="24"/>
      <c r="C104" s="72"/>
      <c r="D104" s="42"/>
      <c r="E104" s="42"/>
      <c r="F104" s="42"/>
      <c r="G104" s="42"/>
      <c r="H104" s="42"/>
      <c r="I104" s="42"/>
      <c r="J104" s="71"/>
    </row>
    <row r="105" spans="1:17" x14ac:dyDescent="0.35">
      <c r="B105" s="24"/>
      <c r="C105" s="75" t="s">
        <v>92</v>
      </c>
      <c r="D105" s="62"/>
      <c r="E105" s="62"/>
      <c r="F105" s="73">
        <f>SUMIF(K8:K102, IF(K7="","",K7), J8:J102)</f>
        <v>0</v>
      </c>
      <c r="G105" s="73"/>
      <c r="H105" s="73"/>
      <c r="I105" s="73"/>
      <c r="J105" s="74"/>
    </row>
    <row r="106" spans="1:17" ht="16.899999999999999" customHeight="1" x14ac:dyDescent="0.35">
      <c r="B106" s="24"/>
      <c r="C106" s="75" t="s">
        <v>93</v>
      </c>
      <c r="D106" s="62"/>
      <c r="E106" s="62"/>
      <c r="F106" s="73">
        <f>ROUND(SUMIF(K8:K102, IF(K7="","",K7), J8:J102) * 0.1, 2)</f>
        <v>0</v>
      </c>
      <c r="G106" s="73"/>
      <c r="H106" s="73"/>
      <c r="I106" s="73"/>
      <c r="J106" s="74"/>
    </row>
    <row r="107" spans="1:17" x14ac:dyDescent="0.35">
      <c r="B107" s="24"/>
      <c r="C107" s="78" t="s">
        <v>94</v>
      </c>
      <c r="D107" s="79"/>
      <c r="E107" s="79"/>
      <c r="F107" s="76">
        <f>SUM(F105:F106)</f>
        <v>0</v>
      </c>
      <c r="G107" s="76"/>
      <c r="H107" s="76"/>
      <c r="I107" s="76"/>
      <c r="J107" s="77"/>
    </row>
    <row r="108" spans="1:17" ht="20" customHeight="1" x14ac:dyDescent="0.35">
      <c r="A108" s="7">
        <v>3</v>
      </c>
      <c r="B108" s="16" t="s">
        <v>95</v>
      </c>
      <c r="C108" s="60" t="s">
        <v>96</v>
      </c>
      <c r="D108" s="60"/>
      <c r="E108" s="60"/>
      <c r="F108" s="17"/>
      <c r="G108" s="17"/>
      <c r="H108" s="17"/>
      <c r="I108" s="17"/>
      <c r="J108" s="18"/>
      <c r="K108" s="7"/>
    </row>
    <row r="109" spans="1:17" ht="31.5" customHeight="1" x14ac:dyDescent="0.35">
      <c r="A109" s="7">
        <v>4</v>
      </c>
      <c r="B109" s="16" t="s">
        <v>97</v>
      </c>
      <c r="C109" s="61" t="s">
        <v>98</v>
      </c>
      <c r="D109" s="61"/>
      <c r="E109" s="61"/>
      <c r="F109" s="19"/>
      <c r="G109" s="19"/>
      <c r="H109" s="19"/>
      <c r="I109" s="19"/>
      <c r="J109" s="20"/>
      <c r="K109" s="7"/>
    </row>
    <row r="110" spans="1:17" ht="16.899999999999999" customHeight="1" x14ac:dyDescent="0.35">
      <c r="A110" s="7">
        <v>5</v>
      </c>
      <c r="B110" s="16" t="s">
        <v>99</v>
      </c>
      <c r="C110" s="62" t="s">
        <v>100</v>
      </c>
      <c r="D110" s="62"/>
      <c r="E110" s="62"/>
      <c r="F110" s="21"/>
      <c r="G110" s="21"/>
      <c r="H110" s="21"/>
      <c r="I110" s="21"/>
      <c r="J110" s="22"/>
      <c r="K110" s="7"/>
    </row>
    <row r="111" spans="1:17" x14ac:dyDescent="0.35">
      <c r="A111" s="7">
        <v>9</v>
      </c>
      <c r="B111" s="23" t="s">
        <v>101</v>
      </c>
      <c r="C111" s="63" t="s">
        <v>102</v>
      </c>
      <c r="D111" s="64"/>
      <c r="E111" s="64"/>
      <c r="F111" s="25" t="s">
        <v>11</v>
      </c>
      <c r="G111" s="32">
        <v>2</v>
      </c>
      <c r="H111" s="32"/>
      <c r="I111" s="27"/>
      <c r="J111" s="28">
        <f>IF(AND(G111= "",H111= ""), 0, ROUND(ROUND(I111, 2) * ROUND(IF(H111="",G111,H111),  0), 2))</f>
        <v>0</v>
      </c>
      <c r="K111" s="7"/>
      <c r="M111" s="29">
        <v>0.1</v>
      </c>
      <c r="Q111" s="7">
        <v>1383</v>
      </c>
    </row>
    <row r="112" spans="1:17" hidden="1" x14ac:dyDescent="0.35">
      <c r="A112" s="7" t="s">
        <v>47</v>
      </c>
    </row>
    <row r="113" spans="1:17" hidden="1" x14ac:dyDescent="0.35">
      <c r="A113" s="7" t="s">
        <v>47</v>
      </c>
    </row>
    <row r="114" spans="1:17" x14ac:dyDescent="0.35">
      <c r="A114" s="7" t="s">
        <v>48</v>
      </c>
      <c r="B114" s="24"/>
      <c r="C114" s="64" t="s">
        <v>103</v>
      </c>
      <c r="D114" s="64"/>
      <c r="E114" s="64"/>
      <c r="F114" s="64"/>
      <c r="G114" s="64"/>
      <c r="H114" s="64"/>
      <c r="I114" s="64"/>
      <c r="J114" s="24"/>
    </row>
    <row r="115" spans="1:17" x14ac:dyDescent="0.35">
      <c r="A115" s="7" t="s">
        <v>50</v>
      </c>
      <c r="B115" s="30"/>
      <c r="C115" s="65" t="s">
        <v>104</v>
      </c>
      <c r="D115" s="65"/>
      <c r="E115" s="65"/>
      <c r="F115" s="65"/>
      <c r="G115" s="65"/>
      <c r="H115" s="65"/>
      <c r="I115" s="65"/>
      <c r="J115" s="30"/>
    </row>
    <row r="116" spans="1:17" hidden="1" x14ac:dyDescent="0.35">
      <c r="A116" s="7" t="s">
        <v>52</v>
      </c>
    </row>
    <row r="117" spans="1:17" hidden="1" x14ac:dyDescent="0.35">
      <c r="A117" s="7" t="s">
        <v>52</v>
      </c>
    </row>
    <row r="118" spans="1:17" hidden="1" x14ac:dyDescent="0.35">
      <c r="A118" s="7" t="s">
        <v>53</v>
      </c>
    </row>
    <row r="119" spans="1:17" hidden="1" x14ac:dyDescent="0.35">
      <c r="A119" s="7" t="s">
        <v>54</v>
      </c>
    </row>
    <row r="120" spans="1:17" hidden="1" x14ac:dyDescent="0.35">
      <c r="A120" s="7" t="s">
        <v>71</v>
      </c>
    </row>
    <row r="121" spans="1:17" ht="31.5" customHeight="1" x14ac:dyDescent="0.35">
      <c r="A121" s="7">
        <v>4</v>
      </c>
      <c r="B121" s="16" t="s">
        <v>105</v>
      </c>
      <c r="C121" s="61" t="s">
        <v>73</v>
      </c>
      <c r="D121" s="61"/>
      <c r="E121" s="61"/>
      <c r="F121" s="19"/>
      <c r="G121" s="19"/>
      <c r="H121" s="19"/>
      <c r="I121" s="19"/>
      <c r="J121" s="20"/>
      <c r="K121" s="7"/>
    </row>
    <row r="122" spans="1:17" ht="16.899999999999999" customHeight="1" x14ac:dyDescent="0.35">
      <c r="A122" s="7">
        <v>5</v>
      </c>
      <c r="B122" s="16" t="s">
        <v>106</v>
      </c>
      <c r="C122" s="62" t="s">
        <v>100</v>
      </c>
      <c r="D122" s="62"/>
      <c r="E122" s="62"/>
      <c r="F122" s="21"/>
      <c r="G122" s="21"/>
      <c r="H122" s="21"/>
      <c r="I122" s="21"/>
      <c r="J122" s="22"/>
      <c r="K122" s="7"/>
    </row>
    <row r="123" spans="1:17" x14ac:dyDescent="0.35">
      <c r="A123" s="7">
        <v>9</v>
      </c>
      <c r="B123" s="23" t="s">
        <v>107</v>
      </c>
      <c r="C123" s="63" t="s">
        <v>108</v>
      </c>
      <c r="D123" s="64"/>
      <c r="E123" s="64"/>
      <c r="F123" s="25" t="s">
        <v>11</v>
      </c>
      <c r="G123" s="32">
        <v>3</v>
      </c>
      <c r="H123" s="32"/>
      <c r="I123" s="27"/>
      <c r="J123" s="28">
        <f>IF(AND(G123= "",H123= ""), 0, ROUND(ROUND(I123, 2) * ROUND(IF(H123="",G123,H123),  0), 2))</f>
        <v>0</v>
      </c>
      <c r="K123" s="7"/>
      <c r="M123" s="29">
        <v>0.1</v>
      </c>
      <c r="Q123" s="7">
        <v>1383</v>
      </c>
    </row>
    <row r="124" spans="1:17" hidden="1" x14ac:dyDescent="0.35">
      <c r="A124" s="7" t="s">
        <v>47</v>
      </c>
    </row>
    <row r="125" spans="1:17" hidden="1" x14ac:dyDescent="0.35">
      <c r="A125" s="7" t="s">
        <v>47</v>
      </c>
    </row>
    <row r="126" spans="1:17" hidden="1" x14ac:dyDescent="0.35">
      <c r="A126" s="7" t="s">
        <v>47</v>
      </c>
    </row>
    <row r="127" spans="1:17" x14ac:dyDescent="0.35">
      <c r="A127" s="7" t="s">
        <v>48</v>
      </c>
      <c r="B127" s="24"/>
      <c r="C127" s="64" t="s">
        <v>103</v>
      </c>
      <c r="D127" s="64"/>
      <c r="E127" s="64"/>
      <c r="F127" s="64"/>
      <c r="G127" s="64"/>
      <c r="H127" s="64"/>
      <c r="I127" s="64"/>
      <c r="J127" s="24"/>
    </row>
    <row r="128" spans="1:17" x14ac:dyDescent="0.35">
      <c r="A128" s="7" t="s">
        <v>50</v>
      </c>
      <c r="B128" s="30"/>
      <c r="C128" s="65" t="s">
        <v>109</v>
      </c>
      <c r="D128" s="65"/>
      <c r="E128" s="65"/>
      <c r="F128" s="65"/>
      <c r="G128" s="65"/>
      <c r="H128" s="65"/>
      <c r="I128" s="65"/>
      <c r="J128" s="30"/>
    </row>
    <row r="129" spans="1:17" x14ac:dyDescent="0.35">
      <c r="A129" s="7" t="s">
        <v>50</v>
      </c>
      <c r="B129" s="30"/>
      <c r="C129" s="65" t="s">
        <v>110</v>
      </c>
      <c r="D129" s="65"/>
      <c r="E129" s="65"/>
      <c r="F129" s="65"/>
      <c r="G129" s="65"/>
      <c r="H129" s="65"/>
      <c r="I129" s="65"/>
      <c r="J129" s="30"/>
    </row>
    <row r="130" spans="1:17" hidden="1" x14ac:dyDescent="0.35">
      <c r="A130" s="7" t="s">
        <v>52</v>
      </c>
    </row>
    <row r="131" spans="1:17" hidden="1" x14ac:dyDescent="0.35">
      <c r="A131" s="7" t="s">
        <v>52</v>
      </c>
    </row>
    <row r="132" spans="1:17" hidden="1" x14ac:dyDescent="0.35">
      <c r="A132" s="7" t="s">
        <v>53</v>
      </c>
    </row>
    <row r="133" spans="1:17" x14ac:dyDescent="0.35">
      <c r="A133" s="7">
        <v>9</v>
      </c>
      <c r="B133" s="23" t="s">
        <v>111</v>
      </c>
      <c r="C133" s="63" t="s">
        <v>102</v>
      </c>
      <c r="D133" s="64"/>
      <c r="E133" s="64"/>
      <c r="F133" s="25" t="s">
        <v>11</v>
      </c>
      <c r="G133" s="32">
        <v>4</v>
      </c>
      <c r="H133" s="32"/>
      <c r="I133" s="27"/>
      <c r="J133" s="28">
        <f>IF(AND(G133= "",H133= ""), 0, ROUND(ROUND(I133, 2) * ROUND(IF(H133="",G133,H133),  0), 2))</f>
        <v>0</v>
      </c>
      <c r="K133" s="7"/>
      <c r="M133" s="29">
        <v>0.1</v>
      </c>
      <c r="Q133" s="7">
        <v>1383</v>
      </c>
    </row>
    <row r="134" spans="1:17" hidden="1" x14ac:dyDescent="0.35">
      <c r="A134" s="7" t="s">
        <v>47</v>
      </c>
    </row>
    <row r="135" spans="1:17" hidden="1" x14ac:dyDescent="0.35">
      <c r="A135" s="7" t="s">
        <v>47</v>
      </c>
    </row>
    <row r="136" spans="1:17" x14ac:dyDescent="0.35">
      <c r="A136" s="7" t="s">
        <v>48</v>
      </c>
      <c r="B136" s="24"/>
      <c r="C136" s="64" t="s">
        <v>103</v>
      </c>
      <c r="D136" s="64"/>
      <c r="E136" s="64"/>
      <c r="F136" s="64"/>
      <c r="G136" s="64"/>
      <c r="H136" s="64"/>
      <c r="I136" s="64"/>
      <c r="J136" s="24"/>
    </row>
    <row r="137" spans="1:17" ht="30" customHeight="1" x14ac:dyDescent="0.35">
      <c r="A137" s="7" t="s">
        <v>50</v>
      </c>
      <c r="B137" s="30"/>
      <c r="C137" s="65" t="s">
        <v>112</v>
      </c>
      <c r="D137" s="65"/>
      <c r="E137" s="65"/>
      <c r="F137" s="65"/>
      <c r="G137" s="65"/>
      <c r="H137" s="65"/>
      <c r="I137" s="65"/>
      <c r="J137" s="30"/>
    </row>
    <row r="138" spans="1:17" hidden="1" x14ac:dyDescent="0.35">
      <c r="A138" s="7" t="s">
        <v>52</v>
      </c>
    </row>
    <row r="139" spans="1:17" hidden="1" x14ac:dyDescent="0.35">
      <c r="A139" s="7" t="s">
        <v>52</v>
      </c>
    </row>
    <row r="140" spans="1:17" hidden="1" x14ac:dyDescent="0.35">
      <c r="A140" s="7" t="s">
        <v>52</v>
      </c>
    </row>
    <row r="141" spans="1:17" hidden="1" x14ac:dyDescent="0.35">
      <c r="A141" s="7" t="s">
        <v>53</v>
      </c>
    </row>
    <row r="142" spans="1:17" x14ac:dyDescent="0.35">
      <c r="A142" s="7">
        <v>9</v>
      </c>
      <c r="B142" s="23" t="s">
        <v>113</v>
      </c>
      <c r="C142" s="63" t="s">
        <v>114</v>
      </c>
      <c r="D142" s="64"/>
      <c r="E142" s="64"/>
      <c r="F142" s="25" t="s">
        <v>11</v>
      </c>
      <c r="G142" s="32">
        <v>4</v>
      </c>
      <c r="H142" s="32"/>
      <c r="I142" s="27"/>
      <c r="J142" s="28">
        <f>IF(AND(G142= "",H142= ""), 0, ROUND(ROUND(I142, 2) * ROUND(IF(H142="",G142,H142),  0), 2))</f>
        <v>0</v>
      </c>
      <c r="K142" s="7"/>
      <c r="M142" s="29">
        <v>0.1</v>
      </c>
      <c r="Q142" s="7">
        <v>1383</v>
      </c>
    </row>
    <row r="143" spans="1:17" hidden="1" x14ac:dyDescent="0.35">
      <c r="A143" s="7" t="s">
        <v>47</v>
      </c>
    </row>
    <row r="144" spans="1:17" hidden="1" x14ac:dyDescent="0.35">
      <c r="A144" s="7" t="s">
        <v>47</v>
      </c>
    </row>
    <row r="145" spans="1:17" x14ac:dyDescent="0.35">
      <c r="A145" s="7" t="s">
        <v>48</v>
      </c>
      <c r="B145" s="24"/>
      <c r="C145" s="64" t="s">
        <v>103</v>
      </c>
      <c r="D145" s="64"/>
      <c r="E145" s="64"/>
      <c r="F145" s="64"/>
      <c r="G145" s="64"/>
      <c r="H145" s="64"/>
      <c r="I145" s="64"/>
      <c r="J145" s="24"/>
    </row>
    <row r="146" spans="1:17" x14ac:dyDescent="0.35">
      <c r="A146" s="7" t="s">
        <v>50</v>
      </c>
      <c r="B146" s="30"/>
      <c r="C146" s="65" t="s">
        <v>115</v>
      </c>
      <c r="D146" s="65"/>
      <c r="E146" s="65"/>
      <c r="F146" s="65"/>
      <c r="G146" s="65"/>
      <c r="H146" s="65"/>
      <c r="I146" s="65"/>
      <c r="J146" s="30"/>
    </row>
    <row r="147" spans="1:17" hidden="1" x14ac:dyDescent="0.35">
      <c r="A147" s="7" t="s">
        <v>52</v>
      </c>
    </row>
    <row r="148" spans="1:17" hidden="1" x14ac:dyDescent="0.35">
      <c r="A148" s="7" t="s">
        <v>53</v>
      </c>
    </row>
    <row r="149" spans="1:17" x14ac:dyDescent="0.35">
      <c r="A149" s="7">
        <v>9</v>
      </c>
      <c r="B149" s="23" t="s">
        <v>116</v>
      </c>
      <c r="C149" s="63" t="s">
        <v>117</v>
      </c>
      <c r="D149" s="64"/>
      <c r="E149" s="64"/>
      <c r="F149" s="25" t="s">
        <v>118</v>
      </c>
      <c r="G149" s="26">
        <v>34.799999999999997</v>
      </c>
      <c r="H149" s="26"/>
      <c r="I149" s="27"/>
      <c r="J149" s="28">
        <f>IF(AND(G149= "",H149= ""), 0, ROUND(ROUND(I149, 2) * ROUND(IF(H149="",G149,H149),  2), 2))</f>
        <v>0</v>
      </c>
      <c r="K149" s="7"/>
      <c r="M149" s="29">
        <v>0.1</v>
      </c>
      <c r="Q149" s="7">
        <v>1383</v>
      </c>
    </row>
    <row r="150" spans="1:17" hidden="1" x14ac:dyDescent="0.35">
      <c r="A150" s="7" t="s">
        <v>47</v>
      </c>
    </row>
    <row r="151" spans="1:17" hidden="1" x14ac:dyDescent="0.35">
      <c r="A151" s="7" t="s">
        <v>47</v>
      </c>
    </row>
    <row r="152" spans="1:17" x14ac:dyDescent="0.35">
      <c r="A152" s="7" t="s">
        <v>48</v>
      </c>
      <c r="B152" s="24"/>
      <c r="C152" s="64" t="s">
        <v>119</v>
      </c>
      <c r="D152" s="64"/>
      <c r="E152" s="64"/>
      <c r="F152" s="64"/>
      <c r="G152" s="64"/>
      <c r="H152" s="64"/>
      <c r="I152" s="64"/>
      <c r="J152" s="24"/>
    </row>
    <row r="153" spans="1:17" x14ac:dyDescent="0.35">
      <c r="A153" s="7" t="s">
        <v>50</v>
      </c>
      <c r="B153" s="30"/>
      <c r="C153" s="65" t="s">
        <v>120</v>
      </c>
      <c r="D153" s="65"/>
      <c r="E153" s="65"/>
      <c r="F153" s="65"/>
      <c r="G153" s="65"/>
      <c r="H153" s="65"/>
      <c r="I153" s="65"/>
      <c r="J153" s="30"/>
    </row>
    <row r="154" spans="1:17" x14ac:dyDescent="0.35">
      <c r="A154" s="7" t="s">
        <v>50</v>
      </c>
      <c r="B154" s="30"/>
      <c r="C154" s="65" t="s">
        <v>121</v>
      </c>
      <c r="D154" s="65"/>
      <c r="E154" s="65"/>
      <c r="F154" s="65"/>
      <c r="G154" s="65"/>
      <c r="H154" s="65"/>
      <c r="I154" s="65"/>
      <c r="J154" s="30"/>
    </row>
    <row r="155" spans="1:17" hidden="1" x14ac:dyDescent="0.35">
      <c r="A155" s="7" t="s">
        <v>52</v>
      </c>
    </row>
    <row r="156" spans="1:17" hidden="1" x14ac:dyDescent="0.35">
      <c r="A156" s="7" t="s">
        <v>52</v>
      </c>
    </row>
    <row r="157" spans="1:17" hidden="1" x14ac:dyDescent="0.35">
      <c r="A157" s="7" t="s">
        <v>53</v>
      </c>
    </row>
    <row r="158" spans="1:17" hidden="1" x14ac:dyDescent="0.35">
      <c r="A158" s="7" t="s">
        <v>54</v>
      </c>
    </row>
    <row r="159" spans="1:17" hidden="1" x14ac:dyDescent="0.35">
      <c r="A159" s="7" t="s">
        <v>71</v>
      </c>
    </row>
    <row r="160" spans="1:17" x14ac:dyDescent="0.35">
      <c r="A160" s="7" t="s">
        <v>38</v>
      </c>
      <c r="B160" s="24"/>
      <c r="C160" s="66"/>
      <c r="D160" s="66"/>
      <c r="E160" s="66"/>
      <c r="J160" s="24"/>
    </row>
    <row r="161" spans="2:10" x14ac:dyDescent="0.35">
      <c r="B161" s="24"/>
      <c r="C161" s="69" t="s">
        <v>96</v>
      </c>
      <c r="D161" s="70"/>
      <c r="E161" s="70"/>
      <c r="F161" s="67"/>
      <c r="G161" s="67"/>
      <c r="H161" s="67"/>
      <c r="I161" s="67"/>
      <c r="J161" s="68"/>
    </row>
    <row r="162" spans="2:10" x14ac:dyDescent="0.35">
      <c r="B162" s="24"/>
      <c r="C162" s="72"/>
      <c r="D162" s="42"/>
      <c r="E162" s="42"/>
      <c r="F162" s="42"/>
      <c r="G162" s="42"/>
      <c r="H162" s="42"/>
      <c r="I162" s="42"/>
      <c r="J162" s="71"/>
    </row>
    <row r="163" spans="2:10" x14ac:dyDescent="0.35">
      <c r="B163" s="24"/>
      <c r="C163" s="75" t="s">
        <v>92</v>
      </c>
      <c r="D163" s="62"/>
      <c r="E163" s="62"/>
      <c r="F163" s="73">
        <f>SUMIF(K109:K160, IF(K108="","",K108), J109:J160)</f>
        <v>0</v>
      </c>
      <c r="G163" s="73"/>
      <c r="H163" s="73"/>
      <c r="I163" s="73"/>
      <c r="J163" s="74"/>
    </row>
    <row r="164" spans="2:10" ht="16.899999999999999" customHeight="1" x14ac:dyDescent="0.35">
      <c r="B164" s="24"/>
      <c r="C164" s="75" t="s">
        <v>93</v>
      </c>
      <c r="D164" s="62"/>
      <c r="E164" s="62"/>
      <c r="F164" s="73">
        <f>ROUND(SUMIF(K109:K160, IF(K108="","",K108), J109:J160) * 0.1, 2)</f>
        <v>0</v>
      </c>
      <c r="G164" s="73"/>
      <c r="H164" s="73"/>
      <c r="I164" s="73"/>
      <c r="J164" s="74"/>
    </row>
    <row r="165" spans="2:10" x14ac:dyDescent="0.35">
      <c r="B165" s="24"/>
      <c r="C165" s="78" t="s">
        <v>94</v>
      </c>
      <c r="D165" s="79"/>
      <c r="E165" s="79"/>
      <c r="F165" s="76">
        <f>SUM(F163:F164)</f>
        <v>0</v>
      </c>
      <c r="G165" s="76"/>
      <c r="H165" s="76"/>
      <c r="I165" s="76"/>
      <c r="J165" s="77"/>
    </row>
    <row r="166" spans="2:10" ht="38.4" customHeight="1" x14ac:dyDescent="0.35">
      <c r="B166" s="3"/>
      <c r="C166" s="80" t="s">
        <v>122</v>
      </c>
      <c r="D166" s="80"/>
      <c r="E166" s="80"/>
      <c r="F166" s="80"/>
      <c r="G166" s="80"/>
      <c r="H166" s="80"/>
      <c r="I166" s="80"/>
      <c r="J166" s="80"/>
    </row>
    <row r="168" spans="2:10" ht="15.5" x14ac:dyDescent="0.35">
      <c r="C168" s="81" t="s">
        <v>123</v>
      </c>
      <c r="D168" s="81"/>
      <c r="E168" s="81"/>
      <c r="F168" s="81"/>
      <c r="G168" s="81"/>
      <c r="H168" s="81"/>
      <c r="I168" s="81"/>
      <c r="J168" s="81"/>
    </row>
    <row r="169" spans="2:10" ht="33.75" customHeight="1" x14ac:dyDescent="0.35">
      <c r="C169" s="83" t="s">
        <v>124</v>
      </c>
      <c r="D169" s="84"/>
      <c r="E169" s="84"/>
      <c r="F169" s="82">
        <f>SUMIF(K10:K93, "", J10:J93)</f>
        <v>0</v>
      </c>
      <c r="G169" s="82"/>
      <c r="H169" s="82"/>
      <c r="I169" s="82"/>
      <c r="J169" s="82"/>
    </row>
    <row r="170" spans="2:10" ht="31.5" customHeight="1" x14ac:dyDescent="0.35">
      <c r="C170" s="87" t="s">
        <v>125</v>
      </c>
      <c r="D170" s="88"/>
      <c r="E170" s="88"/>
      <c r="F170" s="85">
        <f>SUMIF(K10:K51, "", J10:J51)</f>
        <v>0</v>
      </c>
      <c r="G170" s="86"/>
      <c r="H170" s="86"/>
      <c r="I170" s="86"/>
      <c r="J170" s="86"/>
    </row>
    <row r="171" spans="2:10" ht="15.4" customHeight="1" x14ac:dyDescent="0.35">
      <c r="C171" s="91" t="s">
        <v>126</v>
      </c>
      <c r="D171" s="92"/>
      <c r="E171" s="92"/>
      <c r="F171" s="89">
        <f>SUMIF(K10:K10, "", J10:J10)</f>
        <v>0</v>
      </c>
      <c r="G171" s="90"/>
      <c r="H171" s="90"/>
      <c r="I171" s="90"/>
      <c r="J171" s="90"/>
    </row>
    <row r="172" spans="2:10" x14ac:dyDescent="0.35">
      <c r="C172" s="91" t="s">
        <v>127</v>
      </c>
      <c r="D172" s="92"/>
      <c r="E172" s="92"/>
      <c r="F172" s="89">
        <f>SUMIF(K20:K26, "", J20:J26)</f>
        <v>0</v>
      </c>
      <c r="G172" s="90"/>
      <c r="H172" s="90"/>
      <c r="I172" s="90"/>
      <c r="J172" s="90"/>
    </row>
    <row r="173" spans="2:10" x14ac:dyDescent="0.35">
      <c r="C173" s="91" t="s">
        <v>128</v>
      </c>
      <c r="D173" s="92"/>
      <c r="E173" s="92"/>
      <c r="F173" s="89">
        <f>SUMIF(K35:K51, "", J35:J51)</f>
        <v>0</v>
      </c>
      <c r="G173" s="90"/>
      <c r="H173" s="90"/>
      <c r="I173" s="90"/>
      <c r="J173" s="90"/>
    </row>
    <row r="174" spans="2:10" ht="31.5" customHeight="1" x14ac:dyDescent="0.35">
      <c r="C174" s="87" t="s">
        <v>129</v>
      </c>
      <c r="D174" s="88"/>
      <c r="E174" s="88"/>
      <c r="F174" s="85">
        <f>SUMIF(K62:K93, "", J62:J93)</f>
        <v>0</v>
      </c>
      <c r="G174" s="86"/>
      <c r="H174" s="86"/>
      <c r="I174" s="86"/>
      <c r="J174" s="86"/>
    </row>
    <row r="175" spans="2:10" x14ac:dyDescent="0.35">
      <c r="C175" s="91" t="s">
        <v>130</v>
      </c>
      <c r="D175" s="92"/>
      <c r="E175" s="92"/>
      <c r="F175" s="89">
        <f>SUMIF(K62:K62, "", J62:J62)</f>
        <v>0</v>
      </c>
      <c r="G175" s="90"/>
      <c r="H175" s="90"/>
      <c r="I175" s="90"/>
      <c r="J175" s="90"/>
    </row>
    <row r="176" spans="2:10" x14ac:dyDescent="0.35">
      <c r="C176" s="91" t="s">
        <v>131</v>
      </c>
      <c r="D176" s="92"/>
      <c r="E176" s="92"/>
      <c r="F176" s="89">
        <f>SUMIF(K71:K79, "", J71:J79)</f>
        <v>0</v>
      </c>
      <c r="G176" s="90"/>
      <c r="H176" s="90"/>
      <c r="I176" s="90"/>
      <c r="J176" s="90"/>
    </row>
    <row r="177" spans="1:10" ht="15.4" customHeight="1" x14ac:dyDescent="0.35">
      <c r="C177" s="91" t="s">
        <v>132</v>
      </c>
      <c r="D177" s="92"/>
      <c r="E177" s="92"/>
      <c r="F177" s="89">
        <f>SUMIF(K88:K93, "", J88:J93)</f>
        <v>0</v>
      </c>
      <c r="G177" s="90"/>
      <c r="H177" s="90"/>
      <c r="I177" s="90"/>
      <c r="J177" s="90"/>
    </row>
    <row r="178" spans="1:10" ht="16.5" customHeight="1" x14ac:dyDescent="0.35">
      <c r="C178" s="83" t="s">
        <v>133</v>
      </c>
      <c r="D178" s="84"/>
      <c r="E178" s="84"/>
      <c r="F178" s="82">
        <f>SUMIF(K111:K149, "", J111:J149)</f>
        <v>0</v>
      </c>
      <c r="G178" s="82"/>
      <c r="H178" s="82"/>
      <c r="I178" s="82"/>
      <c r="J178" s="82"/>
    </row>
    <row r="179" spans="1:10" ht="31.5" customHeight="1" x14ac:dyDescent="0.35">
      <c r="C179" s="87" t="s">
        <v>134</v>
      </c>
      <c r="D179" s="88"/>
      <c r="E179" s="88"/>
      <c r="F179" s="85">
        <f>SUMIF(K111:K111, "", J111:J111)</f>
        <v>0</v>
      </c>
      <c r="G179" s="86"/>
      <c r="H179" s="86"/>
      <c r="I179" s="86"/>
      <c r="J179" s="86"/>
    </row>
    <row r="180" spans="1:10" ht="15.4" customHeight="1" x14ac:dyDescent="0.35">
      <c r="C180" s="91" t="s">
        <v>135</v>
      </c>
      <c r="D180" s="92"/>
      <c r="E180" s="92"/>
      <c r="F180" s="89">
        <f>SUMIF(K111:K111, "", J111:J111)</f>
        <v>0</v>
      </c>
      <c r="G180" s="90"/>
      <c r="H180" s="90"/>
      <c r="I180" s="90"/>
      <c r="J180" s="90"/>
    </row>
    <row r="181" spans="1:10" ht="32.75" customHeight="1" x14ac:dyDescent="0.35">
      <c r="C181" s="87" t="s">
        <v>136</v>
      </c>
      <c r="D181" s="88"/>
      <c r="E181" s="88"/>
      <c r="F181" s="85">
        <f>SUMIF(K123:K149, "", J123:J149)</f>
        <v>0</v>
      </c>
      <c r="G181" s="86"/>
      <c r="H181" s="86"/>
      <c r="I181" s="86"/>
      <c r="J181" s="86"/>
    </row>
    <row r="182" spans="1:10" ht="15.4" customHeight="1" x14ac:dyDescent="0.35">
      <c r="C182" s="91" t="s">
        <v>137</v>
      </c>
      <c r="D182" s="92"/>
      <c r="E182" s="92"/>
      <c r="F182" s="89">
        <f>SUMIF(K123:K149, "", J123:J149)</f>
        <v>0</v>
      </c>
      <c r="G182" s="90"/>
      <c r="H182" s="90"/>
      <c r="I182" s="90"/>
      <c r="J182" s="90"/>
    </row>
    <row r="183" spans="1:10" x14ac:dyDescent="0.35">
      <c r="C183" s="93" t="s">
        <v>138</v>
      </c>
      <c r="D183" s="94"/>
      <c r="E183" s="94"/>
      <c r="F183" s="34"/>
      <c r="G183" s="34"/>
      <c r="H183" s="34"/>
      <c r="I183" s="34"/>
      <c r="J183" s="35"/>
    </row>
    <row r="184" spans="1:10" x14ac:dyDescent="0.35">
      <c r="C184" s="95"/>
      <c r="D184" s="96"/>
      <c r="E184" s="96"/>
      <c r="F184" s="96"/>
      <c r="G184" s="96"/>
      <c r="H184" s="96"/>
      <c r="I184" s="96"/>
      <c r="J184" s="97"/>
    </row>
    <row r="185" spans="1:10" x14ac:dyDescent="0.35">
      <c r="A185" s="31"/>
      <c r="C185" s="98" t="s">
        <v>92</v>
      </c>
      <c r="D185" s="42"/>
      <c r="E185" s="42"/>
      <c r="F185" s="99">
        <f>SUMIF(K5:K166, IF(K4="","",K4), J5:J166)</f>
        <v>0</v>
      </c>
      <c r="G185" s="100"/>
      <c r="H185" s="100"/>
      <c r="I185" s="100"/>
      <c r="J185" s="101"/>
    </row>
    <row r="186" spans="1:10" x14ac:dyDescent="0.35">
      <c r="A186" s="31"/>
      <c r="C186" s="98" t="s">
        <v>93</v>
      </c>
      <c r="D186" s="42"/>
      <c r="E186" s="42"/>
      <c r="F186" s="99">
        <f>ROUND(SUMIF(K5:K166, IF(K4="","",K4), J5:J166) * 0.1, 2)</f>
        <v>0</v>
      </c>
      <c r="G186" s="100"/>
      <c r="H186" s="100"/>
      <c r="I186" s="100"/>
      <c r="J186" s="101"/>
    </row>
    <row r="187" spans="1:10" x14ac:dyDescent="0.35">
      <c r="C187" s="102" t="s">
        <v>94</v>
      </c>
      <c r="D187" s="103"/>
      <c r="E187" s="103"/>
      <c r="F187" s="104">
        <f>SUM(F185:F186)</f>
        <v>0</v>
      </c>
      <c r="G187" s="105"/>
      <c r="H187" s="105"/>
      <c r="I187" s="105"/>
      <c r="J187" s="106"/>
    </row>
    <row r="188" spans="1:10" x14ac:dyDescent="0.35">
      <c r="C188" s="107"/>
      <c r="D188" s="66"/>
      <c r="E188" s="66"/>
      <c r="F188" s="66"/>
      <c r="G188" s="66"/>
      <c r="H188" s="66"/>
      <c r="I188" s="66"/>
      <c r="J188" s="66"/>
    </row>
    <row r="189" spans="1:10" x14ac:dyDescent="0.35">
      <c r="C189" s="108" t="s">
        <v>139</v>
      </c>
      <c r="D189" s="66"/>
      <c r="E189" s="66"/>
      <c r="F189" s="66"/>
      <c r="G189" s="66"/>
      <c r="H189" s="66"/>
      <c r="I189" s="66"/>
      <c r="J189" s="66"/>
    </row>
    <row r="190" spans="1:10" x14ac:dyDescent="0.35">
      <c r="C190" s="103" t="str">
        <f>IF(Paramètres!AA2&lt;&gt;"",Paramètres!AA2,"")</f>
        <v xml:space="preserve">Zéro euro </v>
      </c>
      <c r="D190" s="103"/>
      <c r="E190" s="103"/>
      <c r="F190" s="103"/>
      <c r="G190" s="103"/>
      <c r="H190" s="103"/>
      <c r="I190" s="103"/>
      <c r="J190" s="103"/>
    </row>
    <row r="191" spans="1:10" x14ac:dyDescent="0.35">
      <c r="C191" s="103"/>
      <c r="D191" s="103"/>
      <c r="E191" s="103"/>
      <c r="F191" s="103"/>
      <c r="G191" s="103"/>
      <c r="H191" s="103"/>
      <c r="I191" s="103"/>
      <c r="J191" s="103"/>
    </row>
    <row r="192" spans="1:10" ht="56.75" customHeight="1" x14ac:dyDescent="0.35">
      <c r="F192" s="92" t="s">
        <v>140</v>
      </c>
      <c r="G192" s="92"/>
      <c r="H192" s="92"/>
      <c r="I192" s="92"/>
      <c r="J192" s="92"/>
    </row>
    <row r="194" spans="3:10" ht="85" customHeight="1" x14ac:dyDescent="0.35">
      <c r="C194" s="112"/>
      <c r="D194" s="112"/>
      <c r="F194" s="109" t="s">
        <v>141</v>
      </c>
      <c r="G194" s="109"/>
      <c r="H194" s="109"/>
      <c r="I194" s="109"/>
      <c r="J194" s="109"/>
    </row>
    <row r="195" spans="3:10" x14ac:dyDescent="0.35">
      <c r="C195" s="110"/>
      <c r="D195" s="110"/>
      <c r="E195" s="110"/>
      <c r="F195" s="110"/>
      <c r="G195" s="110"/>
      <c r="H195" s="110"/>
      <c r="I195" s="110"/>
      <c r="J195" s="110"/>
    </row>
  </sheetData>
  <sheetProtection algorithmName="SHA-512" hashValue="bSh5KBG1siZbxUrbDlCJXIaPJuzsCEzS0Uj/fOKIgM6PBmnRTtecQoJESCioJTnm7GYPS+GhA3SWS3faSWnW6w==" saltValue="EI5MP4FTSPY6BTbieJsc/Q==" spinCount="100000" sheet="1" objects="1" selectLockedCells="1"/>
  <mergeCells count="133">
    <mergeCell ref="C195:J195"/>
    <mergeCell ref="C187:E187"/>
    <mergeCell ref="F187:J187"/>
    <mergeCell ref="C188:J188"/>
    <mergeCell ref="C189:J189"/>
    <mergeCell ref="C190:J190"/>
    <mergeCell ref="C191:J191"/>
    <mergeCell ref="F192:J192"/>
    <mergeCell ref="C194:D194"/>
    <mergeCell ref="F194:J194"/>
    <mergeCell ref="F181:J181"/>
    <mergeCell ref="C181:E181"/>
    <mergeCell ref="F182:J182"/>
    <mergeCell ref="C182:E182"/>
    <mergeCell ref="C183:E183"/>
    <mergeCell ref="C184:J184"/>
    <mergeCell ref="C185:E185"/>
    <mergeCell ref="F185:J185"/>
    <mergeCell ref="C186:E186"/>
    <mergeCell ref="F186:J186"/>
    <mergeCell ref="F176:J176"/>
    <mergeCell ref="C176:E176"/>
    <mergeCell ref="F177:J177"/>
    <mergeCell ref="C177:E177"/>
    <mergeCell ref="F178:J178"/>
    <mergeCell ref="C178:E178"/>
    <mergeCell ref="F179:J179"/>
    <mergeCell ref="C179:E179"/>
    <mergeCell ref="F180:J180"/>
    <mergeCell ref="C180:E180"/>
    <mergeCell ref="F171:J171"/>
    <mergeCell ref="C171:E171"/>
    <mergeCell ref="F172:J172"/>
    <mergeCell ref="C172:E172"/>
    <mergeCell ref="F173:J173"/>
    <mergeCell ref="C173:E173"/>
    <mergeCell ref="F174:J174"/>
    <mergeCell ref="C174:E174"/>
    <mergeCell ref="F175:J175"/>
    <mergeCell ref="C175:E175"/>
    <mergeCell ref="F164:J164"/>
    <mergeCell ref="C164:E164"/>
    <mergeCell ref="F165:J165"/>
    <mergeCell ref="C165:E165"/>
    <mergeCell ref="C166:J166"/>
    <mergeCell ref="C168:J168"/>
    <mergeCell ref="F169:J169"/>
    <mergeCell ref="C169:E169"/>
    <mergeCell ref="F170:J170"/>
    <mergeCell ref="C170:E170"/>
    <mergeCell ref="C152:I152"/>
    <mergeCell ref="C153:I153"/>
    <mergeCell ref="C154:I154"/>
    <mergeCell ref="C160:E160"/>
    <mergeCell ref="F161:J161"/>
    <mergeCell ref="C161:E161"/>
    <mergeCell ref="F162:J162"/>
    <mergeCell ref="C162:E162"/>
    <mergeCell ref="F163:J163"/>
    <mergeCell ref="C163:E163"/>
    <mergeCell ref="C128:I128"/>
    <mergeCell ref="C129:I129"/>
    <mergeCell ref="C133:E133"/>
    <mergeCell ref="C136:I136"/>
    <mergeCell ref="C137:I137"/>
    <mergeCell ref="C142:E142"/>
    <mergeCell ref="C145:I145"/>
    <mergeCell ref="C146:I146"/>
    <mergeCell ref="C149:E149"/>
    <mergeCell ref="C109:E109"/>
    <mergeCell ref="C110:E110"/>
    <mergeCell ref="C111:E111"/>
    <mergeCell ref="C114:I114"/>
    <mergeCell ref="C115:I115"/>
    <mergeCell ref="C121:E121"/>
    <mergeCell ref="C122:E122"/>
    <mergeCell ref="C123:E123"/>
    <mergeCell ref="C127:I127"/>
    <mergeCell ref="F104:J104"/>
    <mergeCell ref="C104:E104"/>
    <mergeCell ref="F105:J105"/>
    <mergeCell ref="C105:E105"/>
    <mergeCell ref="F106:J106"/>
    <mergeCell ref="C106:E106"/>
    <mergeCell ref="F107:J107"/>
    <mergeCell ref="C107:E107"/>
    <mergeCell ref="C108:E108"/>
    <mergeCell ref="C83:I83"/>
    <mergeCell ref="C87:E87"/>
    <mergeCell ref="C88:E88"/>
    <mergeCell ref="C90:I90"/>
    <mergeCell ref="C93:E93"/>
    <mergeCell ref="C96:I96"/>
    <mergeCell ref="C97:I97"/>
    <mergeCell ref="C102:E102"/>
    <mergeCell ref="F103:J103"/>
    <mergeCell ref="C103:E103"/>
    <mergeCell ref="C62:E62"/>
    <mergeCell ref="C65:I65"/>
    <mergeCell ref="C66:I66"/>
    <mergeCell ref="C70:E70"/>
    <mergeCell ref="C71:E71"/>
    <mergeCell ref="C74:I74"/>
    <mergeCell ref="C75:I75"/>
    <mergeCell ref="C79:E79"/>
    <mergeCell ref="C82:I82"/>
    <mergeCell ref="C39:I39"/>
    <mergeCell ref="C42:E42"/>
    <mergeCell ref="C45:I45"/>
    <mergeCell ref="C46:I46"/>
    <mergeCell ref="C51:E51"/>
    <mergeCell ref="C54:I54"/>
    <mergeCell ref="C55:I55"/>
    <mergeCell ref="C60:E60"/>
    <mergeCell ref="C61:E61"/>
    <mergeCell ref="C20:E20"/>
    <mergeCell ref="C22:I22"/>
    <mergeCell ref="C23:I23"/>
    <mergeCell ref="C26:E26"/>
    <mergeCell ref="C29:I29"/>
    <mergeCell ref="C30:I30"/>
    <mergeCell ref="C34:E34"/>
    <mergeCell ref="C35:E35"/>
    <mergeCell ref="C38:I38"/>
    <mergeCell ref="C3:E3"/>
    <mergeCell ref="C4:E4"/>
    <mergeCell ref="C7:E7"/>
    <mergeCell ref="C8:E8"/>
    <mergeCell ref="C9:E9"/>
    <mergeCell ref="C10:E10"/>
    <mergeCell ref="C14:I14"/>
    <mergeCell ref="C15:I15"/>
    <mergeCell ref="C19:E19"/>
  </mergeCells>
  <pageMargins left="0.55118110236219997" right="0.55118110236219997" top="0.55118110236219997" bottom="0.55118110236219997" header="0.23622047244093999" footer="0.23622047244093999"/>
  <pageSetup paperSize="9" fitToHeight="0" orientation="portrait"/>
  <headerFooter>
    <oddHeader>&amp;L9264 - Ministère de la justice - Ajaccio VF : 
&amp;RDPGF - Lot n°2 PLATRERIE / PEINTURE / SIGNALETIQUE 
PRO-DCE - Edition du 25/07/2023</oddHeader>
    <oddFooter>&amp;LIngemetrie&amp;CEdition du 25/07/2023&amp;RPage 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 summaryRight="0"/>
  </sheetPr>
  <dimension ref="A1:AA98"/>
  <sheetViews>
    <sheetView showGridLines="0" workbookViewId="0"/>
  </sheetViews>
  <sheetFormatPr baseColWidth="10" defaultColWidth="8.7265625" defaultRowHeight="12.75" customHeight="1" x14ac:dyDescent="0.35"/>
  <cols>
    <col min="1" max="1" width="11.453125" customWidth="1"/>
    <col min="2" max="2" width="35" customWidth="1"/>
    <col min="3" max="10" width="11.453125" customWidth="1"/>
  </cols>
  <sheetData>
    <row r="1" spans="1:27" ht="12.75" customHeight="1" x14ac:dyDescent="0.35">
      <c r="B1" s="21" t="s">
        <v>142</v>
      </c>
      <c r="AA1" s="7">
        <f>IF(DPGF!F187&lt;&gt;"",DPGF!F187,"0")</f>
        <v>0</v>
      </c>
    </row>
    <row r="2" spans="1:27" ht="12.75" customHeight="1" x14ac:dyDescent="0.35">
      <c r="AA2" s="7" t="str">
        <f>UPPER(MID(AA98,1,1))&amp;MID(AA98,2,168)</f>
        <v xml:space="preserve">Zéro euro </v>
      </c>
    </row>
    <row r="3" spans="1:27" ht="25.5" customHeight="1" x14ac:dyDescent="0.35">
      <c r="A3" s="36" t="s">
        <v>143</v>
      </c>
      <c r="B3" s="33" t="s">
        <v>144</v>
      </c>
      <c r="C3" s="111" t="s">
        <v>169</v>
      </c>
      <c r="D3" s="111"/>
      <c r="E3" s="111"/>
      <c r="F3" s="111"/>
      <c r="G3" s="111"/>
      <c r="H3" s="111"/>
      <c r="I3" s="111"/>
      <c r="J3" s="111"/>
      <c r="AA3" s="7">
        <f>INT(AA1/1000000)</f>
        <v>0</v>
      </c>
    </row>
    <row r="4" spans="1:27" ht="12.75" customHeight="1" x14ac:dyDescent="0.35">
      <c r="AA4" s="7">
        <f>INT((AA1-AA3*1000000)/1000)</f>
        <v>0</v>
      </c>
    </row>
    <row r="5" spans="1:27" ht="25.5" customHeight="1" x14ac:dyDescent="0.35">
      <c r="A5" s="36" t="s">
        <v>145</v>
      </c>
      <c r="B5" s="33" t="s">
        <v>146</v>
      </c>
      <c r="C5" s="111" t="s">
        <v>170</v>
      </c>
      <c r="D5" s="111"/>
      <c r="E5" s="111"/>
      <c r="F5" s="111"/>
      <c r="G5" s="111"/>
      <c r="H5" s="111"/>
      <c r="I5" s="111"/>
      <c r="J5" s="111"/>
      <c r="AA5" s="7">
        <f>INT(AA1-AA3*1000000-AA4*1000)</f>
        <v>0</v>
      </c>
    </row>
    <row r="6" spans="1:27" ht="12.75" customHeight="1" x14ac:dyDescent="0.35">
      <c r="AA6" s="7">
        <f>ROUND(AA1-AA3*1000000-AA4*1000-AA5,2)*100</f>
        <v>0</v>
      </c>
    </row>
    <row r="7" spans="1:27" ht="12.75" customHeight="1" x14ac:dyDescent="0.35">
      <c r="A7" s="36" t="s">
        <v>155</v>
      </c>
      <c r="B7" s="33" t="s">
        <v>156</v>
      </c>
      <c r="C7" s="37">
        <v>9264</v>
      </c>
      <c r="AA7" s="7">
        <f>AA3-AA12*100</f>
        <v>0</v>
      </c>
    </row>
    <row r="8" spans="1:27" ht="12.75" customHeight="1" x14ac:dyDescent="0.35">
      <c r="AA8" s="7">
        <f>0</f>
        <v>0</v>
      </c>
    </row>
    <row r="9" spans="1:27" ht="12.75" customHeight="1" x14ac:dyDescent="0.35">
      <c r="A9" s="36" t="s">
        <v>157</v>
      </c>
      <c r="B9" s="33" t="s">
        <v>158</v>
      </c>
      <c r="C9" s="37" t="s">
        <v>36</v>
      </c>
      <c r="AA9" s="7">
        <f>AA4-AA15*100</f>
        <v>0</v>
      </c>
    </row>
    <row r="10" spans="1:27" ht="12.75" customHeight="1" x14ac:dyDescent="0.35">
      <c r="AA10" s="7">
        <f>ROUND(AA5-AA18*100,0)</f>
        <v>0</v>
      </c>
    </row>
    <row r="11" spans="1:27" ht="25.5" customHeight="1" x14ac:dyDescent="0.35">
      <c r="A11" s="36" t="s">
        <v>147</v>
      </c>
      <c r="B11" s="33" t="s">
        <v>148</v>
      </c>
      <c r="C11" s="111" t="s">
        <v>37</v>
      </c>
      <c r="D11" s="111"/>
      <c r="E11" s="111"/>
      <c r="F11" s="111"/>
      <c r="G11" s="111"/>
      <c r="H11" s="111"/>
      <c r="I11" s="111"/>
      <c r="J11" s="111"/>
      <c r="AA11" s="7">
        <f>AA6</f>
        <v>0</v>
      </c>
    </row>
    <row r="12" spans="1:27" ht="12.75" customHeight="1" x14ac:dyDescent="0.35">
      <c r="AA12" s="7">
        <f>INT(AA3/100)</f>
        <v>0</v>
      </c>
    </row>
    <row r="13" spans="1:27" ht="12.75" customHeight="1" x14ac:dyDescent="0.35">
      <c r="A13" s="36" t="s">
        <v>159</v>
      </c>
      <c r="B13" s="33" t="s">
        <v>160</v>
      </c>
      <c r="C13" s="37" t="s">
        <v>171</v>
      </c>
      <c r="AA13" s="7">
        <f>INT((AA3-AA12*100)/10)</f>
        <v>0</v>
      </c>
    </row>
    <row r="14" spans="1:27" ht="12.75" customHeight="1" x14ac:dyDescent="0.35">
      <c r="AA14" s="7">
        <f>AA3-AA12*100-AA13*10</f>
        <v>0</v>
      </c>
    </row>
    <row r="15" spans="1:27" ht="12.75" customHeight="1" x14ac:dyDescent="0.35">
      <c r="A15" s="36" t="s">
        <v>161</v>
      </c>
      <c r="B15" s="33" t="s">
        <v>162</v>
      </c>
      <c r="C15" s="37" t="s">
        <v>172</v>
      </c>
      <c r="AA15" s="7">
        <f>INT(AA4/100)</f>
        <v>0</v>
      </c>
    </row>
    <row r="16" spans="1:27" ht="12.75" customHeight="1" x14ac:dyDescent="0.35">
      <c r="AA16" s="7">
        <f>INT((AA4-AA15*100)/10)</f>
        <v>0</v>
      </c>
    </row>
    <row r="17" spans="1:27" ht="12.75" customHeight="1" x14ac:dyDescent="0.35">
      <c r="A17" s="36" t="s">
        <v>163</v>
      </c>
      <c r="B17" s="33" t="s">
        <v>164</v>
      </c>
      <c r="C17" s="37" t="s">
        <v>173</v>
      </c>
      <c r="AA17" s="7">
        <f>AA4-AA15*100-AA16*10</f>
        <v>0</v>
      </c>
    </row>
    <row r="18" spans="1:27" ht="12.75" customHeight="1" x14ac:dyDescent="0.35">
      <c r="AA18" s="7">
        <f>INT(AA5/100)</f>
        <v>0</v>
      </c>
    </row>
    <row r="19" spans="1:27" ht="12.75" customHeight="1" x14ac:dyDescent="0.35">
      <c r="C19" s="38">
        <v>0.2</v>
      </c>
      <c r="E19" s="39" t="s">
        <v>165</v>
      </c>
      <c r="AA19" s="7">
        <f>INT((AA5-AA18*100)/10)</f>
        <v>0</v>
      </c>
    </row>
    <row r="20" spans="1:27" ht="12.75" customHeight="1" x14ac:dyDescent="0.35">
      <c r="C20" s="40">
        <v>5.5E-2</v>
      </c>
      <c r="E20" s="39" t="s">
        <v>166</v>
      </c>
      <c r="AA20" s="7">
        <f>AA5-AA18*100-AA19*10</f>
        <v>0</v>
      </c>
    </row>
    <row r="21" spans="1:27" ht="12.75" customHeight="1" x14ac:dyDescent="0.35">
      <c r="C21" s="40">
        <f>0.1</f>
        <v>0.1</v>
      </c>
      <c r="E21" s="39" t="s">
        <v>167</v>
      </c>
      <c r="AA21" s="7">
        <f>INT(AA6/10)</f>
        <v>0</v>
      </c>
    </row>
    <row r="22" spans="1:27" ht="12.75" customHeight="1" x14ac:dyDescent="0.35">
      <c r="C22" s="41">
        <v>0</v>
      </c>
      <c r="E22" s="39" t="s">
        <v>168</v>
      </c>
      <c r="AA22" s="7">
        <f>ROUND(AA6-AA21*10,0)</f>
        <v>0</v>
      </c>
    </row>
    <row r="23" spans="1:27" ht="12.75" customHeight="1" x14ac:dyDescent="0.35">
      <c r="AA23" s="7" t="str">
        <f>IF(AA12=0,"",IF(AA12=1,"",IF(AA12=2,"deux ",IF(AA12=3,"trois ",IF(AA12=4,"quatre ",IF(AA12=5,"cinq ",AA42))))))</f>
        <v/>
      </c>
    </row>
    <row r="24" spans="1:27" ht="12.75" customHeight="1" x14ac:dyDescent="0.35">
      <c r="A24" s="36" t="s">
        <v>149</v>
      </c>
      <c r="B24" s="33" t="s">
        <v>150</v>
      </c>
      <c r="C24" s="111"/>
      <c r="D24" s="111"/>
      <c r="E24" s="111"/>
      <c r="F24" s="111"/>
      <c r="G24" s="111"/>
      <c r="H24" s="111"/>
      <c r="I24" s="111"/>
      <c r="J24" s="111"/>
      <c r="AA24" s="7" t="str">
        <f>IF(AA12=0,"",IF(AA12&lt;2,"cent ",AA43))</f>
        <v/>
      </c>
    </row>
    <row r="25" spans="1:27" ht="12.75" customHeight="1" x14ac:dyDescent="0.35">
      <c r="AA25" s="7" t="str">
        <f>IF(AA13=1,AA44,IF(AA13=7,AA64,IF(AA13=9,AA80,AA89)))</f>
        <v/>
      </c>
    </row>
    <row r="26" spans="1:27" ht="12.75" customHeight="1" x14ac:dyDescent="0.35">
      <c r="A26" s="36" t="s">
        <v>151</v>
      </c>
      <c r="B26" s="33" t="s">
        <v>152</v>
      </c>
      <c r="C26" s="111"/>
      <c r="D26" s="111"/>
      <c r="E26" s="111"/>
      <c r="F26" s="111"/>
      <c r="G26" s="111"/>
      <c r="H26" s="111"/>
      <c r="I26" s="111"/>
      <c r="J26" s="111"/>
      <c r="AA26" s="7" t="str">
        <f>IF(AA7=11,"",IF(AA7=12,"",IF(AA7=13,"",IF(AA7=14,"",IF(AA7=15,"",IF(AA7=16,"",AA45))))))</f>
        <v/>
      </c>
    </row>
    <row r="27" spans="1:27" ht="12.75" customHeight="1" x14ac:dyDescent="0.35">
      <c r="AA27" s="7" t="str">
        <f>IF(AA3=0,"",IF(AA3&lt;2,"million ","millions "))</f>
        <v/>
      </c>
    </row>
    <row r="28" spans="1:27" ht="12.75" customHeight="1" x14ac:dyDescent="0.35">
      <c r="A28" s="36" t="s">
        <v>153</v>
      </c>
      <c r="B28" s="33" t="s">
        <v>154</v>
      </c>
      <c r="C28" s="111"/>
      <c r="D28" s="111"/>
      <c r="E28" s="111"/>
      <c r="F28" s="111"/>
      <c r="G28" s="111"/>
      <c r="H28" s="111"/>
      <c r="I28" s="111"/>
      <c r="J28" s="111"/>
      <c r="AA28" s="7" t="str">
        <f>IF(AA8=1,"",IF(AA15=0,"",IF(AA15=1,"",IF(AA15=2,"deux ",IF(AA15=3,"trois ",IF(AA15=4,"quatre ",IF(AA15=5,"cinq ",AA46)))))))</f>
        <v/>
      </c>
    </row>
    <row r="29" spans="1:27" ht="12.75" customHeight="1" x14ac:dyDescent="0.35">
      <c r="AA29" s="7" t="str">
        <f>IF(AA15=0,"",IF(AA15&lt;2,"cent ",AA47))</f>
        <v/>
      </c>
    </row>
    <row r="30" spans="1:27" ht="12.75" customHeight="1" x14ac:dyDescent="0.35">
      <c r="AA30" s="7" t="str">
        <f>IF(AA16=1,AA48,IF(AA16=7,AA66,IF(AA16=9,AA81,AA90)))</f>
        <v/>
      </c>
    </row>
    <row r="31" spans="1:27" ht="12.75" customHeight="1" x14ac:dyDescent="0.35">
      <c r="AA31" s="7" t="str">
        <f>IF(AA4=1,"",AA49)</f>
        <v/>
      </c>
    </row>
    <row r="32" spans="1:27" ht="12.75" customHeight="1" x14ac:dyDescent="0.35">
      <c r="AA32" s="7" t="str">
        <f>IF(AA4&gt;0,"mille ","")</f>
        <v/>
      </c>
    </row>
    <row r="33" spans="27:27" ht="12.75" customHeight="1" x14ac:dyDescent="0.35">
      <c r="AA33" s="7" t="str">
        <f>IF(INT(AA1)=0,"zéro ",IF(AA18=0,"",IF(AA18=1,"",IF(AA18=2,"deux ",IF(AA18=3,"trois ",IF(AA18=4,"quatre ",IF(AA18=5,"cinq ",AA50)))))))</f>
        <v xml:space="preserve">zéro </v>
      </c>
    </row>
    <row r="34" spans="27:27" ht="12.75" customHeight="1" x14ac:dyDescent="0.35">
      <c r="AA34" s="7" t="str">
        <f>IF(AA18=0,"",IF(AA18&lt;2,"cent ",AA51))</f>
        <v/>
      </c>
    </row>
    <row r="35" spans="27:27" ht="12.75" customHeight="1" x14ac:dyDescent="0.35">
      <c r="AA35" s="7" t="str">
        <f>IF(AA19=1,AA52,IF(AA19=7,AA68,IF(AA19=9,AA83,AA91)))</f>
        <v/>
      </c>
    </row>
    <row r="36" spans="27:27" ht="12.75" customHeight="1" x14ac:dyDescent="0.35">
      <c r="AA36" s="7" t="str">
        <f>IF(AA10=11,"",IF(AA10=12,"",IF(AA10=13,"",IF(AA10=14,"",IF(AA10=15,"",IF(AA10=16,"",AA53))))))</f>
        <v/>
      </c>
    </row>
    <row r="37" spans="27:27" ht="12.75" customHeight="1" x14ac:dyDescent="0.35">
      <c r="AA37" s="7" t="str">
        <f>IF(INT(AA1&lt;2),"euro ","euros ")</f>
        <v xml:space="preserve">euro </v>
      </c>
    </row>
    <row r="38" spans="27:27" ht="12.75" customHeight="1" x14ac:dyDescent="0.35">
      <c r="AA38" s="7" t="str">
        <f>IF(AA6&gt;0,"et ","")</f>
        <v/>
      </c>
    </row>
    <row r="39" spans="27:27" ht="12.75" customHeight="1" x14ac:dyDescent="0.35">
      <c r="AA39" s="7" t="str">
        <f>IF(AA21=1,AA54,IF(AA21=7,AA70,IF(AA21=9,AA84,AA92)))</f>
        <v/>
      </c>
    </row>
    <row r="40" spans="27:27" ht="12.75" customHeight="1" x14ac:dyDescent="0.35">
      <c r="AA40" s="7" t="str">
        <f>IF(AA11=11,"",IF(AA11=12,"",IF(AA11=13,"",IF(AA11=14,"",IF(AA11=15,"",IF(AA11=16,"",AA55))))))</f>
        <v/>
      </c>
    </row>
    <row r="41" spans="27:27" ht="12.75" customHeight="1" x14ac:dyDescent="0.35">
      <c r="AA41" s="7" t="str">
        <f>IF(AA6=0,"",IF(AA6&lt;2,"centime","centimes"))</f>
        <v/>
      </c>
    </row>
    <row r="42" spans="27:27" ht="12.75" customHeight="1" x14ac:dyDescent="0.35">
      <c r="AA42" s="7" t="str">
        <f>IF(AA3=0," ",IF(AA12=6,"six ",IF(AA12=7,"sept ",IF(AA12=8,"huit ",IF(AA12=9,"neuf ",)))))</f>
        <v xml:space="preserve"> </v>
      </c>
    </row>
    <row r="43" spans="27:27" ht="12.75" customHeight="1" x14ac:dyDescent="0.35">
      <c r="AA43" s="7" t="str">
        <f>IF(AA7&gt;0,"cent ", "cents ")</f>
        <v xml:space="preserve">cents </v>
      </c>
    </row>
    <row r="44" spans="27:27" ht="12.75" customHeight="1" x14ac:dyDescent="0.35">
      <c r="AA44" s="7" t="str">
        <f>IF(AA7=10,"dix ",IF(AA7=11,"onze ",IF(AA7=12,"douze ",IF(AA7=13,"treize ",IF(AA7=14,"quatorze ",IF(AA7=15,"quinze ",AA56))))))</f>
        <v/>
      </c>
    </row>
    <row r="45" spans="27:27" ht="12.75" customHeight="1" x14ac:dyDescent="0.35">
      <c r="AA45" s="7" t="str">
        <f>IF(AA7=17,"",IF(AA7=18,"",IF(AA7=19,"",AA57)))</f>
        <v/>
      </c>
    </row>
    <row r="46" spans="27:27" ht="12.75" customHeight="1" x14ac:dyDescent="0.35">
      <c r="AA46" s="7">
        <f>IF(AA15=6,"six ",IF(AA15=7,"sept ",IF(AA15=8,"huit ",IF(AA15=9,"neuf ",))))</f>
        <v>0</v>
      </c>
    </row>
    <row r="47" spans="27:27" ht="12.75" customHeight="1" x14ac:dyDescent="0.35">
      <c r="AA47" s="7" t="str">
        <f>IF(AA9&gt;0,"cent ", "cents ")</f>
        <v xml:space="preserve">cents </v>
      </c>
    </row>
    <row r="48" spans="27:27" ht="12.75" customHeight="1" x14ac:dyDescent="0.35">
      <c r="AA48" s="7" t="str">
        <f>IF(AA9=10,"dix ",IF(AA9=11,"onze ",IF(AA9=12,"douze ",IF(AA9=13,"treize ",IF(AA9=14,"quatorze ",IF(AA9=15,"quinze ",AA58))))))</f>
        <v/>
      </c>
    </row>
    <row r="49" spans="27:27" ht="12.75" customHeight="1" x14ac:dyDescent="0.35">
      <c r="AA49" s="7" t="str">
        <f>IF(AA9=11,"",IF(AA9=12,"",IF(AA9=13,"",IF(AA9=14,"",IF(AA9=15,"",IF(AA9=16,"",AA59))))))</f>
        <v/>
      </c>
    </row>
    <row r="50" spans="27:27" ht="12.75" customHeight="1" x14ac:dyDescent="0.35">
      <c r="AA50" s="7">
        <f>IF(AA18=6,"six ",IF(AA18=7,"sept ",IF(AA18=8,"huit ",IF(AA18=9,"neuf ",))))</f>
        <v>0</v>
      </c>
    </row>
    <row r="51" spans="27:27" ht="12.75" customHeight="1" x14ac:dyDescent="0.35">
      <c r="AA51" s="7" t="str">
        <f>IF(AA10&gt;0,"cent ", "cents ")</f>
        <v xml:space="preserve">cents </v>
      </c>
    </row>
    <row r="52" spans="27:27" ht="12.75" customHeight="1" x14ac:dyDescent="0.35">
      <c r="AA52" s="7" t="str">
        <f>IF(AA10=10,"dix ",IF(AA10=11,"onze ",IF(AA10=12,"douze ",IF(AA10=13,"treize ",IF(AA10=14,"quatorze ",IF(AA10=15,"quinze ",AA60))))))</f>
        <v/>
      </c>
    </row>
    <row r="53" spans="27:27" ht="12.75" customHeight="1" x14ac:dyDescent="0.35">
      <c r="AA53" s="7" t="str">
        <f>IF(AA10=17,"",IF(AA10=18,"",IF(AA10=19,"",AA61)))</f>
        <v/>
      </c>
    </row>
    <row r="54" spans="27:27" ht="12.75" customHeight="1" x14ac:dyDescent="0.35">
      <c r="AA54" s="7" t="str">
        <f>IF(AA11=10,"dix ",IF(AA11=11,"onze ",IF(AA11=12,"douze ",IF(AA11=13,"treize ",IF(AA11=14,"quatorze ",IF(AA11=15,"quinze ",AA62))))))</f>
        <v/>
      </c>
    </row>
    <row r="55" spans="27:27" ht="12.75" customHeight="1" x14ac:dyDescent="0.35">
      <c r="AA55" s="7" t="str">
        <f>IF(AA11=17,"",IF(AA11=18,"",IF(AA11=19,"",AA63)))</f>
        <v/>
      </c>
    </row>
    <row r="56" spans="27:27" ht="12.75" customHeight="1" x14ac:dyDescent="0.35">
      <c r="AA56" s="7" t="str">
        <f>IF(AA7=16,"seize ",IF(AA7=17,"dix-sept ",IF(AA7=18,"dix-huit ",IF(AA7=19,"dix-neuf ",AA64))))</f>
        <v/>
      </c>
    </row>
    <row r="57" spans="27:27" ht="12.75" customHeight="1" x14ac:dyDescent="0.35">
      <c r="AA57" s="7" t="str">
        <f>IF(AA7=21,"et un ",IF(AA7=31,"et un ",IF(AA7=41,"et un ",IF(AA7=51,"et un ",IF(AA7=61,"et un ",AA65)))))</f>
        <v/>
      </c>
    </row>
    <row r="58" spans="27:27" ht="12.75" customHeight="1" x14ac:dyDescent="0.35">
      <c r="AA58" s="7" t="str">
        <f>IF(AA9=16,"seize ",IF(AA9=17,"dix-sept ",IF(AA9=18,"dix-huit ",IF(AA9=19,"dix-neuf ",AA66))))</f>
        <v/>
      </c>
    </row>
    <row r="59" spans="27:27" ht="12.75" customHeight="1" x14ac:dyDescent="0.35">
      <c r="AA59" s="7" t="str">
        <f>IF(AA9=17,"",IF(AA9=18,"",IF(AA9=19,"",AA67)))</f>
        <v/>
      </c>
    </row>
    <row r="60" spans="27:27" ht="12.75" customHeight="1" x14ac:dyDescent="0.35">
      <c r="AA60" s="7" t="str">
        <f>IF(AA10=16,"seize ",IF(AA10=17,"dix-sept ",IF(AA10=18,"dix-huit ",IF(AA10=19,"dix-neuf ",AA68))))</f>
        <v/>
      </c>
    </row>
    <row r="61" spans="27:27" ht="12.75" customHeight="1" x14ac:dyDescent="0.35">
      <c r="AA61" s="7" t="str">
        <f>IF(AA10=21,"et un ",IF(AA10=31,"et un ",IF(AA10=41,"et un ",IF(AA10=51,"et un ",IF(AA10=61,"et un ",AA69)))))</f>
        <v/>
      </c>
    </row>
    <row r="62" spans="27:27" ht="12.75" customHeight="1" x14ac:dyDescent="0.35">
      <c r="AA62" s="7" t="str">
        <f>IF(AA11=16,"seize ",IF(AA11=17,"dix-sept ",IF(AA11=18,"dix-huit ",IF(AA11=19,"dix-neuf ",AA70))))</f>
        <v/>
      </c>
    </row>
    <row r="63" spans="27:27" ht="12.75" customHeight="1" x14ac:dyDescent="0.35">
      <c r="AA63" s="7" t="str">
        <f>IF(AA11=21,"et un ",IF(AA11=31,"et un ",IF(AA11=41,"et un ",IF(AA11=51,"et un ",IF(AA11=61,"et un ",AA71)))))</f>
        <v/>
      </c>
    </row>
    <row r="64" spans="27:27" ht="12.75" customHeight="1" x14ac:dyDescent="0.35">
      <c r="AA64" s="7" t="str">
        <f>IF(AA7=70,"soixante-dix ",IF(AA7=71,"soixante et onze ",IF(AA7=72,"soixante-douze ",IF(AA7=73,"soixante-treize ",IF(AA7=74,"soixante-quatorze ",IF(AA7=75,"soixante-quinze ",AA72))))))</f>
        <v/>
      </c>
    </row>
    <row r="65" spans="27:27" ht="12.75" customHeight="1" x14ac:dyDescent="0.35">
      <c r="AA65" s="7" t="str">
        <f>IF(AA13=9,"",IF(AA13=7,"",IF(AA14=0,"",IF(AA14=1,"un ",IF(AA14=2,"deux ",IF(AA14=3,"trois ",IF(AA14=4,"quatre ",IF(AA14=5,"cinq ",AA73))))))))</f>
        <v/>
      </c>
    </row>
    <row r="66" spans="27:27" ht="12.75" customHeight="1" x14ac:dyDescent="0.35">
      <c r="AA66" s="7" t="str">
        <f>IF(AA9=70,"soixante-dix ",IF(AA9=71,"soixante et onze ",IF(AA9=72,"soixante-douze ",IF(AA9=73,"soixante-treize ",IF(AA9=74,"soixante-quatorze ",IF(AA9=75,"soixante-quinze ",AA74))))))</f>
        <v/>
      </c>
    </row>
    <row r="67" spans="27:27" ht="12.75" customHeight="1" x14ac:dyDescent="0.35">
      <c r="AA67" s="7" t="str">
        <f>IF(AA9=21,"et un ",IF(AA9=31,"et un ",IF(AA9=41,"et un ",IF(AA9=51,"et un ",IF(AA9=61,"et un ",AA75)))))</f>
        <v/>
      </c>
    </row>
    <row r="68" spans="27:27" ht="12.75" customHeight="1" x14ac:dyDescent="0.35">
      <c r="AA68" s="7" t="str">
        <f>IF(AA10=70,"soixante-dix ",IF(AA10=71,"soixante et onze ",IF(AA10=72,"soixante-douze ",IF(AA10=73,"soixante-treize ",IF(AA10=74,"soixante-quatorze ",IF(AA10=75,"soixante-quinze ",AA76))))))</f>
        <v/>
      </c>
    </row>
    <row r="69" spans="27:27" ht="12.75" customHeight="1" x14ac:dyDescent="0.35">
      <c r="AA69" s="7" t="str">
        <f>IF(AA19=9,"",IF(AA19=7,"",IF(AA20=0,"",IF(AA20=1,"un ",IF(AA20=2,"deux ",IF(AA20=3,"trois ",IF(AA20=4,"quatre ",IF(AA20=5,"cinq ",AA77))))))))</f>
        <v/>
      </c>
    </row>
    <row r="70" spans="27:27" ht="12.75" customHeight="1" x14ac:dyDescent="0.35">
      <c r="AA70" s="7" t="str">
        <f>IF(AA11=70,"soixante-dix ",IF(AA11=71,"soixante et onze ",IF(AA11=72,"soixante-douze ",IF(AA11=73,"soixante-treize ",IF(AA11=74,"soixante-quatorze ",IF(AA11=75,"soixante-quinze ",AA78))))))</f>
        <v/>
      </c>
    </row>
    <row r="71" spans="27:27" ht="12.75" customHeight="1" x14ac:dyDescent="0.35">
      <c r="AA71" s="7" t="str">
        <f>IF(AA21=9,"",IF(AA21=7,"",IF(AA22=0,"",IF(AA22=1,"un ",IF(AA22=2,"deux ",IF(AA22=3,"trois ",IF(AA22=4,"quatre ",IF(AA22=5,"cinq ",AA79))))))))</f>
        <v/>
      </c>
    </row>
    <row r="72" spans="27:27" ht="12.75" customHeight="1" x14ac:dyDescent="0.35">
      <c r="AA72" s="7" t="str">
        <f>IF(AA7=76,"soixante-seize ",IF(AA7=77,"soixante-dix-sept ",IF(AA7=78,"soixante-dix-huit ",IF(AA7=79,"soixante-dix-neuf ",AA80))))</f>
        <v/>
      </c>
    </row>
    <row r="73" spans="27:27" ht="12.75" customHeight="1" x14ac:dyDescent="0.35">
      <c r="AA73" s="7">
        <f>IF(AA13=9,"",IF(AA14=6,"six ",IF(AA14=7,"sept ",IF(AA14=8,"huit ",IF(AA14=9,"neuf ",)))))</f>
        <v>0</v>
      </c>
    </row>
    <row r="74" spans="27:27" ht="12.75" customHeight="1" x14ac:dyDescent="0.35">
      <c r="AA74" s="7" t="str">
        <f>IF(AA9=76,"soixante-seize ",IF(AA9=77,"soixante-dix-sept ",IF(AA9=78,"soixante-dix-huit ",IF(AA9=79,"soixante-dix-neuf ",AA81))))</f>
        <v/>
      </c>
    </row>
    <row r="75" spans="27:27" ht="12.75" customHeight="1" x14ac:dyDescent="0.35">
      <c r="AA75" s="7" t="str">
        <f>IF(AA16=9,"",IF(AA16=7,"",IF(AA17=0,"",IF(AA17=1,"un ",IF(AA17=2,"deux ",IF(AA17=3,"trois ",IF(AA17=4,"quatre ",IF(AA17=5,"cinq ",AA82))))))))</f>
        <v/>
      </c>
    </row>
    <row r="76" spans="27:27" ht="12.75" customHeight="1" x14ac:dyDescent="0.35">
      <c r="AA76" s="7" t="str">
        <f>IF(AA10=76,"soixante-seize ",IF(AA10=77,"soixante-dix-sept ",IF(AA10=78,"soixante-dix-huit ",IF(AA10=79,"soixante-dix-neuf ",AA83))))</f>
        <v/>
      </c>
    </row>
    <row r="77" spans="27:27" ht="12.75" customHeight="1" x14ac:dyDescent="0.35">
      <c r="AA77" s="7">
        <f>IF(AA19=9,"",IF(AA20=6,"six ",IF(AA20=7,"sept ",IF(AA20=8,"huit ",IF(AA20=9,"neuf ",)))))</f>
        <v>0</v>
      </c>
    </row>
    <row r="78" spans="27:27" ht="12.75" customHeight="1" x14ac:dyDescent="0.35">
      <c r="AA78" s="7" t="str">
        <f>IF(AA11=76,"soixante-seize ",IF(AA11=77,"soixante-dix-sept ",IF(AA11=78,"soixante-dix-huit ",IF(AA11=79,"soixante-dix-neuf ",AA84))))</f>
        <v/>
      </c>
    </row>
    <row r="79" spans="27:27" ht="12.75" customHeight="1" x14ac:dyDescent="0.35">
      <c r="AA79" s="7">
        <f>IF(AA21=9,"",IF(AA22=6,"six ",IF(AA22=7,"sept ",IF(AA22=8,"huit ",IF(AA22=9,"neuf ",)))))</f>
        <v>0</v>
      </c>
    </row>
    <row r="80" spans="27:27" ht="12.75" customHeight="1" x14ac:dyDescent="0.35">
      <c r="AA80" s="7" t="str">
        <f>IF(AA7=90,"quatre-vingt-dix ",IF(AA7=91,"quatre-vingt-onze ",IF(AA7=92,"quatre-vingt-douze ",IF(AA7=93,"quatre-vingt-treize ",IF(AA7=94,"quatre-vingt-quatorze ",IF(AA7=95,"quatre-vingt-quinze ",AA85))))))</f>
        <v/>
      </c>
    </row>
    <row r="81" spans="27:27" ht="12.75" customHeight="1" x14ac:dyDescent="0.35">
      <c r="AA81" s="7" t="str">
        <f>IF(AA9=90,"quatre-vingt-dix ",IF(AA9=91,"quatre-vingt-onze ",IF(AA9=92,"quatre-vingt-douze ",IF(AA9=93,"quatre-vingt-treize ",IF(AA9=94,"quatre-vingt-quatorze ",IF(AA9=95,"quatre-vingt-quinze ",AA86))))))</f>
        <v/>
      </c>
    </row>
    <row r="82" spans="27:27" ht="12.75" customHeight="1" x14ac:dyDescent="0.35">
      <c r="AA82" s="7">
        <f>IF(AA16=9,"",IF(AA17=6,"six ",IF(AA17=7,"sept ",IF(AA17=8,"huit ",IF(AA17=9,"neuf ",)))))</f>
        <v>0</v>
      </c>
    </row>
    <row r="83" spans="27:27" ht="12.75" customHeight="1" x14ac:dyDescent="0.35">
      <c r="AA83" s="7" t="str">
        <f>IF(AA10=90,"quatre-vingt-dix ",IF(AA10=91,"quatre-vingt-onze ",IF(AA10=92,"quatre-vingt-douze ",IF(AA10=93,"quatre-vingt-treize ",IF(AA10=94,"quatre-vingt-quatorze ",IF(AA10=95,"quatre-vingt-quinze ",AA87))))))</f>
        <v/>
      </c>
    </row>
    <row r="84" spans="27:27" ht="12.75" customHeight="1" x14ac:dyDescent="0.35">
      <c r="AA84" s="7" t="str">
        <f>IF(AA11=90,"quatre-vingt-dix ",IF(AA11=91,"quatre-vingt-onze ",IF(AA11=92,"quatre-vingt-douze ",IF(AA11=93,"quatre-vingt-treize ",IF(AA11=94,"quatre-vingt-quatorze ",IF(AA11=95,"quatre-vingt-quinze ",AA88))))))</f>
        <v/>
      </c>
    </row>
    <row r="85" spans="27:27" ht="12.75" customHeight="1" x14ac:dyDescent="0.35">
      <c r="AA85" s="7" t="str">
        <f>IF(AA7=96,"quatre-vingt-seize ",IF(AA7=97,"quatre-vingt-dix-sept ",IF(AA7=98,"quatre-vingt-dix-huit ",IF(AA7=99,"quatre-vingt-dix-neuf ",AA89))))</f>
        <v/>
      </c>
    </row>
    <row r="86" spans="27:27" ht="12.75" customHeight="1" x14ac:dyDescent="0.35">
      <c r="AA86" s="7" t="str">
        <f>IF(AA9=96,"quatre-vingt-seize ",IF(AA9=97,"quatre-vingt-dix-sept ",IF(AA9=98,"quatre-vingt-dix-huit ",IF(AA9=99,"quatre-vingt-dix-neuf ",AA90))))</f>
        <v/>
      </c>
    </row>
    <row r="87" spans="27:27" ht="12.75" customHeight="1" x14ac:dyDescent="0.35">
      <c r="AA87" s="7" t="str">
        <f>IF(AA10=96,"quatre-vingt-seize ",IF(AA10=97,"quatre-vingt-dix-sept ",IF(AA10=98,"quatre-vingt-dix-huit ",IF(AA10=99,"quatre-vingt-dix-neuf ",AA91))))</f>
        <v/>
      </c>
    </row>
    <row r="88" spans="27:27" ht="12.75" customHeight="1" x14ac:dyDescent="0.35">
      <c r="AA88" s="7" t="str">
        <f>IF(AA11=96,"quatre-vingt-seize ",IF(AA11=97,"quatre-vingt-dix-sept ",IF(AA11=98,"quatre-vingt-dix-huit ",IF(AA11=99,"quatre-vingt-dix-neuf ",AA92))))</f>
        <v/>
      </c>
    </row>
    <row r="89" spans="27:27" ht="12.75" customHeight="1" x14ac:dyDescent="0.35">
      <c r="AA89" s="7" t="str">
        <f>IF(AA13=2,"vingt ",IF(AA13=3,"trente ",IF(AA13=4,"quarante ",IF(AA13=5,"cinquante ",AA93))))</f>
        <v/>
      </c>
    </row>
    <row r="90" spans="27:27" ht="12.75" customHeight="1" x14ac:dyDescent="0.35">
      <c r="AA90" s="7" t="str">
        <f>IF(AA16=2,"vingt ",IF(AA16=3,"trente ",IF(AA16=4,"quarante ",IF(AA16=5,"cinquante ",AA94))))</f>
        <v/>
      </c>
    </row>
    <row r="91" spans="27:27" ht="12.75" customHeight="1" x14ac:dyDescent="0.35">
      <c r="AA91" s="7" t="str">
        <f>IF(AA19=2,"vingt ",IF(AA19=3,"trente ",IF(AA19=4,"quarante ",IF(AA19=5,"cinquante ",AA95))))</f>
        <v/>
      </c>
    </row>
    <row r="92" spans="27:27" ht="12.75" customHeight="1" x14ac:dyDescent="0.35">
      <c r="AA92" s="7" t="str">
        <f>IF(AA21=2,"vingt ",IF(AA21=3,"trente ",IF(AA21=4,"quarante ",IF(AA21=5,"cinquante ",AA96))))</f>
        <v/>
      </c>
    </row>
    <row r="93" spans="27:27" ht="12.75" customHeight="1" x14ac:dyDescent="0.35">
      <c r="AA93" s="7" t="str">
        <f>IF(AA13=6,"soixante ",IF(AA7=80,"quatre-vingts ",IF(AA13=8,"quatre-vingt-","")))</f>
        <v/>
      </c>
    </row>
    <row r="94" spans="27:27" ht="12.75" customHeight="1" x14ac:dyDescent="0.35">
      <c r="AA94" s="7" t="str">
        <f>IF(AA16=6,"soixante ",IF(AA9=80,"quatre-vingts ",IF(AA16=8,"quatre-vingt-","")))</f>
        <v/>
      </c>
    </row>
    <row r="95" spans="27:27" ht="12.75" customHeight="1" x14ac:dyDescent="0.35">
      <c r="AA95" s="7" t="str">
        <f>IF(AA19=6,"soixante ",IF(AA10=80,"quatre-vingts ",IF(AA19=8,"quatre-vingt-","")))</f>
        <v/>
      </c>
    </row>
    <row r="96" spans="27:27" ht="12.75" customHeight="1" x14ac:dyDescent="0.35">
      <c r="AA96" s="7" t="str">
        <f>IF(AA21=6,"soixante ",IF(AA11=80,"quatre-vingts ",IF(AA21=8,"quatre-vingt-","")))</f>
        <v/>
      </c>
    </row>
    <row r="97" spans="27:27" ht="12.75" customHeight="1" x14ac:dyDescent="0.35">
      <c r="AA97" s="7">
        <f>0</f>
        <v>0</v>
      </c>
    </row>
    <row r="98" spans="27:27" ht="12.75" customHeight="1" x14ac:dyDescent="0.35">
      <c r="AA98" s="7" t="str">
        <f>(AA23&amp;AA24&amp;AA25&amp;AA26&amp;AA27&amp;AA28&amp;AA29&amp;AA30&amp;AA31&amp;AA32&amp;AA33&amp;AA34&amp;AA35&amp;AA36&amp;AA37&amp;AA38&amp;AA39&amp;AA40&amp;AA41)</f>
        <v xml:space="preserve">zéro euro </v>
      </c>
    </row>
  </sheetData>
  <sheetProtection password="E95E" sheet="1" objects="1" selectLockedCells="1"/>
  <mergeCells count="6">
    <mergeCell ref="C28:J28"/>
    <mergeCell ref="C3:J3"/>
    <mergeCell ref="C5:J5"/>
    <mergeCell ref="C11:J11"/>
    <mergeCell ref="C24:J24"/>
    <mergeCell ref="C26:J26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 summaryRight="0"/>
  </sheetPr>
  <dimension ref="A1:C12"/>
  <sheetViews>
    <sheetView workbookViewId="0"/>
  </sheetViews>
  <sheetFormatPr baseColWidth="10" defaultColWidth="8.7265625" defaultRowHeight="14.5" x14ac:dyDescent="0.35"/>
  <cols>
    <col min="1" max="1" width="24.7265625" customWidth="1"/>
  </cols>
  <sheetData>
    <row r="1" spans="1:3" x14ac:dyDescent="0.35">
      <c r="A1" s="7" t="s">
        <v>174</v>
      </c>
      <c r="B1" s="7" t="s">
        <v>175</v>
      </c>
    </row>
    <row r="2" spans="1:3" x14ac:dyDescent="0.35">
      <c r="A2" s="7" t="s">
        <v>176</v>
      </c>
      <c r="B2" s="7" t="s">
        <v>169</v>
      </c>
    </row>
    <row r="3" spans="1:3" x14ac:dyDescent="0.35">
      <c r="A3" s="7" t="s">
        <v>177</v>
      </c>
      <c r="B3" s="7">
        <v>1</v>
      </c>
    </row>
    <row r="4" spans="1:3" x14ac:dyDescent="0.35">
      <c r="A4" s="7" t="s">
        <v>178</v>
      </c>
      <c r="B4" s="7">
        <v>0</v>
      </c>
    </row>
    <row r="5" spans="1:3" x14ac:dyDescent="0.35">
      <c r="A5" s="7" t="s">
        <v>179</v>
      </c>
      <c r="B5" s="7">
        <v>0</v>
      </c>
    </row>
    <row r="6" spans="1:3" x14ac:dyDescent="0.35">
      <c r="A6" s="7" t="s">
        <v>180</v>
      </c>
      <c r="B6" s="7">
        <v>1</v>
      </c>
    </row>
    <row r="7" spans="1:3" x14ac:dyDescent="0.35">
      <c r="A7" s="7" t="s">
        <v>181</v>
      </c>
      <c r="B7" s="7">
        <v>1</v>
      </c>
    </row>
    <row r="8" spans="1:3" x14ac:dyDescent="0.35">
      <c r="A8" s="7" t="s">
        <v>182</v>
      </c>
      <c r="B8" s="7">
        <v>0</v>
      </c>
    </row>
    <row r="9" spans="1:3" x14ac:dyDescent="0.35">
      <c r="A9" s="7" t="s">
        <v>183</v>
      </c>
      <c r="B9" s="7">
        <v>0</v>
      </c>
    </row>
    <row r="10" spans="1:3" x14ac:dyDescent="0.35">
      <c r="A10" s="7" t="s">
        <v>184</v>
      </c>
      <c r="C10" s="7" t="s">
        <v>185</v>
      </c>
    </row>
    <row r="11" spans="1:3" x14ac:dyDescent="0.35">
      <c r="A11" s="7" t="s">
        <v>186</v>
      </c>
      <c r="B11" s="7">
        <v>0</v>
      </c>
    </row>
    <row r="12" spans="1:3" x14ac:dyDescent="0.35">
      <c r="A12" s="7" t="s">
        <v>187</v>
      </c>
      <c r="B12" s="7" t="s">
        <v>188</v>
      </c>
    </row>
  </sheetData>
  <sheetProtection password="E95E" sheet="1" objects="1" selectLockedCell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16</vt:i4>
      </vt:variant>
    </vt:vector>
  </HeadingPairs>
  <TitlesOfParts>
    <vt:vector size="20" baseType="lpstr">
      <vt:lpstr>Page de garde</vt:lpstr>
      <vt:lpstr>DPGF</vt:lpstr>
      <vt:lpstr>Paramètres</vt:lpstr>
      <vt:lpstr>Version</vt:lpstr>
      <vt:lpstr>CODELOT</vt:lpstr>
      <vt:lpstr>CPVILLEDOSSIER</vt:lpstr>
      <vt:lpstr>DATEVALEUR</vt:lpstr>
      <vt:lpstr>DPGF!Impression_des_titres</vt:lpstr>
      <vt:lpstr>INDICELOT</vt:lpstr>
      <vt:lpstr>NUMDOSSIER</vt:lpstr>
      <vt:lpstr>PARCELLEDOSSIER</vt:lpstr>
      <vt:lpstr>PHASELOT</vt:lpstr>
      <vt:lpstr>RUEDOSSIER</vt:lpstr>
      <vt:lpstr>TAUXTVA1</vt:lpstr>
      <vt:lpstr>TAUXTVA2</vt:lpstr>
      <vt:lpstr>TAUXTVA3</vt:lpstr>
      <vt:lpstr>TAUXTVA4</vt:lpstr>
      <vt:lpstr>TITREDOC</vt:lpstr>
      <vt:lpstr>TITREDOSSIER</vt:lpstr>
      <vt:lpstr>TITRELOT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AccesLibre</cp:lastModifiedBy>
  <dcterms:created xsi:type="dcterms:W3CDTF">2024-10-22T08:56:50Z</dcterms:created>
  <dcterms:modified xsi:type="dcterms:W3CDTF">2024-10-22T08:58:59Z</dcterms:modified>
</cp:coreProperties>
</file>