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2770" yWindow="32770" windowWidth="19420" windowHeight="11020" tabRatio="793" activeTab="1"/>
  </bookViews>
  <sheets>
    <sheet name="Page garde" sheetId="1" r:id="rId1"/>
    <sheet name="605_DCE_DPGF" sheetId="7" r:id="rId2"/>
  </sheets>
  <definedNames>
    <definedName name="_Toc140497581" localSheetId="1">'605_DCE_DPGF'!#REF!</definedName>
    <definedName name="_Toc156817877" localSheetId="1">'605_DCE_DPGF'!#REF!</definedName>
    <definedName name="_Toc156817878" localSheetId="1">'605_DCE_DPGF'!#REF!</definedName>
    <definedName name="_Toc156818974" localSheetId="1">'605_DCE_DPGF'!#REF!</definedName>
    <definedName name="_Toc156818975" localSheetId="1">'605_DCE_DPGF'!#REF!</definedName>
    <definedName name="_Toc156818976" localSheetId="1">'605_DCE_DPGF'!#REF!</definedName>
    <definedName name="_Toc156818977" localSheetId="1">'605_DCE_DPGF'!#REF!</definedName>
    <definedName name="_Toc156818978" localSheetId="1">'605_DCE_DPGF'!#REF!</definedName>
    <definedName name="_Toc156818980" localSheetId="1">'605_DCE_DPGF'!#REF!</definedName>
    <definedName name="_Toc156818982" localSheetId="1">'605_DCE_DPGF'!#REF!</definedName>
    <definedName name="_Toc156818983" localSheetId="1">'605_DCE_DPGF'!#REF!</definedName>
    <definedName name="_Toc156818984" localSheetId="1">'605_DCE_DPGF'!#REF!</definedName>
    <definedName name="_Toc156819008" localSheetId="1">'605_DCE_DPGF'!#REF!</definedName>
    <definedName name="_Toc156819014" localSheetId="1">'605_DCE_DPGF'!#REF!</definedName>
    <definedName name="_Toc156819019" localSheetId="1">'605_DCE_DPGF'!#REF!</definedName>
    <definedName name="_xlnm.Database">#REF!</definedName>
    <definedName name="_xlnm.Print_Titles" localSheetId="1">'605_DCE_DPGF'!$1:$8</definedName>
    <definedName name="_xlnm.Print_Area" localSheetId="1">'605_DCE_DPGF'!$A$1:$P$92</definedName>
  </definedNames>
  <calcPr calcId="145621"/>
</workbook>
</file>

<file path=xl/calcChain.xml><?xml version="1.0" encoding="utf-8"?>
<calcChain xmlns="http://schemas.openxmlformats.org/spreadsheetml/2006/main">
  <c r="P14" i="7" l="1"/>
  <c r="F16" i="7"/>
  <c r="I16" i="7" s="1"/>
  <c r="P16" i="7"/>
  <c r="I17" i="7"/>
  <c r="P17" i="7"/>
  <c r="I18" i="7"/>
  <c r="P18" i="7"/>
  <c r="I19" i="7"/>
  <c r="P19" i="7"/>
  <c r="I20" i="7"/>
  <c r="P20" i="7"/>
  <c r="F22" i="7"/>
  <c r="I22" i="7" s="1"/>
  <c r="P22" i="7"/>
  <c r="I23" i="7"/>
  <c r="P23" i="7"/>
  <c r="I24" i="7"/>
  <c r="P24" i="7"/>
  <c r="I25" i="7"/>
  <c r="P25" i="7"/>
  <c r="I26" i="7"/>
  <c r="P26" i="7"/>
  <c r="I27" i="7"/>
  <c r="P27" i="7"/>
  <c r="I28" i="7"/>
  <c r="P28" i="7"/>
  <c r="I29" i="7"/>
  <c r="P29" i="7"/>
  <c r="I30" i="7"/>
  <c r="P30" i="7"/>
  <c r="I31" i="7"/>
  <c r="P31" i="7"/>
  <c r="I33" i="7"/>
  <c r="P33" i="7"/>
  <c r="I34" i="7"/>
  <c r="P34" i="7"/>
  <c r="P35" i="7"/>
  <c r="I36" i="7"/>
  <c r="K36" i="7" s="1"/>
  <c r="P38" i="7"/>
  <c r="F39" i="7"/>
  <c r="I39" i="7" s="1"/>
  <c r="P39" i="7"/>
  <c r="I40" i="7"/>
  <c r="I41" i="7"/>
  <c r="P41" i="7"/>
  <c r="P42" i="7"/>
  <c r="K34" i="7" l="1"/>
  <c r="K31" i="7"/>
  <c r="K20" i="7"/>
  <c r="I42" i="7"/>
  <c r="L38" i="7" s="1"/>
  <c r="P13" i="7"/>
  <c r="G47" i="7"/>
  <c r="I47" i="7" s="1"/>
  <c r="G46" i="7"/>
  <c r="I46" i="7" s="1"/>
  <c r="L80" i="7"/>
  <c r="P66" i="7"/>
  <c r="I66" i="7"/>
  <c r="P87" i="7"/>
  <c r="P86" i="7"/>
  <c r="I86" i="7"/>
  <c r="I87" i="7" s="1"/>
  <c r="K87" i="7" s="1"/>
  <c r="L85" i="7" s="1"/>
  <c r="P84" i="7"/>
  <c r="P83" i="7"/>
  <c r="I83" i="7"/>
  <c r="P82" i="7"/>
  <c r="I82" i="7"/>
  <c r="P68" i="7"/>
  <c r="P67" i="7"/>
  <c r="I67" i="7"/>
  <c r="P65" i="7"/>
  <c r="I65" i="7"/>
  <c r="P64" i="7"/>
  <c r="P85" i="7"/>
  <c r="P11" i="7"/>
  <c r="P44" i="7"/>
  <c r="P49" i="7"/>
  <c r="P50" i="7"/>
  <c r="P51" i="7"/>
  <c r="P52" i="7"/>
  <c r="P53" i="7"/>
  <c r="P54" i="7"/>
  <c r="P55" i="7"/>
  <c r="P56" i="7"/>
  <c r="P57" i="7"/>
  <c r="P59" i="7"/>
  <c r="P60" i="7"/>
  <c r="P61" i="7"/>
  <c r="P62" i="7"/>
  <c r="P63" i="7"/>
  <c r="P70" i="7"/>
  <c r="P71" i="7"/>
  <c r="P72" i="7"/>
  <c r="P73" i="7"/>
  <c r="P74" i="7"/>
  <c r="P75" i="7"/>
  <c r="P76" i="7"/>
  <c r="P77" i="7"/>
  <c r="P78" i="7"/>
  <c r="P79" i="7"/>
  <c r="P80" i="7"/>
  <c r="P81" i="7"/>
  <c r="P88" i="7"/>
  <c r="P10" i="7"/>
  <c r="I62" i="7"/>
  <c r="I61" i="7"/>
  <c r="I78" i="7"/>
  <c r="I77" i="7"/>
  <c r="I76" i="7"/>
  <c r="I75" i="7"/>
  <c r="I74" i="7"/>
  <c r="I73" i="7"/>
  <c r="I72" i="7"/>
  <c r="F71" i="7"/>
  <c r="I71" i="7" s="1"/>
  <c r="I56" i="7"/>
  <c r="I55" i="7"/>
  <c r="I53" i="7"/>
  <c r="I54" i="7"/>
  <c r="I52" i="7"/>
  <c r="I51" i="7"/>
  <c r="I50" i="7"/>
  <c r="K37" i="7" l="1"/>
  <c r="L14" i="7" s="1"/>
  <c r="I68" i="7"/>
  <c r="K68" i="7" s="1"/>
  <c r="L64" i="7" s="1"/>
  <c r="P90" i="7"/>
  <c r="P91" i="7" s="1"/>
  <c r="P92" i="7" s="1"/>
  <c r="I84" i="7"/>
  <c r="K84" i="7" s="1"/>
  <c r="L81" i="7" s="1"/>
  <c r="I63" i="7"/>
  <c r="K63" i="7" s="1"/>
  <c r="L60" i="7" s="1"/>
  <c r="G45" i="7"/>
  <c r="I45" i="7" s="1"/>
  <c r="I48" i="7" s="1"/>
  <c r="I79" i="7"/>
  <c r="L70" i="7" s="1"/>
  <c r="F49" i="7" l="1"/>
  <c r="I49" i="7" s="1"/>
  <c r="I57" i="7" s="1"/>
  <c r="J58" i="7" s="1"/>
  <c r="L44" i="7" s="1"/>
</calcChain>
</file>

<file path=xl/sharedStrings.xml><?xml version="1.0" encoding="utf-8"?>
<sst xmlns="http://schemas.openxmlformats.org/spreadsheetml/2006/main" count="258" uniqueCount="111">
  <si>
    <t>MAITRE
D'OUVRAGE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</si>
  <si>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</si>
  <si>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</si>
  <si>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</si>
  <si>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</si>
  <si>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</si>
  <si>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</si>
  <si>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</si>
  <si>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</si>
  <si>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APPROBATION CLIENT</t>
  </si>
  <si>
    <t>Visa</t>
  </si>
  <si>
    <t xml:space="preserve">Nom </t>
  </si>
  <si>
    <t>A</t>
  </si>
  <si>
    <t>Toutes</t>
  </si>
  <si>
    <t>Emission initiale</t>
  </si>
  <si>
    <t>Pos.</t>
  </si>
  <si>
    <t>REVISION DU DOCUMENT</t>
  </si>
  <si>
    <t>M.MANDICA</t>
  </si>
  <si>
    <t>S.ROZEN</t>
  </si>
  <si>
    <t>MAITRISE D'ŒUVRE</t>
  </si>
  <si>
    <t>Architecte
(Mandataire)</t>
  </si>
  <si>
    <t>EFS Nouvelle Aquitaine</t>
  </si>
  <si>
    <t>Site Bordeaux Pellegrin</t>
  </si>
  <si>
    <t>Désignation des ouvrages</t>
  </si>
  <si>
    <t>U</t>
  </si>
  <si>
    <t>PU en €</t>
  </si>
  <si>
    <t xml:space="preserve">MONTANT H.T. en €     </t>
  </si>
  <si>
    <t xml:space="preserve">TOTAL T.T.C. en €     </t>
  </si>
  <si>
    <t>REHABILITATION DU LABORATOIRE IH-DEL</t>
  </si>
  <si>
    <t>Place Amélie-Raba-Léon F-33000 BORDEAUX</t>
  </si>
  <si>
    <t>Support neuf</t>
  </si>
  <si>
    <t>Support existant</t>
  </si>
  <si>
    <t>Peinture bureaux</t>
  </si>
  <si>
    <t>Peinture technique</t>
  </si>
  <si>
    <t>1</t>
  </si>
  <si>
    <t>2</t>
  </si>
  <si>
    <t>3</t>
  </si>
  <si>
    <t>5</t>
  </si>
  <si>
    <t xml:space="preserve">20 rue Massenet
F-38400 St-MARTIN-D’HERES
Tél. : +33 4 76 92 81 00
</t>
  </si>
  <si>
    <t>Ce rapport ne pourra être reproduit et diffusé que sous sa forme intégrale.</t>
  </si>
  <si>
    <t>6</t>
  </si>
  <si>
    <t>NETTOYAGE</t>
  </si>
  <si>
    <t>m²</t>
  </si>
  <si>
    <t>ens</t>
  </si>
  <si>
    <t>1.1</t>
  </si>
  <si>
    <t>7</t>
  </si>
  <si>
    <t>Décomposition du Prix Global et Forfaitaire</t>
  </si>
  <si>
    <t>0</t>
  </si>
  <si>
    <t>PLANS &amp; ETUDES</t>
  </si>
  <si>
    <t>0.1</t>
  </si>
  <si>
    <t>Plans, études, échantillon, ... avant, pendant et après les travaux</t>
  </si>
  <si>
    <t>0.2</t>
  </si>
  <si>
    <t>Dossier des ouvrages exécutés</t>
  </si>
  <si>
    <t>Périmètre</t>
  </si>
  <si>
    <t>Hauteur</t>
  </si>
  <si>
    <t>Châssis L.</t>
  </si>
  <si>
    <t>13</t>
  </si>
  <si>
    <t>Porte L.</t>
  </si>
  <si>
    <t>10</t>
  </si>
  <si>
    <t>11</t>
  </si>
  <si>
    <t>2 faces</t>
  </si>
  <si>
    <t>Plafonds</t>
  </si>
  <si>
    <t>21</t>
  </si>
  <si>
    <t>Pchariots</t>
  </si>
  <si>
    <t>Pplats</t>
  </si>
  <si>
    <t>20</t>
  </si>
  <si>
    <t>28</t>
  </si>
  <si>
    <t>T.V.A.</t>
  </si>
  <si>
    <t>DCE - DPGF</t>
  </si>
  <si>
    <t>TOTAL
HT en €</t>
  </si>
  <si>
    <r>
      <t xml:space="preserve">Q </t>
    </r>
    <r>
      <rPr>
        <b/>
        <sz val="10"/>
        <color indexed="9"/>
        <rFont val="Times New Roman"/>
        <family val="1"/>
      </rPr>
      <t>ENTP</t>
    </r>
  </si>
  <si>
    <r>
      <t xml:space="preserve">Q </t>
    </r>
    <r>
      <rPr>
        <b/>
        <sz val="10"/>
        <color indexed="9"/>
        <rFont val="Times New Roman"/>
        <family val="1"/>
      </rPr>
      <t>MOE</t>
    </r>
  </si>
  <si>
    <t>17</t>
  </si>
  <si>
    <t>Bureau d'Etudes Fluides
(Co-traitant)</t>
  </si>
  <si>
    <t>Bureau d'Etudes VRD
(Co-traitant)</t>
  </si>
  <si>
    <t>OPC
(Co-traitant)</t>
  </si>
  <si>
    <t xml:space="preserve">Enora Park-Bâtiment 4
198 avenue du Haut Lévêque
CS 20020
33615 PESSAC CEDEX
</t>
  </si>
  <si>
    <r>
      <rPr>
        <b/>
        <sz val="12"/>
        <rFont val="Times New Roman"/>
        <family val="1"/>
      </rPr>
      <t>CABINET ROZEN</t>
    </r>
    <r>
      <rPr>
        <b/>
        <sz val="6"/>
        <rFont val="Times New Roman"/>
        <family val="1"/>
      </rPr>
      <t xml:space="preserve">
</t>
    </r>
    <r>
      <rPr>
        <sz val="6"/>
        <rFont val="Times New Roman"/>
        <family val="1"/>
      </rPr>
      <t xml:space="preserve">
</t>
    </r>
    <r>
      <rPr>
        <sz val="8"/>
        <rFont val="Times New Roman"/>
        <family val="1"/>
      </rPr>
      <t xml:space="preserve">38 rue Schweighaeuser
F-67000 STRASBOURG
GSM : +33 686 076 342
</t>
    </r>
  </si>
  <si>
    <t xml:space="preserve">245 avenue Louis Barthou
F-33200 BORDEAUX
Tél. : +33 5 56 08 59 22
</t>
  </si>
  <si>
    <t xml:space="preserve">161 chemin de Couhins
F-33140 VILLENAVE-D'ORNON
GSM : +33 6 72 93 70 54
</t>
  </si>
  <si>
    <t>MAITRISE D'ŒUVRE POUR LA REHABILITATION DU LABO IH-DEL
DU SITE DE BORDEAUX PELLEGRIN</t>
  </si>
  <si>
    <t>Portes, trappes et huisseries sur supports neufs</t>
  </si>
  <si>
    <t>Portes et huisseries sur supports existants</t>
  </si>
  <si>
    <t>8</t>
  </si>
  <si>
    <t>Porte entrée L.</t>
  </si>
  <si>
    <t>Contre cloisons</t>
  </si>
  <si>
    <t>Cloisons 98</t>
  </si>
  <si>
    <t>Cloisons 126</t>
  </si>
  <si>
    <t>Encoffrements</t>
  </si>
  <si>
    <t>1 face</t>
  </si>
  <si>
    <t>Plac.</t>
  </si>
  <si>
    <t>9</t>
  </si>
  <si>
    <t>support existant</t>
  </si>
  <si>
    <t>support neuf</t>
  </si>
  <si>
    <t>Peinture</t>
  </si>
  <si>
    <t>LOT 09</t>
  </si>
  <si>
    <t>PEINTURE</t>
  </si>
  <si>
    <t>Protections avant mise en œuvre</t>
  </si>
  <si>
    <t>1.2</t>
  </si>
  <si>
    <t>1.2.1</t>
  </si>
  <si>
    <t>1.2.2</t>
  </si>
  <si>
    <t>1.3</t>
  </si>
  <si>
    <t>1.3.1</t>
  </si>
  <si>
    <t>1.3.2</t>
  </si>
  <si>
    <t>1.3.3</t>
  </si>
  <si>
    <t>1.3.4</t>
  </si>
  <si>
    <t>B</t>
  </si>
  <si>
    <t>Mise à jour</t>
  </si>
  <si>
    <t>Cloisons</t>
  </si>
  <si>
    <t>1.2.3</t>
  </si>
  <si>
    <t>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</si>
</sst>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/mm/yy;@"/>
    <numFmt numFmtId="165" formatCode="0.000"/>
    <numFmt numFmtId="166" formatCode="00.00"/>
  </numFmts>
  <fonts count="62" x14ac:knownFonts="1">
    <font>
      <sz val="10"/>
      <name val="Century Gothic"/>
    </font>
    <font>
      <sz val="10"/>
      <name val="Century Gothic"/>
      <family val="2"/>
    </font>
    <font>
      <sz val="8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22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sz val="9"/>
      <name val="Times New Roman"/>
      <family val="1"/>
    </font>
    <font>
      <b/>
      <u/>
      <sz val="11"/>
      <name val="Times New Roman"/>
      <family val="1"/>
    </font>
    <font>
      <i/>
      <sz val="8"/>
      <name val="Times New Roman"/>
      <family val="1"/>
    </font>
    <font>
      <b/>
      <sz val="12"/>
      <color indexed="9"/>
      <name val="Times New Roman"/>
      <family val="1"/>
    </font>
    <font>
      <b/>
      <sz val="16"/>
      <color indexed="9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i/>
      <sz val="10"/>
      <name val="Times New Roman"/>
      <family val="1"/>
    </font>
    <font>
      <b/>
      <i/>
      <sz val="8"/>
      <name val="Times New Roman"/>
      <family val="1"/>
    </font>
    <font>
      <sz val="22"/>
      <name val="Times New Roman"/>
      <family val="1"/>
    </font>
    <font>
      <sz val="11"/>
      <color indexed="9"/>
      <name val="Times New Roman"/>
      <family val="1"/>
    </font>
    <font>
      <sz val="17"/>
      <name val="Times New Roman"/>
      <family val="1"/>
    </font>
    <font>
      <b/>
      <sz val="10"/>
      <color indexed="9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b/>
      <u val="double"/>
      <sz val="10"/>
      <name val="Times New Roman"/>
      <family val="1"/>
    </font>
    <font>
      <u/>
      <sz val="10"/>
      <name val="Times New Roman"/>
      <family val="1"/>
    </font>
    <font>
      <u/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4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Times New Roman"/>
      <family val="1"/>
    </font>
    <font>
      <b/>
      <sz val="11"/>
      <color theme="0"/>
      <name val="Times New Roman"/>
      <family val="1"/>
    </font>
    <font>
      <sz val="8"/>
      <color rgb="FFFF0000"/>
      <name val="Times New Roman"/>
      <family val="1"/>
    </font>
    <font>
      <i/>
      <sz val="8"/>
      <color rgb="FFFF0000"/>
      <name val="Times New Roman"/>
      <family val="1"/>
    </font>
    <font>
      <b/>
      <u/>
      <sz val="11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hair">
        <color indexed="64"/>
      </top>
      <bottom style="hair">
        <color indexed="64"/>
      </bottom>
      <diagonal/>
    </border>
    <border>
      <left/>
      <right style="thin">
        <color indexed="23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/>
      <bottom style="hair">
        <color indexed="64"/>
      </bottom>
      <diagonal/>
    </border>
    <border>
      <left/>
      <right style="thin">
        <color indexed="23"/>
      </right>
      <top/>
      <bottom style="hair">
        <color indexed="64"/>
      </bottom>
      <diagonal/>
    </border>
    <border>
      <left style="thin">
        <color indexed="64"/>
      </left>
      <right style="thin">
        <color indexed="23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hair">
        <color indexed="64"/>
      </top>
      <bottom style="thin">
        <color indexed="64"/>
      </bottom>
      <diagonal/>
    </border>
    <border>
      <left/>
      <right style="thin">
        <color indexed="23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hair">
        <color indexed="64"/>
      </bottom>
      <diagonal/>
    </border>
    <border>
      <left style="thin">
        <color indexed="23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/>
      <top style="hair">
        <color indexed="23"/>
      </top>
      <bottom style="hair">
        <color indexed="64"/>
      </bottom>
      <diagonal/>
    </border>
    <border>
      <left/>
      <right/>
      <top style="hair">
        <color indexed="23"/>
      </top>
      <bottom style="hair">
        <color indexed="64"/>
      </bottom>
      <diagonal/>
    </border>
    <border>
      <left/>
      <right style="thin">
        <color indexed="23"/>
      </right>
      <top style="hair">
        <color indexed="23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hair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/>
      <top style="thin">
        <color indexed="23"/>
      </top>
      <bottom style="thick">
        <color indexed="53"/>
      </bottom>
      <diagonal/>
    </border>
    <border>
      <left/>
      <right/>
      <top style="thin">
        <color indexed="23"/>
      </top>
      <bottom style="thick">
        <color indexed="53"/>
      </bottom>
      <diagonal/>
    </border>
    <border>
      <left/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/>
      <top style="thick">
        <color indexed="53"/>
      </top>
      <bottom style="thin">
        <color indexed="23"/>
      </bottom>
      <diagonal/>
    </border>
    <border>
      <left/>
      <right/>
      <top style="thick">
        <color indexed="53"/>
      </top>
      <bottom style="thin">
        <color indexed="23"/>
      </bottom>
      <diagonal/>
    </border>
    <border>
      <left/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/>
      <right style="thin">
        <color indexed="23"/>
      </right>
      <top style="hair">
        <color theme="1"/>
      </top>
      <bottom style="hair">
        <color theme="1"/>
      </bottom>
      <diagonal/>
    </border>
    <border>
      <left style="thin">
        <color indexed="23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thin">
        <color indexed="23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23"/>
      </left>
      <right/>
      <top style="hair">
        <color theme="1"/>
      </top>
      <bottom style="hair">
        <color indexed="23"/>
      </bottom>
      <diagonal/>
    </border>
    <border>
      <left/>
      <right/>
      <top style="hair">
        <color theme="1"/>
      </top>
      <bottom style="hair">
        <color indexed="23"/>
      </bottom>
      <diagonal/>
    </border>
    <border>
      <left/>
      <right style="thin">
        <color indexed="23"/>
      </right>
      <top style="hair">
        <color theme="1"/>
      </top>
      <bottom style="hair">
        <color indexed="23"/>
      </bottom>
      <diagonal/>
    </border>
    <border>
      <left/>
      <right/>
      <top/>
      <bottom style="hair">
        <color theme="1"/>
      </bottom>
      <diagonal/>
    </border>
    <border>
      <left/>
      <right style="thin">
        <color indexed="23"/>
      </right>
      <top style="hair">
        <color indexed="64"/>
      </top>
      <bottom style="hair">
        <color theme="1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23"/>
      </top>
      <bottom style="thick">
        <color indexed="53"/>
      </bottom>
      <diagonal/>
    </border>
  </borders>
  <cellStyleXfs count="64">
    <xf numFmtId="0" fontId="0" fillId="0" borderId="0"/>
    <xf numFmtId="0" fontId="41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3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4" fillId="2" borderId="0">
      <alignment horizontal="left" vertical="top" wrapText="1"/>
    </xf>
    <xf numFmtId="49" fontId="45" fillId="2" borderId="0">
      <alignment horizontal="left" vertical="top" wrapText="1"/>
    </xf>
    <xf numFmtId="0" fontId="46" fillId="2" borderId="0">
      <alignment horizontal="left" vertical="top" wrapText="1"/>
    </xf>
    <xf numFmtId="0" fontId="47" fillId="2" borderId="0">
      <alignment horizontal="left" vertical="top" wrapText="1"/>
    </xf>
    <xf numFmtId="0" fontId="48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9" fillId="2" borderId="0">
      <alignment horizontal="left" vertical="top" wrapText="1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42" fillId="5" borderId="0">
      <alignment horizontal="left" vertical="top" wrapText="1"/>
    </xf>
    <xf numFmtId="0" fontId="50" fillId="5" borderId="0">
      <alignment horizontal="left" vertical="top" wrapText="1"/>
    </xf>
    <xf numFmtId="0" fontId="42" fillId="5" borderId="0">
      <alignment horizontal="left" vertical="top" wrapText="1"/>
    </xf>
    <xf numFmtId="0" fontId="42" fillId="5" borderId="0">
      <alignment horizontal="left" vertical="top" wrapText="1"/>
    </xf>
    <xf numFmtId="0" fontId="42" fillId="5" borderId="0">
      <alignment horizontal="left" vertical="top" wrapText="1"/>
    </xf>
    <xf numFmtId="49" fontId="51" fillId="6" borderId="2">
      <alignment horizontal="left" vertical="top" wrapText="1"/>
    </xf>
    <xf numFmtId="49" fontId="50" fillId="7" borderId="2">
      <alignment horizontal="left" vertical="top" wrapText="1"/>
    </xf>
    <xf numFmtId="49" fontId="52" fillId="8" borderId="2">
      <alignment horizontal="left" vertical="top" wrapText="1"/>
    </xf>
    <xf numFmtId="49" fontId="45" fillId="5" borderId="0">
      <alignment horizontal="left" vertical="top" wrapText="1"/>
    </xf>
    <xf numFmtId="49" fontId="42" fillId="5" borderId="0">
      <alignment horizontal="left" vertical="top" wrapText="1"/>
    </xf>
    <xf numFmtId="0" fontId="53" fillId="2" borderId="65">
      <alignment horizontal="left" vertical="top" wrapText="1"/>
    </xf>
    <xf numFmtId="0" fontId="54" fillId="2" borderId="0">
      <alignment horizontal="left" vertical="top" wrapText="1" indent="1"/>
    </xf>
    <xf numFmtId="0" fontId="55" fillId="2" borderId="0">
      <alignment horizontal="left" vertical="top" wrapText="1" indent="1"/>
    </xf>
    <xf numFmtId="0" fontId="54" fillId="2" borderId="0">
      <alignment horizontal="left" vertical="top" wrapText="1" indent="1"/>
    </xf>
    <xf numFmtId="49" fontId="55" fillId="2" borderId="0">
      <alignment vertical="top" wrapText="1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3" fillId="2" borderId="0">
      <alignment horizontal="left" vertical="top"/>
    </xf>
    <xf numFmtId="0" fontId="43" fillId="2" borderId="0">
      <alignment horizontal="left" vertical="top"/>
    </xf>
    <xf numFmtId="0" fontId="43" fillId="2" borderId="0">
      <alignment horizontal="left" vertical="top" wrapText="1"/>
    </xf>
    <xf numFmtId="0" fontId="43" fillId="2" borderId="0">
      <alignment horizontal="left" vertical="top" wrapText="1"/>
    </xf>
    <xf numFmtId="0" fontId="55" fillId="2" borderId="0">
      <alignment horizontal="left" vertical="top" wrapText="1"/>
    </xf>
    <xf numFmtId="0" fontId="43" fillId="2" borderId="0">
      <alignment horizontal="left" vertical="top" wrapText="1"/>
    </xf>
    <xf numFmtId="0" fontId="42" fillId="5" borderId="0">
      <alignment horizontal="left" vertical="top" wrapText="1"/>
    </xf>
    <xf numFmtId="0" fontId="42" fillId="5" borderId="0">
      <alignment horizontal="left" vertical="top" wrapText="1"/>
    </xf>
    <xf numFmtId="49" fontId="42" fillId="5" borderId="0">
      <alignment horizontal="left" vertical="top" wrapText="1"/>
    </xf>
    <xf numFmtId="49" fontId="42" fillId="5" borderId="0">
      <alignment horizontal="left" vertical="top" wrapText="1"/>
    </xf>
    <xf numFmtId="0" fontId="55" fillId="2" borderId="0">
      <alignment horizontal="left" vertical="top" wrapText="1"/>
    </xf>
    <xf numFmtId="0" fontId="54" fillId="2" borderId="0">
      <alignment horizontal="left" vertical="top" wrapText="1"/>
    </xf>
    <xf numFmtId="49" fontId="42" fillId="2" borderId="0">
      <alignment horizontal="left" vertical="top"/>
    </xf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 applyNumberFormat="0" applyFont="0" applyBorder="0" applyAlignment="0" applyProtection="0"/>
    <xf numFmtId="0" fontId="3" fillId="0" borderId="0"/>
    <xf numFmtId="0" fontId="3" fillId="0" borderId="0"/>
    <xf numFmtId="0" fontId="3" fillId="0" borderId="0"/>
    <xf numFmtId="0" fontId="40" fillId="0" borderId="0">
      <alignment vertical="top"/>
    </xf>
    <xf numFmtId="0" fontId="4" fillId="0" borderId="0"/>
    <xf numFmtId="0" fontId="56" fillId="2" borderId="0">
      <alignment horizontal="left" vertical="top" wrapText="1"/>
    </xf>
    <xf numFmtId="9" fontId="1" fillId="0" borderId="0" applyFont="0" applyFill="0" applyBorder="0" applyAlignment="0" applyProtection="0"/>
    <xf numFmtId="0" fontId="3" fillId="0" borderId="3" applyBorder="0">
      <alignment horizontal="left" indent="1"/>
    </xf>
    <xf numFmtId="49" fontId="7" fillId="0" borderId="4">
      <alignment horizontal="left" vertical="center"/>
    </xf>
    <xf numFmtId="0" fontId="43" fillId="2" borderId="0">
      <alignment horizontal="left" vertical="top"/>
    </xf>
  </cellStyleXfs>
  <cellXfs count="319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vertical="center"/>
    </xf>
    <xf numFmtId="49" fontId="5" fillId="0" borderId="0" xfId="62" applyFont="1" applyBorder="1" applyAlignment="1">
      <alignment horizontal="center"/>
    </xf>
    <xf numFmtId="49" fontId="5" fillId="0" borderId="0" xfId="62" applyFont="1" applyBorder="1" applyAlignment="1">
      <alignment horizontal="left"/>
    </xf>
    <xf numFmtId="4" fontId="5" fillId="0" borderId="0" xfId="5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2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 applyAlignment="1">
      <alignment horizontal="right"/>
    </xf>
    <xf numFmtId="165" fontId="5" fillId="0" borderId="6" xfId="0" applyNumberFormat="1" applyFont="1" applyBorder="1"/>
    <xf numFmtId="4" fontId="5" fillId="0" borderId="6" xfId="0" applyNumberFormat="1" applyFont="1" applyBorder="1"/>
    <xf numFmtId="166" fontId="9" fillId="0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right"/>
    </xf>
    <xf numFmtId="165" fontId="5" fillId="0" borderId="0" xfId="0" applyNumberFormat="1" applyFont="1" applyBorder="1"/>
    <xf numFmtId="4" fontId="5" fillId="0" borderId="0" xfId="0" applyNumberFormat="1" applyFont="1" applyBorder="1"/>
    <xf numFmtId="166" fontId="9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 applyAlignment="1">
      <alignment horizontal="right"/>
    </xf>
    <xf numFmtId="166" fontId="13" fillId="3" borderId="9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left" vertical="center"/>
    </xf>
    <xf numFmtId="166" fontId="13" fillId="3" borderId="10" xfId="0" applyNumberFormat="1" applyFont="1" applyFill="1" applyBorder="1" applyAlignment="1">
      <alignment horizontal="center" vertical="center"/>
    </xf>
    <xf numFmtId="165" fontId="13" fillId="3" borderId="10" xfId="0" applyNumberFormat="1" applyFont="1" applyFill="1" applyBorder="1" applyAlignment="1">
      <alignment horizontal="right" vertical="center"/>
    </xf>
    <xf numFmtId="0" fontId="13" fillId="3" borderId="10" xfId="0" applyFont="1" applyFill="1" applyBorder="1" applyAlignment="1">
      <alignment horizontal="right" vertical="center"/>
    </xf>
    <xf numFmtId="2" fontId="13" fillId="3" borderId="11" xfId="0" applyNumberFormat="1" applyFont="1" applyFill="1" applyBorder="1" applyAlignment="1">
      <alignment horizontal="centerContinuous" vertical="center" wrapText="1"/>
    </xf>
    <xf numFmtId="0" fontId="13" fillId="3" borderId="11" xfId="0" applyFont="1" applyFill="1" applyBorder="1" applyAlignment="1">
      <alignment horizontal="center" vertical="center"/>
    </xf>
    <xf numFmtId="49" fontId="10" fillId="2" borderId="12" xfId="62" quotePrefix="1" applyFont="1" applyFill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4" fontId="5" fillId="0" borderId="14" xfId="5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4" fontId="5" fillId="0" borderId="16" xfId="50" applyNumberFormat="1" applyFont="1" applyBorder="1" applyAlignment="1">
      <alignment horizontal="right"/>
    </xf>
    <xf numFmtId="49" fontId="14" fillId="2" borderId="17" xfId="62" quotePrefix="1" applyFont="1" applyFill="1" applyBorder="1" applyAlignment="1">
      <alignment horizontal="center"/>
    </xf>
    <xf numFmtId="0" fontId="5" fillId="0" borderId="18" xfId="0" applyFont="1" applyBorder="1" applyAlignment="1">
      <alignment horizontal="right"/>
    </xf>
    <xf numFmtId="3" fontId="5" fillId="0" borderId="19" xfId="0" applyNumberFormat="1" applyFont="1" applyBorder="1" applyAlignment="1">
      <alignment horizontal="center"/>
    </xf>
    <xf numFmtId="4" fontId="5" fillId="0" borderId="20" xfId="50" applyNumberFormat="1" applyFont="1" applyBorder="1" applyAlignment="1">
      <alignment horizontal="right"/>
    </xf>
    <xf numFmtId="49" fontId="14" fillId="2" borderId="21" xfId="62" quotePrefix="1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4" fontId="5" fillId="0" borderId="23" xfId="50" applyNumberFormat="1" applyFont="1" applyBorder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9" fillId="4" borderId="0" xfId="0" applyNumberFormat="1" applyFont="1" applyFill="1" applyAlignment="1">
      <alignment horizontal="right" vertical="center"/>
    </xf>
    <xf numFmtId="166" fontId="5" fillId="4" borderId="0" xfId="0" applyNumberFormat="1" applyFont="1" applyFill="1" applyAlignment="1">
      <alignment horizontal="left" vertical="center"/>
    </xf>
    <xf numFmtId="165" fontId="17" fillId="3" borderId="5" xfId="0" applyNumberFormat="1" applyFont="1" applyFill="1" applyBorder="1" applyAlignment="1">
      <alignment horizontal="right" vertical="center"/>
    </xf>
    <xf numFmtId="166" fontId="17" fillId="3" borderId="6" xfId="0" applyNumberFormat="1" applyFont="1" applyFill="1" applyBorder="1" applyAlignment="1">
      <alignment horizontal="right" vertical="center"/>
    </xf>
    <xf numFmtId="166" fontId="9" fillId="3" borderId="6" xfId="0" applyNumberFormat="1" applyFont="1" applyFill="1" applyBorder="1" applyAlignment="1">
      <alignment horizontal="right" vertical="center"/>
    </xf>
    <xf numFmtId="166" fontId="18" fillId="3" borderId="6" xfId="0" applyNumberFormat="1" applyFont="1" applyFill="1" applyBorder="1" applyAlignment="1">
      <alignment horizontal="right" vertical="center"/>
    </xf>
    <xf numFmtId="166" fontId="17" fillId="3" borderId="24" xfId="0" applyNumberFormat="1" applyFont="1" applyFill="1" applyBorder="1" applyAlignment="1">
      <alignment horizontal="right" vertical="center"/>
    </xf>
    <xf numFmtId="4" fontId="8" fillId="4" borderId="24" xfId="0" applyNumberFormat="1" applyFont="1" applyFill="1" applyBorder="1" applyAlignment="1">
      <alignment horizontal="right" vertical="center"/>
    </xf>
    <xf numFmtId="165" fontId="17" fillId="3" borderId="25" xfId="0" applyNumberFormat="1" applyFont="1" applyFill="1" applyBorder="1" applyAlignment="1">
      <alignment horizontal="right" vertical="center"/>
    </xf>
    <xf numFmtId="166" fontId="17" fillId="3" borderId="0" xfId="0" applyNumberFormat="1" applyFont="1" applyFill="1" applyAlignment="1">
      <alignment horizontal="right" vertical="center"/>
    </xf>
    <xf numFmtId="166" fontId="9" fillId="3" borderId="0" xfId="0" applyNumberFormat="1" applyFont="1" applyFill="1" applyAlignment="1">
      <alignment horizontal="right" vertical="center"/>
    </xf>
    <xf numFmtId="4" fontId="8" fillId="4" borderId="26" xfId="0" applyNumberFormat="1" applyFont="1" applyFill="1" applyBorder="1" applyAlignment="1">
      <alignment horizontal="right" vertical="center"/>
    </xf>
    <xf numFmtId="166" fontId="5" fillId="0" borderId="0" xfId="0" applyNumberFormat="1" applyFont="1" applyAlignment="1">
      <alignment horizontal="left"/>
    </xf>
    <xf numFmtId="165" fontId="17" fillId="3" borderId="27" xfId="0" applyNumberFormat="1" applyFont="1" applyFill="1" applyBorder="1" applyAlignment="1">
      <alignment horizontal="right" vertical="center"/>
    </xf>
    <xf numFmtId="166" fontId="17" fillId="3" borderId="28" xfId="0" applyNumberFormat="1" applyFont="1" applyFill="1" applyBorder="1" applyAlignment="1">
      <alignment horizontal="right" vertical="center"/>
    </xf>
    <xf numFmtId="166" fontId="9" fillId="3" borderId="28" xfId="0" applyNumberFormat="1" applyFont="1" applyFill="1" applyBorder="1" applyAlignment="1">
      <alignment horizontal="right" vertical="center"/>
    </xf>
    <xf numFmtId="166" fontId="18" fillId="3" borderId="28" xfId="0" applyNumberFormat="1" applyFont="1" applyFill="1" applyBorder="1" applyAlignment="1">
      <alignment horizontal="right" vertical="center"/>
    </xf>
    <xf numFmtId="166" fontId="17" fillId="3" borderId="29" xfId="0" applyNumberFormat="1" applyFont="1" applyFill="1" applyBorder="1" applyAlignment="1">
      <alignment horizontal="right" vertical="center"/>
    </xf>
    <xf numFmtId="4" fontId="8" fillId="4" borderId="30" xfId="0" applyNumberFormat="1" applyFont="1" applyFill="1" applyBorder="1" applyAlignment="1">
      <alignment horizontal="right" vertical="center"/>
    </xf>
    <xf numFmtId="0" fontId="5" fillId="0" borderId="0" xfId="0" applyFont="1" applyFill="1"/>
    <xf numFmtId="3" fontId="5" fillId="0" borderId="7" xfId="0" applyNumberFormat="1" applyFont="1" applyBorder="1" applyAlignment="1">
      <alignment horizontal="center"/>
    </xf>
    <xf numFmtId="4" fontId="5" fillId="0" borderId="66" xfId="50" applyNumberFormat="1" applyFont="1" applyBorder="1" applyAlignment="1">
      <alignment horizontal="right"/>
    </xf>
    <xf numFmtId="0" fontId="5" fillId="0" borderId="67" xfId="0" applyFont="1" applyBorder="1" applyAlignment="1">
      <alignment horizontal="right"/>
    </xf>
    <xf numFmtId="49" fontId="16" fillId="2" borderId="68" xfId="62" applyFont="1" applyFill="1" applyBorder="1" applyAlignment="1"/>
    <xf numFmtId="49" fontId="16" fillId="2" borderId="69" xfId="62" applyFont="1" applyFill="1" applyBorder="1" applyAlignment="1"/>
    <xf numFmtId="3" fontId="5" fillId="0" borderId="69" xfId="0" applyNumberFormat="1" applyFont="1" applyBorder="1" applyAlignment="1">
      <alignment horizontal="center"/>
    </xf>
    <xf numFmtId="49" fontId="16" fillId="2" borderId="69" xfId="62" applyFont="1" applyFill="1" applyBorder="1" applyAlignment="1">
      <alignment horizontal="left"/>
    </xf>
    <xf numFmtId="0" fontId="5" fillId="0" borderId="68" xfId="0" applyFont="1" applyBorder="1" applyAlignment="1">
      <alignment vertical="center"/>
    </xf>
    <xf numFmtId="0" fontId="16" fillId="0" borderId="67" xfId="0" applyFont="1" applyBorder="1" applyAlignment="1">
      <alignment horizontal="right"/>
    </xf>
    <xf numFmtId="49" fontId="16" fillId="2" borderId="67" xfId="62" applyFont="1" applyFill="1" applyBorder="1" applyAlignment="1"/>
    <xf numFmtId="49" fontId="14" fillId="2" borderId="69" xfId="62" applyFont="1" applyFill="1" applyBorder="1" applyAlignment="1">
      <alignment horizontal="left"/>
    </xf>
    <xf numFmtId="49" fontId="10" fillId="2" borderId="31" xfId="62" quotePrefix="1" applyFont="1" applyFill="1" applyBorder="1" applyAlignment="1">
      <alignment horizontal="center"/>
    </xf>
    <xf numFmtId="49" fontId="14" fillId="2" borderId="32" xfId="62" applyFont="1" applyFill="1" applyBorder="1" applyAlignment="1">
      <alignment horizontal="left"/>
    </xf>
    <xf numFmtId="3" fontId="5" fillId="0" borderId="33" xfId="0" applyNumberFormat="1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0" xfId="0" applyFont="1"/>
    <xf numFmtId="0" fontId="29" fillId="0" borderId="0" xfId="0" applyFont="1" applyAlignment="1">
      <alignment horizontal="center" vertical="center"/>
    </xf>
    <xf numFmtId="49" fontId="15" fillId="2" borderId="34" xfId="62" applyFont="1" applyFill="1" applyBorder="1" applyAlignment="1">
      <alignment horizontal="left"/>
    </xf>
    <xf numFmtId="49" fontId="15" fillId="2" borderId="18" xfId="62" applyFont="1" applyFill="1" applyBorder="1" applyAlignment="1">
      <alignment horizontal="left"/>
    </xf>
    <xf numFmtId="3" fontId="5" fillId="0" borderId="18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14" fillId="2" borderId="68" xfId="62" applyFont="1" applyFill="1" applyBorder="1" applyAlignment="1"/>
    <xf numFmtId="49" fontId="14" fillId="2" borderId="69" xfId="62" applyFont="1" applyFill="1" applyBorder="1" applyAlignment="1"/>
    <xf numFmtId="49" fontId="14" fillId="2" borderId="18" xfId="62" applyFont="1" applyFill="1" applyBorder="1" applyAlignment="1">
      <alignment horizontal="left"/>
    </xf>
    <xf numFmtId="0" fontId="12" fillId="0" borderId="0" xfId="0" applyFont="1" applyBorder="1" applyAlignment="1">
      <alignment vertical="center"/>
    </xf>
    <xf numFmtId="4" fontId="5" fillId="0" borderId="13" xfId="50" applyNumberFormat="1" applyFont="1" applyBorder="1" applyAlignment="1">
      <alignment horizontal="right"/>
    </xf>
    <xf numFmtId="4" fontId="5" fillId="0" borderId="19" xfId="50" applyNumberFormat="1" applyFont="1" applyBorder="1" applyAlignment="1">
      <alignment horizontal="right"/>
    </xf>
    <xf numFmtId="49" fontId="15" fillId="2" borderId="35" xfId="62" applyFont="1" applyFill="1" applyBorder="1" applyAlignment="1">
      <alignment horizontal="left"/>
    </xf>
    <xf numFmtId="49" fontId="15" fillId="2" borderId="8" xfId="62" applyFont="1" applyFill="1" applyBorder="1" applyAlignment="1">
      <alignment horizontal="left"/>
    </xf>
    <xf numFmtId="3" fontId="5" fillId="0" borderId="8" xfId="0" applyNumberFormat="1" applyFont="1" applyBorder="1" applyAlignment="1">
      <alignment horizontal="center"/>
    </xf>
    <xf numFmtId="4" fontId="5" fillId="0" borderId="15" xfId="50" applyNumberFormat="1" applyFont="1" applyBorder="1" applyAlignment="1">
      <alignment horizontal="right"/>
    </xf>
    <xf numFmtId="49" fontId="16" fillId="2" borderId="18" xfId="62" applyFont="1" applyFill="1" applyBorder="1" applyAlignment="1">
      <alignment horizontal="left"/>
    </xf>
    <xf numFmtId="2" fontId="16" fillId="2" borderId="18" xfId="62" applyNumberFormat="1" applyFont="1" applyFill="1" applyBorder="1" applyAlignment="1">
      <alignment horizontal="left"/>
    </xf>
    <xf numFmtId="49" fontId="26" fillId="2" borderId="18" xfId="62" applyFont="1" applyFill="1" applyBorder="1" applyAlignment="1">
      <alignment horizontal="left"/>
    </xf>
    <xf numFmtId="4" fontId="16" fillId="0" borderId="18" xfId="0" applyNumberFormat="1" applyFont="1" applyBorder="1" applyAlignment="1">
      <alignment horizontal="center"/>
    </xf>
    <xf numFmtId="4" fontId="30" fillId="0" borderId="7" xfId="0" applyNumberFormat="1" applyFont="1" applyBorder="1" applyAlignment="1">
      <alignment horizontal="center"/>
    </xf>
    <xf numFmtId="4" fontId="30" fillId="0" borderId="18" xfId="0" applyNumberFormat="1" applyFont="1" applyBorder="1" applyAlignment="1">
      <alignment horizontal="center"/>
    </xf>
    <xf numFmtId="3" fontId="5" fillId="0" borderId="0" xfId="0" applyNumberFormat="1" applyFont="1" applyAlignment="1">
      <alignment vertical="center"/>
    </xf>
    <xf numFmtId="0" fontId="16" fillId="0" borderId="18" xfId="0" applyFont="1" applyBorder="1" applyAlignment="1">
      <alignment horizontal="right"/>
    </xf>
    <xf numFmtId="4" fontId="16" fillId="2" borderId="69" xfId="62" applyNumberFormat="1" applyFont="1" applyFill="1" applyBorder="1" applyAlignment="1"/>
    <xf numFmtId="0" fontId="5" fillId="0" borderId="16" xfId="0" applyFont="1" applyBorder="1" applyAlignment="1">
      <alignment horizontal="right"/>
    </xf>
    <xf numFmtId="166" fontId="32" fillId="3" borderId="10" xfId="0" applyNumberFormat="1" applyFont="1" applyFill="1" applyBorder="1" applyAlignment="1">
      <alignment horizontal="center" vertical="center"/>
    </xf>
    <xf numFmtId="49" fontId="14" fillId="2" borderId="8" xfId="62" applyFont="1" applyFill="1" applyBorder="1" applyAlignment="1">
      <alignment horizontal="left"/>
    </xf>
    <xf numFmtId="166" fontId="23" fillId="4" borderId="0" xfId="0" applyNumberFormat="1" applyFont="1" applyFill="1" applyAlignment="1">
      <alignment horizontal="right" vertical="center"/>
    </xf>
    <xf numFmtId="0" fontId="33" fillId="0" borderId="25" xfId="0" applyFont="1" applyBorder="1" applyAlignment="1">
      <alignment horizontal="left"/>
    </xf>
    <xf numFmtId="49" fontId="10" fillId="0" borderId="21" xfId="62" quotePrefix="1" applyFont="1" applyFill="1" applyBorder="1" applyAlignment="1">
      <alignment horizontal="center"/>
    </xf>
    <xf numFmtId="49" fontId="57" fillId="2" borderId="34" xfId="62" applyFont="1" applyFill="1" applyBorder="1" applyAlignment="1">
      <alignment horizontal="left"/>
    </xf>
    <xf numFmtId="49" fontId="14" fillId="0" borderId="21" xfId="62" quotePrefix="1" applyFont="1" applyFill="1" applyBorder="1" applyAlignment="1">
      <alignment horizontal="center"/>
    </xf>
    <xf numFmtId="9" fontId="17" fillId="3" borderId="36" xfId="60" applyFont="1" applyFill="1" applyBorder="1" applyAlignment="1">
      <alignment horizontal="left" vertical="center"/>
    </xf>
    <xf numFmtId="0" fontId="5" fillId="0" borderId="25" xfId="0" applyFont="1" applyBorder="1" applyAlignment="1">
      <alignment vertical="center"/>
    </xf>
    <xf numFmtId="0" fontId="11" fillId="0" borderId="0" xfId="0" quotePrefix="1" applyFont="1" applyBorder="1" applyAlignment="1">
      <alignment vertical="center" wrapText="1"/>
    </xf>
    <xf numFmtId="0" fontId="31" fillId="0" borderId="0" xfId="0" quotePrefix="1" applyFont="1" applyBorder="1" applyAlignment="1">
      <alignment vertical="center" wrapText="1"/>
    </xf>
    <xf numFmtId="0" fontId="12" fillId="0" borderId="0" xfId="0" applyFont="1" applyBorder="1" applyAlignment="1">
      <alignment vertical="top"/>
    </xf>
    <xf numFmtId="0" fontId="8" fillId="0" borderId="36" xfId="0" applyFont="1" applyBorder="1" applyAlignment="1">
      <alignment vertical="center"/>
    </xf>
    <xf numFmtId="0" fontId="8" fillId="0" borderId="6" xfId="0" applyFont="1" applyBorder="1"/>
    <xf numFmtId="0" fontId="5" fillId="0" borderId="6" xfId="0" applyFont="1" applyBorder="1" applyAlignment="1">
      <alignment horizontal="right"/>
    </xf>
    <xf numFmtId="0" fontId="10" fillId="0" borderId="24" xfId="0" applyFont="1" applyBorder="1"/>
    <xf numFmtId="0" fontId="10" fillId="0" borderId="0" xfId="0" applyFont="1" applyBorder="1"/>
    <xf numFmtId="0" fontId="8" fillId="0" borderId="36" xfId="0" applyFont="1" applyBorder="1"/>
    <xf numFmtId="2" fontId="58" fillId="3" borderId="11" xfId="0" applyNumberFormat="1" applyFont="1" applyFill="1" applyBorder="1" applyAlignment="1">
      <alignment horizontal="centerContinuous" vertical="top" wrapText="1"/>
    </xf>
    <xf numFmtId="0" fontId="13" fillId="3" borderId="37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/>
    </xf>
    <xf numFmtId="4" fontId="5" fillId="0" borderId="70" xfId="50" applyNumberFormat="1" applyFont="1" applyBorder="1" applyAlignment="1">
      <alignment horizontal="right"/>
    </xf>
    <xf numFmtId="49" fontId="15" fillId="2" borderId="69" xfId="62" applyFont="1" applyFill="1" applyBorder="1" applyAlignment="1">
      <alignment horizontal="left"/>
    </xf>
    <xf numFmtId="3" fontId="5" fillId="0" borderId="15" xfId="0" applyNumberFormat="1" applyFont="1" applyFill="1" applyBorder="1" applyAlignment="1">
      <alignment horizontal="center"/>
    </xf>
    <xf numFmtId="49" fontId="26" fillId="2" borderId="69" xfId="62" applyFont="1" applyFill="1" applyBorder="1" applyAlignment="1">
      <alignment horizontal="left"/>
    </xf>
    <xf numFmtId="49" fontId="16" fillId="2" borderId="71" xfId="62" applyFont="1" applyFill="1" applyBorder="1" applyAlignment="1"/>
    <xf numFmtId="49" fontId="16" fillId="2" borderId="72" xfId="62" applyFont="1" applyFill="1" applyBorder="1" applyAlignment="1"/>
    <xf numFmtId="0" fontId="5" fillId="0" borderId="73" xfId="0" applyFont="1" applyBorder="1" applyAlignment="1">
      <alignment horizontal="right"/>
    </xf>
    <xf numFmtId="49" fontId="15" fillId="2" borderId="38" xfId="62" applyFont="1" applyFill="1" applyBorder="1" applyAlignment="1">
      <alignment horizontal="left"/>
    </xf>
    <xf numFmtId="49" fontId="14" fillId="2" borderId="39" xfId="62" applyFont="1" applyFill="1" applyBorder="1" applyAlignment="1">
      <alignment horizontal="left"/>
    </xf>
    <xf numFmtId="49" fontId="16" fillId="2" borderId="39" xfId="62" applyFont="1" applyFill="1" applyBorder="1" applyAlignment="1">
      <alignment horizontal="left"/>
    </xf>
    <xf numFmtId="49" fontId="15" fillId="2" borderId="39" xfId="62" applyFont="1" applyFill="1" applyBorder="1" applyAlignment="1">
      <alignment horizontal="left"/>
    </xf>
    <xf numFmtId="2" fontId="16" fillId="2" borderId="39" xfId="62" applyNumberFormat="1" applyFont="1" applyFill="1" applyBorder="1" applyAlignment="1">
      <alignment horizontal="left"/>
    </xf>
    <xf numFmtId="4" fontId="16" fillId="0" borderId="39" xfId="0" applyNumberFormat="1" applyFont="1" applyBorder="1" applyAlignment="1">
      <alignment horizontal="center"/>
    </xf>
    <xf numFmtId="0" fontId="5" fillId="0" borderId="40" xfId="0" applyFont="1" applyBorder="1" applyAlignment="1">
      <alignment horizontal="right"/>
    </xf>
    <xf numFmtId="49" fontId="26" fillId="2" borderId="39" xfId="62" applyFont="1" applyFill="1" applyBorder="1" applyAlignment="1">
      <alignment horizontal="left"/>
    </xf>
    <xf numFmtId="49" fontId="15" fillId="2" borderId="41" xfId="62" applyFont="1" applyFill="1" applyBorder="1" applyAlignment="1">
      <alignment horizontal="left"/>
    </xf>
    <xf numFmtId="49" fontId="26" fillId="2" borderId="42" xfId="62" applyFont="1" applyFill="1" applyBorder="1" applyAlignment="1">
      <alignment horizontal="left"/>
    </xf>
    <xf numFmtId="49" fontId="16" fillId="2" borderId="42" xfId="62" applyFont="1" applyFill="1" applyBorder="1" applyAlignment="1">
      <alignment horizontal="left"/>
    </xf>
    <xf numFmtId="49" fontId="15" fillId="2" borderId="42" xfId="62" applyFont="1" applyFill="1" applyBorder="1" applyAlignment="1">
      <alignment horizontal="left"/>
    </xf>
    <xf numFmtId="2" fontId="16" fillId="2" borderId="42" xfId="62" applyNumberFormat="1" applyFont="1" applyFill="1" applyBorder="1" applyAlignment="1">
      <alignment horizontal="left"/>
    </xf>
    <xf numFmtId="4" fontId="16" fillId="0" borderId="42" xfId="0" applyNumberFormat="1" applyFont="1" applyBorder="1" applyAlignment="1">
      <alignment horizontal="center"/>
    </xf>
    <xf numFmtId="0" fontId="5" fillId="0" borderId="43" xfId="0" applyFont="1" applyBorder="1" applyAlignment="1">
      <alignment horizontal="right"/>
    </xf>
    <xf numFmtId="49" fontId="27" fillId="2" borderId="69" xfId="62" applyFont="1" applyFill="1" applyBorder="1" applyAlignment="1"/>
    <xf numFmtId="49" fontId="27" fillId="2" borderId="72" xfId="62" applyFont="1" applyFill="1" applyBorder="1" applyAlignment="1"/>
    <xf numFmtId="4" fontId="30" fillId="0" borderId="39" xfId="0" applyNumberFormat="1" applyFont="1" applyBorder="1" applyAlignment="1">
      <alignment horizontal="center"/>
    </xf>
    <xf numFmtId="49" fontId="59" fillId="2" borderId="39" xfId="62" applyFont="1" applyFill="1" applyBorder="1" applyAlignment="1">
      <alignment horizontal="left"/>
    </xf>
    <xf numFmtId="49" fontId="60" fillId="2" borderId="39" xfId="62" applyFont="1" applyFill="1" applyBorder="1" applyAlignment="1">
      <alignment horizontal="left"/>
    </xf>
    <xf numFmtId="49" fontId="61" fillId="2" borderId="39" xfId="62" applyFont="1" applyFill="1" applyBorder="1" applyAlignment="1">
      <alignment horizontal="center"/>
    </xf>
    <xf numFmtId="2" fontId="60" fillId="2" borderId="39" xfId="62" applyNumberFormat="1" applyFont="1" applyFill="1" applyBorder="1" applyAlignment="1">
      <alignment horizontal="left"/>
    </xf>
    <xf numFmtId="4" fontId="60" fillId="0" borderId="39" xfId="0" applyNumberFormat="1" applyFont="1" applyBorder="1" applyAlignment="1">
      <alignment horizontal="center"/>
    </xf>
    <xf numFmtId="49" fontId="59" fillId="2" borderId="42" xfId="62" applyFont="1" applyFill="1" applyBorder="1" applyAlignment="1">
      <alignment horizontal="left"/>
    </xf>
    <xf numFmtId="49" fontId="60" fillId="2" borderId="42" xfId="62" applyFont="1" applyFill="1" applyBorder="1" applyAlignment="1">
      <alignment horizontal="left"/>
    </xf>
    <xf numFmtId="49" fontId="61" fillId="2" borderId="42" xfId="62" applyFont="1" applyFill="1" applyBorder="1" applyAlignment="1">
      <alignment horizontal="left"/>
    </xf>
    <xf numFmtId="2" fontId="60" fillId="2" borderId="42" xfId="62" applyNumberFormat="1" applyFont="1" applyFill="1" applyBorder="1" applyAlignment="1">
      <alignment horizontal="left"/>
    </xf>
    <xf numFmtId="4" fontId="60" fillId="0" borderId="42" xfId="0" applyNumberFormat="1" applyFont="1" applyBorder="1" applyAlignment="1">
      <alignment horizontal="center"/>
    </xf>
    <xf numFmtId="49" fontId="59" fillId="2" borderId="18" xfId="62" applyFont="1" applyFill="1" applyBorder="1" applyAlignment="1">
      <alignment horizontal="left"/>
    </xf>
    <xf numFmtId="49" fontId="60" fillId="2" borderId="18" xfId="62" applyFont="1" applyFill="1" applyBorder="1" applyAlignment="1">
      <alignment horizontal="left"/>
    </xf>
    <xf numFmtId="49" fontId="61" fillId="2" borderId="18" xfId="62" applyFont="1" applyFill="1" applyBorder="1" applyAlignment="1">
      <alignment horizontal="left"/>
    </xf>
    <xf numFmtId="2" fontId="60" fillId="2" borderId="18" xfId="62" applyNumberFormat="1" applyFont="1" applyFill="1" applyBorder="1" applyAlignment="1">
      <alignment horizontal="left"/>
    </xf>
    <xf numFmtId="4" fontId="60" fillId="0" borderId="18" xfId="0" applyNumberFormat="1" applyFont="1" applyBorder="1" applyAlignment="1">
      <alignment horizontal="center"/>
    </xf>
    <xf numFmtId="49" fontId="27" fillId="2" borderId="18" xfId="62" applyFont="1" applyFill="1" applyBorder="1" applyAlignment="1">
      <alignment horizontal="left"/>
    </xf>
    <xf numFmtId="4" fontId="14" fillId="2" borderId="69" xfId="62" applyNumberFormat="1" applyFont="1" applyFill="1" applyBorder="1" applyAlignment="1"/>
    <xf numFmtId="0" fontId="16" fillId="2" borderId="69" xfId="62" applyNumberFormat="1" applyFont="1" applyFill="1" applyBorder="1" applyAlignment="1"/>
    <xf numFmtId="49" fontId="16" fillId="2" borderId="74" xfId="62" applyFont="1" applyFill="1" applyBorder="1" applyAlignment="1"/>
    <xf numFmtId="4" fontId="5" fillId="0" borderId="18" xfId="0" applyNumberFormat="1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30" fillId="2" borderId="8" xfId="62" applyNumberFormat="1" applyFont="1" applyFill="1" applyBorder="1" applyAlignment="1">
      <alignment horizontal="center"/>
    </xf>
    <xf numFmtId="2" fontId="37" fillId="0" borderId="44" xfId="0" applyNumberFormat="1" applyFont="1" applyBorder="1" applyAlignment="1">
      <alignment horizontal="right"/>
    </xf>
    <xf numFmtId="0" fontId="5" fillId="0" borderId="75" xfId="0" applyFont="1" applyBorder="1" applyAlignment="1">
      <alignment horizontal="right"/>
    </xf>
    <xf numFmtId="0" fontId="16" fillId="0" borderId="23" xfId="0" applyFont="1" applyBorder="1" applyAlignment="1">
      <alignment horizontal="right"/>
    </xf>
    <xf numFmtId="4" fontId="16" fillId="0" borderId="7" xfId="0" applyNumberFormat="1" applyFont="1" applyBorder="1" applyAlignment="1">
      <alignment horizontal="center"/>
    </xf>
    <xf numFmtId="2" fontId="37" fillId="0" borderId="18" xfId="0" applyNumberFormat="1" applyFont="1" applyBorder="1" applyAlignment="1">
      <alignment horizontal="right"/>
    </xf>
    <xf numFmtId="49" fontId="5" fillId="0" borderId="0" xfId="0" applyNumberFormat="1" applyFont="1" applyAlignment="1">
      <alignment vertical="center"/>
    </xf>
    <xf numFmtId="0" fontId="5" fillId="0" borderId="71" xfId="0" applyFont="1" applyBorder="1" applyAlignment="1">
      <alignment vertical="center"/>
    </xf>
    <xf numFmtId="49" fontId="57" fillId="2" borderId="38" xfId="62" applyFont="1" applyFill="1" applyBorder="1" applyAlignment="1">
      <alignment horizontal="left"/>
    </xf>
    <xf numFmtId="49" fontId="57" fillId="2" borderId="41" xfId="62" applyFont="1" applyFill="1" applyBorder="1" applyAlignment="1">
      <alignment horizontal="left"/>
    </xf>
    <xf numFmtId="2" fontId="16" fillId="2" borderId="69" xfId="62" applyNumberFormat="1" applyFont="1" applyFill="1" applyBorder="1" applyAlignment="1">
      <alignment horizontal="left"/>
    </xf>
    <xf numFmtId="4" fontId="16" fillId="0" borderId="69" xfId="0" applyNumberFormat="1" applyFont="1" applyBorder="1" applyAlignment="1">
      <alignment horizontal="center"/>
    </xf>
    <xf numFmtId="49" fontId="26" fillId="2" borderId="72" xfId="62" applyFont="1" applyFill="1" applyBorder="1" applyAlignment="1">
      <alignment horizontal="left"/>
    </xf>
    <xf numFmtId="49" fontId="16" fillId="2" borderId="72" xfId="62" applyFont="1" applyFill="1" applyBorder="1" applyAlignment="1">
      <alignment horizontal="left"/>
    </xf>
    <xf numFmtId="49" fontId="15" fillId="2" borderId="72" xfId="62" applyFont="1" applyFill="1" applyBorder="1" applyAlignment="1">
      <alignment horizontal="left"/>
    </xf>
    <xf numFmtId="2" fontId="16" fillId="2" borderId="72" xfId="62" applyNumberFormat="1" applyFont="1" applyFill="1" applyBorder="1" applyAlignment="1">
      <alignment horizontal="left"/>
    </xf>
    <xf numFmtId="4" fontId="16" fillId="0" borderId="72" xfId="0" applyNumberFormat="1" applyFont="1" applyBorder="1" applyAlignment="1">
      <alignment horizontal="center"/>
    </xf>
    <xf numFmtId="0" fontId="5" fillId="0" borderId="45" xfId="0" applyFont="1" applyBorder="1" applyAlignment="1">
      <alignment vertical="center"/>
    </xf>
    <xf numFmtId="2" fontId="16" fillId="2" borderId="69" xfId="62" applyNumberFormat="1" applyFont="1" applyFill="1" applyBorder="1" applyAlignment="1"/>
    <xf numFmtId="0" fontId="16" fillId="2" borderId="76" xfId="62" applyNumberFormat="1" applyFont="1" applyFill="1" applyBorder="1" applyAlignment="1"/>
    <xf numFmtId="2" fontId="16" fillId="2" borderId="74" xfId="62" applyNumberFormat="1" applyFont="1" applyFill="1" applyBorder="1" applyAlignment="1"/>
    <xf numFmtId="0" fontId="59" fillId="0" borderId="67" xfId="0" applyFont="1" applyBorder="1" applyAlignment="1">
      <alignment horizontal="right"/>
    </xf>
    <xf numFmtId="3" fontId="5" fillId="0" borderId="16" xfId="0" applyNumberFormat="1" applyFont="1" applyFill="1" applyBorder="1" applyAlignment="1">
      <alignment horizontal="center"/>
    </xf>
    <xf numFmtId="49" fontId="5" fillId="0" borderId="21" xfId="62" quotePrefix="1" applyFont="1" applyFill="1" applyBorder="1" applyAlignment="1">
      <alignment horizontal="center"/>
    </xf>
    <xf numFmtId="49" fontId="5" fillId="2" borderId="68" xfId="62" applyFont="1" applyFill="1" applyBorder="1" applyAlignment="1">
      <alignment horizontal="left"/>
    </xf>
    <xf numFmtId="49" fontId="5" fillId="2" borderId="69" xfId="62" applyFont="1" applyFill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40" xfId="0" applyFont="1" applyBorder="1" applyAlignment="1"/>
    <xf numFmtId="3" fontId="5" fillId="0" borderId="22" xfId="0" applyNumberFormat="1" applyFont="1" applyFill="1" applyBorder="1" applyAlignment="1">
      <alignment horizontal="center"/>
    </xf>
    <xf numFmtId="49" fontId="38" fillId="2" borderId="69" xfId="62" applyFont="1" applyFill="1" applyBorder="1" applyAlignment="1">
      <alignment horizontal="left"/>
    </xf>
    <xf numFmtId="49" fontId="39" fillId="2" borderId="69" xfId="62" applyFont="1" applyFill="1" applyBorder="1" applyAlignment="1"/>
    <xf numFmtId="49" fontId="15" fillId="2" borderId="46" xfId="62" applyFont="1" applyFill="1" applyBorder="1" applyAlignment="1">
      <alignment horizontal="left"/>
    </xf>
    <xf numFmtId="49" fontId="26" fillId="2" borderId="0" xfId="62" applyFont="1" applyFill="1" applyBorder="1" applyAlignment="1">
      <alignment horizontal="left"/>
    </xf>
    <xf numFmtId="49" fontId="16" fillId="2" borderId="0" xfId="62" applyFont="1" applyFill="1" applyBorder="1" applyAlignment="1">
      <alignment horizontal="left"/>
    </xf>
    <xf numFmtId="49" fontId="15" fillId="2" borderId="0" xfId="62" applyFont="1" applyFill="1" applyBorder="1" applyAlignment="1">
      <alignment horizontal="left"/>
    </xf>
    <xf numFmtId="2" fontId="16" fillId="2" borderId="0" xfId="62" applyNumberFormat="1" applyFont="1" applyFill="1" applyBorder="1" applyAlignment="1">
      <alignment horizontal="left"/>
    </xf>
    <xf numFmtId="4" fontId="30" fillId="0" borderId="0" xfId="0" applyNumberFormat="1" applyFont="1" applyBorder="1" applyAlignment="1">
      <alignment horizontal="center"/>
    </xf>
    <xf numFmtId="49" fontId="14" fillId="2" borderId="74" xfId="62" applyFont="1" applyFill="1" applyBorder="1" applyAlignment="1"/>
    <xf numFmtId="4" fontId="16" fillId="0" borderId="0" xfId="0" applyNumberFormat="1" applyFont="1" applyBorder="1" applyAlignment="1">
      <alignment horizontal="center"/>
    </xf>
    <xf numFmtId="165" fontId="17" fillId="3" borderId="6" xfId="0" applyNumberFormat="1" applyFont="1" applyFill="1" applyBorder="1" applyAlignment="1">
      <alignment horizontal="right" vertical="center"/>
    </xf>
    <xf numFmtId="165" fontId="17" fillId="3" borderId="0" xfId="0" applyNumberFormat="1" applyFont="1" applyFill="1" applyBorder="1" applyAlignment="1">
      <alignment horizontal="right" vertical="center"/>
    </xf>
    <xf numFmtId="165" fontId="17" fillId="3" borderId="28" xfId="0" applyNumberFormat="1" applyFont="1" applyFill="1" applyBorder="1" applyAlignment="1">
      <alignment horizontal="right" vertical="center"/>
    </xf>
    <xf numFmtId="0" fontId="25" fillId="0" borderId="47" xfId="58" applyFont="1" applyBorder="1" applyAlignment="1">
      <alignment horizontal="center" vertical="center" wrapText="1"/>
    </xf>
    <xf numFmtId="0" fontId="25" fillId="0" borderId="1" xfId="58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14" fillId="0" borderId="48" xfId="58" applyNumberFormat="1" applyFont="1" applyBorder="1" applyAlignment="1">
      <alignment horizontal="center" vertical="center"/>
    </xf>
    <xf numFmtId="14" fontId="14" fillId="0" borderId="49" xfId="58" applyNumberFormat="1" applyFont="1" applyBorder="1" applyAlignment="1">
      <alignment horizontal="center" vertical="center"/>
    </xf>
    <xf numFmtId="14" fontId="14" fillId="0" borderId="50" xfId="58" applyNumberFormat="1" applyFont="1" applyBorder="1" applyAlignment="1">
      <alignment horizontal="center" vertical="center"/>
    </xf>
    <xf numFmtId="0" fontId="26" fillId="0" borderId="51" xfId="0" applyFont="1" applyBorder="1" applyAlignment="1">
      <alignment horizontal="center" wrapText="1"/>
    </xf>
    <xf numFmtId="0" fontId="26" fillId="0" borderId="1" xfId="58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25" fillId="0" borderId="55" xfId="58" applyFont="1" applyBorder="1" applyAlignment="1">
      <alignment horizontal="center" vertical="center"/>
    </xf>
    <xf numFmtId="0" fontId="25" fillId="0" borderId="56" xfId="58" applyFont="1" applyBorder="1" applyAlignment="1">
      <alignment horizontal="center" vertical="center"/>
    </xf>
    <xf numFmtId="0" fontId="25" fillId="0" borderId="57" xfId="58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7" fillId="0" borderId="58" xfId="58" applyFont="1" applyBorder="1" applyAlignment="1">
      <alignment horizontal="center" vertical="center"/>
    </xf>
    <xf numFmtId="0" fontId="27" fillId="0" borderId="59" xfId="58" applyFont="1" applyBorder="1" applyAlignment="1">
      <alignment horizontal="center" vertical="center"/>
    </xf>
    <xf numFmtId="0" fontId="27" fillId="0" borderId="60" xfId="58" applyFont="1" applyBorder="1" applyAlignment="1">
      <alignment horizontal="center" vertical="center"/>
    </xf>
    <xf numFmtId="0" fontId="27" fillId="0" borderId="61" xfId="58" applyFont="1" applyBorder="1" applyAlignment="1">
      <alignment horizontal="center" vertical="center"/>
    </xf>
    <xf numFmtId="0" fontId="27" fillId="0" borderId="62" xfId="58" applyFont="1" applyBorder="1" applyAlignment="1">
      <alignment horizontal="center" vertical="center"/>
    </xf>
    <xf numFmtId="0" fontId="27" fillId="0" borderId="63" xfId="58" applyFont="1" applyBorder="1" applyAlignment="1">
      <alignment horizontal="center" vertical="center"/>
    </xf>
    <xf numFmtId="0" fontId="27" fillId="0" borderId="48" xfId="58" applyFont="1" applyBorder="1" applyAlignment="1">
      <alignment horizontal="center" vertical="center"/>
    </xf>
    <xf numFmtId="0" fontId="27" fillId="0" borderId="49" xfId="58" applyFont="1" applyBorder="1" applyAlignment="1">
      <alignment horizontal="center" vertical="center"/>
    </xf>
    <xf numFmtId="0" fontId="27" fillId="0" borderId="50" xfId="58" applyFont="1" applyBorder="1" applyAlignment="1">
      <alignment horizontal="center" vertical="center"/>
    </xf>
    <xf numFmtId="0" fontId="27" fillId="0" borderId="48" xfId="58" applyFont="1" applyBorder="1" applyAlignment="1">
      <alignment horizontal="center"/>
    </xf>
    <xf numFmtId="0" fontId="27" fillId="0" borderId="49" xfId="58" applyFont="1" applyBorder="1" applyAlignment="1">
      <alignment horizontal="center"/>
    </xf>
    <xf numFmtId="0" fontId="27" fillId="0" borderId="50" xfId="58" applyFont="1" applyBorder="1" applyAlignment="1">
      <alignment horizontal="center"/>
    </xf>
    <xf numFmtId="0" fontId="27" fillId="0" borderId="1" xfId="58" applyFont="1" applyBorder="1" applyAlignment="1">
      <alignment horizontal="center"/>
    </xf>
    <xf numFmtId="0" fontId="26" fillId="0" borderId="48" xfId="58" applyFont="1" applyBorder="1" applyAlignment="1">
      <alignment horizontal="center" vertical="center"/>
    </xf>
    <xf numFmtId="0" fontId="26" fillId="0" borderId="49" xfId="58" applyFont="1" applyBorder="1" applyAlignment="1">
      <alignment horizontal="center" vertical="center"/>
    </xf>
    <xf numFmtId="0" fontId="26" fillId="0" borderId="50" xfId="58" applyFont="1" applyBorder="1" applyAlignment="1">
      <alignment horizontal="center" vertical="center"/>
    </xf>
    <xf numFmtId="0" fontId="27" fillId="0" borderId="48" xfId="58" quotePrefix="1" applyFont="1" applyBorder="1" applyAlignment="1">
      <alignment horizontal="center" vertical="center"/>
    </xf>
    <xf numFmtId="0" fontId="27" fillId="0" borderId="49" xfId="58" quotePrefix="1" applyFont="1" applyBorder="1" applyAlignment="1">
      <alignment horizontal="center" vertical="center"/>
    </xf>
    <xf numFmtId="0" fontId="27" fillId="0" borderId="50" xfId="58" quotePrefix="1" applyFont="1" applyBorder="1" applyAlignment="1">
      <alignment horizontal="center" vertical="center"/>
    </xf>
    <xf numFmtId="0" fontId="14" fillId="0" borderId="48" xfId="58" applyFont="1" applyBorder="1" applyAlignment="1">
      <alignment horizontal="center" vertical="center"/>
    </xf>
    <xf numFmtId="0" fontId="14" fillId="0" borderId="49" xfId="58" applyFont="1" applyBorder="1" applyAlignment="1">
      <alignment horizontal="center" vertical="center"/>
    </xf>
    <xf numFmtId="0" fontId="14" fillId="0" borderId="50" xfId="58" applyFont="1" applyBorder="1" applyAlignment="1">
      <alignment horizontal="center" vertical="center"/>
    </xf>
    <xf numFmtId="0" fontId="14" fillId="0" borderId="48" xfId="58" applyFont="1" applyBorder="1" applyAlignment="1">
      <alignment horizontal="center" vertical="center" wrapText="1"/>
    </xf>
    <xf numFmtId="0" fontId="14" fillId="0" borderId="49" xfId="58" applyFont="1" applyBorder="1" applyAlignment="1">
      <alignment horizontal="center" vertical="center" wrapText="1"/>
    </xf>
    <xf numFmtId="0" fontId="14" fillId="0" borderId="50" xfId="58" applyFont="1" applyBorder="1" applyAlignment="1">
      <alignment horizontal="center" vertical="center" wrapText="1"/>
    </xf>
    <xf numFmtId="0" fontId="28" fillId="0" borderId="48" xfId="58" quotePrefix="1" applyFont="1" applyBorder="1" applyAlignment="1">
      <alignment horizontal="center" vertical="center"/>
    </xf>
    <xf numFmtId="0" fontId="28" fillId="0" borderId="49" xfId="58" quotePrefix="1" applyFont="1" applyBorder="1" applyAlignment="1">
      <alignment horizontal="center" vertical="center"/>
    </xf>
    <xf numFmtId="0" fontId="28" fillId="0" borderId="50" xfId="58" quotePrefix="1" applyFont="1" applyBorder="1" applyAlignment="1">
      <alignment horizontal="center" vertical="center"/>
    </xf>
    <xf numFmtId="14" fontId="27" fillId="0" borderId="1" xfId="58" applyNumberFormat="1" applyFont="1" applyBorder="1" applyAlignment="1">
      <alignment horizontal="center" vertical="center"/>
    </xf>
    <xf numFmtId="0" fontId="27" fillId="0" borderId="1" xfId="58" applyFont="1" applyBorder="1" applyAlignment="1">
      <alignment horizontal="center" vertical="center"/>
    </xf>
    <xf numFmtId="0" fontId="6" fillId="0" borderId="1" xfId="58" applyFont="1" applyBorder="1"/>
    <xf numFmtId="0" fontId="27" fillId="0" borderId="58" xfId="58" quotePrefix="1" applyFont="1" applyBorder="1" applyAlignment="1">
      <alignment horizontal="center" vertical="center"/>
    </xf>
    <xf numFmtId="164" fontId="27" fillId="0" borderId="58" xfId="58" applyNumberFormat="1" applyFont="1" applyBorder="1" applyAlignment="1">
      <alignment horizontal="center" vertical="center"/>
    </xf>
    <xf numFmtId="164" fontId="27" fillId="0" borderId="59" xfId="58" applyNumberFormat="1" applyFont="1" applyBorder="1" applyAlignment="1">
      <alignment horizontal="center" vertical="center"/>
    </xf>
    <xf numFmtId="164" fontId="27" fillId="0" borderId="60" xfId="58" applyNumberFormat="1" applyFont="1" applyBorder="1" applyAlignment="1">
      <alignment horizontal="center" vertical="center"/>
    </xf>
    <xf numFmtId="0" fontId="14" fillId="0" borderId="58" xfId="58" applyFont="1" applyBorder="1" applyAlignment="1">
      <alignment horizontal="center" vertical="center"/>
    </xf>
    <xf numFmtId="0" fontId="14" fillId="0" borderId="59" xfId="58" applyFont="1" applyBorder="1" applyAlignment="1">
      <alignment horizontal="center" vertical="center"/>
    </xf>
    <xf numFmtId="0" fontId="14" fillId="0" borderId="60" xfId="58" applyFont="1" applyBorder="1" applyAlignment="1">
      <alignment horizontal="center" vertical="center"/>
    </xf>
    <xf numFmtId="0" fontId="14" fillId="0" borderId="58" xfId="58" applyFont="1" applyBorder="1" applyAlignment="1">
      <alignment horizontal="center" vertical="center" wrapText="1"/>
    </xf>
    <xf numFmtId="164" fontId="26" fillId="0" borderId="1" xfId="58" applyNumberFormat="1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22" fillId="0" borderId="58" xfId="58" applyFont="1" applyBorder="1" applyAlignment="1">
      <alignment horizontal="center"/>
    </xf>
    <xf numFmtId="0" fontId="22" fillId="0" borderId="59" xfId="58" applyFont="1" applyBorder="1" applyAlignment="1">
      <alignment horizontal="center"/>
    </xf>
    <xf numFmtId="0" fontId="22" fillId="0" borderId="60" xfId="58" applyFont="1" applyBorder="1" applyAlignment="1">
      <alignment horizontal="center"/>
    </xf>
    <xf numFmtId="0" fontId="22" fillId="0" borderId="61" xfId="58" applyFont="1" applyBorder="1" applyAlignment="1">
      <alignment horizontal="center" vertical="top"/>
    </xf>
    <xf numFmtId="0" fontId="21" fillId="0" borderId="62" xfId="58" applyFont="1" applyBorder="1" applyAlignment="1">
      <alignment horizontal="center" vertical="top"/>
    </xf>
    <xf numFmtId="0" fontId="21" fillId="0" borderId="63" xfId="58" applyFont="1" applyBorder="1" applyAlignment="1">
      <alignment horizontal="center" vertical="top"/>
    </xf>
    <xf numFmtId="49" fontId="15" fillId="2" borderId="64" xfId="62" applyFont="1" applyFill="1" applyBorder="1" applyAlignment="1">
      <alignment horizontal="left"/>
    </xf>
    <xf numFmtId="49" fontId="15" fillId="2" borderId="7" xfId="62" applyFont="1" applyFill="1" applyBorder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11" fillId="0" borderId="25" xfId="0" quotePrefix="1" applyFont="1" applyBorder="1" applyAlignment="1">
      <alignment horizontal="center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1" fillId="0" borderId="27" xfId="0" quotePrefix="1" applyFont="1" applyBorder="1" applyAlignment="1">
      <alignment horizontal="center" vertical="center" wrapText="1"/>
    </xf>
    <xf numFmtId="0" fontId="11" fillId="0" borderId="28" xfId="0" quotePrefix="1" applyFont="1" applyBorder="1" applyAlignment="1">
      <alignment horizontal="center" vertical="center" wrapText="1"/>
    </xf>
    <xf numFmtId="49" fontId="15" fillId="2" borderId="33" xfId="62" applyFont="1" applyFill="1" applyBorder="1" applyAlignment="1">
      <alignment horizontal="left"/>
    </xf>
    <xf numFmtId="49" fontId="15" fillId="2" borderId="32" xfId="62" applyFont="1" applyFill="1" applyBorder="1" applyAlignment="1">
      <alignment horizontal="left"/>
    </xf>
    <xf numFmtId="49" fontId="15" fillId="2" borderId="68" xfId="62" applyFont="1" applyFill="1" applyBorder="1" applyAlignment="1">
      <alignment horizontal="left"/>
    </xf>
    <xf numFmtId="49" fontId="15" fillId="2" borderId="69" xfId="62" applyFont="1" applyFill="1" applyBorder="1" applyAlignment="1">
      <alignment horizontal="left"/>
    </xf>
  </cellXfs>
  <cellStyles count="64">
    <cellStyle name="ArtDescriptif" xfId="1"/>
    <cellStyle name="ArtLibelleCond" xfId="2"/>
    <cellStyle name="ArtNote1" xfId="3"/>
    <cellStyle name="ArtNote2" xfId="4"/>
    <cellStyle name="ArtNote3" xfId="5"/>
    <cellStyle name="ArtNote4" xfId="6"/>
    <cellStyle name="ArtNote5" xfId="7"/>
    <cellStyle name="ArtQuantite" xfId="8"/>
    <cellStyle name="ArtTitre" xfId="9"/>
    <cellStyle name="ChapDescriptif0" xfId="10"/>
    <cellStyle name="ChapDescriptif1" xfId="11"/>
    <cellStyle name="ChapDescriptif2" xfId="12"/>
    <cellStyle name="ChapDescriptif3" xfId="13"/>
    <cellStyle name="ChapDescriptif4" xfId="14"/>
    <cellStyle name="ChapNote0" xfId="15"/>
    <cellStyle name="ChapNote1" xfId="16"/>
    <cellStyle name="ChapNote2" xfId="17"/>
    <cellStyle name="ChapNote3" xfId="18"/>
    <cellStyle name="ChapNote4" xfId="19"/>
    <cellStyle name="ChapRecap0" xfId="20"/>
    <cellStyle name="ChapRecap1" xfId="21"/>
    <cellStyle name="ChapRecap2" xfId="22"/>
    <cellStyle name="ChapRecap3" xfId="23"/>
    <cellStyle name="ChapRecap4" xfId="24"/>
    <cellStyle name="ChapTitre0" xfId="25"/>
    <cellStyle name="ChapTitre1" xfId="26"/>
    <cellStyle name="ChapTitre2" xfId="27"/>
    <cellStyle name="ChapTitre3" xfId="28"/>
    <cellStyle name="ChapTitre4" xfId="29"/>
    <cellStyle name="Commentaire 2" xfId="30"/>
    <cellStyle name="DQLocQuantNonLoc" xfId="31"/>
    <cellStyle name="DQLocRefClass" xfId="32"/>
    <cellStyle name="DQLocStruct" xfId="33"/>
    <cellStyle name="DQMinutes" xfId="34"/>
    <cellStyle name="Euro" xfId="35"/>
    <cellStyle name="Euro 2" xfId="36"/>
    <cellStyle name="Info Entete" xfId="37"/>
    <cellStyle name="Inter Entete" xfId="38"/>
    <cellStyle name="LocGen" xfId="39"/>
    <cellStyle name="LocLit" xfId="40"/>
    <cellStyle name="LocRefClass" xfId="41"/>
    <cellStyle name="LocSignetRep" xfId="42"/>
    <cellStyle name="LocStrRecap0" xfId="43"/>
    <cellStyle name="LocStrRecap1" xfId="44"/>
    <cellStyle name="LocStrTexte0" xfId="45"/>
    <cellStyle name="LocStrTexte1" xfId="46"/>
    <cellStyle name="LocStruct" xfId="47"/>
    <cellStyle name="LocTitre" xfId="48"/>
    <cellStyle name="Lot" xfId="49"/>
    <cellStyle name="Milliers" xfId="50" builtinId="3"/>
    <cellStyle name="Normal" xfId="0" builtinId="0"/>
    <cellStyle name="Normal 11 2" xfId="51"/>
    <cellStyle name="Normal 2" xfId="52"/>
    <cellStyle name="Normal 2 2" xfId="53"/>
    <cellStyle name="Normal 3" xfId="54"/>
    <cellStyle name="Normal 3 2" xfId="55"/>
    <cellStyle name="Normal 4" xfId="56"/>
    <cellStyle name="Normal 5" xfId="57"/>
    <cellStyle name="Normal_DPGF (2)" xfId="58"/>
    <cellStyle name="Numerotation" xfId="59"/>
    <cellStyle name="Pourcentage" xfId="60" builtinId="5"/>
    <cellStyle name="Retrait" xfId="61"/>
    <cellStyle name="Titre 1" xfId="62"/>
    <cellStyle name="Titre Entete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cid:image003.jpg@01D417B1.4F5863B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3.jpg@01D417B1.4F5863B0" TargetMode="External"/><Relationship Id="rId2" Type="http://schemas.openxmlformats.org/officeDocument/2006/relationships/image" Target="../media/image7.jpeg"/><Relationship Id="rId1" Type="http://schemas.openxmlformats.org/officeDocument/2006/relationships/image" Target="../media/image6.pn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8</xdr:row>
      <xdr:rowOff>133350</xdr:rowOff>
    </xdr:from>
    <xdr:to>
      <xdr:col>5</xdr:col>
      <xdr:colOff>0</xdr:colOff>
      <xdr:row>8</xdr:row>
      <xdr:rowOff>1003300</xdr:rowOff>
    </xdr:to>
    <xdr:pic>
      <xdr:nvPicPr>
        <xdr:cNvPr id="9717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247650" y="5022850"/>
          <a:ext cx="895350" cy="869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292100</xdr:colOff>
      <xdr:row>8</xdr:row>
      <xdr:rowOff>234950</xdr:rowOff>
    </xdr:from>
    <xdr:to>
      <xdr:col>15</xdr:col>
      <xdr:colOff>120650</xdr:colOff>
      <xdr:row>8</xdr:row>
      <xdr:rowOff>1143000</xdr:rowOff>
    </xdr:to>
    <xdr:pic>
      <xdr:nvPicPr>
        <xdr:cNvPr id="9718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9100" y="5124450"/>
          <a:ext cx="958850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107950</xdr:colOff>
      <xdr:row>8</xdr:row>
      <xdr:rowOff>177800</xdr:rowOff>
    </xdr:from>
    <xdr:to>
      <xdr:col>10</xdr:col>
      <xdr:colOff>50800</xdr:colOff>
      <xdr:row>8</xdr:row>
      <xdr:rowOff>889000</xdr:rowOff>
    </xdr:to>
    <xdr:pic>
      <xdr:nvPicPr>
        <xdr:cNvPr id="9719" name="Imag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5067300"/>
          <a:ext cx="679450" cy="71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38100</xdr:colOff>
      <xdr:row>8</xdr:row>
      <xdr:rowOff>304800</xdr:rowOff>
    </xdr:from>
    <xdr:to>
      <xdr:col>19</xdr:col>
      <xdr:colOff>209550</xdr:colOff>
      <xdr:row>8</xdr:row>
      <xdr:rowOff>1162050</xdr:rowOff>
    </xdr:to>
    <xdr:pic>
      <xdr:nvPicPr>
        <xdr:cNvPr id="9720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700" y="5194300"/>
          <a:ext cx="12065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76200</xdr:colOff>
      <xdr:row>8</xdr:row>
      <xdr:rowOff>692150</xdr:rowOff>
    </xdr:from>
    <xdr:to>
      <xdr:col>23</xdr:col>
      <xdr:colOff>717550</xdr:colOff>
      <xdr:row>8</xdr:row>
      <xdr:rowOff>1009650</xdr:rowOff>
    </xdr:to>
    <xdr:pic>
      <xdr:nvPicPr>
        <xdr:cNvPr id="9721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5581650"/>
          <a:ext cx="144145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95250</xdr:rowOff>
    </xdr:from>
    <xdr:to>
      <xdr:col>3</xdr:col>
      <xdr:colOff>49645</xdr:colOff>
      <xdr:row>2</xdr:row>
      <xdr:rowOff>133350</xdr:rowOff>
    </xdr:to>
    <xdr:pic>
      <xdr:nvPicPr>
        <xdr:cNvPr id="10509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152400" y="95250"/>
          <a:ext cx="58420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577850</xdr:colOff>
      <xdr:row>0</xdr:row>
      <xdr:rowOff>57150</xdr:rowOff>
    </xdr:from>
    <xdr:to>
      <xdr:col>15</xdr:col>
      <xdr:colOff>869950</xdr:colOff>
      <xdr:row>1</xdr:row>
      <xdr:rowOff>76200</xdr:rowOff>
    </xdr:to>
    <xdr:pic>
      <xdr:nvPicPr>
        <xdr:cNvPr id="10510" name="Image 5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57150"/>
          <a:ext cx="292100" cy="27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190500</xdr:colOff>
      <xdr:row>0</xdr:row>
      <xdr:rowOff>57150</xdr:rowOff>
    </xdr:from>
    <xdr:to>
      <xdr:col>15</xdr:col>
      <xdr:colOff>501650</xdr:colOff>
      <xdr:row>1</xdr:row>
      <xdr:rowOff>107950</xdr:rowOff>
    </xdr:to>
    <xdr:pic>
      <xdr:nvPicPr>
        <xdr:cNvPr id="10511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6350" y="57150"/>
          <a:ext cx="3111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266700</xdr:colOff>
      <xdr:row>0</xdr:row>
      <xdr:rowOff>50800</xdr:rowOff>
    </xdr:from>
    <xdr:to>
      <xdr:col>15</xdr:col>
      <xdr:colOff>142009</xdr:colOff>
      <xdr:row>1</xdr:row>
      <xdr:rowOff>114300</xdr:rowOff>
    </xdr:to>
    <xdr:pic>
      <xdr:nvPicPr>
        <xdr:cNvPr id="10512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5650" y="50800"/>
          <a:ext cx="4699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323850</xdr:colOff>
      <xdr:row>0</xdr:row>
      <xdr:rowOff>152400</xdr:rowOff>
    </xdr:from>
    <xdr:to>
      <xdr:col>14</xdr:col>
      <xdr:colOff>207818</xdr:colOff>
      <xdr:row>1</xdr:row>
      <xdr:rowOff>38100</xdr:rowOff>
    </xdr:to>
    <xdr:pic>
      <xdr:nvPicPr>
        <xdr:cNvPr id="10513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9850" y="152400"/>
          <a:ext cx="62865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C00000"/>
  </sheetPr>
  <dimension ref="A1:X19"/>
  <sheetViews>
    <sheetView view="pageLayout" topLeftCell="A6" zoomScaleNormal="100" workbookViewId="0">
      <selection activeCell="J14" sqref="J14:O14"/>
    </sheetView>
  </sheetViews>
  <sheetFormatPr baseColWidth="10" defaultColWidth="11.453125" defaultRowHeight="13" x14ac:dyDescent="0.3"/>
  <cols>
    <col min="1" max="5" width="3.26953125" style="77" customWidth="1"/>
    <col min="6" max="6" width="2.7265625" style="77" customWidth="1"/>
    <col min="7" max="8" width="3.26953125" style="77" customWidth="1"/>
    <col min="9" max="9" width="2.81640625" style="77" customWidth="1"/>
    <col min="10" max="10" width="4.453125" style="77" customWidth="1"/>
    <col min="11" max="11" width="5.26953125" style="77" customWidth="1"/>
    <col min="12" max="12" width="4.453125" style="77" customWidth="1"/>
    <col min="13" max="13" width="3.7265625" style="77" customWidth="1"/>
    <col min="14" max="14" width="3.54296875" style="77" customWidth="1"/>
    <col min="15" max="15" width="4.453125" style="77" customWidth="1"/>
    <col min="16" max="16" width="5.26953125" style="77" customWidth="1"/>
    <col min="17" max="17" width="3.81640625" style="77" customWidth="1"/>
    <col min="18" max="18" width="4.7265625" style="77" customWidth="1"/>
    <col min="19" max="19" width="6.26953125" style="77" customWidth="1"/>
    <col min="20" max="20" width="3.26953125" style="77" customWidth="1"/>
    <col min="21" max="23" width="3.81640625" style="77" customWidth="1"/>
    <col min="24" max="24" width="11.26953125" style="77" customWidth="1"/>
    <col min="25" max="16384" width="11.453125" style="77"/>
  </cols>
  <sheetData>
    <row r="1" spans="1:24" s="92" customFormat="1" ht="60" customHeight="1" thickTop="1" x14ac:dyDescent="0.25">
      <c r="A1" s="291" t="s">
        <v>21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3"/>
    </row>
    <row r="2" spans="1:24" s="92" customFormat="1" ht="113.25" customHeight="1" x14ac:dyDescent="0.25">
      <c r="A2" s="294" t="s">
        <v>80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6"/>
    </row>
    <row r="3" spans="1:24" s="93" customFormat="1" ht="30" customHeight="1" x14ac:dyDescent="0.25">
      <c r="A3" s="294">
        <v>605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8"/>
    </row>
    <row r="4" spans="1:24" s="94" customFormat="1" ht="42.65" customHeight="1" x14ac:dyDescent="0.55000000000000004">
      <c r="A4" s="299" t="s">
        <v>68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1"/>
    </row>
    <row r="5" spans="1:24" s="95" customFormat="1" ht="42.65" customHeight="1" x14ac:dyDescent="0.25">
      <c r="A5" s="302" t="s">
        <v>46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4"/>
    </row>
    <row r="6" spans="1:24" s="95" customFormat="1" ht="42.75" customHeight="1" thickBot="1" x14ac:dyDescent="0.3">
      <c r="A6" s="241" t="s">
        <v>95</v>
      </c>
      <c r="B6" s="242"/>
      <c r="C6" s="242"/>
      <c r="D6" s="242"/>
      <c r="E6" s="243"/>
      <c r="F6" s="244" t="s">
        <v>94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6"/>
    </row>
    <row r="7" spans="1:24" s="96" customFormat="1" ht="21" customHeight="1" thickTop="1" x14ac:dyDescent="0.25">
      <c r="A7" s="232" t="s">
        <v>0</v>
      </c>
      <c r="B7" s="232"/>
      <c r="C7" s="232"/>
      <c r="D7" s="232"/>
      <c r="E7" s="232"/>
      <c r="F7" s="232"/>
      <c r="G7" s="234" t="s">
        <v>19</v>
      </c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</row>
    <row r="8" spans="1:24" s="97" customFormat="1" ht="33.65" customHeight="1" x14ac:dyDescent="0.3">
      <c r="A8" s="233"/>
      <c r="B8" s="233"/>
      <c r="C8" s="233"/>
      <c r="D8" s="233"/>
      <c r="E8" s="233"/>
      <c r="F8" s="233"/>
      <c r="G8" s="235" t="s">
        <v>20</v>
      </c>
      <c r="H8" s="235"/>
      <c r="I8" s="235"/>
      <c r="J8" s="235"/>
      <c r="K8" s="235"/>
      <c r="L8" s="235" t="s">
        <v>73</v>
      </c>
      <c r="M8" s="235"/>
      <c r="N8" s="235"/>
      <c r="O8" s="235"/>
      <c r="P8" s="235"/>
      <c r="Q8" s="235" t="s">
        <v>74</v>
      </c>
      <c r="R8" s="235"/>
      <c r="S8" s="235"/>
      <c r="T8" s="235"/>
      <c r="U8" s="235" t="s">
        <v>75</v>
      </c>
      <c r="V8" s="235"/>
      <c r="W8" s="235"/>
      <c r="X8" s="235"/>
    </row>
    <row r="9" spans="1:24" s="97" customFormat="1" ht="144" customHeight="1" thickBot="1" x14ac:dyDescent="0.35">
      <c r="A9" s="239" t="s">
        <v>76</v>
      </c>
      <c r="B9" s="239"/>
      <c r="C9" s="239"/>
      <c r="D9" s="239"/>
      <c r="E9" s="239"/>
      <c r="F9" s="239"/>
      <c r="G9" s="239" t="s">
        <v>77</v>
      </c>
      <c r="H9" s="239"/>
      <c r="I9" s="239"/>
      <c r="J9" s="239"/>
      <c r="K9" s="239"/>
      <c r="L9" s="239" t="s">
        <v>38</v>
      </c>
      <c r="M9" s="239"/>
      <c r="N9" s="239"/>
      <c r="O9" s="239"/>
      <c r="P9" s="239"/>
      <c r="Q9" s="239" t="s">
        <v>78</v>
      </c>
      <c r="R9" s="239"/>
      <c r="S9" s="239"/>
      <c r="T9" s="239"/>
      <c r="U9" s="239" t="s">
        <v>79</v>
      </c>
      <c r="V9" s="239"/>
      <c r="W9" s="239"/>
      <c r="X9" s="239"/>
    </row>
    <row r="10" spans="1:24" s="97" customFormat="1" ht="22.5" customHeight="1" thickTop="1" x14ac:dyDescent="0.3">
      <c r="A10" s="247" t="s">
        <v>16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  <c r="X10" s="249"/>
    </row>
    <row r="11" spans="1:24" s="97" customFormat="1" ht="11.25" customHeight="1" x14ac:dyDescent="0.3">
      <c r="A11" s="251" t="s">
        <v>1</v>
      </c>
      <c r="B11" s="252"/>
      <c r="C11" s="253"/>
      <c r="D11" s="251" t="s">
        <v>2</v>
      </c>
      <c r="E11" s="252"/>
      <c r="F11" s="253"/>
      <c r="G11" s="251" t="s">
        <v>3</v>
      </c>
      <c r="H11" s="252"/>
      <c r="I11" s="253"/>
      <c r="J11" s="251" t="s">
        <v>4</v>
      </c>
      <c r="K11" s="252"/>
      <c r="L11" s="252"/>
      <c r="M11" s="252"/>
      <c r="N11" s="252"/>
      <c r="O11" s="253"/>
      <c r="P11" s="257" t="s">
        <v>5</v>
      </c>
      <c r="Q11" s="258"/>
      <c r="R11" s="259"/>
      <c r="S11" s="257" t="s">
        <v>6</v>
      </c>
      <c r="T11" s="258"/>
      <c r="U11" s="259"/>
      <c r="V11" s="257" t="s">
        <v>7</v>
      </c>
      <c r="W11" s="258"/>
      <c r="X11" s="259"/>
    </row>
    <row r="12" spans="1:24" s="97" customFormat="1" ht="11.25" customHeight="1" x14ac:dyDescent="0.3">
      <c r="A12" s="254"/>
      <c r="B12" s="255"/>
      <c r="C12" s="256"/>
      <c r="D12" s="254"/>
      <c r="E12" s="255"/>
      <c r="F12" s="256"/>
      <c r="G12" s="254"/>
      <c r="H12" s="255"/>
      <c r="I12" s="256"/>
      <c r="J12" s="254"/>
      <c r="K12" s="255"/>
      <c r="L12" s="255"/>
      <c r="M12" s="255"/>
      <c r="N12" s="255"/>
      <c r="O12" s="256"/>
      <c r="P12" s="270" t="s">
        <v>8</v>
      </c>
      <c r="Q12" s="271"/>
      <c r="R12" s="272"/>
      <c r="S12" s="270" t="s">
        <v>8</v>
      </c>
      <c r="T12" s="271"/>
      <c r="U12" s="272"/>
      <c r="V12" s="270" t="s">
        <v>8</v>
      </c>
      <c r="W12" s="271"/>
      <c r="X12" s="272"/>
    </row>
    <row r="13" spans="1:24" s="97" customFormat="1" ht="14.25" customHeight="1" x14ac:dyDescent="0.3">
      <c r="A13" s="267" t="s">
        <v>12</v>
      </c>
      <c r="B13" s="268"/>
      <c r="C13" s="269"/>
      <c r="D13" s="236">
        <v>45566</v>
      </c>
      <c r="E13" s="237"/>
      <c r="F13" s="238"/>
      <c r="G13" s="270" t="s">
        <v>13</v>
      </c>
      <c r="H13" s="271"/>
      <c r="I13" s="272"/>
      <c r="J13" s="273" t="s">
        <v>14</v>
      </c>
      <c r="K13" s="274"/>
      <c r="L13" s="274"/>
      <c r="M13" s="274"/>
      <c r="N13" s="274"/>
      <c r="O13" s="275"/>
      <c r="P13" s="250" t="s">
        <v>17</v>
      </c>
      <c r="Q13" s="250"/>
      <c r="R13" s="250"/>
      <c r="S13" s="250" t="s">
        <v>18</v>
      </c>
      <c r="T13" s="250"/>
      <c r="U13" s="250"/>
      <c r="V13" s="250" t="s">
        <v>18</v>
      </c>
      <c r="W13" s="250"/>
      <c r="X13" s="250"/>
    </row>
    <row r="14" spans="1:24" s="97" customFormat="1" ht="14.25" customHeight="1" x14ac:dyDescent="0.3">
      <c r="A14" s="267" t="s">
        <v>106</v>
      </c>
      <c r="B14" s="268"/>
      <c r="C14" s="269"/>
      <c r="D14" s="236">
        <v>45586</v>
      </c>
      <c r="E14" s="237"/>
      <c r="F14" s="238"/>
      <c r="G14" s="270" t="s">
        <v>13</v>
      </c>
      <c r="H14" s="271"/>
      <c r="I14" s="272"/>
      <c r="J14" s="273" t="s">
        <v>107</v>
      </c>
      <c r="K14" s="274"/>
      <c r="L14" s="274"/>
      <c r="M14" s="274"/>
      <c r="N14" s="274"/>
      <c r="O14" s="275"/>
      <c r="P14" s="250" t="s">
        <v>17</v>
      </c>
      <c r="Q14" s="250"/>
      <c r="R14" s="250"/>
      <c r="S14" s="250" t="s">
        <v>18</v>
      </c>
      <c r="T14" s="250"/>
      <c r="U14" s="250"/>
      <c r="V14" s="250" t="s">
        <v>18</v>
      </c>
      <c r="W14" s="250"/>
      <c r="X14" s="250"/>
    </row>
    <row r="15" spans="1:24" s="97" customFormat="1" ht="14.25" customHeight="1" thickBot="1" x14ac:dyDescent="0.35">
      <c r="A15" s="282"/>
      <c r="B15" s="252"/>
      <c r="C15" s="253"/>
      <c r="D15" s="283"/>
      <c r="E15" s="284"/>
      <c r="F15" s="285"/>
      <c r="G15" s="286"/>
      <c r="H15" s="287"/>
      <c r="I15" s="288"/>
      <c r="J15" s="289"/>
      <c r="K15" s="287"/>
      <c r="L15" s="287"/>
      <c r="M15" s="287"/>
      <c r="N15" s="287"/>
      <c r="O15" s="288"/>
      <c r="P15" s="290"/>
      <c r="Q15" s="290"/>
      <c r="R15" s="290"/>
      <c r="S15" s="240"/>
      <c r="T15" s="240"/>
      <c r="U15" s="240"/>
      <c r="V15" s="264"/>
      <c r="W15" s="265"/>
      <c r="X15" s="266"/>
    </row>
    <row r="16" spans="1:24" s="97" customFormat="1" ht="22.5" customHeight="1" thickTop="1" x14ac:dyDescent="0.3">
      <c r="A16" s="247" t="s">
        <v>9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9"/>
    </row>
    <row r="17" spans="1:24" s="97" customFormat="1" ht="11.25" customHeight="1" x14ac:dyDescent="0.3">
      <c r="A17" s="260" t="s">
        <v>11</v>
      </c>
      <c r="B17" s="261"/>
      <c r="C17" s="261"/>
      <c r="D17" s="261"/>
      <c r="E17" s="261"/>
      <c r="F17" s="261"/>
      <c r="G17" s="261"/>
      <c r="H17" s="261"/>
      <c r="I17" s="262"/>
      <c r="J17" s="263" t="s">
        <v>2</v>
      </c>
      <c r="K17" s="263"/>
      <c r="L17" s="263"/>
      <c r="M17" s="263"/>
      <c r="N17" s="263"/>
      <c r="O17" s="263"/>
      <c r="P17" s="263"/>
      <c r="Q17" s="263" t="s">
        <v>10</v>
      </c>
      <c r="R17" s="263"/>
      <c r="S17" s="263"/>
      <c r="T17" s="263"/>
      <c r="U17" s="263"/>
      <c r="V17" s="263"/>
      <c r="W17" s="263"/>
      <c r="X17" s="263"/>
    </row>
    <row r="18" spans="1:24" s="97" customFormat="1" ht="39.75" customHeight="1" x14ac:dyDescent="0.3">
      <c r="A18" s="276"/>
      <c r="B18" s="277"/>
      <c r="C18" s="277"/>
      <c r="D18" s="277"/>
      <c r="E18" s="277"/>
      <c r="F18" s="277"/>
      <c r="G18" s="277"/>
      <c r="H18" s="277"/>
      <c r="I18" s="278"/>
      <c r="J18" s="279"/>
      <c r="K18" s="280"/>
      <c r="L18" s="280"/>
      <c r="M18" s="280"/>
      <c r="N18" s="280"/>
      <c r="O18" s="280"/>
      <c r="P18" s="280"/>
      <c r="Q18" s="281"/>
      <c r="R18" s="281"/>
      <c r="S18" s="281"/>
      <c r="T18" s="281"/>
      <c r="U18" s="281"/>
      <c r="V18" s="281"/>
      <c r="W18" s="281"/>
      <c r="X18" s="281"/>
    </row>
    <row r="19" spans="1:24" s="97" customFormat="1" x14ac:dyDescent="0.3">
      <c r="M19" s="98" t="s">
        <v>39</v>
      </c>
    </row>
  </sheetData>
  <mergeCells count="57">
    <mergeCell ref="A1:X1"/>
    <mergeCell ref="A2:X2"/>
    <mergeCell ref="A3:X3"/>
    <mergeCell ref="A4:X4"/>
    <mergeCell ref="A5:X5"/>
    <mergeCell ref="A18:I18"/>
    <mergeCell ref="J18:P18"/>
    <mergeCell ref="Q18:X18"/>
    <mergeCell ref="V14:X14"/>
    <mergeCell ref="A15:C15"/>
    <mergeCell ref="D15:F15"/>
    <mergeCell ref="G15:I15"/>
    <mergeCell ref="J15:O15"/>
    <mergeCell ref="P15:R15"/>
    <mergeCell ref="G14:I14"/>
    <mergeCell ref="J14:O14"/>
    <mergeCell ref="P14:R14"/>
    <mergeCell ref="S14:U14"/>
    <mergeCell ref="A17:I17"/>
    <mergeCell ref="J17:P17"/>
    <mergeCell ref="Q17:X17"/>
    <mergeCell ref="V15:X15"/>
    <mergeCell ref="A14:C14"/>
    <mergeCell ref="A16:X16"/>
    <mergeCell ref="P13:R13"/>
    <mergeCell ref="S13:U13"/>
    <mergeCell ref="J11:O12"/>
    <mergeCell ref="P11:R11"/>
    <mergeCell ref="V13:X13"/>
    <mergeCell ref="A13:C13"/>
    <mergeCell ref="D13:F13"/>
    <mergeCell ref="G13:I13"/>
    <mergeCell ref="J13:O13"/>
    <mergeCell ref="V12:X12"/>
    <mergeCell ref="S11:U11"/>
    <mergeCell ref="V11:X11"/>
    <mergeCell ref="P12:R12"/>
    <mergeCell ref="D11:F12"/>
    <mergeCell ref="G11:I12"/>
    <mergeCell ref="U9:X9"/>
    <mergeCell ref="S15:U15"/>
    <mergeCell ref="U8:X8"/>
    <mergeCell ref="A6:E6"/>
    <mergeCell ref="F6:X6"/>
    <mergeCell ref="S12:U12"/>
    <mergeCell ref="A10:X10"/>
    <mergeCell ref="A11:C12"/>
    <mergeCell ref="D14:F14"/>
    <mergeCell ref="A9:F9"/>
    <mergeCell ref="G9:K9"/>
    <mergeCell ref="L9:P9"/>
    <mergeCell ref="Q9:T9"/>
    <mergeCell ref="A7:F8"/>
    <mergeCell ref="G7:X7"/>
    <mergeCell ref="G8:K8"/>
    <mergeCell ref="L8:P8"/>
    <mergeCell ref="Q8:T8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differentFirst="1" alignWithMargins="0">
    <oddFooter>&amp;C&amp;"Times New Roman,Normal"&amp;8&amp;F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S92"/>
  <sheetViews>
    <sheetView tabSelected="1" view="pageBreakPreview" topLeftCell="A10" zoomScale="140" zoomScaleNormal="120" zoomScaleSheetLayoutView="140" zoomScalePageLayoutView="150" workbookViewId="0">
      <selection activeCell="A88" sqref="A88"/>
    </sheetView>
  </sheetViews>
  <sheetFormatPr baseColWidth="10" defaultColWidth="10.26953125" defaultRowHeight="13" outlineLevelRow="1" outlineLevelCol="1" x14ac:dyDescent="0.25"/>
  <cols>
    <col min="1" max="1" width="4.7265625" style="7" customWidth="1"/>
    <col min="2" max="4" width="2.54296875" style="8" customWidth="1"/>
    <col min="5" max="8" width="7" style="8" customWidth="1"/>
    <col min="9" max="10" width="7" style="9" customWidth="1" outlineLevel="1"/>
    <col min="11" max="11" width="8.453125" style="10" customWidth="1" outlineLevel="1"/>
    <col min="12" max="12" width="6.26953125" style="11" customWidth="1"/>
    <col min="13" max="13" width="6.1796875" style="11" customWidth="1"/>
    <col min="14" max="14" width="4.453125" style="12" customWidth="1" outlineLevel="1"/>
    <col min="15" max="15" width="8.54296875" style="1" customWidth="1" outlineLevel="1"/>
    <col min="16" max="16" width="13.26953125" style="1" customWidth="1"/>
    <col min="17" max="16384" width="10.26953125" style="1"/>
  </cols>
  <sheetData>
    <row r="1" spans="1:253" ht="20.149999999999999" customHeight="1" x14ac:dyDescent="0.3">
      <c r="A1" s="18"/>
      <c r="B1" s="19"/>
      <c r="C1" s="19"/>
      <c r="D1" s="19"/>
      <c r="E1" s="136" t="s">
        <v>28</v>
      </c>
      <c r="F1" s="19"/>
      <c r="G1" s="19"/>
      <c r="H1" s="137"/>
      <c r="I1" s="21"/>
      <c r="J1" s="21"/>
      <c r="K1" s="22"/>
      <c r="L1" s="23"/>
      <c r="M1" s="23"/>
      <c r="N1" s="23"/>
      <c r="O1" s="23"/>
      <c r="P1" s="138"/>
    </row>
    <row r="2" spans="1:253" ht="20.149999999999999" customHeight="1" x14ac:dyDescent="0.45">
      <c r="A2" s="126"/>
      <c r="B2" s="2"/>
      <c r="C2" s="2"/>
      <c r="D2" s="2"/>
      <c r="E2" s="139" t="s">
        <v>22</v>
      </c>
      <c r="F2" s="2"/>
      <c r="G2" s="2"/>
      <c r="H2" s="30"/>
      <c r="I2" s="25"/>
      <c r="J2" s="25"/>
      <c r="K2" s="26"/>
      <c r="L2" s="27"/>
      <c r="M2" s="27"/>
      <c r="N2" s="27"/>
      <c r="O2" s="27"/>
      <c r="P2" s="140"/>
    </row>
    <row r="3" spans="1:253" ht="20.149999999999999" customHeight="1" x14ac:dyDescent="0.3">
      <c r="A3" s="131"/>
      <c r="B3" s="132"/>
      <c r="C3" s="133"/>
      <c r="D3" s="132"/>
      <c r="E3" s="134" t="s">
        <v>29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35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</row>
    <row r="4" spans="1:253" ht="25" customHeight="1" x14ac:dyDescent="0.3">
      <c r="A4" s="311" t="s">
        <v>95</v>
      </c>
      <c r="B4" s="312"/>
      <c r="C4" s="312"/>
      <c r="D4" s="312"/>
      <c r="E4" s="307" t="s">
        <v>94</v>
      </c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25" customHeight="1" x14ac:dyDescent="0.25">
      <c r="A5" s="313"/>
      <c r="B5" s="314"/>
      <c r="C5" s="314"/>
      <c r="D5" s="314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10"/>
    </row>
    <row r="6" spans="1:253" ht="3" customHeight="1" x14ac:dyDescent="0.3">
      <c r="A6" s="28"/>
      <c r="B6" s="2"/>
      <c r="C6" s="2"/>
      <c r="D6" s="2"/>
      <c r="E6" s="29"/>
      <c r="F6" s="2"/>
      <c r="G6" s="2"/>
      <c r="H6" s="30"/>
      <c r="I6" s="25"/>
      <c r="J6" s="25"/>
      <c r="K6" s="26"/>
      <c r="L6" s="27"/>
      <c r="M6" s="27"/>
      <c r="N6" s="27"/>
      <c r="O6" s="27"/>
    </row>
    <row r="7" spans="1:253" s="3" customFormat="1" ht="28.5" customHeight="1" x14ac:dyDescent="0.25">
      <c r="A7" s="31" t="s">
        <v>15</v>
      </c>
      <c r="B7" s="32" t="s">
        <v>23</v>
      </c>
      <c r="C7" s="123"/>
      <c r="D7" s="33"/>
      <c r="E7" s="32"/>
      <c r="F7" s="33"/>
      <c r="G7" s="33"/>
      <c r="H7" s="33"/>
      <c r="I7" s="34"/>
      <c r="J7" s="34"/>
      <c r="K7" s="35"/>
      <c r="L7" s="141" t="s">
        <v>71</v>
      </c>
      <c r="M7" s="36" t="s">
        <v>70</v>
      </c>
      <c r="N7" s="37" t="s">
        <v>24</v>
      </c>
      <c r="O7" s="37" t="s">
        <v>25</v>
      </c>
      <c r="P7" s="142" t="s">
        <v>69</v>
      </c>
    </row>
    <row r="8" spans="1:253" ht="3" customHeight="1" x14ac:dyDescent="0.3">
      <c r="A8" s="4"/>
      <c r="B8" s="5"/>
      <c r="C8" s="5"/>
      <c r="D8" s="5"/>
      <c r="E8" s="5"/>
      <c r="F8" s="5"/>
      <c r="G8" s="5"/>
      <c r="H8" s="5"/>
      <c r="I8" s="13"/>
      <c r="J8" s="13"/>
      <c r="K8" s="14"/>
      <c r="L8" s="15"/>
      <c r="M8" s="15"/>
      <c r="N8" s="16"/>
      <c r="O8" s="6"/>
      <c r="P8" s="6"/>
    </row>
    <row r="9" spans="1:253" s="17" customFormat="1" ht="15" customHeight="1" x14ac:dyDescent="0.3">
      <c r="A9" s="38" t="s">
        <v>47</v>
      </c>
      <c r="B9" s="305" t="s">
        <v>48</v>
      </c>
      <c r="C9" s="306"/>
      <c r="D9" s="306"/>
      <c r="E9" s="306"/>
      <c r="F9" s="306"/>
      <c r="G9" s="306"/>
      <c r="H9" s="306"/>
      <c r="I9" s="78"/>
      <c r="J9" s="78"/>
      <c r="K9" s="20"/>
      <c r="L9" s="39"/>
      <c r="M9" s="39"/>
      <c r="N9" s="40"/>
      <c r="O9" s="107"/>
      <c r="P9" s="41"/>
    </row>
    <row r="10" spans="1:253" s="17" customFormat="1" ht="15" customHeight="1" x14ac:dyDescent="0.3">
      <c r="A10" s="45" t="s">
        <v>49</v>
      </c>
      <c r="B10" s="99"/>
      <c r="C10" s="105" t="s">
        <v>50</v>
      </c>
      <c r="D10" s="100"/>
      <c r="E10" s="100"/>
      <c r="F10" s="100"/>
      <c r="G10" s="100"/>
      <c r="H10" s="100"/>
      <c r="I10" s="101"/>
      <c r="J10" s="101"/>
      <c r="K10" s="46"/>
      <c r="L10" s="143">
        <v>1</v>
      </c>
      <c r="M10" s="47"/>
      <c r="N10" s="102" t="s">
        <v>43</v>
      </c>
      <c r="O10" s="108"/>
      <c r="P10" s="79">
        <f>M10*O10</f>
        <v>0</v>
      </c>
    </row>
    <row r="11" spans="1:253" s="17" customFormat="1" ht="15" customHeight="1" x14ac:dyDescent="0.3">
      <c r="A11" s="49" t="s">
        <v>51</v>
      </c>
      <c r="B11" s="109"/>
      <c r="C11" s="124" t="s">
        <v>52</v>
      </c>
      <c r="D11" s="110"/>
      <c r="E11" s="110"/>
      <c r="F11" s="110"/>
      <c r="G11" s="110"/>
      <c r="H11" s="110"/>
      <c r="I11" s="111"/>
      <c r="J11" s="111"/>
      <c r="K11" s="24"/>
      <c r="L11" s="146">
        <v>1</v>
      </c>
      <c r="M11" s="42"/>
      <c r="N11" s="43" t="s">
        <v>43</v>
      </c>
      <c r="O11" s="112"/>
      <c r="P11" s="79">
        <f>M11*O11</f>
        <v>0</v>
      </c>
    </row>
    <row r="12" spans="1:253" s="17" customFormat="1" ht="15" customHeight="1" x14ac:dyDescent="0.3">
      <c r="A12" s="127" t="s">
        <v>34</v>
      </c>
      <c r="B12" s="317" t="s">
        <v>96</v>
      </c>
      <c r="C12" s="318"/>
      <c r="D12" s="318"/>
      <c r="E12" s="318"/>
      <c r="F12" s="318"/>
      <c r="G12" s="318"/>
      <c r="H12" s="318"/>
      <c r="I12" s="83"/>
      <c r="J12" s="83"/>
      <c r="K12" s="80"/>
      <c r="L12" s="146"/>
      <c r="M12" s="42"/>
      <c r="N12" s="43"/>
      <c r="O12" s="44"/>
      <c r="P12" s="79"/>
    </row>
    <row r="13" spans="1:253" s="17" customFormat="1" ht="15" customHeight="1" x14ac:dyDescent="0.3">
      <c r="A13" s="213" t="s">
        <v>44</v>
      </c>
      <c r="B13" s="214"/>
      <c r="C13" s="219" t="s">
        <v>97</v>
      </c>
      <c r="D13" s="215"/>
      <c r="E13" s="215"/>
      <c r="F13" s="215"/>
      <c r="G13" s="215"/>
      <c r="H13" s="215"/>
      <c r="I13" s="83"/>
      <c r="J13" s="83"/>
      <c r="K13" s="80"/>
      <c r="L13" s="146">
        <v>1</v>
      </c>
      <c r="M13" s="42"/>
      <c r="N13" s="43" t="s">
        <v>43</v>
      </c>
      <c r="O13" s="44"/>
      <c r="P13" s="79">
        <f>M13*O13</f>
        <v>0</v>
      </c>
    </row>
    <row r="14" spans="1:253" s="17" customFormat="1" ht="15" hidden="1" customHeight="1" outlineLevel="1" x14ac:dyDescent="0.3">
      <c r="A14" s="49" t="s">
        <v>99</v>
      </c>
      <c r="B14" s="81"/>
      <c r="C14" s="82"/>
      <c r="D14" s="104" t="s">
        <v>30</v>
      </c>
      <c r="E14" s="82"/>
      <c r="F14" s="82"/>
      <c r="G14" s="82"/>
      <c r="H14" s="82"/>
      <c r="I14" s="82"/>
      <c r="J14" s="82"/>
      <c r="K14" s="80"/>
      <c r="L14" s="146">
        <f>ROUNDUP(K37,0)</f>
        <v>1182</v>
      </c>
      <c r="M14" s="42"/>
      <c r="N14" s="43" t="s">
        <v>42</v>
      </c>
      <c r="O14" s="44"/>
      <c r="P14" s="79">
        <f>M14*O14</f>
        <v>0</v>
      </c>
    </row>
    <row r="15" spans="1:253" s="17" customFormat="1" ht="15" hidden="1" customHeight="1" outlineLevel="1" x14ac:dyDescent="0.3">
      <c r="A15" s="45"/>
      <c r="B15" s="148"/>
      <c r="C15" s="149"/>
      <c r="D15" s="167" t="s">
        <v>85</v>
      </c>
      <c r="E15" s="149"/>
      <c r="F15" s="149"/>
      <c r="G15" s="149"/>
      <c r="H15" s="149"/>
      <c r="I15" s="149"/>
      <c r="J15" s="149"/>
      <c r="K15" s="150"/>
      <c r="L15" s="143"/>
      <c r="M15" s="47"/>
      <c r="N15" s="102"/>
      <c r="O15" s="48"/>
      <c r="P15" s="79"/>
    </row>
    <row r="16" spans="1:253" ht="15" hidden="1" customHeight="1" outlineLevel="1" x14ac:dyDescent="0.3">
      <c r="A16" s="45"/>
      <c r="B16" s="151"/>
      <c r="C16" s="152"/>
      <c r="D16" s="153" t="s">
        <v>53</v>
      </c>
      <c r="E16" s="154"/>
      <c r="F16" s="155">
        <f>14.07+40.83*2+12.3</f>
        <v>108.02999999999999</v>
      </c>
      <c r="G16" s="153" t="s">
        <v>54</v>
      </c>
      <c r="H16" s="155">
        <v>2.6</v>
      </c>
      <c r="I16" s="168">
        <f>F16*H16</f>
        <v>280.87799999999999</v>
      </c>
      <c r="J16" s="168"/>
      <c r="K16" s="217" t="s">
        <v>89</v>
      </c>
      <c r="L16" s="143"/>
      <c r="M16" s="47"/>
      <c r="N16" s="102"/>
      <c r="O16" s="48"/>
      <c r="P16" s="79">
        <f>M16*O16</f>
        <v>0</v>
      </c>
    </row>
    <row r="17" spans="1:16" ht="15" hidden="1" customHeight="1" outlineLevel="1" x14ac:dyDescent="0.3">
      <c r="A17" s="45"/>
      <c r="B17" s="151"/>
      <c r="C17" s="169" t="s">
        <v>34</v>
      </c>
      <c r="D17" s="170" t="s">
        <v>84</v>
      </c>
      <c r="E17" s="171"/>
      <c r="F17" s="172">
        <v>3.4</v>
      </c>
      <c r="G17" s="170" t="s">
        <v>54</v>
      </c>
      <c r="H17" s="172">
        <v>2.6</v>
      </c>
      <c r="I17" s="173">
        <f>F17*H17*C17</f>
        <v>8.84</v>
      </c>
      <c r="J17" s="173"/>
      <c r="K17" s="157"/>
      <c r="L17" s="143"/>
      <c r="M17" s="47"/>
      <c r="N17" s="102"/>
      <c r="O17" s="48"/>
      <c r="P17" s="79">
        <f>M17*O17</f>
        <v>0</v>
      </c>
    </row>
    <row r="18" spans="1:16" ht="15" hidden="1" customHeight="1" outlineLevel="1" x14ac:dyDescent="0.3">
      <c r="A18" s="45"/>
      <c r="B18" s="159"/>
      <c r="C18" s="174" t="s">
        <v>56</v>
      </c>
      <c r="D18" s="175" t="s">
        <v>55</v>
      </c>
      <c r="E18" s="176"/>
      <c r="F18" s="177">
        <v>5.0999999999999996</v>
      </c>
      <c r="G18" s="175" t="s">
        <v>54</v>
      </c>
      <c r="H18" s="177">
        <v>1.5</v>
      </c>
      <c r="I18" s="178">
        <f>F18*H18*C18</f>
        <v>99.449999999999989</v>
      </c>
      <c r="J18" s="178"/>
      <c r="K18" s="165"/>
      <c r="L18" s="143"/>
      <c r="M18" s="47"/>
      <c r="N18" s="102"/>
      <c r="O18" s="48"/>
      <c r="P18" s="79">
        <f>M18*O18</f>
        <v>0</v>
      </c>
    </row>
    <row r="19" spans="1:16" ht="15" hidden="1" customHeight="1" outlineLevel="1" x14ac:dyDescent="0.3">
      <c r="A19" s="45"/>
      <c r="B19" s="99"/>
      <c r="C19" s="179" t="s">
        <v>34</v>
      </c>
      <c r="D19" s="180" t="s">
        <v>55</v>
      </c>
      <c r="E19" s="181"/>
      <c r="F19" s="182">
        <v>5.0999999999999996</v>
      </c>
      <c r="G19" s="180" t="s">
        <v>54</v>
      </c>
      <c r="H19" s="182">
        <v>3</v>
      </c>
      <c r="I19" s="183">
        <f>F19*H19*C19</f>
        <v>15.299999999999999</v>
      </c>
      <c r="J19" s="183"/>
      <c r="K19" s="216"/>
      <c r="L19" s="143"/>
      <c r="M19" s="47"/>
      <c r="N19" s="102"/>
      <c r="O19" s="48"/>
      <c r="P19" s="79">
        <f>M19*O19</f>
        <v>0</v>
      </c>
    </row>
    <row r="20" spans="1:16" ht="15" hidden="1" customHeight="1" outlineLevel="1" x14ac:dyDescent="0.3">
      <c r="A20" s="45"/>
      <c r="B20" s="99"/>
      <c r="C20" s="179" t="s">
        <v>35</v>
      </c>
      <c r="D20" s="180" t="s">
        <v>55</v>
      </c>
      <c r="E20" s="181"/>
      <c r="F20" s="182">
        <v>1.63</v>
      </c>
      <c r="G20" s="180" t="s">
        <v>54</v>
      </c>
      <c r="H20" s="182">
        <v>1.5</v>
      </c>
      <c r="I20" s="183">
        <f>F20*H20*C20</f>
        <v>4.8899999999999997</v>
      </c>
      <c r="J20" s="183"/>
      <c r="K20" s="188">
        <f>I16-I17-I18-I19-I20</f>
        <v>152.39800000000002</v>
      </c>
      <c r="L20" s="143"/>
      <c r="M20" s="47"/>
      <c r="N20" s="102"/>
      <c r="O20" s="48"/>
      <c r="P20" s="79">
        <f>M20*O20</f>
        <v>0</v>
      </c>
    </row>
    <row r="21" spans="1:16" s="17" customFormat="1" ht="15" hidden="1" customHeight="1" outlineLevel="1" x14ac:dyDescent="0.3">
      <c r="A21" s="49"/>
      <c r="B21" s="81"/>
      <c r="C21" s="82"/>
      <c r="D21" s="166" t="s">
        <v>86</v>
      </c>
      <c r="E21" s="82"/>
      <c r="F21" s="82"/>
      <c r="G21" s="82"/>
      <c r="H21" s="82"/>
      <c r="I21" s="82"/>
      <c r="J21" s="82"/>
      <c r="K21" s="80"/>
      <c r="L21" s="146"/>
      <c r="M21" s="42"/>
      <c r="N21" s="43"/>
      <c r="O21" s="44"/>
      <c r="P21" s="79"/>
    </row>
    <row r="22" spans="1:16" ht="15" hidden="1" customHeight="1" outlineLevel="1" x14ac:dyDescent="0.3">
      <c r="A22" s="45"/>
      <c r="B22" s="99"/>
      <c r="C22" s="105"/>
      <c r="D22" s="113" t="s">
        <v>53</v>
      </c>
      <c r="E22" s="100"/>
      <c r="F22" s="114">
        <f>5.3+0.9*2+1.5+4.33+2.7+2.69+2.32*2+3.84*2+2.08*2+1.44+3.26+3.26*3+4.37+3.83+7.14+5.21*3+1.9*2+0.7+5.63+3.33+0.86*2+0.3*2+1.76*2+6.46*2+2.14*2+10.75+3.16+3.41*2+24.6+2.18*2+5.16+10.9+1.7+0.6+1.6+4.91*2+0.58+1.2+1.1+1.7+1.4+5.61+4.63+2.5*2+4.03-2.03</f>
        <v>219.43999999999994</v>
      </c>
      <c r="G22" s="113" t="s">
        <v>54</v>
      </c>
      <c r="H22" s="114">
        <v>2.6</v>
      </c>
      <c r="I22" s="118">
        <f>F22*H22</f>
        <v>570.54399999999987</v>
      </c>
      <c r="J22" s="118"/>
      <c r="K22" s="46"/>
      <c r="L22" s="143"/>
      <c r="M22" s="47"/>
      <c r="N22" s="102"/>
      <c r="O22" s="48"/>
      <c r="P22" s="79">
        <f t="shared" ref="P22:P31" si="0">M22*O22</f>
        <v>0</v>
      </c>
    </row>
    <row r="23" spans="1:16" ht="15" hidden="1" customHeight="1" outlineLevel="1" x14ac:dyDescent="0.3">
      <c r="A23" s="45"/>
      <c r="B23" s="99"/>
      <c r="C23" s="179" t="s">
        <v>72</v>
      </c>
      <c r="D23" s="180" t="s">
        <v>57</v>
      </c>
      <c r="E23" s="181"/>
      <c r="F23" s="182">
        <v>0.9</v>
      </c>
      <c r="G23" s="180" t="s">
        <v>54</v>
      </c>
      <c r="H23" s="182">
        <v>2.15</v>
      </c>
      <c r="I23" s="183">
        <f t="shared" ref="I23:I30" si="1">C23*F23*H23</f>
        <v>32.895000000000003</v>
      </c>
      <c r="J23" s="183"/>
      <c r="K23" s="46"/>
      <c r="L23" s="143"/>
      <c r="M23" s="47"/>
      <c r="N23" s="102"/>
      <c r="O23" s="48"/>
      <c r="P23" s="79">
        <f t="shared" si="0"/>
        <v>0</v>
      </c>
    </row>
    <row r="24" spans="1:16" ht="15" hidden="1" customHeight="1" outlineLevel="1" x14ac:dyDescent="0.3">
      <c r="A24" s="45"/>
      <c r="B24" s="99"/>
      <c r="C24" s="179" t="s">
        <v>58</v>
      </c>
      <c r="D24" s="180" t="s">
        <v>57</v>
      </c>
      <c r="E24" s="181"/>
      <c r="F24" s="182">
        <v>1.5</v>
      </c>
      <c r="G24" s="180" t="s">
        <v>54</v>
      </c>
      <c r="H24" s="182">
        <v>2.15</v>
      </c>
      <c r="I24" s="183">
        <f t="shared" si="1"/>
        <v>32.25</v>
      </c>
      <c r="J24" s="183"/>
      <c r="K24" s="46"/>
      <c r="L24" s="143"/>
      <c r="M24" s="47"/>
      <c r="N24" s="102"/>
      <c r="O24" s="48"/>
      <c r="P24" s="79">
        <f t="shared" si="0"/>
        <v>0</v>
      </c>
    </row>
    <row r="25" spans="1:16" ht="15" hidden="1" customHeight="1" outlineLevel="1" x14ac:dyDescent="0.3">
      <c r="A25" s="45"/>
      <c r="B25" s="99"/>
      <c r="C25" s="179" t="s">
        <v>40</v>
      </c>
      <c r="D25" s="180" t="s">
        <v>55</v>
      </c>
      <c r="E25" s="181"/>
      <c r="F25" s="182">
        <v>1.1000000000000001</v>
      </c>
      <c r="G25" s="180" t="s">
        <v>54</v>
      </c>
      <c r="H25" s="182">
        <v>1.05</v>
      </c>
      <c r="I25" s="183">
        <f t="shared" si="1"/>
        <v>6.9300000000000006</v>
      </c>
      <c r="J25" s="183"/>
      <c r="K25" s="46"/>
      <c r="L25" s="143"/>
      <c r="M25" s="47"/>
      <c r="N25" s="102"/>
      <c r="O25" s="48"/>
      <c r="P25" s="79">
        <f t="shared" si="0"/>
        <v>0</v>
      </c>
    </row>
    <row r="26" spans="1:16" ht="15" hidden="1" customHeight="1" outlineLevel="1" x14ac:dyDescent="0.3">
      <c r="A26" s="45"/>
      <c r="B26" s="99"/>
      <c r="C26" s="179" t="s">
        <v>37</v>
      </c>
      <c r="D26" s="180" t="s">
        <v>55</v>
      </c>
      <c r="E26" s="181"/>
      <c r="F26" s="182">
        <v>1.6</v>
      </c>
      <c r="G26" s="180" t="s">
        <v>54</v>
      </c>
      <c r="H26" s="182">
        <v>1.05</v>
      </c>
      <c r="I26" s="183">
        <f t="shared" si="1"/>
        <v>8.4</v>
      </c>
      <c r="J26" s="183"/>
      <c r="K26" s="46"/>
      <c r="L26" s="143"/>
      <c r="M26" s="47"/>
      <c r="N26" s="102"/>
      <c r="O26" s="48"/>
      <c r="P26" s="79">
        <f t="shared" si="0"/>
        <v>0</v>
      </c>
    </row>
    <row r="27" spans="1:16" ht="15" hidden="1" customHeight="1" outlineLevel="1" x14ac:dyDescent="0.3">
      <c r="A27" s="45"/>
      <c r="B27" s="99"/>
      <c r="C27" s="179" t="s">
        <v>36</v>
      </c>
      <c r="D27" s="180" t="s">
        <v>55</v>
      </c>
      <c r="E27" s="181"/>
      <c r="F27" s="182">
        <v>0.8</v>
      </c>
      <c r="G27" s="180" t="s">
        <v>54</v>
      </c>
      <c r="H27" s="182">
        <v>1.05</v>
      </c>
      <c r="I27" s="183">
        <f t="shared" si="1"/>
        <v>2.5200000000000005</v>
      </c>
      <c r="J27" s="183"/>
      <c r="K27" s="46"/>
      <c r="L27" s="143"/>
      <c r="M27" s="47"/>
      <c r="N27" s="102"/>
      <c r="O27" s="48"/>
      <c r="P27" s="79">
        <f t="shared" si="0"/>
        <v>0</v>
      </c>
    </row>
    <row r="28" spans="1:16" ht="15" hidden="1" customHeight="1" outlineLevel="1" x14ac:dyDescent="0.3">
      <c r="A28" s="45"/>
      <c r="B28" s="99"/>
      <c r="C28" s="179" t="s">
        <v>34</v>
      </c>
      <c r="D28" s="180" t="s">
        <v>55</v>
      </c>
      <c r="E28" s="181"/>
      <c r="F28" s="182">
        <v>2.7</v>
      </c>
      <c r="G28" s="180" t="s">
        <v>54</v>
      </c>
      <c r="H28" s="182">
        <v>1.05</v>
      </c>
      <c r="I28" s="183">
        <f t="shared" si="1"/>
        <v>2.8350000000000004</v>
      </c>
      <c r="J28" s="183"/>
      <c r="K28" s="46"/>
      <c r="L28" s="143"/>
      <c r="M28" s="47"/>
      <c r="N28" s="102"/>
      <c r="O28" s="48"/>
      <c r="P28" s="79">
        <f t="shared" si="0"/>
        <v>0</v>
      </c>
    </row>
    <row r="29" spans="1:16" ht="15" hidden="1" customHeight="1" outlineLevel="1" x14ac:dyDescent="0.3">
      <c r="A29" s="45"/>
      <c r="B29" s="99"/>
      <c r="C29" s="179" t="s">
        <v>34</v>
      </c>
      <c r="D29" s="180" t="s">
        <v>55</v>
      </c>
      <c r="E29" s="181"/>
      <c r="F29" s="182">
        <v>1</v>
      </c>
      <c r="G29" s="180" t="s">
        <v>54</v>
      </c>
      <c r="H29" s="182">
        <v>1.05</v>
      </c>
      <c r="I29" s="183">
        <f t="shared" si="1"/>
        <v>1.05</v>
      </c>
      <c r="J29" s="183"/>
      <c r="K29" s="46"/>
      <c r="L29" s="143"/>
      <c r="M29" s="47"/>
      <c r="N29" s="102"/>
      <c r="O29" s="48"/>
      <c r="P29" s="79">
        <f t="shared" si="0"/>
        <v>0</v>
      </c>
    </row>
    <row r="30" spans="1:16" ht="15" hidden="1" customHeight="1" outlineLevel="1" x14ac:dyDescent="0.3">
      <c r="A30" s="45"/>
      <c r="B30" s="128"/>
      <c r="C30" s="179" t="s">
        <v>35</v>
      </c>
      <c r="D30" s="180" t="s">
        <v>64</v>
      </c>
      <c r="E30" s="181"/>
      <c r="F30" s="182">
        <v>0.95</v>
      </c>
      <c r="G30" s="180" t="s">
        <v>54</v>
      </c>
      <c r="H30" s="182">
        <v>0.95</v>
      </c>
      <c r="I30" s="183">
        <f t="shared" si="1"/>
        <v>1.8049999999999999</v>
      </c>
      <c r="J30" s="183"/>
      <c r="K30" s="216" t="s">
        <v>60</v>
      </c>
      <c r="L30" s="143"/>
      <c r="M30" s="47"/>
      <c r="N30" s="102"/>
      <c r="O30" s="48"/>
      <c r="P30" s="79">
        <f t="shared" si="0"/>
        <v>0</v>
      </c>
    </row>
    <row r="31" spans="1:16" ht="15" hidden="1" customHeight="1" outlineLevel="1" x14ac:dyDescent="0.3">
      <c r="A31" s="45"/>
      <c r="B31" s="128"/>
      <c r="C31" s="179" t="s">
        <v>34</v>
      </c>
      <c r="D31" s="180" t="s">
        <v>63</v>
      </c>
      <c r="E31" s="181"/>
      <c r="F31" s="182">
        <v>0.8</v>
      </c>
      <c r="G31" s="180" t="s">
        <v>54</v>
      </c>
      <c r="H31" s="182">
        <v>1</v>
      </c>
      <c r="I31" s="183">
        <f>C31*F31*H31</f>
        <v>0.8</v>
      </c>
      <c r="J31" s="183"/>
      <c r="K31" s="188">
        <f>I22-I23-I24-I25-I26-I27-I28-I29-I30</f>
        <v>481.85899999999992</v>
      </c>
      <c r="L31" s="143"/>
      <c r="M31" s="47"/>
      <c r="N31" s="102"/>
      <c r="O31" s="48"/>
      <c r="P31" s="79">
        <f t="shared" si="0"/>
        <v>0</v>
      </c>
    </row>
    <row r="32" spans="1:16" s="17" customFormat="1" ht="15" hidden="1" customHeight="1" outlineLevel="1" x14ac:dyDescent="0.3">
      <c r="A32" s="49"/>
      <c r="B32" s="81"/>
      <c r="C32" s="82"/>
      <c r="D32" s="166" t="s">
        <v>87</v>
      </c>
      <c r="E32" s="82"/>
      <c r="F32" s="82"/>
      <c r="G32" s="82"/>
      <c r="H32" s="82"/>
      <c r="I32" s="82"/>
      <c r="J32" s="82"/>
      <c r="K32" s="80"/>
      <c r="L32" s="146"/>
      <c r="M32" s="42"/>
      <c r="N32" s="43"/>
      <c r="O32" s="44"/>
      <c r="P32" s="79"/>
    </row>
    <row r="33" spans="1:20" ht="15" hidden="1" customHeight="1" outlineLevel="1" x14ac:dyDescent="0.3">
      <c r="A33" s="45"/>
      <c r="B33" s="99"/>
      <c r="C33" s="105"/>
      <c r="D33" s="113" t="s">
        <v>53</v>
      </c>
      <c r="E33" s="100"/>
      <c r="F33" s="114">
        <v>12.06</v>
      </c>
      <c r="G33" s="113" t="s">
        <v>54</v>
      </c>
      <c r="H33" s="114">
        <v>2.6</v>
      </c>
      <c r="I33" s="118">
        <f>F33*H33</f>
        <v>31.356000000000002</v>
      </c>
      <c r="J33" s="118"/>
      <c r="K33" s="216" t="s">
        <v>60</v>
      </c>
      <c r="L33" s="143"/>
      <c r="M33" s="47"/>
      <c r="N33" s="102"/>
      <c r="O33" s="48"/>
      <c r="P33" s="79">
        <f>M33*O33</f>
        <v>0</v>
      </c>
    </row>
    <row r="34" spans="1:20" ht="15" hidden="1" customHeight="1" outlineLevel="1" x14ac:dyDescent="0.3">
      <c r="A34" s="45"/>
      <c r="B34" s="99"/>
      <c r="C34" s="179" t="s">
        <v>36</v>
      </c>
      <c r="D34" s="180" t="s">
        <v>57</v>
      </c>
      <c r="E34" s="181"/>
      <c r="F34" s="182">
        <v>0.9</v>
      </c>
      <c r="G34" s="180" t="s">
        <v>54</v>
      </c>
      <c r="H34" s="182">
        <v>2.15</v>
      </c>
      <c r="I34" s="183">
        <f>C34*F34*H34</f>
        <v>5.8049999999999997</v>
      </c>
      <c r="J34" s="183"/>
      <c r="K34" s="188">
        <f>I33-I34</f>
        <v>25.551000000000002</v>
      </c>
      <c r="L34" s="143"/>
      <c r="M34" s="47"/>
      <c r="N34" s="102"/>
      <c r="O34" s="48"/>
      <c r="P34" s="79">
        <f>M34*O34</f>
        <v>0</v>
      </c>
    </row>
    <row r="35" spans="1:20" ht="15" hidden="1" customHeight="1" outlineLevel="1" x14ac:dyDescent="0.3">
      <c r="A35" s="45"/>
      <c r="B35" s="99"/>
      <c r="C35" s="115"/>
      <c r="D35" s="184" t="s">
        <v>88</v>
      </c>
      <c r="E35" s="100"/>
      <c r="F35" s="114"/>
      <c r="G35" s="113"/>
      <c r="H35" s="114"/>
      <c r="I35" s="116"/>
      <c r="J35" s="183"/>
      <c r="K35" s="216" t="s">
        <v>89</v>
      </c>
      <c r="L35" s="143"/>
      <c r="M35" s="47"/>
      <c r="N35" s="102"/>
      <c r="O35" s="48"/>
      <c r="P35" s="79">
        <f>M35*O35</f>
        <v>0</v>
      </c>
    </row>
    <row r="36" spans="1:20" s="17" customFormat="1" ht="15" hidden="1" customHeight="1" outlineLevel="1" x14ac:dyDescent="0.3">
      <c r="A36" s="49"/>
      <c r="B36" s="81"/>
      <c r="C36" s="82"/>
      <c r="D36" s="185"/>
      <c r="E36" s="185"/>
      <c r="F36" s="82"/>
      <c r="G36" s="82"/>
      <c r="H36" s="82"/>
      <c r="I36" s="190">
        <f>0.9*2.6*6</f>
        <v>14.040000000000003</v>
      </c>
      <c r="J36" s="183"/>
      <c r="K36" s="189">
        <f>I36</f>
        <v>14.040000000000003</v>
      </c>
      <c r="L36" s="146"/>
      <c r="M36" s="42"/>
      <c r="N36" s="43"/>
      <c r="O36" s="44"/>
      <c r="P36" s="79"/>
    </row>
    <row r="37" spans="1:20" s="17" customFormat="1" ht="15" hidden="1" customHeight="1" outlineLevel="1" x14ac:dyDescent="0.3">
      <c r="A37" s="49"/>
      <c r="B37" s="81"/>
      <c r="C37" s="82"/>
      <c r="D37" s="104"/>
      <c r="E37" s="82"/>
      <c r="F37" s="82"/>
      <c r="G37" s="82"/>
      <c r="H37" s="82"/>
      <c r="I37" s="187"/>
      <c r="J37" s="183"/>
      <c r="K37" s="191">
        <f>K20*1+K31*2+K34*2+K36*1</f>
        <v>1181.258</v>
      </c>
      <c r="L37" s="212"/>
      <c r="M37" s="42"/>
      <c r="N37" s="43"/>
      <c r="O37" s="44"/>
      <c r="P37" s="79"/>
    </row>
    <row r="38" spans="1:20" s="17" customFormat="1" ht="15" hidden="1" customHeight="1" outlineLevel="1" x14ac:dyDescent="0.3">
      <c r="A38" s="49" t="s">
        <v>100</v>
      </c>
      <c r="B38" s="81"/>
      <c r="C38" s="82"/>
      <c r="D38" s="104" t="s">
        <v>31</v>
      </c>
      <c r="E38" s="82"/>
      <c r="F38" s="82"/>
      <c r="G38" s="82"/>
      <c r="H38" s="82"/>
      <c r="I38" s="82"/>
      <c r="J38" s="183"/>
      <c r="K38" s="122"/>
      <c r="L38" s="146">
        <f>ROUNDUP(I42,0)</f>
        <v>93</v>
      </c>
      <c r="M38" s="42"/>
      <c r="N38" s="43" t="s">
        <v>42</v>
      </c>
      <c r="O38" s="44"/>
      <c r="P38" s="79">
        <f>M38*O38</f>
        <v>0</v>
      </c>
      <c r="T38" s="119"/>
    </row>
    <row r="39" spans="1:20" ht="15" hidden="1" customHeight="1" outlineLevel="1" x14ac:dyDescent="0.3">
      <c r="A39" s="45"/>
      <c r="B39" s="99"/>
      <c r="C39" s="105"/>
      <c r="D39" s="113" t="s">
        <v>53</v>
      </c>
      <c r="E39" s="100"/>
      <c r="F39" s="114">
        <f>2.15+13.05+5.56+10.25+3.5*2+3.15</f>
        <v>41.160000000000004</v>
      </c>
      <c r="G39" s="113" t="s">
        <v>54</v>
      </c>
      <c r="H39" s="114">
        <v>2.6</v>
      </c>
      <c r="I39" s="116">
        <f>F39*H39</f>
        <v>107.01600000000002</v>
      </c>
      <c r="J39" s="183"/>
      <c r="K39" s="24"/>
      <c r="L39" s="143"/>
      <c r="M39" s="47"/>
      <c r="N39" s="102"/>
      <c r="O39" s="48"/>
      <c r="P39" s="79">
        <f>M39*O39</f>
        <v>0</v>
      </c>
    </row>
    <row r="40" spans="1:20" ht="15" hidden="1" customHeight="1" outlineLevel="1" x14ac:dyDescent="0.3">
      <c r="A40" s="45"/>
      <c r="B40" s="99"/>
      <c r="C40" s="115" t="s">
        <v>40</v>
      </c>
      <c r="D40" s="113" t="s">
        <v>57</v>
      </c>
      <c r="E40" s="100"/>
      <c r="F40" s="114">
        <v>0.9</v>
      </c>
      <c r="G40" s="113" t="s">
        <v>54</v>
      </c>
      <c r="H40" s="114">
        <v>2.0299999999999998</v>
      </c>
      <c r="I40" s="116">
        <f>C40*F40*H40</f>
        <v>10.962</v>
      </c>
      <c r="J40" s="183"/>
      <c r="K40" s="24"/>
      <c r="L40" s="143"/>
      <c r="M40" s="47"/>
      <c r="N40" s="102"/>
      <c r="O40" s="48"/>
      <c r="P40" s="79"/>
    </row>
    <row r="41" spans="1:20" ht="15" hidden="1" customHeight="1" outlineLevel="1" x14ac:dyDescent="0.3">
      <c r="A41" s="45"/>
      <c r="B41" s="99"/>
      <c r="C41" s="115" t="s">
        <v>35</v>
      </c>
      <c r="D41" s="113" t="s">
        <v>57</v>
      </c>
      <c r="E41" s="100"/>
      <c r="F41" s="114">
        <v>0.9</v>
      </c>
      <c r="G41" s="113" t="s">
        <v>54</v>
      </c>
      <c r="H41" s="114">
        <v>2.15</v>
      </c>
      <c r="I41" s="116">
        <f>C41*F41*H41</f>
        <v>3.87</v>
      </c>
      <c r="J41" s="183"/>
      <c r="K41" s="24"/>
      <c r="L41" s="143"/>
      <c r="M41" s="47"/>
      <c r="N41" s="102"/>
      <c r="O41" s="48"/>
      <c r="P41" s="79">
        <f>M41*O41</f>
        <v>0</v>
      </c>
    </row>
    <row r="42" spans="1:20" ht="15" hidden="1" customHeight="1" outlineLevel="1" x14ac:dyDescent="0.3">
      <c r="A42" s="45"/>
      <c r="B42" s="99"/>
      <c r="C42" s="115"/>
      <c r="D42" s="113"/>
      <c r="E42" s="100"/>
      <c r="F42" s="114"/>
      <c r="G42" s="113"/>
      <c r="H42" s="114"/>
      <c r="I42" s="117">
        <f>I39-I41-I40</f>
        <v>92.184000000000012</v>
      </c>
      <c r="J42" s="118"/>
      <c r="K42" s="24"/>
      <c r="L42" s="143"/>
      <c r="M42" s="47"/>
      <c r="N42" s="102"/>
      <c r="O42" s="48"/>
      <c r="P42" s="79">
        <f>M42*O42</f>
        <v>0</v>
      </c>
    </row>
    <row r="43" spans="1:20" s="17" customFormat="1" ht="15" customHeight="1" collapsed="1" x14ac:dyDescent="0.3">
      <c r="A43" s="49" t="s">
        <v>98</v>
      </c>
      <c r="B43" s="103"/>
      <c r="C43" s="220" t="s">
        <v>32</v>
      </c>
      <c r="D43" s="104"/>
      <c r="E43" s="104"/>
      <c r="F43" s="104"/>
      <c r="G43" s="104"/>
      <c r="H43" s="104"/>
      <c r="I43" s="104"/>
      <c r="J43" s="227"/>
      <c r="K43" s="192"/>
      <c r="L43" s="146"/>
      <c r="M43" s="42"/>
      <c r="N43" s="43"/>
      <c r="O43" s="44"/>
      <c r="P43" s="79"/>
    </row>
    <row r="44" spans="1:20" s="17" customFormat="1" ht="15" customHeight="1" x14ac:dyDescent="0.3">
      <c r="A44" s="129" t="s">
        <v>99</v>
      </c>
      <c r="B44" s="85"/>
      <c r="C44" s="82"/>
      <c r="D44" s="104" t="s">
        <v>108</v>
      </c>
      <c r="E44" s="82"/>
      <c r="F44" s="82"/>
      <c r="G44" s="82"/>
      <c r="H44" s="82"/>
      <c r="I44" s="82"/>
      <c r="J44" s="82"/>
      <c r="K44" s="80"/>
      <c r="L44" s="146">
        <f>ROUNDUP(J58,0)</f>
        <v>1651</v>
      </c>
      <c r="M44" s="42"/>
      <c r="N44" s="43" t="s">
        <v>42</v>
      </c>
      <c r="O44" s="44"/>
      <c r="P44" s="79">
        <f>M44*O44</f>
        <v>0</v>
      </c>
    </row>
    <row r="45" spans="1:20" s="17" customFormat="1" ht="15" hidden="1" customHeight="1" outlineLevel="1" x14ac:dyDescent="0.3">
      <c r="A45" s="129"/>
      <c r="B45" s="197"/>
      <c r="C45" s="82"/>
      <c r="D45" s="82" t="s">
        <v>92</v>
      </c>
      <c r="E45" s="82"/>
      <c r="F45" s="82"/>
      <c r="G45" s="121">
        <f>L38</f>
        <v>93</v>
      </c>
      <c r="H45" s="82" t="s">
        <v>89</v>
      </c>
      <c r="I45" s="208">
        <f>G45*1</f>
        <v>93</v>
      </c>
      <c r="J45" s="82"/>
      <c r="K45" s="80"/>
      <c r="L45" s="143"/>
      <c r="M45" s="47"/>
      <c r="N45" s="102"/>
      <c r="O45" s="48"/>
      <c r="P45" s="79"/>
    </row>
    <row r="46" spans="1:20" s="17" customFormat="1" ht="15" hidden="1" customHeight="1" outlineLevel="1" x14ac:dyDescent="0.3">
      <c r="A46" s="129"/>
      <c r="B46" s="197"/>
      <c r="C46" s="82"/>
      <c r="D46" s="82" t="s">
        <v>93</v>
      </c>
      <c r="E46" s="82"/>
      <c r="F46" s="82"/>
      <c r="G46" s="121">
        <f>5.8+2.5*2+8.76+1.7+5*2+13*2+0.7+0.6+1.8+1.7+1.1+1.2</f>
        <v>64.360000000000014</v>
      </c>
      <c r="H46" s="82" t="s">
        <v>60</v>
      </c>
      <c r="I46" s="186">
        <f>G46*2</f>
        <v>128.72000000000003</v>
      </c>
      <c r="J46" s="82"/>
      <c r="K46" s="211"/>
      <c r="L46" s="143"/>
      <c r="M46" s="47"/>
      <c r="N46" s="102"/>
      <c r="O46" s="48"/>
      <c r="P46" s="79"/>
    </row>
    <row r="47" spans="1:20" s="17" customFormat="1" ht="15" hidden="1" customHeight="1" outlineLevel="1" x14ac:dyDescent="0.3">
      <c r="A47" s="129"/>
      <c r="B47" s="207"/>
      <c r="C47" s="82"/>
      <c r="D47" s="82" t="s">
        <v>93</v>
      </c>
      <c r="E47" s="82"/>
      <c r="F47" s="82"/>
      <c r="G47" s="121">
        <f>3.69+5.5+14.42+1.86+0.46*3+13.02+2.03*2+1.76*2</f>
        <v>47.45</v>
      </c>
      <c r="H47" s="82" t="s">
        <v>89</v>
      </c>
      <c r="I47" s="209">
        <f>G47*1</f>
        <v>47.45</v>
      </c>
      <c r="J47" s="82"/>
      <c r="K47" s="80"/>
      <c r="L47" s="143"/>
      <c r="M47" s="47"/>
      <c r="N47" s="102"/>
      <c r="O47" s="48"/>
      <c r="P47" s="79"/>
    </row>
    <row r="48" spans="1:20" s="17" customFormat="1" ht="15" hidden="1" customHeight="1" outlineLevel="1" x14ac:dyDescent="0.3">
      <c r="A48" s="129"/>
      <c r="B48" s="207"/>
      <c r="C48" s="82"/>
      <c r="D48" s="82"/>
      <c r="E48" s="82"/>
      <c r="F48" s="82"/>
      <c r="G48" s="121"/>
      <c r="H48" s="82"/>
      <c r="I48" s="210">
        <f>SUM(I45:I47)</f>
        <v>269.17</v>
      </c>
      <c r="J48" s="82"/>
      <c r="K48" s="80"/>
      <c r="L48" s="143"/>
      <c r="M48" s="47"/>
      <c r="N48" s="102"/>
      <c r="O48" s="48"/>
      <c r="P48" s="79"/>
    </row>
    <row r="49" spans="1:16" ht="15" hidden="1" customHeight="1" outlineLevel="1" x14ac:dyDescent="0.3">
      <c r="A49" s="49"/>
      <c r="B49" s="151"/>
      <c r="C49" s="88"/>
      <c r="D49" s="84" t="s">
        <v>53</v>
      </c>
      <c r="E49" s="145"/>
      <c r="F49" s="200">
        <f>L14+L38-L70</f>
        <v>577</v>
      </c>
      <c r="G49" s="84" t="s">
        <v>54</v>
      </c>
      <c r="H49" s="200">
        <v>2.6</v>
      </c>
      <c r="I49" s="201">
        <f>F49*H49</f>
        <v>1500.2</v>
      </c>
      <c r="J49" s="82"/>
      <c r="K49" s="80"/>
      <c r="L49" s="143"/>
      <c r="M49" s="47"/>
      <c r="N49" s="102"/>
      <c r="O49" s="48"/>
      <c r="P49" s="79">
        <f>M49*O49</f>
        <v>0</v>
      </c>
    </row>
    <row r="50" spans="1:16" ht="15" hidden="1" customHeight="1" outlineLevel="1" x14ac:dyDescent="0.3">
      <c r="A50" s="49"/>
      <c r="B50" s="151"/>
      <c r="C50" s="147" t="s">
        <v>66</v>
      </c>
      <c r="D50" s="84" t="s">
        <v>57</v>
      </c>
      <c r="E50" s="145"/>
      <c r="F50" s="200">
        <v>0.9</v>
      </c>
      <c r="G50" s="84" t="s">
        <v>54</v>
      </c>
      <c r="H50" s="200">
        <v>2.04</v>
      </c>
      <c r="I50" s="201">
        <f>C50*F50*H50</f>
        <v>51.408000000000001</v>
      </c>
      <c r="J50" s="82"/>
      <c r="K50" s="80"/>
      <c r="L50" s="143"/>
      <c r="M50" s="47"/>
      <c r="N50" s="102"/>
      <c r="O50" s="48"/>
      <c r="P50" s="79">
        <f>M50*O50</f>
        <v>0</v>
      </c>
    </row>
    <row r="51" spans="1:16" ht="15" hidden="1" customHeight="1" outlineLevel="1" x14ac:dyDescent="0.3">
      <c r="A51" s="49"/>
      <c r="B51" s="151"/>
      <c r="C51" s="147" t="s">
        <v>65</v>
      </c>
      <c r="D51" s="84" t="s">
        <v>57</v>
      </c>
      <c r="E51" s="145"/>
      <c r="F51" s="200">
        <v>1.5</v>
      </c>
      <c r="G51" s="84" t="s">
        <v>54</v>
      </c>
      <c r="H51" s="200">
        <v>2.15</v>
      </c>
      <c r="I51" s="201">
        <f>C51*F51*H51</f>
        <v>64.5</v>
      </c>
      <c r="J51" s="82"/>
      <c r="K51" s="80"/>
      <c r="L51" s="143"/>
      <c r="M51" s="47"/>
      <c r="N51" s="102"/>
      <c r="O51" s="48"/>
      <c r="P51" s="79">
        <f>M51*O51</f>
        <v>0</v>
      </c>
    </row>
    <row r="52" spans="1:16" ht="15" hidden="1" customHeight="1" outlineLevel="1" x14ac:dyDescent="0.3">
      <c r="A52" s="49"/>
      <c r="B52" s="198"/>
      <c r="C52" s="147" t="s">
        <v>34</v>
      </c>
      <c r="D52" s="84" t="s">
        <v>55</v>
      </c>
      <c r="E52" s="145"/>
      <c r="F52" s="200">
        <v>0.8</v>
      </c>
      <c r="G52" s="84" t="s">
        <v>54</v>
      </c>
      <c r="H52" s="200">
        <v>1.05</v>
      </c>
      <c r="I52" s="201">
        <f>B52*C52*F52*H52</f>
        <v>0</v>
      </c>
      <c r="J52" s="82"/>
      <c r="K52" s="80"/>
      <c r="L52" s="143"/>
      <c r="M52" s="47"/>
      <c r="N52" s="102"/>
      <c r="O52" s="48"/>
      <c r="P52" s="79">
        <f>M52*O52</f>
        <v>0</v>
      </c>
    </row>
    <row r="53" spans="1:16" ht="15" hidden="1" customHeight="1" outlineLevel="1" x14ac:dyDescent="0.3">
      <c r="A53" s="49"/>
      <c r="B53" s="198"/>
      <c r="C53" s="202" t="s">
        <v>35</v>
      </c>
      <c r="D53" s="203" t="s">
        <v>55</v>
      </c>
      <c r="E53" s="204"/>
      <c r="F53" s="205">
        <v>1.8</v>
      </c>
      <c r="G53" s="203" t="s">
        <v>54</v>
      </c>
      <c r="H53" s="205">
        <v>1.05</v>
      </c>
      <c r="I53" s="206">
        <f>B53*C53*F53*H53</f>
        <v>0</v>
      </c>
      <c r="J53" s="206"/>
      <c r="K53" s="150"/>
      <c r="L53" s="143"/>
      <c r="M53" s="47"/>
      <c r="N53" s="102"/>
      <c r="O53" s="48"/>
      <c r="P53" s="79">
        <f t="shared" ref="P53:P88" si="2">M53*O53</f>
        <v>0</v>
      </c>
    </row>
    <row r="54" spans="1:16" ht="15" hidden="1" customHeight="1" outlineLevel="1" x14ac:dyDescent="0.3">
      <c r="A54" s="49"/>
      <c r="B54" s="198"/>
      <c r="C54" s="158" t="s">
        <v>35</v>
      </c>
      <c r="D54" s="153" t="s">
        <v>55</v>
      </c>
      <c r="E54" s="154"/>
      <c r="F54" s="155">
        <v>100</v>
      </c>
      <c r="G54" s="153" t="s">
        <v>54</v>
      </c>
      <c r="H54" s="155">
        <v>1.05</v>
      </c>
      <c r="I54" s="156">
        <f>B54*C54*F54*H54</f>
        <v>0</v>
      </c>
      <c r="J54" s="156"/>
      <c r="K54" s="157"/>
      <c r="L54" s="143"/>
      <c r="M54" s="47"/>
      <c r="N54" s="102"/>
      <c r="O54" s="48"/>
      <c r="P54" s="79">
        <f t="shared" si="2"/>
        <v>0</v>
      </c>
    </row>
    <row r="55" spans="1:16" ht="15" hidden="1" customHeight="1" outlineLevel="1" x14ac:dyDescent="0.3">
      <c r="A55" s="49"/>
      <c r="B55" s="199"/>
      <c r="C55" s="160" t="s">
        <v>35</v>
      </c>
      <c r="D55" s="161" t="s">
        <v>64</v>
      </c>
      <c r="E55" s="162"/>
      <c r="F55" s="163">
        <v>0.95</v>
      </c>
      <c r="G55" s="161" t="s">
        <v>54</v>
      </c>
      <c r="H55" s="163">
        <v>0.85</v>
      </c>
      <c r="I55" s="164">
        <f>C55*F55*H55</f>
        <v>1.615</v>
      </c>
      <c r="J55" s="164"/>
      <c r="K55" s="165"/>
      <c r="L55" s="143"/>
      <c r="M55" s="47"/>
      <c r="N55" s="102"/>
      <c r="O55" s="48"/>
      <c r="P55" s="79">
        <f t="shared" si="2"/>
        <v>0</v>
      </c>
    </row>
    <row r="56" spans="1:16" ht="15" hidden="1" customHeight="1" outlineLevel="1" x14ac:dyDescent="0.3">
      <c r="A56" s="49"/>
      <c r="B56" s="128"/>
      <c r="C56" s="115" t="s">
        <v>34</v>
      </c>
      <c r="D56" s="113" t="s">
        <v>63</v>
      </c>
      <c r="E56" s="100"/>
      <c r="F56" s="114">
        <v>0.8</v>
      </c>
      <c r="G56" s="113" t="s">
        <v>54</v>
      </c>
      <c r="H56" s="114">
        <v>1.35</v>
      </c>
      <c r="I56" s="116">
        <f>C56*F56*H56</f>
        <v>1.08</v>
      </c>
      <c r="J56" s="116"/>
      <c r="K56" s="46"/>
      <c r="L56" s="143"/>
      <c r="M56" s="47"/>
      <c r="N56" s="102"/>
      <c r="O56" s="48"/>
      <c r="P56" s="79">
        <f t="shared" si="2"/>
        <v>0</v>
      </c>
    </row>
    <row r="57" spans="1:16" ht="15" hidden="1" customHeight="1" outlineLevel="1" x14ac:dyDescent="0.3">
      <c r="A57" s="49"/>
      <c r="B57" s="99"/>
      <c r="C57" s="115"/>
      <c r="D57" s="113"/>
      <c r="E57" s="100"/>
      <c r="F57" s="114"/>
      <c r="G57" s="113"/>
      <c r="H57" s="114"/>
      <c r="I57" s="117">
        <f>I49-I50-I51-I52-I53-I54-I55-I56</f>
        <v>1381.5970000000002</v>
      </c>
      <c r="J57" s="118"/>
      <c r="K57" s="46"/>
      <c r="L57" s="143"/>
      <c r="M57" s="47"/>
      <c r="N57" s="102"/>
      <c r="O57" s="48"/>
      <c r="P57" s="79">
        <f t="shared" si="2"/>
        <v>0</v>
      </c>
    </row>
    <row r="58" spans="1:16" ht="15" hidden="1" customHeight="1" outlineLevel="1" x14ac:dyDescent="0.3">
      <c r="A58" s="49"/>
      <c r="B58" s="221"/>
      <c r="C58" s="222"/>
      <c r="D58" s="223"/>
      <c r="E58" s="224"/>
      <c r="F58" s="225"/>
      <c r="G58" s="223"/>
      <c r="H58" s="225"/>
      <c r="I58" s="226"/>
      <c r="J58" s="226">
        <f>I57+I48</f>
        <v>1650.7670000000003</v>
      </c>
      <c r="K58" s="30"/>
      <c r="L58" s="143"/>
      <c r="M58" s="47"/>
      <c r="N58" s="102"/>
      <c r="O58" s="48"/>
      <c r="P58" s="79"/>
    </row>
    <row r="59" spans="1:16" s="17" customFormat="1" ht="15" customHeight="1" collapsed="1" x14ac:dyDescent="0.3">
      <c r="A59" s="49" t="s">
        <v>100</v>
      </c>
      <c r="B59" s="85"/>
      <c r="C59" s="84"/>
      <c r="D59" s="104" t="s">
        <v>61</v>
      </c>
      <c r="E59" s="82"/>
      <c r="F59" s="82"/>
      <c r="G59" s="82"/>
      <c r="H59" s="82"/>
      <c r="I59" s="82"/>
      <c r="J59" s="82"/>
      <c r="K59" s="87"/>
      <c r="L59" s="146">
        <v>17</v>
      </c>
      <c r="M59" s="42"/>
      <c r="N59" s="43" t="s">
        <v>42</v>
      </c>
      <c r="O59" s="44"/>
      <c r="P59" s="79">
        <f t="shared" si="2"/>
        <v>0</v>
      </c>
    </row>
    <row r="60" spans="1:16" s="17" customFormat="1" ht="15" customHeight="1" x14ac:dyDescent="0.3">
      <c r="A60" s="129" t="s">
        <v>109</v>
      </c>
      <c r="B60" s="85"/>
      <c r="C60" s="82"/>
      <c r="D60" s="104" t="s">
        <v>81</v>
      </c>
      <c r="E60" s="82"/>
      <c r="F60" s="82"/>
      <c r="G60" s="82"/>
      <c r="H60" s="82"/>
      <c r="I60" s="82"/>
      <c r="J60" s="82"/>
      <c r="K60" s="80"/>
      <c r="L60" s="146">
        <f>ROUNDUP(K63,0)</f>
        <v>85</v>
      </c>
      <c r="M60" s="42"/>
      <c r="N60" s="43" t="s">
        <v>42</v>
      </c>
      <c r="O60" s="44"/>
      <c r="P60" s="79">
        <f t="shared" si="2"/>
        <v>0</v>
      </c>
    </row>
    <row r="61" spans="1:16" ht="15" hidden="1" customHeight="1" outlineLevel="1" x14ac:dyDescent="0.3">
      <c r="A61" s="45"/>
      <c r="B61" s="99"/>
      <c r="C61" s="115" t="s">
        <v>83</v>
      </c>
      <c r="D61" s="113" t="s">
        <v>57</v>
      </c>
      <c r="E61" s="100"/>
      <c r="F61" s="114">
        <v>1.03</v>
      </c>
      <c r="G61" s="113" t="s">
        <v>54</v>
      </c>
      <c r="H61" s="114">
        <v>2.15</v>
      </c>
      <c r="I61" s="116">
        <f>C61*F61*H61</f>
        <v>17.716000000000001</v>
      </c>
      <c r="J61" s="116"/>
      <c r="K61" s="120" t="s">
        <v>60</v>
      </c>
      <c r="L61" s="143"/>
      <c r="M61" s="47"/>
      <c r="N61" s="102"/>
      <c r="O61" s="48"/>
      <c r="P61" s="79">
        <f t="shared" si="2"/>
        <v>0</v>
      </c>
    </row>
    <row r="62" spans="1:16" ht="15" hidden="1" customHeight="1" outlineLevel="1" x14ac:dyDescent="0.3">
      <c r="A62" s="45"/>
      <c r="B62" s="99"/>
      <c r="C62" s="115" t="s">
        <v>45</v>
      </c>
      <c r="D62" s="113" t="s">
        <v>57</v>
      </c>
      <c r="E62" s="100"/>
      <c r="F62" s="114">
        <v>1.63</v>
      </c>
      <c r="G62" s="113" t="s">
        <v>54</v>
      </c>
      <c r="H62" s="114">
        <v>2.15</v>
      </c>
      <c r="I62" s="116">
        <f>C62*F62*H62</f>
        <v>24.531499999999998</v>
      </c>
      <c r="J62" s="228"/>
      <c r="K62" s="193" t="s">
        <v>60</v>
      </c>
      <c r="L62" s="143"/>
      <c r="M62" s="47"/>
      <c r="N62" s="102"/>
      <c r="O62" s="48"/>
      <c r="P62" s="79">
        <f t="shared" si="2"/>
        <v>0</v>
      </c>
    </row>
    <row r="63" spans="1:16" ht="15" hidden="1" customHeight="1" outlineLevel="1" x14ac:dyDescent="0.3">
      <c r="A63" s="45"/>
      <c r="B63" s="99"/>
      <c r="C63" s="115"/>
      <c r="D63" s="113"/>
      <c r="E63" s="100"/>
      <c r="F63" s="114"/>
      <c r="G63" s="113"/>
      <c r="H63" s="114"/>
      <c r="I63" s="194">
        <f>I61+I62</f>
        <v>42.247500000000002</v>
      </c>
      <c r="J63" s="116"/>
      <c r="K63" s="195">
        <f>I63*2</f>
        <v>84.495000000000005</v>
      </c>
      <c r="L63" s="143"/>
      <c r="M63" s="47"/>
      <c r="N63" s="102"/>
      <c r="O63" s="48"/>
      <c r="P63" s="79">
        <f t="shared" si="2"/>
        <v>0</v>
      </c>
    </row>
    <row r="64" spans="1:16" s="17" customFormat="1" ht="15" customHeight="1" collapsed="1" x14ac:dyDescent="0.3">
      <c r="A64" s="129" t="s">
        <v>110</v>
      </c>
      <c r="B64" s="85"/>
      <c r="C64" s="82"/>
      <c r="D64" s="104" t="s">
        <v>82</v>
      </c>
      <c r="E64" s="82"/>
      <c r="F64" s="82"/>
      <c r="G64" s="82"/>
      <c r="H64" s="82"/>
      <c r="I64" s="82"/>
      <c r="J64" s="82"/>
      <c r="K64" s="80"/>
      <c r="L64" s="146">
        <f>ROUNDUP(K68,0)</f>
        <v>13</v>
      </c>
      <c r="M64" s="42"/>
      <c r="N64" s="43" t="s">
        <v>42</v>
      </c>
      <c r="O64" s="44"/>
      <c r="P64" s="79">
        <f>M64*O64</f>
        <v>0</v>
      </c>
    </row>
    <row r="65" spans="1:20" ht="15" hidden="1" customHeight="1" outlineLevel="1" x14ac:dyDescent="0.3">
      <c r="A65" s="45"/>
      <c r="B65" s="99"/>
      <c r="C65" s="115" t="s">
        <v>37</v>
      </c>
      <c r="D65" s="113" t="s">
        <v>57</v>
      </c>
      <c r="E65" s="100"/>
      <c r="F65" s="114">
        <v>1.03</v>
      </c>
      <c r="G65" s="113" t="s">
        <v>54</v>
      </c>
      <c r="H65" s="114">
        <v>2.04</v>
      </c>
      <c r="I65" s="116">
        <f>C65*F65*H65</f>
        <v>10.506</v>
      </c>
      <c r="J65" s="116"/>
      <c r="K65" s="120" t="s">
        <v>89</v>
      </c>
      <c r="L65" s="143"/>
      <c r="M65" s="47"/>
      <c r="N65" s="102"/>
      <c r="O65" s="48"/>
      <c r="P65" s="79">
        <f>M65*O65</f>
        <v>0</v>
      </c>
    </row>
    <row r="66" spans="1:20" ht="15" hidden="1" customHeight="1" outlineLevel="1" x14ac:dyDescent="0.3">
      <c r="A66" s="45"/>
      <c r="B66" s="99"/>
      <c r="C66" s="115" t="s">
        <v>34</v>
      </c>
      <c r="D66" s="113" t="s">
        <v>57</v>
      </c>
      <c r="E66" s="100"/>
      <c r="F66" s="114">
        <v>0.47</v>
      </c>
      <c r="G66" s="113" t="s">
        <v>54</v>
      </c>
      <c r="H66" s="114">
        <v>2.04</v>
      </c>
      <c r="I66" s="116">
        <f>C66*F66*H66</f>
        <v>0.95879999999999999</v>
      </c>
      <c r="J66" s="116"/>
      <c r="K66" s="120" t="s">
        <v>89</v>
      </c>
      <c r="L66" s="143"/>
      <c r="M66" s="47"/>
      <c r="N66" s="102"/>
      <c r="O66" s="48"/>
      <c r="P66" s="79">
        <f>M66*O66</f>
        <v>0</v>
      </c>
    </row>
    <row r="67" spans="1:20" ht="15" hidden="1" customHeight="1" outlineLevel="1" x14ac:dyDescent="0.3">
      <c r="A67" s="45"/>
      <c r="B67" s="99"/>
      <c r="C67" s="115" t="s">
        <v>34</v>
      </c>
      <c r="D67" s="113" t="s">
        <v>57</v>
      </c>
      <c r="E67" s="100"/>
      <c r="F67" s="114">
        <v>0.6</v>
      </c>
      <c r="G67" s="113" t="s">
        <v>54</v>
      </c>
      <c r="H67" s="114">
        <v>2.04</v>
      </c>
      <c r="I67" s="116">
        <f>C67*F67*H67</f>
        <v>1.224</v>
      </c>
      <c r="J67" s="116"/>
      <c r="K67" s="120" t="s">
        <v>89</v>
      </c>
      <c r="L67" s="143"/>
      <c r="M67" s="47"/>
      <c r="N67" s="102"/>
      <c r="O67" s="48"/>
      <c r="P67" s="79">
        <f>M67*O67</f>
        <v>0</v>
      </c>
    </row>
    <row r="68" spans="1:20" ht="15" hidden="1" customHeight="1" outlineLevel="1" x14ac:dyDescent="0.3">
      <c r="A68" s="45"/>
      <c r="B68" s="99"/>
      <c r="C68" s="115"/>
      <c r="D68" s="113"/>
      <c r="E68" s="100"/>
      <c r="F68" s="114"/>
      <c r="G68" s="113"/>
      <c r="H68" s="114"/>
      <c r="I68" s="194">
        <f>I65+I67+I66</f>
        <v>12.688800000000001</v>
      </c>
      <c r="J68" s="116"/>
      <c r="K68" s="195">
        <f>I68*1</f>
        <v>12.688800000000001</v>
      </c>
      <c r="L68" s="143"/>
      <c r="M68" s="47"/>
      <c r="N68" s="102"/>
      <c r="O68" s="48"/>
      <c r="P68" s="79">
        <f>M68*O68</f>
        <v>0</v>
      </c>
    </row>
    <row r="69" spans="1:20" s="17" customFormat="1" ht="15" customHeight="1" collapsed="1" x14ac:dyDescent="0.3">
      <c r="A69" s="49" t="s">
        <v>101</v>
      </c>
      <c r="B69" s="103"/>
      <c r="C69" s="220" t="s">
        <v>33</v>
      </c>
      <c r="D69" s="104"/>
      <c r="E69" s="104"/>
      <c r="F69" s="104"/>
      <c r="G69" s="104"/>
      <c r="H69" s="104"/>
      <c r="I69" s="104"/>
      <c r="J69" s="104"/>
      <c r="K69" s="80"/>
      <c r="L69" s="146"/>
      <c r="M69" s="42"/>
      <c r="N69" s="43"/>
      <c r="O69" s="44"/>
      <c r="P69" s="79"/>
      <c r="T69" s="119"/>
    </row>
    <row r="70" spans="1:20" s="17" customFormat="1" ht="15" customHeight="1" x14ac:dyDescent="0.3">
      <c r="A70" s="49" t="s">
        <v>102</v>
      </c>
      <c r="B70" s="85"/>
      <c r="C70" s="84"/>
      <c r="D70" s="104" t="s">
        <v>108</v>
      </c>
      <c r="E70" s="84"/>
      <c r="F70" s="84"/>
      <c r="G70" s="84"/>
      <c r="H70" s="84"/>
      <c r="I70" s="84"/>
      <c r="J70" s="84"/>
      <c r="K70" s="86"/>
      <c r="L70" s="146">
        <f>ROUNDUP(I79,0)</f>
        <v>698</v>
      </c>
      <c r="M70" s="42"/>
      <c r="N70" s="43" t="s">
        <v>42</v>
      </c>
      <c r="O70" s="44"/>
      <c r="P70" s="79">
        <f t="shared" si="2"/>
        <v>0</v>
      </c>
      <c r="S70" s="196"/>
    </row>
    <row r="71" spans="1:20" ht="15" hidden="1" customHeight="1" outlineLevel="1" x14ac:dyDescent="0.3">
      <c r="A71" s="45"/>
      <c r="B71" s="99"/>
      <c r="C71" s="105"/>
      <c r="D71" s="113" t="s">
        <v>53</v>
      </c>
      <c r="E71" s="100"/>
      <c r="F71" s="114">
        <f>8.7+27.47+7.02+14.1+3.6*3+11.17+8.79+3.16*2+0.7*2+1.76*2+6.46*2+5.65+0.45*2+1.4+1.9*2+5.34*2+10.25*2+8.83*2+8.39*2+3.35*6+6.15+0.63+4.4+6.3*3+4.4+3.27*2+6.9+2.9*2+2.4*4+4.9*2+1+0.4*5+2.37*2+5.3+2</f>
        <v>297.84000000000009</v>
      </c>
      <c r="G71" s="113" t="s">
        <v>54</v>
      </c>
      <c r="H71" s="114">
        <v>2.6</v>
      </c>
      <c r="I71" s="116">
        <f>F71*H71</f>
        <v>774.38400000000024</v>
      </c>
      <c r="J71" s="116"/>
      <c r="K71" s="46"/>
      <c r="L71" s="143"/>
      <c r="M71" s="47"/>
      <c r="N71" s="102"/>
      <c r="O71" s="48"/>
      <c r="P71" s="79">
        <f t="shared" si="2"/>
        <v>0</v>
      </c>
    </row>
    <row r="72" spans="1:20" ht="15" hidden="1" customHeight="1" outlineLevel="1" x14ac:dyDescent="0.3">
      <c r="A72" s="45"/>
      <c r="B72" s="99"/>
      <c r="C72" s="115" t="s">
        <v>62</v>
      </c>
      <c r="D72" s="113" t="s">
        <v>57</v>
      </c>
      <c r="E72" s="100"/>
      <c r="F72" s="114">
        <v>0.9</v>
      </c>
      <c r="G72" s="113" t="s">
        <v>54</v>
      </c>
      <c r="H72" s="114">
        <v>2.04</v>
      </c>
      <c r="I72" s="116">
        <f>C72*F72*H72</f>
        <v>38.556000000000004</v>
      </c>
      <c r="J72" s="116"/>
      <c r="K72" s="46"/>
      <c r="L72" s="143"/>
      <c r="M72" s="47"/>
      <c r="N72" s="102"/>
      <c r="O72" s="48"/>
      <c r="P72" s="79">
        <f t="shared" si="2"/>
        <v>0</v>
      </c>
    </row>
    <row r="73" spans="1:20" ht="15" hidden="1" customHeight="1" outlineLevel="1" x14ac:dyDescent="0.3">
      <c r="A73" s="45"/>
      <c r="B73" s="99"/>
      <c r="C73" s="115" t="s">
        <v>59</v>
      </c>
      <c r="D73" s="113" t="s">
        <v>57</v>
      </c>
      <c r="E73" s="100"/>
      <c r="F73" s="114">
        <v>1.5</v>
      </c>
      <c r="G73" s="113" t="s">
        <v>54</v>
      </c>
      <c r="H73" s="114">
        <v>2.15</v>
      </c>
      <c r="I73" s="116">
        <f>C73*F73*H73</f>
        <v>35.475000000000001</v>
      </c>
      <c r="J73" s="116"/>
      <c r="K73" s="46"/>
      <c r="L73" s="143"/>
      <c r="M73" s="47"/>
      <c r="N73" s="102"/>
      <c r="O73" s="48"/>
      <c r="P73" s="79">
        <f t="shared" si="2"/>
        <v>0</v>
      </c>
    </row>
    <row r="74" spans="1:20" ht="15" hidden="1" customHeight="1" outlineLevel="1" x14ac:dyDescent="0.3">
      <c r="A74" s="45"/>
      <c r="B74" s="128"/>
      <c r="C74" s="115" t="s">
        <v>35</v>
      </c>
      <c r="D74" s="113" t="s">
        <v>55</v>
      </c>
      <c r="E74" s="100"/>
      <c r="F74" s="114">
        <v>1.1000000000000001</v>
      </c>
      <c r="G74" s="113" t="s">
        <v>54</v>
      </c>
      <c r="H74" s="114">
        <v>1.05</v>
      </c>
      <c r="I74" s="116">
        <f>B74*C74*F74*H74</f>
        <v>0</v>
      </c>
      <c r="J74" s="116"/>
      <c r="K74" s="46"/>
      <c r="L74" s="143"/>
      <c r="M74" s="47"/>
      <c r="N74" s="102"/>
      <c r="O74" s="48"/>
      <c r="P74" s="79">
        <f t="shared" si="2"/>
        <v>0</v>
      </c>
    </row>
    <row r="75" spans="1:20" ht="15" hidden="1" customHeight="1" outlineLevel="1" x14ac:dyDescent="0.3">
      <c r="A75" s="45"/>
      <c r="B75" s="128"/>
      <c r="C75" s="115" t="s">
        <v>35</v>
      </c>
      <c r="D75" s="113" t="s">
        <v>55</v>
      </c>
      <c r="E75" s="100"/>
      <c r="F75" s="114">
        <v>1.6</v>
      </c>
      <c r="G75" s="113" t="s">
        <v>54</v>
      </c>
      <c r="H75" s="114">
        <v>1.05</v>
      </c>
      <c r="I75" s="116">
        <f>B75*C75*F75*H75</f>
        <v>0</v>
      </c>
      <c r="J75" s="116"/>
      <c r="K75" s="46"/>
      <c r="L75" s="143"/>
      <c r="M75" s="47"/>
      <c r="N75" s="102"/>
      <c r="O75" s="48"/>
      <c r="P75" s="79">
        <f t="shared" si="2"/>
        <v>0</v>
      </c>
    </row>
    <row r="76" spans="1:20" ht="15" hidden="1" customHeight="1" outlineLevel="1" x14ac:dyDescent="0.3">
      <c r="A76" s="45"/>
      <c r="B76" s="128"/>
      <c r="C76" s="115" t="s">
        <v>34</v>
      </c>
      <c r="D76" s="113" t="s">
        <v>55</v>
      </c>
      <c r="E76" s="100"/>
      <c r="F76" s="114">
        <v>0.8</v>
      </c>
      <c r="G76" s="113" t="s">
        <v>54</v>
      </c>
      <c r="H76" s="114">
        <v>1.05</v>
      </c>
      <c r="I76" s="116">
        <f>B76*C76*F76*H76</f>
        <v>0</v>
      </c>
      <c r="J76" s="116"/>
      <c r="K76" s="46"/>
      <c r="L76" s="143"/>
      <c r="M76" s="47"/>
      <c r="N76" s="102"/>
      <c r="O76" s="48"/>
      <c r="P76" s="79">
        <f t="shared" si="2"/>
        <v>0</v>
      </c>
    </row>
    <row r="77" spans="1:20" ht="15" hidden="1" customHeight="1" outlineLevel="1" x14ac:dyDescent="0.3">
      <c r="A77" s="45"/>
      <c r="B77" s="128"/>
      <c r="C77" s="115" t="s">
        <v>35</v>
      </c>
      <c r="D77" s="113" t="s">
        <v>64</v>
      </c>
      <c r="E77" s="100"/>
      <c r="F77" s="114">
        <v>0.95</v>
      </c>
      <c r="G77" s="113" t="s">
        <v>54</v>
      </c>
      <c r="H77" s="114">
        <v>0.85</v>
      </c>
      <c r="I77" s="116">
        <f>C77*F77*H77</f>
        <v>1.615</v>
      </c>
      <c r="J77" s="116"/>
      <c r="K77" s="46"/>
      <c r="L77" s="143"/>
      <c r="M77" s="47"/>
      <c r="N77" s="102"/>
      <c r="O77" s="48"/>
      <c r="P77" s="79">
        <f t="shared" si="2"/>
        <v>0</v>
      </c>
    </row>
    <row r="78" spans="1:20" ht="15" hidden="1" customHeight="1" outlineLevel="1" x14ac:dyDescent="0.3">
      <c r="A78" s="45"/>
      <c r="B78" s="128"/>
      <c r="C78" s="115" t="s">
        <v>34</v>
      </c>
      <c r="D78" s="113" t="s">
        <v>63</v>
      </c>
      <c r="E78" s="100"/>
      <c r="F78" s="114">
        <v>0.8</v>
      </c>
      <c r="G78" s="113" t="s">
        <v>54</v>
      </c>
      <c r="H78" s="114">
        <v>1.35</v>
      </c>
      <c r="I78" s="116">
        <f>C78*F78*H78</f>
        <v>1.08</v>
      </c>
      <c r="J78" s="116"/>
      <c r="K78" s="46"/>
      <c r="L78" s="143"/>
      <c r="M78" s="47"/>
      <c r="N78" s="102"/>
      <c r="O78" s="48"/>
      <c r="P78" s="79">
        <f t="shared" si="2"/>
        <v>0</v>
      </c>
    </row>
    <row r="79" spans="1:20" ht="15" hidden="1" customHeight="1" outlineLevel="1" x14ac:dyDescent="0.3">
      <c r="A79" s="45"/>
      <c r="B79" s="99"/>
      <c r="C79" s="115"/>
      <c r="D79" s="113"/>
      <c r="E79" s="100"/>
      <c r="F79" s="114"/>
      <c r="G79" s="113"/>
      <c r="H79" s="114"/>
      <c r="I79" s="117">
        <f>I71-I72-I73-I74-I75-I76-I77-I78</f>
        <v>697.65800000000013</v>
      </c>
      <c r="J79" s="118"/>
      <c r="K79" s="46"/>
      <c r="L79" s="143"/>
      <c r="M79" s="47"/>
      <c r="N79" s="102"/>
      <c r="O79" s="48"/>
      <c r="P79" s="79">
        <f t="shared" si="2"/>
        <v>0</v>
      </c>
    </row>
    <row r="80" spans="1:20" s="17" customFormat="1" ht="15" customHeight="1" collapsed="1" x14ac:dyDescent="0.3">
      <c r="A80" s="49" t="s">
        <v>103</v>
      </c>
      <c r="B80" s="85"/>
      <c r="C80" s="84"/>
      <c r="D80" s="104" t="s">
        <v>61</v>
      </c>
      <c r="E80" s="82"/>
      <c r="F80" s="82"/>
      <c r="G80" s="82"/>
      <c r="H80" s="82"/>
      <c r="I80" s="82"/>
      <c r="J80" s="82"/>
      <c r="K80" s="87"/>
      <c r="L80" s="146">
        <f>ROUNDUP(34.41,0)</f>
        <v>35</v>
      </c>
      <c r="M80" s="42"/>
      <c r="N80" s="43" t="s">
        <v>42</v>
      </c>
      <c r="O80" s="44"/>
      <c r="P80" s="79">
        <f t="shared" si="2"/>
        <v>0</v>
      </c>
    </row>
    <row r="81" spans="1:16" s="17" customFormat="1" x14ac:dyDescent="0.3">
      <c r="A81" s="129" t="s">
        <v>104</v>
      </c>
      <c r="B81" s="85"/>
      <c r="C81" s="82"/>
      <c r="D81" s="104" t="s">
        <v>81</v>
      </c>
      <c r="E81" s="82"/>
      <c r="F81" s="82"/>
      <c r="G81" s="82"/>
      <c r="H81" s="82"/>
      <c r="I81" s="82"/>
      <c r="J81" s="82"/>
      <c r="K81" s="87"/>
      <c r="L81" s="146">
        <f>ROUNDUP(K84,0)</f>
        <v>75</v>
      </c>
      <c r="M81" s="42"/>
      <c r="N81" s="43" t="s">
        <v>42</v>
      </c>
      <c r="O81" s="44"/>
      <c r="P81" s="79">
        <f t="shared" si="2"/>
        <v>0</v>
      </c>
    </row>
    <row r="82" spans="1:16" ht="15" hidden="1" customHeight="1" outlineLevel="1" x14ac:dyDescent="0.3">
      <c r="A82" s="45"/>
      <c r="B82" s="99"/>
      <c r="C82" s="115" t="s">
        <v>91</v>
      </c>
      <c r="D82" s="113" t="s">
        <v>57</v>
      </c>
      <c r="E82" s="100"/>
      <c r="F82" s="114">
        <v>1.03</v>
      </c>
      <c r="G82" s="113" t="s">
        <v>54</v>
      </c>
      <c r="H82" s="114">
        <v>2.15</v>
      </c>
      <c r="I82" s="116">
        <f>C82*F82*H82</f>
        <v>19.930499999999999</v>
      </c>
      <c r="J82" s="116"/>
      <c r="K82" s="120" t="s">
        <v>60</v>
      </c>
      <c r="L82" s="143"/>
      <c r="M82" s="47"/>
      <c r="N82" s="102"/>
      <c r="O82" s="48"/>
      <c r="P82" s="79">
        <f t="shared" ref="P82:P87" si="3">M82*O82</f>
        <v>0</v>
      </c>
    </row>
    <row r="83" spans="1:16" ht="15" hidden="1" customHeight="1" outlineLevel="1" x14ac:dyDescent="0.3">
      <c r="A83" s="45"/>
      <c r="B83" s="99"/>
      <c r="C83" s="115" t="s">
        <v>37</v>
      </c>
      <c r="D83" s="113" t="s">
        <v>57</v>
      </c>
      <c r="E83" s="100"/>
      <c r="F83" s="114">
        <v>1.63</v>
      </c>
      <c r="G83" s="113" t="s">
        <v>54</v>
      </c>
      <c r="H83" s="114">
        <v>2.15</v>
      </c>
      <c r="I83" s="116">
        <f>C83*F83*H83</f>
        <v>17.522499999999997</v>
      </c>
      <c r="J83" s="228"/>
      <c r="K83" s="193" t="s">
        <v>60</v>
      </c>
      <c r="L83" s="143"/>
      <c r="M83" s="47"/>
      <c r="N83" s="102"/>
      <c r="O83" s="48"/>
      <c r="P83" s="79">
        <f t="shared" si="3"/>
        <v>0</v>
      </c>
    </row>
    <row r="84" spans="1:16" ht="15" hidden="1" customHeight="1" outlineLevel="1" x14ac:dyDescent="0.3">
      <c r="A84" s="45"/>
      <c r="B84" s="99"/>
      <c r="C84" s="115"/>
      <c r="D84" s="113"/>
      <c r="E84" s="100"/>
      <c r="F84" s="114"/>
      <c r="G84" s="113"/>
      <c r="H84" s="114"/>
      <c r="I84" s="194">
        <f>I82+I83</f>
        <v>37.452999999999996</v>
      </c>
      <c r="J84" s="116"/>
      <c r="K84" s="195">
        <f>I84*2</f>
        <v>74.905999999999992</v>
      </c>
      <c r="L84" s="143"/>
      <c r="M84" s="47"/>
      <c r="N84" s="102"/>
      <c r="O84" s="48"/>
      <c r="P84" s="79">
        <f t="shared" si="3"/>
        <v>0</v>
      </c>
    </row>
    <row r="85" spans="1:16" s="17" customFormat="1" collapsed="1" x14ac:dyDescent="0.3">
      <c r="A85" s="129" t="s">
        <v>105</v>
      </c>
      <c r="B85" s="85"/>
      <c r="C85" s="82"/>
      <c r="D85" s="104" t="s">
        <v>82</v>
      </c>
      <c r="E85" s="82"/>
      <c r="F85" s="82"/>
      <c r="G85" s="82"/>
      <c r="H85" s="82"/>
      <c r="I85" s="82"/>
      <c r="J85" s="82"/>
      <c r="K85" s="87"/>
      <c r="L85" s="146">
        <f>ROUNDUP(K87,0)</f>
        <v>26</v>
      </c>
      <c r="M85" s="42"/>
      <c r="N85" s="43" t="s">
        <v>42</v>
      </c>
      <c r="O85" s="44"/>
      <c r="P85" s="79">
        <f t="shared" si="3"/>
        <v>0</v>
      </c>
    </row>
    <row r="86" spans="1:16" ht="15" hidden="1" customHeight="1" outlineLevel="1" x14ac:dyDescent="0.3">
      <c r="A86" s="45"/>
      <c r="B86" s="99"/>
      <c r="C86" s="115" t="s">
        <v>34</v>
      </c>
      <c r="D86" s="113" t="s">
        <v>90</v>
      </c>
      <c r="E86" s="100"/>
      <c r="F86" s="114">
        <v>1.68</v>
      </c>
      <c r="G86" s="113" t="s">
        <v>54</v>
      </c>
      <c r="H86" s="114">
        <v>2.15</v>
      </c>
      <c r="I86" s="116">
        <f>C86*F86*H86</f>
        <v>3.6119999999999997</v>
      </c>
      <c r="J86" s="116"/>
      <c r="K86" s="120" t="s">
        <v>89</v>
      </c>
      <c r="L86" s="143"/>
      <c r="M86" s="47"/>
      <c r="N86" s="102"/>
      <c r="O86" s="48"/>
      <c r="P86" s="79">
        <f t="shared" si="3"/>
        <v>0</v>
      </c>
    </row>
    <row r="87" spans="1:16" ht="15" hidden="1" customHeight="1" outlineLevel="1" x14ac:dyDescent="0.3">
      <c r="A87" s="45"/>
      <c r="B87" s="99"/>
      <c r="C87" s="115"/>
      <c r="D87" s="113"/>
      <c r="E87" s="100"/>
      <c r="F87" s="114"/>
      <c r="G87" s="113"/>
      <c r="H87" s="114"/>
      <c r="I87" s="194">
        <f>I86</f>
        <v>3.6119999999999997</v>
      </c>
      <c r="J87" s="116"/>
      <c r="K87" s="195">
        <f>I87*7</f>
        <v>25.283999999999999</v>
      </c>
      <c r="L87" s="143"/>
      <c r="M87" s="47"/>
      <c r="N87" s="102"/>
      <c r="O87" s="48"/>
      <c r="P87" s="79">
        <f t="shared" si="3"/>
        <v>0</v>
      </c>
    </row>
    <row r="88" spans="1:16" s="17" customFormat="1" ht="15" customHeight="1" collapsed="1" x14ac:dyDescent="0.3">
      <c r="A88" s="89" t="s">
        <v>35</v>
      </c>
      <c r="B88" s="315" t="s">
        <v>41</v>
      </c>
      <c r="C88" s="316"/>
      <c r="D88" s="316"/>
      <c r="E88" s="316"/>
      <c r="F88" s="316"/>
      <c r="G88" s="316"/>
      <c r="H88" s="316"/>
      <c r="I88" s="90"/>
      <c r="J88" s="90"/>
      <c r="K88" s="90"/>
      <c r="L88" s="218">
        <v>1</v>
      </c>
      <c r="M88" s="91"/>
      <c r="N88" s="50" t="s">
        <v>43</v>
      </c>
      <c r="O88" s="51"/>
      <c r="P88" s="144">
        <f t="shared" si="2"/>
        <v>0</v>
      </c>
    </row>
    <row r="89" spans="1:16" ht="3" customHeight="1" x14ac:dyDescent="0.3">
      <c r="A89" s="52"/>
      <c r="B89" s="53"/>
      <c r="C89" s="53"/>
      <c r="D89" s="53"/>
      <c r="E89" s="53"/>
      <c r="F89" s="53"/>
      <c r="G89" s="5"/>
      <c r="H89" s="5"/>
      <c r="I89" s="54"/>
      <c r="J89" s="54"/>
      <c r="K89" s="55"/>
      <c r="L89" s="56"/>
      <c r="M89" s="56"/>
      <c r="N89" s="57"/>
      <c r="O89" s="57"/>
      <c r="P89" s="17"/>
    </row>
    <row r="90" spans="1:16" ht="20.5" x14ac:dyDescent="0.3">
      <c r="A90" s="125"/>
      <c r="B90" s="59"/>
      <c r="C90" s="59"/>
      <c r="D90" s="5"/>
      <c r="E90" s="58"/>
      <c r="F90" s="58"/>
      <c r="G90" s="5"/>
      <c r="H90" s="5"/>
      <c r="I90" s="60"/>
      <c r="J90" s="229"/>
      <c r="K90" s="61"/>
      <c r="L90" s="62"/>
      <c r="M90" s="63"/>
      <c r="N90" s="61"/>
      <c r="O90" s="64" t="s">
        <v>26</v>
      </c>
      <c r="P90" s="65">
        <f>SUM(P10:P88)</f>
        <v>0</v>
      </c>
    </row>
    <row r="91" spans="1:16" ht="21" thickBot="1" x14ac:dyDescent="0.35">
      <c r="A91" s="125"/>
      <c r="B91" s="59"/>
      <c r="C91" s="59"/>
      <c r="D91" s="5"/>
      <c r="E91" s="58"/>
      <c r="F91" s="58"/>
      <c r="G91" s="5"/>
      <c r="H91" s="5"/>
      <c r="I91" s="66"/>
      <c r="J91" s="230"/>
      <c r="K91" s="67"/>
      <c r="L91" s="68"/>
      <c r="M91" s="67" t="s">
        <v>67</v>
      </c>
      <c r="N91" s="67"/>
      <c r="O91" s="130">
        <v>0.2</v>
      </c>
      <c r="P91" s="69">
        <f>P90*O91</f>
        <v>0</v>
      </c>
    </row>
    <row r="92" spans="1:16" ht="20.5" x14ac:dyDescent="0.3">
      <c r="A92" s="125"/>
      <c r="B92" s="58"/>
      <c r="C92" s="125"/>
      <c r="D92" s="70"/>
      <c r="E92" s="58"/>
      <c r="F92" s="58"/>
      <c r="G92" s="53"/>
      <c r="H92" s="53"/>
      <c r="I92" s="71"/>
      <c r="J92" s="231"/>
      <c r="K92" s="72"/>
      <c r="L92" s="73"/>
      <c r="M92" s="74"/>
      <c r="N92" s="72"/>
      <c r="O92" s="75" t="s">
        <v>27</v>
      </c>
      <c r="P92" s="76">
        <f>P90+P91</f>
        <v>0</v>
      </c>
    </row>
  </sheetData>
  <mergeCells count="5">
    <mergeCell ref="B9:H9"/>
    <mergeCell ref="E4:P5"/>
    <mergeCell ref="A4:D5"/>
    <mergeCell ref="B88:H88"/>
    <mergeCell ref="B12:H1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5" orientation="portrait" r:id="rId1"/>
  <headerFooter>
    <oddHeader>&amp;L&amp;"Times New Roman,Gras"&amp;8EFS Nouvelle Aquitaine&amp;"Times New Roman,Normal" - Site Bordeaux Pellegrin&amp;R&amp;"Times New Roman,Italique"&amp;8Place Amélie Raba-Léon F33000 BORDEAUX</oddHeader>
    <oddFooter>&amp;L&amp;"Times New Roman,Normal"&amp;8&amp;F&amp;R&amp;"Times New Roman,Normal"&amp;8&amp;P/&amp;N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garde</vt:lpstr>
      <vt:lpstr>605_DCE_DPGF</vt:lpstr>
      <vt:lpstr>'605_DCE_DPGF'!Impression_des_titres</vt:lpstr>
      <vt:lpstr>'605_DCE_DPGF'!Zone_d_impression</vt:lpstr>
    </vt:vector>
  </TitlesOfParts>
  <Company>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HNN</dc:creator>
  <cp:lastModifiedBy>Rozen01</cp:lastModifiedBy>
  <cp:lastPrinted>2024-10-01T18:30:57Z</cp:lastPrinted>
  <dcterms:created xsi:type="dcterms:W3CDTF">2010-03-23T10:06:29Z</dcterms:created>
  <dcterms:modified xsi:type="dcterms:W3CDTF">2024-10-22T12:41:20Z</dcterms:modified>
</cp:coreProperties>
</file>