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c\Home\Technique\Archives 2023\Gambsheim - pôle VNF\Documents consultation v3 GO\"/>
    </mc:Choice>
  </mc:AlternateContent>
  <xr:revisionPtr revIDLastSave="0" documentId="13_ncr:1_{0F67FD23-880B-46DA-947A-DC20341DF702}" xr6:coauthVersionLast="47" xr6:coauthVersionMax="47" xr10:uidLastSave="{00000000-0000-0000-0000-000000000000}"/>
  <bookViews>
    <workbookView xWindow="2588" yWindow="1815" windowWidth="28994" windowHeight="18885" xr2:uid="{00000000-000D-0000-FFFF-FFFF00000000}"/>
  </bookViews>
  <sheets>
    <sheet name="DPGF" sheetId="2" r:id="rId1"/>
    <sheet name="Paramètres" sheetId="3" state="hidden" r:id="rId2"/>
    <sheet name="Version" sheetId="4" state="hidden" r:id="rId3"/>
  </sheets>
  <definedNames>
    <definedName name="CODELOT">Paramètres!$C$9</definedName>
    <definedName name="CPVILLEDOSSIER">Paramètres!$C$26:$J$26</definedName>
    <definedName name="DATEVALEUR">Paramètres!$C$13</definedName>
    <definedName name="_xlnm.Print_Titles" localSheetId="0">DPGF!$1:$3</definedName>
    <definedName name="INDICELOT">Paramètres!$C$17</definedName>
    <definedName name="NUMDOSSIER">Paramètres!$C$7</definedName>
    <definedName name="OBSERVATIONCONSULTE">#REF!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#REF!</definedName>
    <definedName name="TIERSBTPOS">#REF!</definedName>
    <definedName name="TIERSCONTACT">#REF!</definedName>
    <definedName name="TIERSCP">#REF!</definedName>
    <definedName name="TIERSEMAIL">#REF!</definedName>
    <definedName name="TIERSFAX">#REF!</definedName>
    <definedName name="TIERSLOCALITE">#REF!</definedName>
    <definedName name="TIERSNOM">#REF!</definedName>
    <definedName name="TIERSTEL">#REF!</definedName>
    <definedName name="TIERSTELP">#REF!</definedName>
    <definedName name="TIERSVILLE">#REF!</definedName>
    <definedName name="TITREDOC">Paramètres!$C$3:$J$3</definedName>
    <definedName name="TITREDOSSIER">Paramètres!$C$5:$J$5</definedName>
    <definedName name="TITRELOT">Paramètres!$C$11:$J$11</definedName>
  </definedNames>
  <calcPr calcId="191029" fullPrecision="0"/>
</workbook>
</file>

<file path=xl/calcChain.xml><?xml version="1.0" encoding="utf-8"?>
<calcChain xmlns="http://schemas.openxmlformats.org/spreadsheetml/2006/main">
  <c r="AA97" i="3" l="1"/>
  <c r="AA8" i="3"/>
  <c r="J53" i="2"/>
  <c r="J50" i="2"/>
  <c r="J46" i="2"/>
  <c r="J41" i="2"/>
  <c r="J35" i="2"/>
  <c r="J30" i="2"/>
  <c r="J24" i="2"/>
  <c r="F58" i="2" s="1"/>
  <c r="J17" i="2"/>
  <c r="F64" i="2" l="1"/>
  <c r="F63" i="2"/>
  <c r="F65" i="2" s="1"/>
  <c r="AA1" i="3" s="1"/>
  <c r="F57" i="2"/>
  <c r="F59" i="2" s="1"/>
  <c r="AA37" i="3" l="1"/>
  <c r="AA33" i="3"/>
  <c r="AA3" i="3"/>
  <c r="AA4" i="3"/>
  <c r="AA15" i="3" l="1"/>
  <c r="AA9" i="3"/>
  <c r="AA32" i="3"/>
  <c r="AA16" i="3"/>
  <c r="AA27" i="3"/>
  <c r="AA42" i="3"/>
  <c r="AA12" i="3"/>
  <c r="AA5" i="3"/>
  <c r="AA18" i="3" l="1"/>
  <c r="AA10" i="3"/>
  <c r="AA23" i="3"/>
  <c r="AA24" i="3"/>
  <c r="AA13" i="3"/>
  <c r="AA75" i="3"/>
  <c r="AA94" i="3"/>
  <c r="AA90" i="3"/>
  <c r="AA30" i="3" s="1"/>
  <c r="AA67" i="3"/>
  <c r="AA59" i="3" s="1"/>
  <c r="AA49" i="3" s="1"/>
  <c r="AA31" i="3" s="1"/>
  <c r="AA47" i="3"/>
  <c r="AA86" i="3"/>
  <c r="AA81" i="3" s="1"/>
  <c r="AA74" i="3" s="1"/>
  <c r="AA66" i="3" s="1"/>
  <c r="AA58" i="3" s="1"/>
  <c r="AA48" i="3" s="1"/>
  <c r="AA17" i="3"/>
  <c r="AA82" i="3" s="1"/>
  <c r="AA6" i="3"/>
  <c r="AA14" i="3"/>
  <c r="AA7" i="3"/>
  <c r="AA29" i="3"/>
  <c r="AA46" i="3"/>
  <c r="AA28" i="3"/>
  <c r="AA43" i="3" l="1"/>
  <c r="AA41" i="3"/>
  <c r="AA21" i="3"/>
  <c r="AA11" i="3"/>
  <c r="AA38" i="3"/>
  <c r="AA51" i="3"/>
  <c r="AA93" i="3"/>
  <c r="AA89" i="3" s="1"/>
  <c r="AA73" i="3"/>
  <c r="AA65" i="3"/>
  <c r="AA57" i="3" s="1"/>
  <c r="AA45" i="3" s="1"/>
  <c r="AA26" i="3" s="1"/>
  <c r="AA50" i="3"/>
  <c r="AA34" i="3"/>
  <c r="AA19" i="3"/>
  <c r="AA85" i="3" l="1"/>
  <c r="AA80" i="3" s="1"/>
  <c r="AA72" i="3" s="1"/>
  <c r="AA64" i="3" s="1"/>
  <c r="AA56" i="3" s="1"/>
  <c r="AA44" i="3" s="1"/>
  <c r="AA25" i="3"/>
  <c r="AA95" i="3"/>
  <c r="AA91" i="3"/>
  <c r="AA87" i="3" s="1"/>
  <c r="AA83" i="3" s="1"/>
  <c r="AA76" i="3" s="1"/>
  <c r="AA68" i="3" s="1"/>
  <c r="AA60" i="3" s="1"/>
  <c r="AA52" i="3" s="1"/>
  <c r="AA20" i="3"/>
  <c r="AA77" i="3" s="1"/>
  <c r="AA96" i="3"/>
  <c r="AA92" i="3" s="1"/>
  <c r="AA22" i="3"/>
  <c r="AA79" i="3" s="1"/>
  <c r="AA39" i="3" l="1"/>
  <c r="AA88" i="3"/>
  <c r="AA84" i="3" s="1"/>
  <c r="AA78" i="3" s="1"/>
  <c r="AA70" i="3" s="1"/>
  <c r="AA62" i="3" s="1"/>
  <c r="AA54" i="3" s="1"/>
  <c r="AA71" i="3"/>
  <c r="AA63" i="3" s="1"/>
  <c r="AA55" i="3" s="1"/>
  <c r="AA40" i="3" s="1"/>
  <c r="AA69" i="3"/>
  <c r="AA61" i="3" s="1"/>
  <c r="AA53" i="3" s="1"/>
  <c r="AA36" i="3" s="1"/>
  <c r="AA35" i="3"/>
  <c r="AA98" i="3" l="1"/>
  <c r="AA2" i="3" s="1"/>
  <c r="C68" i="2" s="1"/>
</calcChain>
</file>

<file path=xl/sharedStrings.xml><?xml version="1.0" encoding="utf-8"?>
<sst xmlns="http://schemas.openxmlformats.org/spreadsheetml/2006/main" count="167" uniqueCount="119">
  <si>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</si>
  <si>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</si>
  <si>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</si>
  <si>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</si>
  <si>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</si>
  <si>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</si>
  <si>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</si>
  <si>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</si>
  <si>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</si>
  <si>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</si>
  <si>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</si>
  <si>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</si>
  <si>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</si>
  <si>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</si>
  <si>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</si>
  <si>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</si>
  <si>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Niveau</t>
  </si>
  <si>
    <t>Code</t>
  </si>
  <si>
    <t>Désignation</t>
  </si>
  <si>
    <t>Qté</t>
  </si>
  <si>
    <t>Qté
Entr.</t>
  </si>
  <si>
    <t>P.U. HT</t>
  </si>
  <si>
    <t>P.T. HT</t>
  </si>
  <si>
    <t xml:space="preserve"> Variante /
 Prestation Supplémentaire ou Eventuelle</t>
  </si>
  <si>
    <t>Numéro
 Prestation Supplémentaire ou Eventuelle</t>
  </si>
  <si>
    <t>Taux TVA</t>
  </si>
  <si>
    <t>Marque</t>
  </si>
  <si>
    <t>Référence</t>
  </si>
  <si>
    <t>Commentaire</t>
  </si>
  <si>
    <t>Localisation</t>
  </si>
  <si>
    <t>Lot n°22</t>
  </si>
  <si>
    <t>CLOTURES</t>
  </si>
  <si>
    <t>3.&amp;</t>
  </si>
  <si>
    <t>DESCRIPTION DES OUVRAGES / DECOMPOSITION DU PRIX GLOBAL ET FORFAITAIRE</t>
  </si>
  <si>
    <t>3.1</t>
  </si>
  <si>
    <t>Clôture neuve en panneaux treillis soudés galvanisé de 250 cm ht / fixation sur longrine</t>
  </si>
  <si>
    <t>9.T</t>
  </si>
  <si>
    <t>9.A</t>
  </si>
  <si>
    <t>9.F</t>
  </si>
  <si>
    <t>9.L</t>
  </si>
  <si>
    <t>Localisation : en limite Est</t>
  </si>
  <si>
    <t>9.M.Z</t>
  </si>
  <si>
    <t xml:space="preserve">    </t>
  </si>
  <si>
    <t xml:space="preserve"> ML</t>
  </si>
  <si>
    <t>9.C</t>
  </si>
  <si>
    <t>9.&amp;</t>
  </si>
  <si>
    <t>ML</t>
  </si>
  <si>
    <t>3.2</t>
  </si>
  <si>
    <t>Clôture neuve en panneaux treillis soudés galvanisé de 250 cm ht / scellement dans terrain</t>
  </si>
  <si>
    <t>Localisation : en limite Ouest</t>
  </si>
  <si>
    <t>3.3</t>
  </si>
  <si>
    <t>Muret en béton en L préfa de hauteur totale de 40 cm</t>
  </si>
  <si>
    <t>Localisation : ensemble de la clôture en limite Ouest</t>
  </si>
  <si>
    <t>3.4</t>
  </si>
  <si>
    <t>Portillon avec remplissage clôture</t>
  </si>
  <si>
    <t>PCE</t>
  </si>
  <si>
    <t>3.5</t>
  </si>
  <si>
    <t>Portail coulissant auto-portant dim 500/250 cm ht</t>
  </si>
  <si>
    <t>3.6</t>
  </si>
  <si>
    <t>Motorisation du portail</t>
  </si>
  <si>
    <t>3.7</t>
  </si>
  <si>
    <t>Plus-value pour habillage du portail en panneaux grillagées aux 2 faces dim 500/250 cm ht</t>
  </si>
  <si>
    <t>Localisation : aux 2 faces du portail coulissant en limite Est</t>
  </si>
  <si>
    <t>ENS</t>
  </si>
  <si>
    <t>3.8</t>
  </si>
  <si>
    <t>Plus-value pour fourniture d'un potelet support du lecteur de badge</t>
  </si>
  <si>
    <t>Total H.T. :</t>
  </si>
  <si>
    <t>Total T.V.A. (20%) :</t>
  </si>
  <si>
    <t>Total T.T.C. :</t>
  </si>
  <si>
    <t>RECAPITULATIF
Lot n°22 CLOTURES</t>
  </si>
  <si>
    <t>Total du lot CLOTURES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</si>
  <si>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</si>
  <si>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</si>
  <si>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</si>
  <si>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</si>
  <si>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</si>
  <si>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</si>
  <si>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</si>
  <si>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</si>
  <si>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</si>
  <si>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</si>
  <si>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</si>
  <si>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</si>
  <si>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</si>
  <si>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</si>
  <si>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</si>
  <si>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</si>
  <si>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</si>
  <si>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</si>
  <si>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</si>
  <si>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</si>
  <si>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</si>
  <si>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</si>
  <si>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</si>
  <si>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</si>
  <si>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</si>
  <si>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</si>
  <si>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</si>
  <si>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</si>
  <si>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</si>
  <si>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</si>
  <si>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</si>
  <si>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DECOMPOSITON DU PRIX GLOBAL ET FORFAITAIRE (DPGF)</t>
  </si>
  <si>
    <t>Construction d'un pôle VNF à GAMBSHEIM</t>
  </si>
  <si>
    <t>08/03/2023</t>
  </si>
  <si>
    <t>VERSION</t>
  </si>
  <si>
    <t>4.00</t>
  </si>
  <si>
    <t>TYPEDOC</t>
  </si>
  <si>
    <t>DPGF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</si>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</sst>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];[Red]\-#,##0.00\ [$€]"/>
  </numFmts>
  <fonts count="11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7"/>
      <color theme="1"/>
      <name val="Arial"/>
      <family val="2"/>
    </font>
    <font>
      <b/>
      <sz val="9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2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11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8" fillId="0" borderId="11" xfId="0" applyFont="1" applyBorder="1" applyAlignment="1">
      <alignment vertical="top" wrapText="1"/>
    </xf>
    <xf numFmtId="4" fontId="7" fillId="0" borderId="0" xfId="0" applyNumberFormat="1" applyFont="1" applyAlignment="1">
      <alignment horizontal="right" vertical="top" wrapText="1"/>
    </xf>
    <xf numFmtId="4" fontId="7" fillId="0" borderId="0" xfId="0" applyNumberFormat="1" applyFont="1" applyAlignment="1">
      <alignment horizontal="left" vertical="top" wrapText="1"/>
    </xf>
    <xf numFmtId="0" fontId="7" fillId="0" borderId="9" xfId="0" applyFont="1" applyBorder="1" applyAlignment="1">
      <alignment horizontal="right" vertical="top" wrapText="1"/>
    </xf>
    <xf numFmtId="4" fontId="7" fillId="0" borderId="9" xfId="0" applyNumberFormat="1" applyFont="1" applyBorder="1" applyAlignment="1">
      <alignment horizontal="right" vertical="top" wrapText="1"/>
    </xf>
    <xf numFmtId="4" fontId="7" fillId="0" borderId="12" xfId="0" applyNumberFormat="1" applyFont="1" applyBorder="1" applyAlignment="1" applyProtection="1">
      <alignment vertical="top" wrapText="1"/>
      <protection locked="0"/>
    </xf>
    <xf numFmtId="4" fontId="1" fillId="0" borderId="9" xfId="0" applyNumberFormat="1" applyFont="1" applyBorder="1" applyAlignment="1">
      <alignment vertical="top" wrapText="1"/>
    </xf>
    <xf numFmtId="10" fontId="2" fillId="0" borderId="0" xfId="0" applyNumberFormat="1" applyFont="1" applyAlignment="1">
      <alignment horizontal="right" vertical="top" wrapText="1"/>
    </xf>
    <xf numFmtId="3" fontId="7" fillId="0" borderId="9" xfId="0" applyNumberFormat="1" applyFont="1" applyBorder="1" applyAlignment="1">
      <alignment horizontal="right" vertical="top" wrapText="1"/>
    </xf>
    <xf numFmtId="0" fontId="9" fillId="0" borderId="0" xfId="0" applyFont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9" xfId="0" applyFont="1" applyBorder="1" applyAlignment="1">
      <alignment vertical="top" wrapText="1"/>
    </xf>
    <xf numFmtId="10" fontId="4" fillId="0" borderId="10" xfId="0" applyNumberFormat="1" applyFont="1" applyBorder="1" applyAlignment="1">
      <alignment horizontal="right" vertical="top" wrapText="1"/>
    </xf>
    <xf numFmtId="0" fontId="4" fillId="0" borderId="0" xfId="0" applyFont="1" applyAlignment="1">
      <alignment vertical="top"/>
    </xf>
    <xf numFmtId="10" fontId="4" fillId="0" borderId="11" xfId="0" applyNumberFormat="1" applyFont="1" applyBorder="1" applyAlignment="1">
      <alignment horizontal="right" vertical="top" wrapText="1"/>
    </xf>
    <xf numFmtId="10" fontId="4" fillId="0" borderId="24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1" fillId="0" borderId="9" xfId="0" applyFont="1" applyBorder="1" applyAlignment="1">
      <alignment horizontal="center" vertical="top" wrapText="1"/>
    </xf>
    <xf numFmtId="0" fontId="5" fillId="0" borderId="2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0" fillId="0" borderId="0" xfId="0"/>
    <xf numFmtId="0" fontId="8" fillId="0" borderId="11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9" fillId="0" borderId="2" xfId="0" applyFont="1" applyBorder="1" applyAlignment="1">
      <alignment horizontal="right" vertical="top" wrapText="1"/>
    </xf>
    <xf numFmtId="0" fontId="9" fillId="0" borderId="3" xfId="0" applyFont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9" fillId="0" borderId="0" xfId="0" applyNumberFormat="1" applyFont="1" applyAlignment="1">
      <alignment horizontal="right" vertical="top" wrapText="1"/>
    </xf>
    <xf numFmtId="164" fontId="9" fillId="0" borderId="5" xfId="0" applyNumberFormat="1" applyFont="1" applyBorder="1" applyAlignment="1">
      <alignment horizontal="right" vertical="top" wrapText="1"/>
    </xf>
    <xf numFmtId="0" fontId="9" fillId="0" borderId="4" xfId="0" applyFont="1" applyBorder="1" applyAlignment="1">
      <alignment vertical="top" wrapText="1"/>
    </xf>
    <xf numFmtId="0" fontId="9" fillId="0" borderId="0" xfId="0" applyFont="1" applyAlignment="1">
      <alignment vertical="top" wrapText="1"/>
    </xf>
    <xf numFmtId="164" fontId="9" fillId="0" borderId="7" xfId="0" applyNumberFormat="1" applyFont="1" applyBorder="1" applyAlignment="1">
      <alignment horizontal="right" vertical="top" wrapText="1"/>
    </xf>
    <xf numFmtId="164" fontId="9" fillId="0" borderId="8" xfId="0" applyNumberFormat="1" applyFont="1" applyBorder="1" applyAlignment="1">
      <alignment horizontal="right" vertical="top" wrapText="1"/>
    </xf>
    <xf numFmtId="0" fontId="9" fillId="0" borderId="6" xfId="0" applyFont="1" applyBorder="1" applyAlignment="1">
      <alignment vertical="top" wrapText="1"/>
    </xf>
    <xf numFmtId="0" fontId="9" fillId="0" borderId="7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top" wrapText="1"/>
    </xf>
    <xf numFmtId="0" fontId="3" fillId="0" borderId="13" xfId="0" applyFont="1" applyBorder="1" applyAlignment="1">
      <alignment vertical="top" wrapText="1"/>
    </xf>
    <xf numFmtId="0" fontId="3" fillId="0" borderId="14" xfId="0" applyFont="1" applyBorder="1" applyAlignment="1">
      <alignment vertical="top" wrapText="1"/>
    </xf>
    <xf numFmtId="0" fontId="1" fillId="0" borderId="16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7" xfId="0" applyFont="1" applyBorder="1" applyAlignment="1">
      <alignment vertical="top" wrapText="1"/>
    </xf>
    <xf numFmtId="0" fontId="9" fillId="0" borderId="18" xfId="0" applyFont="1" applyBorder="1" applyAlignment="1">
      <alignment vertical="top" wrapText="1"/>
    </xf>
    <xf numFmtId="164" fontId="9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0" fontId="9" fillId="0" borderId="20" xfId="0" applyFont="1" applyBorder="1" applyAlignment="1">
      <alignment vertical="top" wrapText="1"/>
    </xf>
    <xf numFmtId="0" fontId="1" fillId="0" borderId="21" xfId="0" applyFont="1" applyBorder="1" applyAlignment="1">
      <alignment vertical="top" wrapText="1"/>
    </xf>
    <xf numFmtId="164" fontId="9" fillId="0" borderId="21" xfId="0" applyNumberFormat="1" applyFont="1" applyBorder="1" applyAlignment="1">
      <alignment vertical="top" wrapText="1"/>
    </xf>
    <xf numFmtId="164" fontId="1" fillId="0" borderId="21" xfId="0" applyNumberFormat="1" applyFont="1" applyBorder="1" applyAlignment="1">
      <alignment vertical="top" wrapText="1"/>
    </xf>
    <xf numFmtId="164" fontId="1" fillId="0" borderId="22" xfId="0" applyNumberFormat="1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4" fillId="0" borderId="23" xfId="0" applyFont="1" applyBorder="1" applyAlignment="1">
      <alignment vertical="top" wrapText="1"/>
    </xf>
    <xf numFmtId="0" fontId="4" fillId="0" borderId="0" xfId="0" applyFont="1" applyAlignment="1">
      <alignment horizontal="left" vertical="top" wrapText="1"/>
    </xf>
    <xf numFmtId="0" fontId="4" fillId="0" borderId="9" xfId="0" applyFont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73"/>
  <sheetViews>
    <sheetView showGridLines="0" tabSelected="1" workbookViewId="0">
      <pane ySplit="3" topLeftCell="A4" activePane="bottomLeft" state="frozen"/>
      <selection pane="bottomLeft" activeCell="I17" sqref="I17"/>
    </sheetView>
  </sheetViews>
  <sheetFormatPr baseColWidth="10" defaultColWidth="9.06640625" defaultRowHeight="14.25" x14ac:dyDescent="0.45"/>
  <cols>
    <col min="1" max="1" width="0" hidden="1" customWidth="1"/>
    <col min="2" max="2" width="6.59765625" customWidth="1"/>
    <col min="3" max="3" width="36" customWidth="1"/>
    <col min="4" max="7" width="8.1328125" customWidth="1"/>
    <col min="8" max="8" width="0" hidden="1" customWidth="1"/>
    <col min="9" max="10" width="12.59765625" customWidth="1"/>
    <col min="11" max="17" width="0" hidden="1" customWidth="1"/>
    <col min="18" max="69" width="10.73046875" customWidth="1"/>
  </cols>
  <sheetData>
    <row r="1" spans="1:17" hidden="1" x14ac:dyDescent="0.4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</row>
    <row r="3" spans="1:17" ht="50.65" x14ac:dyDescent="0.45">
      <c r="A3" s="2" t="s">
        <v>16</v>
      </c>
      <c r="B3" s="3" t="s">
        <v>17</v>
      </c>
      <c r="C3" s="32" t="s">
        <v>18</v>
      </c>
      <c r="D3" s="32"/>
      <c r="E3" s="32"/>
      <c r="F3" s="3" t="s">
        <v>5</v>
      </c>
      <c r="G3" s="3" t="s">
        <v>19</v>
      </c>
      <c r="H3" s="3" t="s">
        <v>20</v>
      </c>
      <c r="I3" s="3" t="s">
        <v>21</v>
      </c>
      <c r="J3" s="3" t="s">
        <v>22</v>
      </c>
      <c r="K3" s="3" t="s">
        <v>23</v>
      </c>
      <c r="L3" s="3" t="s">
        <v>24</v>
      </c>
      <c r="M3" s="3" t="s">
        <v>25</v>
      </c>
      <c r="N3" s="3" t="s">
        <v>26</v>
      </c>
      <c r="O3" s="3" t="s">
        <v>27</v>
      </c>
      <c r="P3" s="3" t="s">
        <v>28</v>
      </c>
      <c r="Q3" s="3" t="s">
        <v>29</v>
      </c>
    </row>
    <row r="4" spans="1:17" ht="18.600000000000001" customHeight="1" x14ac:dyDescent="0.45">
      <c r="A4" s="2">
        <v>2</v>
      </c>
      <c r="B4" s="4" t="s">
        <v>30</v>
      </c>
      <c r="C4" s="33" t="s">
        <v>31</v>
      </c>
      <c r="D4" s="33"/>
      <c r="E4" s="33"/>
      <c r="F4" s="5"/>
      <c r="G4" s="5"/>
      <c r="H4" s="5"/>
      <c r="I4" s="5"/>
      <c r="J4" s="4"/>
      <c r="K4" s="2"/>
    </row>
    <row r="5" spans="1:17" hidden="1" x14ac:dyDescent="0.45">
      <c r="A5" s="2">
        <v>3</v>
      </c>
    </row>
    <row r="6" spans="1:17" hidden="1" x14ac:dyDescent="0.45">
      <c r="A6" s="2" t="s">
        <v>32</v>
      </c>
    </row>
    <row r="7" spans="1:17" hidden="1" x14ac:dyDescent="0.45">
      <c r="A7" s="2">
        <v>3</v>
      </c>
    </row>
    <row r="8" spans="1:17" hidden="1" x14ac:dyDescent="0.45">
      <c r="A8" s="2" t="s">
        <v>32</v>
      </c>
    </row>
    <row r="9" spans="1:17" ht="53.95" customHeight="1" x14ac:dyDescent="0.45">
      <c r="A9" s="2">
        <v>3</v>
      </c>
      <c r="B9" s="6">
        <v>3</v>
      </c>
      <c r="C9" s="34" t="s">
        <v>33</v>
      </c>
      <c r="D9" s="34"/>
      <c r="E9" s="34"/>
      <c r="F9" s="7"/>
      <c r="G9" s="7"/>
      <c r="H9" s="7"/>
      <c r="I9" s="7"/>
      <c r="J9" s="8"/>
      <c r="K9" s="2"/>
    </row>
    <row r="10" spans="1:17" x14ac:dyDescent="0.45">
      <c r="A10" s="2">
        <v>9</v>
      </c>
      <c r="B10" s="9" t="s">
        <v>34</v>
      </c>
      <c r="C10" s="35" t="s">
        <v>35</v>
      </c>
      <c r="D10" s="36"/>
      <c r="E10" s="36"/>
      <c r="F10" s="36"/>
      <c r="G10" s="36"/>
      <c r="H10" s="36"/>
      <c r="I10" s="36"/>
      <c r="J10" s="10"/>
    </row>
    <row r="11" spans="1:17" hidden="1" x14ac:dyDescent="0.45">
      <c r="A11" s="2" t="s">
        <v>36</v>
      </c>
    </row>
    <row r="12" spans="1:17" hidden="1" x14ac:dyDescent="0.45">
      <c r="A12" s="2" t="s">
        <v>37</v>
      </c>
    </row>
    <row r="13" spans="1:17" hidden="1" x14ac:dyDescent="0.45">
      <c r="A13" s="2" t="s">
        <v>38</v>
      </c>
    </row>
    <row r="14" spans="1:17" x14ac:dyDescent="0.45">
      <c r="A14" s="2" t="s">
        <v>39</v>
      </c>
      <c r="B14" s="11"/>
      <c r="C14" s="37" t="s">
        <v>40</v>
      </c>
      <c r="D14" s="37"/>
      <c r="E14" s="37"/>
      <c r="F14" s="37"/>
      <c r="G14" s="37"/>
      <c r="H14" s="37"/>
      <c r="I14" s="37"/>
      <c r="J14" s="11"/>
    </row>
    <row r="15" spans="1:17" x14ac:dyDescent="0.45">
      <c r="A15" s="2" t="s">
        <v>41</v>
      </c>
      <c r="B15" s="9"/>
      <c r="C15" s="2" t="s">
        <v>42</v>
      </c>
      <c r="G15" s="12">
        <v>150</v>
      </c>
      <c r="I15" s="13" t="s">
        <v>43</v>
      </c>
      <c r="J15" s="10"/>
    </row>
    <row r="16" spans="1:17" hidden="1" x14ac:dyDescent="0.45">
      <c r="A16" s="2" t="s">
        <v>44</v>
      </c>
    </row>
    <row r="17" spans="1:17" x14ac:dyDescent="0.45">
      <c r="A17" s="2" t="s">
        <v>45</v>
      </c>
      <c r="B17" s="9"/>
      <c r="C17" s="38"/>
      <c r="D17" s="38"/>
      <c r="E17" s="38"/>
      <c r="F17" s="14" t="s">
        <v>46</v>
      </c>
      <c r="G17" s="15">
        <v>150</v>
      </c>
      <c r="H17" s="15"/>
      <c r="I17" s="16"/>
      <c r="J17" s="17">
        <f>IF(AND(G17= "",H17= ""), 0, ROUND(ROUND(I17, 2) * ROUND(IF(H17="",G17,H17),  2), 2))</f>
        <v>0</v>
      </c>
      <c r="K17" s="2"/>
      <c r="M17" s="18">
        <v>0.2</v>
      </c>
      <c r="Q17" s="2">
        <v>66</v>
      </c>
    </row>
    <row r="18" spans="1:17" x14ac:dyDescent="0.45">
      <c r="A18" s="2">
        <v>9</v>
      </c>
      <c r="B18" s="9" t="s">
        <v>47</v>
      </c>
      <c r="C18" s="35" t="s">
        <v>48</v>
      </c>
      <c r="D18" s="36"/>
      <c r="E18" s="36"/>
      <c r="F18" s="36"/>
      <c r="G18" s="36"/>
      <c r="H18" s="36"/>
      <c r="I18" s="36"/>
      <c r="J18" s="10"/>
    </row>
    <row r="19" spans="1:17" hidden="1" x14ac:dyDescent="0.45">
      <c r="A19" s="2" t="s">
        <v>36</v>
      </c>
    </row>
    <row r="20" spans="1:17" hidden="1" x14ac:dyDescent="0.45">
      <c r="A20" s="2" t="s">
        <v>37</v>
      </c>
    </row>
    <row r="21" spans="1:17" hidden="1" x14ac:dyDescent="0.45">
      <c r="A21" s="2" t="s">
        <v>38</v>
      </c>
    </row>
    <row r="22" spans="1:17" x14ac:dyDescent="0.45">
      <c r="A22" s="2" t="s">
        <v>39</v>
      </c>
      <c r="B22" s="11"/>
      <c r="C22" s="37" t="s">
        <v>49</v>
      </c>
      <c r="D22" s="37"/>
      <c r="E22" s="37"/>
      <c r="F22" s="37"/>
      <c r="G22" s="37"/>
      <c r="H22" s="37"/>
      <c r="I22" s="37"/>
      <c r="J22" s="11"/>
    </row>
    <row r="23" spans="1:17" x14ac:dyDescent="0.45">
      <c r="A23" s="2" t="s">
        <v>41</v>
      </c>
      <c r="B23" s="9"/>
      <c r="C23" s="2" t="s">
        <v>42</v>
      </c>
      <c r="G23" s="12">
        <v>238</v>
      </c>
      <c r="I23" s="13" t="s">
        <v>43</v>
      </c>
      <c r="J23" s="10"/>
    </row>
    <row r="24" spans="1:17" x14ac:dyDescent="0.45">
      <c r="A24" s="2" t="s">
        <v>45</v>
      </c>
      <c r="B24" s="9"/>
      <c r="C24" s="38"/>
      <c r="D24" s="38"/>
      <c r="E24" s="38"/>
      <c r="F24" s="14" t="s">
        <v>46</v>
      </c>
      <c r="G24" s="15">
        <v>238</v>
      </c>
      <c r="H24" s="15"/>
      <c r="I24" s="16"/>
      <c r="J24" s="17">
        <f>IF(AND(G24= "",H24= ""), 0, ROUND(ROUND(I24, 2) * ROUND(IF(H24="",G24,H24),  2), 2))</f>
        <v>0</v>
      </c>
      <c r="K24" s="2"/>
      <c r="M24" s="18">
        <v>0.2</v>
      </c>
      <c r="Q24" s="2">
        <v>66</v>
      </c>
    </row>
    <row r="25" spans="1:17" x14ac:dyDescent="0.45">
      <c r="A25" s="2">
        <v>9</v>
      </c>
      <c r="B25" s="9" t="s">
        <v>50</v>
      </c>
      <c r="C25" s="35" t="s">
        <v>51</v>
      </c>
      <c r="D25" s="36"/>
      <c r="E25" s="36"/>
      <c r="F25" s="36"/>
      <c r="G25" s="36"/>
      <c r="H25" s="36"/>
      <c r="I25" s="36"/>
      <c r="J25" s="10"/>
    </row>
    <row r="26" spans="1:17" hidden="1" x14ac:dyDescent="0.45">
      <c r="A26" s="2" t="s">
        <v>36</v>
      </c>
    </row>
    <row r="27" spans="1:17" hidden="1" x14ac:dyDescent="0.45">
      <c r="A27" s="2" t="s">
        <v>36</v>
      </c>
    </row>
    <row r="28" spans="1:17" x14ac:dyDescent="0.45">
      <c r="A28" s="2" t="s">
        <v>39</v>
      </c>
      <c r="B28" s="11"/>
      <c r="C28" s="37" t="s">
        <v>52</v>
      </c>
      <c r="D28" s="37"/>
      <c r="E28" s="37"/>
      <c r="F28" s="37"/>
      <c r="G28" s="37"/>
      <c r="H28" s="37"/>
      <c r="I28" s="37"/>
      <c r="J28" s="11"/>
    </row>
    <row r="29" spans="1:17" x14ac:dyDescent="0.45">
      <c r="A29" s="2" t="s">
        <v>41</v>
      </c>
      <c r="B29" s="9"/>
      <c r="C29" s="2" t="s">
        <v>42</v>
      </c>
      <c r="G29" s="12">
        <v>238</v>
      </c>
      <c r="I29" s="13" t="s">
        <v>43</v>
      </c>
      <c r="J29" s="10"/>
    </row>
    <row r="30" spans="1:17" x14ac:dyDescent="0.45">
      <c r="A30" s="2" t="s">
        <v>45</v>
      </c>
      <c r="B30" s="9"/>
      <c r="C30" s="38"/>
      <c r="D30" s="38"/>
      <c r="E30" s="38"/>
      <c r="F30" s="14" t="s">
        <v>46</v>
      </c>
      <c r="G30" s="15">
        <v>238</v>
      </c>
      <c r="H30" s="15"/>
      <c r="I30" s="16"/>
      <c r="J30" s="17">
        <f>IF(AND(G30= "",H30= ""), 0, ROUND(ROUND(I30, 2) * ROUND(IF(H30="",G30,H30),  2), 2))</f>
        <v>0</v>
      </c>
      <c r="K30" s="2"/>
      <c r="M30" s="18">
        <v>0.2</v>
      </c>
      <c r="Q30" s="2">
        <v>66</v>
      </c>
    </row>
    <row r="31" spans="1:17" x14ac:dyDescent="0.45">
      <c r="A31" s="2">
        <v>9</v>
      </c>
      <c r="B31" s="9" t="s">
        <v>53</v>
      </c>
      <c r="C31" s="35" t="s">
        <v>54</v>
      </c>
      <c r="D31" s="36"/>
      <c r="E31" s="36"/>
      <c r="F31" s="36"/>
      <c r="G31" s="36"/>
      <c r="H31" s="36"/>
      <c r="I31" s="36"/>
      <c r="J31" s="10"/>
    </row>
    <row r="32" spans="1:17" hidden="1" x14ac:dyDescent="0.45">
      <c r="A32" s="2" t="s">
        <v>36</v>
      </c>
    </row>
    <row r="33" spans="1:17" hidden="1" x14ac:dyDescent="0.45">
      <c r="A33" s="2" t="s">
        <v>37</v>
      </c>
    </row>
    <row r="34" spans="1:17" hidden="1" x14ac:dyDescent="0.45">
      <c r="A34" s="2" t="s">
        <v>38</v>
      </c>
    </row>
    <row r="35" spans="1:17" x14ac:dyDescent="0.45">
      <c r="A35" s="2" t="s">
        <v>45</v>
      </c>
      <c r="B35" s="9"/>
      <c r="C35" s="38"/>
      <c r="D35" s="38"/>
      <c r="E35" s="38"/>
      <c r="F35" s="14" t="s">
        <v>55</v>
      </c>
      <c r="G35" s="15">
        <v>1</v>
      </c>
      <c r="H35" s="15"/>
      <c r="I35" s="16"/>
      <c r="J35" s="17">
        <f>IF(AND(G35= "",H35= ""), 0, ROUND(ROUND(I35, 2) * ROUND(IF(H35="",G35,H35),  2), 2))</f>
        <v>0</v>
      </c>
      <c r="K35" s="2"/>
      <c r="M35" s="18">
        <v>0.2</v>
      </c>
      <c r="Q35" s="2">
        <v>66</v>
      </c>
    </row>
    <row r="36" spans="1:17" x14ac:dyDescent="0.45">
      <c r="A36" s="2">
        <v>9</v>
      </c>
      <c r="B36" s="9" t="s">
        <v>56</v>
      </c>
      <c r="C36" s="35" t="s">
        <v>57</v>
      </c>
      <c r="D36" s="36"/>
      <c r="E36" s="36"/>
      <c r="F36" s="36"/>
      <c r="G36" s="36"/>
      <c r="H36" s="36"/>
      <c r="I36" s="36"/>
      <c r="J36" s="10"/>
    </row>
    <row r="37" spans="1:17" hidden="1" x14ac:dyDescent="0.45">
      <c r="A37" s="2" t="s">
        <v>36</v>
      </c>
    </row>
    <row r="38" spans="1:17" hidden="1" x14ac:dyDescent="0.45">
      <c r="A38" s="2" t="s">
        <v>37</v>
      </c>
    </row>
    <row r="39" spans="1:17" hidden="1" x14ac:dyDescent="0.45">
      <c r="A39" s="2" t="s">
        <v>38</v>
      </c>
    </row>
    <row r="40" spans="1:17" x14ac:dyDescent="0.45">
      <c r="A40" s="2" t="s">
        <v>39</v>
      </c>
      <c r="B40" s="11"/>
      <c r="C40" s="37" t="s">
        <v>40</v>
      </c>
      <c r="D40" s="37"/>
      <c r="E40" s="37"/>
      <c r="F40" s="37"/>
      <c r="G40" s="37"/>
      <c r="H40" s="37"/>
      <c r="I40" s="37"/>
      <c r="J40" s="11"/>
    </row>
    <row r="41" spans="1:17" x14ac:dyDescent="0.45">
      <c r="A41" s="2" t="s">
        <v>45</v>
      </c>
      <c r="B41" s="9"/>
      <c r="C41" s="38"/>
      <c r="D41" s="38"/>
      <c r="E41" s="38"/>
      <c r="F41" s="14" t="s">
        <v>55</v>
      </c>
      <c r="G41" s="15">
        <v>1</v>
      </c>
      <c r="H41" s="15"/>
      <c r="I41" s="16"/>
      <c r="J41" s="17">
        <f>IF(AND(G41= "",H41= ""), 0, ROUND(ROUND(I41, 2) * ROUND(IF(H41="",G41,H41),  2), 2))</f>
        <v>0</v>
      </c>
      <c r="K41" s="2"/>
      <c r="M41" s="18">
        <v>0.2</v>
      </c>
      <c r="Q41" s="2">
        <v>66</v>
      </c>
    </row>
    <row r="42" spans="1:17" x14ac:dyDescent="0.45">
      <c r="A42" s="2">
        <v>9</v>
      </c>
      <c r="B42" s="9" t="s">
        <v>58</v>
      </c>
      <c r="C42" s="35" t="s">
        <v>59</v>
      </c>
      <c r="D42" s="36"/>
      <c r="E42" s="36"/>
      <c r="F42" s="36"/>
      <c r="G42" s="36"/>
      <c r="H42" s="36"/>
      <c r="I42" s="36"/>
      <c r="J42" s="10"/>
    </row>
    <row r="43" spans="1:17" hidden="1" x14ac:dyDescent="0.45">
      <c r="A43" s="2" t="s">
        <v>36</v>
      </c>
    </row>
    <row r="44" spans="1:17" hidden="1" x14ac:dyDescent="0.45">
      <c r="A44" s="2" t="s">
        <v>37</v>
      </c>
    </row>
    <row r="45" spans="1:17" hidden="1" x14ac:dyDescent="0.45">
      <c r="A45" s="2" t="s">
        <v>38</v>
      </c>
    </row>
    <row r="46" spans="1:17" x14ac:dyDescent="0.45">
      <c r="A46" s="2" t="s">
        <v>45</v>
      </c>
      <c r="B46" s="9"/>
      <c r="C46" s="38"/>
      <c r="D46" s="38"/>
      <c r="E46" s="38"/>
      <c r="F46" s="14" t="s">
        <v>55</v>
      </c>
      <c r="G46" s="15">
        <v>1</v>
      </c>
      <c r="H46" s="15"/>
      <c r="I46" s="16"/>
      <c r="J46" s="17">
        <f>IF(AND(G46= "",H46= ""), 0, ROUND(ROUND(I46, 2) * ROUND(IF(H46="",G46,H46),  2), 2))</f>
        <v>0</v>
      </c>
      <c r="K46" s="2"/>
      <c r="M46" s="18">
        <v>0.2</v>
      </c>
      <c r="Q46" s="2">
        <v>66</v>
      </c>
    </row>
    <row r="47" spans="1:17" x14ac:dyDescent="0.45">
      <c r="A47" s="2">
        <v>9</v>
      </c>
      <c r="B47" s="9" t="s">
        <v>60</v>
      </c>
      <c r="C47" s="35" t="s">
        <v>61</v>
      </c>
      <c r="D47" s="36"/>
      <c r="E47" s="36"/>
      <c r="F47" s="36"/>
      <c r="G47" s="36"/>
      <c r="H47" s="36"/>
      <c r="I47" s="36"/>
      <c r="J47" s="10"/>
    </row>
    <row r="48" spans="1:17" hidden="1" x14ac:dyDescent="0.45">
      <c r="A48" s="2" t="s">
        <v>36</v>
      </c>
    </row>
    <row r="49" spans="1:17" x14ac:dyDescent="0.45">
      <c r="A49" s="2" t="s">
        <v>39</v>
      </c>
      <c r="B49" s="11"/>
      <c r="C49" s="37" t="s">
        <v>62</v>
      </c>
      <c r="D49" s="37"/>
      <c r="E49" s="37"/>
      <c r="F49" s="37"/>
      <c r="G49" s="37"/>
      <c r="H49" s="37"/>
      <c r="I49" s="37"/>
      <c r="J49" s="11"/>
    </row>
    <row r="50" spans="1:17" x14ac:dyDescent="0.45">
      <c r="A50" s="2" t="s">
        <v>45</v>
      </c>
      <c r="B50" s="9"/>
      <c r="C50" s="38"/>
      <c r="D50" s="38"/>
      <c r="E50" s="38"/>
      <c r="F50" s="14" t="s">
        <v>63</v>
      </c>
      <c r="G50" s="19">
        <v>1</v>
      </c>
      <c r="H50" s="19"/>
      <c r="I50" s="16"/>
      <c r="J50" s="17">
        <f>IF(AND(G50= "",H50= ""), 0, ROUND(ROUND(I50, 2) * ROUND(IF(H50="",G50,H50),  0), 2))</f>
        <v>0</v>
      </c>
      <c r="K50" s="2"/>
      <c r="M50" s="18">
        <v>0.2</v>
      </c>
      <c r="Q50" s="2">
        <v>66</v>
      </c>
    </row>
    <row r="51" spans="1:17" x14ac:dyDescent="0.45">
      <c r="A51" s="2">
        <v>9</v>
      </c>
      <c r="B51" s="9" t="s">
        <v>64</v>
      </c>
      <c r="C51" s="35" t="s">
        <v>65</v>
      </c>
      <c r="D51" s="36"/>
      <c r="E51" s="36"/>
      <c r="F51" s="36"/>
      <c r="G51" s="36"/>
      <c r="H51" s="36"/>
      <c r="I51" s="36"/>
      <c r="J51" s="10"/>
    </row>
    <row r="52" spans="1:17" hidden="1" x14ac:dyDescent="0.45">
      <c r="A52" s="2" t="s">
        <v>36</v>
      </c>
    </row>
    <row r="53" spans="1:17" x14ac:dyDescent="0.45">
      <c r="A53" s="2" t="s">
        <v>45</v>
      </c>
      <c r="B53" s="9"/>
      <c r="C53" s="38"/>
      <c r="D53" s="38"/>
      <c r="E53" s="38"/>
      <c r="F53" s="14" t="s">
        <v>55</v>
      </c>
      <c r="G53" s="15">
        <v>1</v>
      </c>
      <c r="H53" s="15"/>
      <c r="I53" s="16"/>
      <c r="J53" s="17">
        <f>IF(AND(G53= "",H53= ""), 0, ROUND(ROUND(I53, 2) * ROUND(IF(H53="",G53,H53),  2), 2))</f>
        <v>0</v>
      </c>
      <c r="K53" s="2"/>
      <c r="M53" s="18">
        <v>0.2</v>
      </c>
      <c r="Q53" s="2">
        <v>66</v>
      </c>
    </row>
    <row r="54" spans="1:17" x14ac:dyDescent="0.45">
      <c r="A54" s="2" t="s">
        <v>32</v>
      </c>
      <c r="B54" s="10"/>
      <c r="C54" s="36"/>
      <c r="D54" s="36"/>
      <c r="E54" s="36"/>
      <c r="J54" s="10"/>
    </row>
    <row r="55" spans="1:17" ht="27.2" customHeight="1" x14ac:dyDescent="0.45">
      <c r="B55" s="10"/>
      <c r="C55" s="41" t="s">
        <v>33</v>
      </c>
      <c r="D55" s="42"/>
      <c r="E55" s="42"/>
      <c r="F55" s="39"/>
      <c r="G55" s="39"/>
      <c r="H55" s="39"/>
      <c r="I55" s="39"/>
      <c r="J55" s="40"/>
    </row>
    <row r="56" spans="1:17" x14ac:dyDescent="0.45">
      <c r="B56" s="10"/>
      <c r="C56" s="44"/>
      <c r="D56" s="31"/>
      <c r="E56" s="31"/>
      <c r="F56" s="31"/>
      <c r="G56" s="31"/>
      <c r="H56" s="31"/>
      <c r="I56" s="31"/>
      <c r="J56" s="43"/>
    </row>
    <row r="57" spans="1:17" x14ac:dyDescent="0.45">
      <c r="B57" s="10"/>
      <c r="C57" s="47" t="s">
        <v>66</v>
      </c>
      <c r="D57" s="48"/>
      <c r="E57" s="48"/>
      <c r="F57" s="45">
        <f>SUMIF(K10:K54, IF(K9="","",K9), J10:J54)</f>
        <v>0</v>
      </c>
      <c r="G57" s="45"/>
      <c r="H57" s="45"/>
      <c r="I57" s="45"/>
      <c r="J57" s="46"/>
    </row>
    <row r="58" spans="1:17" ht="16.899999999999999" customHeight="1" x14ac:dyDescent="0.45">
      <c r="B58" s="10"/>
      <c r="C58" s="47" t="s">
        <v>67</v>
      </c>
      <c r="D58" s="48"/>
      <c r="E58" s="48"/>
      <c r="F58" s="45">
        <f>ROUND(SUMIF(K10:K54, IF(K9="","",K9), J10:J54) * 0.2, 2)</f>
        <v>0</v>
      </c>
      <c r="G58" s="45"/>
      <c r="H58" s="45"/>
      <c r="I58" s="45"/>
      <c r="J58" s="46"/>
    </row>
    <row r="59" spans="1:17" x14ac:dyDescent="0.45">
      <c r="B59" s="10"/>
      <c r="C59" s="51" t="s">
        <v>68</v>
      </c>
      <c r="D59" s="52"/>
      <c r="E59" s="52"/>
      <c r="F59" s="49">
        <f>SUM(F57:F58)</f>
        <v>0</v>
      </c>
      <c r="G59" s="49"/>
      <c r="H59" s="49"/>
      <c r="I59" s="49"/>
      <c r="J59" s="50"/>
    </row>
    <row r="60" spans="1:17" ht="37.25" customHeight="1" x14ac:dyDescent="0.45">
      <c r="B60" s="1"/>
      <c r="C60" s="53" t="s">
        <v>69</v>
      </c>
      <c r="D60" s="53"/>
      <c r="E60" s="53"/>
      <c r="F60" s="53"/>
      <c r="G60" s="53"/>
      <c r="H60" s="53"/>
      <c r="I60" s="53"/>
      <c r="J60" s="53"/>
    </row>
    <row r="61" spans="1:17" x14ac:dyDescent="0.45">
      <c r="C61" s="54" t="s">
        <v>70</v>
      </c>
      <c r="D61" s="55"/>
      <c r="E61" s="55"/>
      <c r="F61" s="21"/>
      <c r="G61" s="21"/>
      <c r="H61" s="21"/>
      <c r="I61" s="21"/>
      <c r="J61" s="22"/>
    </row>
    <row r="62" spans="1:17" x14ac:dyDescent="0.45">
      <c r="C62" s="56"/>
      <c r="D62" s="57"/>
      <c r="E62" s="57"/>
      <c r="F62" s="57"/>
      <c r="G62" s="57"/>
      <c r="H62" s="57"/>
      <c r="I62" s="57"/>
      <c r="J62" s="58"/>
    </row>
    <row r="63" spans="1:17" x14ac:dyDescent="0.45">
      <c r="A63" s="23"/>
      <c r="C63" s="59" t="s">
        <v>66</v>
      </c>
      <c r="D63" s="31"/>
      <c r="E63" s="31"/>
      <c r="F63" s="60">
        <f>SUMIF(K5:K60, IF(K4="","",K4), J5:J60)</f>
        <v>0</v>
      </c>
      <c r="G63" s="61"/>
      <c r="H63" s="61"/>
      <c r="I63" s="61"/>
      <c r="J63" s="62"/>
    </row>
    <row r="64" spans="1:17" x14ac:dyDescent="0.45">
      <c r="A64" s="23"/>
      <c r="C64" s="59" t="s">
        <v>67</v>
      </c>
      <c r="D64" s="31"/>
      <c r="E64" s="31"/>
      <c r="F64" s="60">
        <f>ROUND(SUMIF(K5:K60, IF(K4="","",K4), J5:J60) * 0.2, 2)</f>
        <v>0</v>
      </c>
      <c r="G64" s="61"/>
      <c r="H64" s="61"/>
      <c r="I64" s="61"/>
      <c r="J64" s="62"/>
    </row>
    <row r="65" spans="3:10" x14ac:dyDescent="0.45">
      <c r="C65" s="63" t="s">
        <v>68</v>
      </c>
      <c r="D65" s="64"/>
      <c r="E65" s="64"/>
      <c r="F65" s="65">
        <f>SUM(F63:F64)</f>
        <v>0</v>
      </c>
      <c r="G65" s="66"/>
      <c r="H65" s="66"/>
      <c r="I65" s="66"/>
      <c r="J65" s="67"/>
    </row>
    <row r="66" spans="3:10" x14ac:dyDescent="0.45">
      <c r="C66" s="68"/>
      <c r="D66" s="36"/>
      <c r="E66" s="36"/>
      <c r="F66" s="36"/>
      <c r="G66" s="36"/>
      <c r="H66" s="36"/>
      <c r="I66" s="36"/>
      <c r="J66" s="36"/>
    </row>
    <row r="67" spans="3:10" x14ac:dyDescent="0.45">
      <c r="C67" s="69" t="s">
        <v>71</v>
      </c>
      <c r="D67" s="36"/>
      <c r="E67" s="36"/>
      <c r="F67" s="36"/>
      <c r="G67" s="36"/>
      <c r="H67" s="36"/>
      <c r="I67" s="36"/>
      <c r="J67" s="36"/>
    </row>
    <row r="68" spans="3:10" x14ac:dyDescent="0.45">
      <c r="C68" s="64" t="str">
        <f>IF(Paramètres!AA2&lt;&gt;"",Paramètres!AA2,"")</f>
        <v xml:space="preserve">Zéro euro </v>
      </c>
      <c r="D68" s="64"/>
      <c r="E68" s="64"/>
      <c r="F68" s="64"/>
      <c r="G68" s="64"/>
      <c r="H68" s="64"/>
      <c r="I68" s="64"/>
      <c r="J68" s="64"/>
    </row>
    <row r="69" spans="3:10" x14ac:dyDescent="0.45">
      <c r="C69" s="64"/>
      <c r="D69" s="64"/>
      <c r="E69" s="64"/>
      <c r="F69" s="64"/>
      <c r="G69" s="64"/>
      <c r="H69" s="64"/>
      <c r="I69" s="64"/>
      <c r="J69" s="64"/>
    </row>
    <row r="70" spans="3:10" ht="56.75" customHeight="1" x14ac:dyDescent="0.45">
      <c r="F70" s="70" t="s">
        <v>72</v>
      </c>
      <c r="G70" s="70"/>
      <c r="H70" s="70"/>
      <c r="I70" s="70"/>
      <c r="J70" s="70"/>
    </row>
    <row r="72" spans="3:10" ht="85.05" customHeight="1" x14ac:dyDescent="0.45">
      <c r="C72" s="71" t="s">
        <v>73</v>
      </c>
      <c r="D72" s="71"/>
      <c r="F72" s="71" t="s">
        <v>74</v>
      </c>
      <c r="G72" s="71"/>
      <c r="H72" s="71"/>
      <c r="I72" s="71"/>
      <c r="J72" s="71"/>
    </row>
    <row r="73" spans="3:10" x14ac:dyDescent="0.45">
      <c r="C73" s="72"/>
      <c r="D73" s="72"/>
      <c r="E73" s="72"/>
      <c r="F73" s="72"/>
      <c r="G73" s="72"/>
      <c r="H73" s="72"/>
      <c r="I73" s="72"/>
      <c r="J73" s="72"/>
    </row>
  </sheetData>
  <sheetProtection password="E95E" sheet="1" objects="1" selectLockedCells="1"/>
  <mergeCells count="52">
    <mergeCell ref="C69:J69"/>
    <mergeCell ref="F70:J70"/>
    <mergeCell ref="C72:D72"/>
    <mergeCell ref="F72:J72"/>
    <mergeCell ref="C73:J73"/>
    <mergeCell ref="C65:E65"/>
    <mergeCell ref="F65:J65"/>
    <mergeCell ref="C66:J66"/>
    <mergeCell ref="C67:J67"/>
    <mergeCell ref="C68:J68"/>
    <mergeCell ref="C61:E61"/>
    <mergeCell ref="C62:J62"/>
    <mergeCell ref="C63:E63"/>
    <mergeCell ref="F63:J63"/>
    <mergeCell ref="C64:E64"/>
    <mergeCell ref="F64:J64"/>
    <mergeCell ref="F58:J58"/>
    <mergeCell ref="C58:E58"/>
    <mergeCell ref="F59:J59"/>
    <mergeCell ref="C59:E59"/>
    <mergeCell ref="C60:J60"/>
    <mergeCell ref="F55:J55"/>
    <mergeCell ref="C55:E55"/>
    <mergeCell ref="F56:J56"/>
    <mergeCell ref="C56:E56"/>
    <mergeCell ref="F57:J57"/>
    <mergeCell ref="C57:E57"/>
    <mergeCell ref="C49:I49"/>
    <mergeCell ref="C50:E50"/>
    <mergeCell ref="C51:I51"/>
    <mergeCell ref="C53:E53"/>
    <mergeCell ref="C54:E54"/>
    <mergeCell ref="C40:I40"/>
    <mergeCell ref="C41:E41"/>
    <mergeCell ref="C42:I42"/>
    <mergeCell ref="C46:E46"/>
    <mergeCell ref="C47:I47"/>
    <mergeCell ref="C28:I28"/>
    <mergeCell ref="C30:E30"/>
    <mergeCell ref="C31:I31"/>
    <mergeCell ref="C35:E35"/>
    <mergeCell ref="C36:I36"/>
    <mergeCell ref="C17:E17"/>
    <mergeCell ref="C18:I18"/>
    <mergeCell ref="C22:I22"/>
    <mergeCell ref="C24:E24"/>
    <mergeCell ref="C25:I25"/>
    <mergeCell ref="C3:E3"/>
    <mergeCell ref="C4:E4"/>
    <mergeCell ref="C9:E9"/>
    <mergeCell ref="C10:I10"/>
    <mergeCell ref="C14:I14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&amp;LConstruction d'un pôle VNF à GAMBSHEIM&amp;R - Lot n°22 CLOTURES</oddHeader>
    <oddFooter>&amp;LGECOBAT&amp;CEdition du 8/03/2023&amp;RPage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06640625" defaultRowHeight="12.75" customHeight="1" x14ac:dyDescent="0.45"/>
  <cols>
    <col min="1" max="1" width="11.3984375" customWidth="1"/>
    <col min="2" max="2" width="35" customWidth="1"/>
    <col min="3" max="10" width="11.3984375" customWidth="1"/>
  </cols>
  <sheetData>
    <row r="1" spans="1:27" ht="12.75" customHeight="1" x14ac:dyDescent="0.45">
      <c r="B1" s="20" t="s">
        <v>75</v>
      </c>
      <c r="AA1" s="2">
        <f>IF(DPGF!F65&lt;&gt;"",DPGF!F65,"0")</f>
        <v>0</v>
      </c>
    </row>
    <row r="2" spans="1:27" ht="12.75" customHeight="1" x14ac:dyDescent="0.45">
      <c r="AA2" s="2" t="str">
        <f>UPPER(MID(AA98,1,1))&amp;MID(AA98,2,168)</f>
        <v xml:space="preserve">Zéro euro </v>
      </c>
    </row>
    <row r="3" spans="1:27" ht="25.5" customHeight="1" x14ac:dyDescent="0.45">
      <c r="A3" s="25" t="s">
        <v>76</v>
      </c>
      <c r="B3" s="24" t="s">
        <v>77</v>
      </c>
      <c r="C3" s="73" t="s">
        <v>102</v>
      </c>
      <c r="D3" s="73"/>
      <c r="E3" s="73"/>
      <c r="F3" s="73"/>
      <c r="G3" s="73"/>
      <c r="H3" s="73"/>
      <c r="I3" s="73"/>
      <c r="J3" s="73"/>
      <c r="AA3" s="2">
        <f>INT(AA1/1000000)</f>
        <v>0</v>
      </c>
    </row>
    <row r="4" spans="1:27" ht="12.75" customHeight="1" x14ac:dyDescent="0.45">
      <c r="AA4" s="2">
        <f>INT((AA1-AA3*1000000)/1000)</f>
        <v>0</v>
      </c>
    </row>
    <row r="5" spans="1:27" ht="25.5" customHeight="1" x14ac:dyDescent="0.45">
      <c r="A5" s="25" t="s">
        <v>78</v>
      </c>
      <c r="B5" s="24" t="s">
        <v>79</v>
      </c>
      <c r="C5" s="73" t="s">
        <v>103</v>
      </c>
      <c r="D5" s="73"/>
      <c r="E5" s="73"/>
      <c r="F5" s="73"/>
      <c r="G5" s="73"/>
      <c r="H5" s="73"/>
      <c r="I5" s="73"/>
      <c r="J5" s="73"/>
      <c r="AA5" s="2">
        <f>INT(AA1-AA3*1000000-AA4*1000)</f>
        <v>0</v>
      </c>
    </row>
    <row r="6" spans="1:27" ht="12.75" customHeight="1" x14ac:dyDescent="0.45">
      <c r="AA6" s="2">
        <f>ROUND(AA1-AA3*1000000-AA4*1000-AA5,2)*100</f>
        <v>0</v>
      </c>
    </row>
    <row r="7" spans="1:27" ht="12.75" customHeight="1" x14ac:dyDescent="0.45">
      <c r="A7" s="25" t="s">
        <v>88</v>
      </c>
      <c r="B7" s="24" t="s">
        <v>89</v>
      </c>
      <c r="C7" s="26"/>
      <c r="AA7" s="2">
        <f>AA3-AA12*100</f>
        <v>0</v>
      </c>
    </row>
    <row r="8" spans="1:27" ht="12.75" customHeight="1" x14ac:dyDescent="0.45">
      <c r="AA8" s="2">
        <f>0</f>
        <v>0</v>
      </c>
    </row>
    <row r="9" spans="1:27" ht="12.75" customHeight="1" x14ac:dyDescent="0.45">
      <c r="A9" s="25" t="s">
        <v>90</v>
      </c>
      <c r="B9" s="24" t="s">
        <v>91</v>
      </c>
      <c r="C9" s="26" t="s">
        <v>30</v>
      </c>
      <c r="AA9" s="2">
        <f>AA4-AA15*100</f>
        <v>0</v>
      </c>
    </row>
    <row r="10" spans="1:27" ht="12.75" customHeight="1" x14ac:dyDescent="0.45">
      <c r="AA10" s="2">
        <f>ROUND(AA5-AA18*100,0)</f>
        <v>0</v>
      </c>
    </row>
    <row r="11" spans="1:27" ht="25.5" customHeight="1" x14ac:dyDescent="0.45">
      <c r="A11" s="25" t="s">
        <v>80</v>
      </c>
      <c r="B11" s="24" t="s">
        <v>81</v>
      </c>
      <c r="C11" s="73" t="s">
        <v>31</v>
      </c>
      <c r="D11" s="73"/>
      <c r="E11" s="73"/>
      <c r="F11" s="73"/>
      <c r="G11" s="73"/>
      <c r="H11" s="73"/>
      <c r="I11" s="73"/>
      <c r="J11" s="73"/>
      <c r="AA11" s="2">
        <f>AA6</f>
        <v>0</v>
      </c>
    </row>
    <row r="12" spans="1:27" ht="12.75" customHeight="1" x14ac:dyDescent="0.45">
      <c r="AA12" s="2">
        <f>INT(AA3/100)</f>
        <v>0</v>
      </c>
    </row>
    <row r="13" spans="1:27" ht="12.75" customHeight="1" x14ac:dyDescent="0.45">
      <c r="A13" s="25" t="s">
        <v>92</v>
      </c>
      <c r="B13" s="24" t="s">
        <v>93</v>
      </c>
      <c r="C13" s="26" t="s">
        <v>104</v>
      </c>
      <c r="AA13" s="2">
        <f>INT((AA3-AA12*100)/10)</f>
        <v>0</v>
      </c>
    </row>
    <row r="14" spans="1:27" ht="12.75" customHeight="1" x14ac:dyDescent="0.45">
      <c r="AA14" s="2">
        <f>AA3-AA12*100-AA13*10</f>
        <v>0</v>
      </c>
    </row>
    <row r="15" spans="1:27" ht="12.75" customHeight="1" x14ac:dyDescent="0.45">
      <c r="A15" s="25" t="s">
        <v>94</v>
      </c>
      <c r="B15" s="24" t="s">
        <v>95</v>
      </c>
      <c r="C15" s="26"/>
      <c r="AA15" s="2">
        <f>INT(AA4/100)</f>
        <v>0</v>
      </c>
    </row>
    <row r="16" spans="1:27" ht="12.75" customHeight="1" x14ac:dyDescent="0.45">
      <c r="AA16" s="2">
        <f>INT((AA4-AA15*100)/10)</f>
        <v>0</v>
      </c>
    </row>
    <row r="17" spans="1:27" ht="12.75" customHeight="1" x14ac:dyDescent="0.45">
      <c r="A17" s="25" t="s">
        <v>96</v>
      </c>
      <c r="B17" s="24" t="s">
        <v>97</v>
      </c>
      <c r="C17" s="26"/>
      <c r="AA17" s="2">
        <f>AA4-AA15*100-AA16*10</f>
        <v>0</v>
      </c>
    </row>
    <row r="18" spans="1:27" ht="12.75" customHeight="1" x14ac:dyDescent="0.45">
      <c r="AA18" s="2">
        <f>INT(AA5/100)</f>
        <v>0</v>
      </c>
    </row>
    <row r="19" spans="1:27" ht="12.75" customHeight="1" x14ac:dyDescent="0.45">
      <c r="C19" s="27">
        <v>0.2</v>
      </c>
      <c r="E19" s="28" t="s">
        <v>98</v>
      </c>
      <c r="AA19" s="2">
        <f>INT((AA5-AA18*100)/10)</f>
        <v>0</v>
      </c>
    </row>
    <row r="20" spans="1:27" ht="12.75" customHeight="1" x14ac:dyDescent="0.45">
      <c r="C20" s="29">
        <v>5.5E-2</v>
      </c>
      <c r="E20" s="28" t="s">
        <v>99</v>
      </c>
      <c r="AA20" s="2">
        <f>AA5-AA18*100-AA19*10</f>
        <v>0</v>
      </c>
    </row>
    <row r="21" spans="1:27" ht="12.75" customHeight="1" x14ac:dyDescent="0.45">
      <c r="C21" s="29">
        <v>0</v>
      </c>
      <c r="E21" s="28" t="s">
        <v>100</v>
      </c>
      <c r="AA21" s="2">
        <f>INT(AA6/10)</f>
        <v>0</v>
      </c>
    </row>
    <row r="22" spans="1:27" ht="12.75" customHeight="1" x14ac:dyDescent="0.45">
      <c r="C22" s="30">
        <v>0</v>
      </c>
      <c r="E22" s="28" t="s">
        <v>101</v>
      </c>
      <c r="AA22" s="2">
        <f>ROUND(AA6-AA21*10,0)</f>
        <v>0</v>
      </c>
    </row>
    <row r="23" spans="1:27" ht="12.75" customHeight="1" x14ac:dyDescent="0.45">
      <c r="AA23" s="2" t="str">
        <f>IF(AA12=0,"",IF(AA12=1,"",IF(AA12=2,"deux ",IF(AA12=3,"trois ",IF(AA12=4,"quatre ",IF(AA12=5,"cinq ",AA42))))))</f>
        <v/>
      </c>
    </row>
    <row r="24" spans="1:27" ht="12.75" customHeight="1" x14ac:dyDescent="0.45">
      <c r="A24" s="25" t="s">
        <v>82</v>
      </c>
      <c r="B24" s="24" t="s">
        <v>83</v>
      </c>
      <c r="C24" s="73"/>
      <c r="D24" s="73"/>
      <c r="E24" s="73"/>
      <c r="F24" s="73"/>
      <c r="G24" s="73"/>
      <c r="H24" s="73"/>
      <c r="I24" s="73"/>
      <c r="J24" s="73"/>
      <c r="AA24" s="2" t="str">
        <f>IF(AA12=0,"",IF(AA12&lt;2,"cent ",AA43))</f>
        <v/>
      </c>
    </row>
    <row r="25" spans="1:27" ht="12.75" customHeight="1" x14ac:dyDescent="0.45">
      <c r="AA25" s="2" t="str">
        <f>IF(AA13=1,AA44,IF(AA13=7,AA64,IF(AA13=9,AA80,AA89)))</f>
        <v/>
      </c>
    </row>
    <row r="26" spans="1:27" ht="12.75" customHeight="1" x14ac:dyDescent="0.45">
      <c r="A26" s="25" t="s">
        <v>84</v>
      </c>
      <c r="B26" s="24" t="s">
        <v>85</v>
      </c>
      <c r="C26" s="73"/>
      <c r="D26" s="73"/>
      <c r="E26" s="73"/>
      <c r="F26" s="73"/>
      <c r="G26" s="73"/>
      <c r="H26" s="73"/>
      <c r="I26" s="73"/>
      <c r="J26" s="73"/>
      <c r="AA26" s="2" t="str">
        <f>IF(AA7=11,"",IF(AA7=12,"",IF(AA7=13,"",IF(AA7=14,"",IF(AA7=15,"",IF(AA7=16,"",AA45))))))</f>
        <v/>
      </c>
    </row>
    <row r="27" spans="1:27" ht="12.75" customHeight="1" x14ac:dyDescent="0.45">
      <c r="AA27" s="2" t="str">
        <f>IF(AA3=0,"",IF(AA3&lt;2,"million ","millions "))</f>
        <v/>
      </c>
    </row>
    <row r="28" spans="1:27" ht="12.75" customHeight="1" x14ac:dyDescent="0.45">
      <c r="A28" s="25" t="s">
        <v>86</v>
      </c>
      <c r="B28" s="24" t="s">
        <v>87</v>
      </c>
      <c r="C28" s="73"/>
      <c r="D28" s="73"/>
      <c r="E28" s="73"/>
      <c r="F28" s="73"/>
      <c r="G28" s="73"/>
      <c r="H28" s="73"/>
      <c r="I28" s="73"/>
      <c r="J28" s="73"/>
      <c r="AA28" s="2" t="str">
        <f>IF(AA8=1,"",IF(AA15=0,"",IF(AA15=1,"",IF(AA15=2,"deux ",IF(AA15=3,"trois ",IF(AA15=4,"quatre ",IF(AA15=5,"cinq ",AA46)))))))</f>
        <v/>
      </c>
    </row>
    <row r="29" spans="1:27" ht="12.75" customHeight="1" x14ac:dyDescent="0.45">
      <c r="AA29" s="2" t="str">
        <f>IF(AA15=0,"",IF(AA15&lt;2,"cent ",AA47))</f>
        <v/>
      </c>
    </row>
    <row r="30" spans="1:27" ht="12.75" customHeight="1" x14ac:dyDescent="0.45">
      <c r="AA30" s="2" t="str">
        <f>IF(AA16=1,AA48,IF(AA16=7,AA66,IF(AA16=9,AA81,AA90)))</f>
        <v/>
      </c>
    </row>
    <row r="31" spans="1:27" ht="12.75" customHeight="1" x14ac:dyDescent="0.45">
      <c r="AA31" s="2" t="str">
        <f>IF(AA4=1,"",AA49)</f>
        <v/>
      </c>
    </row>
    <row r="32" spans="1:27" ht="12.75" customHeight="1" x14ac:dyDescent="0.45">
      <c r="AA32" s="2" t="str">
        <f>IF(AA4&gt;0,"mille ","")</f>
        <v/>
      </c>
    </row>
    <row r="33" spans="27:27" ht="12.75" customHeight="1" x14ac:dyDescent="0.45">
      <c r="AA33" s="2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45">
      <c r="AA34" s="2" t="str">
        <f>IF(AA18=0,"",IF(AA18&lt;2,"cent ",AA51))</f>
        <v/>
      </c>
    </row>
    <row r="35" spans="27:27" ht="12.75" customHeight="1" x14ac:dyDescent="0.45">
      <c r="AA35" s="2" t="str">
        <f>IF(AA19=1,AA52,IF(AA19=7,AA68,IF(AA19=9,AA83,AA91)))</f>
        <v/>
      </c>
    </row>
    <row r="36" spans="27:27" ht="12.75" customHeight="1" x14ac:dyDescent="0.45">
      <c r="AA36" s="2" t="str">
        <f>IF(AA10=11,"",IF(AA10=12,"",IF(AA10=13,"",IF(AA10=14,"",IF(AA10=15,"",IF(AA10=16,"",AA53))))))</f>
        <v/>
      </c>
    </row>
    <row r="37" spans="27:27" ht="12.75" customHeight="1" x14ac:dyDescent="0.45">
      <c r="AA37" s="2" t="str">
        <f>IF(INT(AA1&lt;2),"euro ","euros ")</f>
        <v xml:space="preserve">euro </v>
      </c>
    </row>
    <row r="38" spans="27:27" ht="12.75" customHeight="1" x14ac:dyDescent="0.45">
      <c r="AA38" s="2" t="str">
        <f>IF(AA6&gt;0,"et ","")</f>
        <v/>
      </c>
    </row>
    <row r="39" spans="27:27" ht="12.75" customHeight="1" x14ac:dyDescent="0.45">
      <c r="AA39" s="2" t="str">
        <f>IF(AA21=1,AA54,IF(AA21=7,AA70,IF(AA21=9,AA84,AA92)))</f>
        <v/>
      </c>
    </row>
    <row r="40" spans="27:27" ht="12.75" customHeight="1" x14ac:dyDescent="0.45">
      <c r="AA40" s="2" t="str">
        <f>IF(AA11=11,"",IF(AA11=12,"",IF(AA11=13,"",IF(AA11=14,"",IF(AA11=15,"",IF(AA11=16,"",AA55))))))</f>
        <v/>
      </c>
    </row>
    <row r="41" spans="27:27" ht="12.75" customHeight="1" x14ac:dyDescent="0.45">
      <c r="AA41" s="2" t="str">
        <f>IF(AA6=0,"",IF(AA6&lt;2,"centime","centimes"))</f>
        <v/>
      </c>
    </row>
    <row r="42" spans="27:27" ht="12.75" customHeight="1" x14ac:dyDescent="0.45">
      <c r="AA42" s="2" t="str">
        <f>IF(AA3=0," ",IF(AA12=6,"six ",IF(AA12=7,"sept ",IF(AA12=8,"huit ",IF(AA12=9,"neuf ",)))))</f>
        <v xml:space="preserve"> </v>
      </c>
    </row>
    <row r="43" spans="27:27" ht="12.75" customHeight="1" x14ac:dyDescent="0.45">
      <c r="AA43" s="2" t="str">
        <f>IF(AA7&gt;0,"cent ", "cents ")</f>
        <v xml:space="preserve">cents </v>
      </c>
    </row>
    <row r="44" spans="27:27" ht="12.75" customHeight="1" x14ac:dyDescent="0.45">
      <c r="AA44" s="2" t="str">
        <f>IF(AA7=10,"dix ",IF(AA7=11,"onze ",IF(AA7=12,"douze ",IF(AA7=13,"treize ",IF(AA7=14,"quatorze ",IF(AA7=15,"quinze ",AA56))))))</f>
        <v/>
      </c>
    </row>
    <row r="45" spans="27:27" ht="12.75" customHeight="1" x14ac:dyDescent="0.45">
      <c r="AA45" s="2" t="str">
        <f>IF(AA7=17,"",IF(AA7=18,"",IF(AA7=19,"",AA57)))</f>
        <v/>
      </c>
    </row>
    <row r="46" spans="27:27" ht="12.75" customHeight="1" x14ac:dyDescent="0.45">
      <c r="AA46" s="2">
        <f>IF(AA15=6,"six ",IF(AA15=7,"sept ",IF(AA15=8,"huit ",IF(AA15=9,"neuf ",))))</f>
        <v>0</v>
      </c>
    </row>
    <row r="47" spans="27:27" ht="12.75" customHeight="1" x14ac:dyDescent="0.45">
      <c r="AA47" s="2" t="str">
        <f>IF(AA9&gt;0,"cent ", "cents ")</f>
        <v xml:space="preserve">cents </v>
      </c>
    </row>
    <row r="48" spans="27:27" ht="12.75" customHeight="1" x14ac:dyDescent="0.45">
      <c r="AA48" s="2" t="str">
        <f>IF(AA9=10,"dix ",IF(AA9=11,"onze ",IF(AA9=12,"douze ",IF(AA9=13,"treize ",IF(AA9=14,"quatorze ",IF(AA9=15,"quinze ",AA58))))))</f>
        <v/>
      </c>
    </row>
    <row r="49" spans="27:27" ht="12.75" customHeight="1" x14ac:dyDescent="0.45">
      <c r="AA49" s="2" t="str">
        <f>IF(AA9=11,"",IF(AA9=12,"",IF(AA9=13,"",IF(AA9=14,"",IF(AA9=15,"",IF(AA9=16,"",AA59))))))</f>
        <v/>
      </c>
    </row>
    <row r="50" spans="27:27" ht="12.75" customHeight="1" x14ac:dyDescent="0.45">
      <c r="AA50" s="2">
        <f>IF(AA18=6,"six ",IF(AA18=7,"sept ",IF(AA18=8,"huit ",IF(AA18=9,"neuf ",))))</f>
        <v>0</v>
      </c>
    </row>
    <row r="51" spans="27:27" ht="12.75" customHeight="1" x14ac:dyDescent="0.45">
      <c r="AA51" s="2" t="str">
        <f>IF(AA10&gt;0,"cent ", "cents ")</f>
        <v xml:space="preserve">cents </v>
      </c>
    </row>
    <row r="52" spans="27:27" ht="12.75" customHeight="1" x14ac:dyDescent="0.45">
      <c r="AA52" s="2" t="str">
        <f>IF(AA10=10,"dix ",IF(AA10=11,"onze ",IF(AA10=12,"douze ",IF(AA10=13,"treize ",IF(AA10=14,"quatorze ",IF(AA10=15,"quinze ",AA60))))))</f>
        <v/>
      </c>
    </row>
    <row r="53" spans="27:27" ht="12.75" customHeight="1" x14ac:dyDescent="0.45">
      <c r="AA53" s="2" t="str">
        <f>IF(AA10=17,"",IF(AA10=18,"",IF(AA10=19,"",AA61)))</f>
        <v/>
      </c>
    </row>
    <row r="54" spans="27:27" ht="12.75" customHeight="1" x14ac:dyDescent="0.45">
      <c r="AA54" s="2" t="str">
        <f>IF(AA11=10,"dix ",IF(AA11=11,"onze ",IF(AA11=12,"douze ",IF(AA11=13,"treize ",IF(AA11=14,"quatorze ",IF(AA11=15,"quinze ",AA62))))))</f>
        <v/>
      </c>
    </row>
    <row r="55" spans="27:27" ht="12.75" customHeight="1" x14ac:dyDescent="0.45">
      <c r="AA55" s="2" t="str">
        <f>IF(AA11=17,"",IF(AA11=18,"",IF(AA11=19,"",AA63)))</f>
        <v/>
      </c>
    </row>
    <row r="56" spans="27:27" ht="12.75" customHeight="1" x14ac:dyDescent="0.45">
      <c r="AA56" s="2" t="str">
        <f>IF(AA7=16,"seize ",IF(AA7=17,"dix-sept ",IF(AA7=18,"dix-huit ",IF(AA7=19,"dix-neuf ",AA64))))</f>
        <v/>
      </c>
    </row>
    <row r="57" spans="27:27" ht="12.75" customHeight="1" x14ac:dyDescent="0.45">
      <c r="AA57" s="2" t="str">
        <f>IF(AA7=21,"et un ",IF(AA7=31,"et un ",IF(AA7=41,"et un ",IF(AA7=51,"et un ",IF(AA7=61,"et un ",AA65)))))</f>
        <v/>
      </c>
    </row>
    <row r="58" spans="27:27" ht="12.75" customHeight="1" x14ac:dyDescent="0.45">
      <c r="AA58" s="2" t="str">
        <f>IF(AA9=16,"seize ",IF(AA9=17,"dix-sept ",IF(AA9=18,"dix-huit ",IF(AA9=19,"dix-neuf ",AA66))))</f>
        <v/>
      </c>
    </row>
    <row r="59" spans="27:27" ht="12.75" customHeight="1" x14ac:dyDescent="0.45">
      <c r="AA59" s="2" t="str">
        <f>IF(AA9=17,"",IF(AA9=18,"",IF(AA9=19,"",AA67)))</f>
        <v/>
      </c>
    </row>
    <row r="60" spans="27:27" ht="12.75" customHeight="1" x14ac:dyDescent="0.45">
      <c r="AA60" s="2" t="str">
        <f>IF(AA10=16,"seize ",IF(AA10=17,"dix-sept ",IF(AA10=18,"dix-huit ",IF(AA10=19,"dix-neuf ",AA68))))</f>
        <v/>
      </c>
    </row>
    <row r="61" spans="27:27" ht="12.75" customHeight="1" x14ac:dyDescent="0.45">
      <c r="AA61" s="2" t="str">
        <f>IF(AA10=21,"et un ",IF(AA10=31,"et un ",IF(AA10=41,"et un ",IF(AA10=51,"et un ",IF(AA10=61,"et un ",AA69)))))</f>
        <v/>
      </c>
    </row>
    <row r="62" spans="27:27" ht="12.75" customHeight="1" x14ac:dyDescent="0.45">
      <c r="AA62" s="2" t="str">
        <f>IF(AA11=16,"seize ",IF(AA11=17,"dix-sept ",IF(AA11=18,"dix-huit ",IF(AA11=19,"dix-neuf ",AA70))))</f>
        <v/>
      </c>
    </row>
    <row r="63" spans="27:27" ht="12.75" customHeight="1" x14ac:dyDescent="0.45">
      <c r="AA63" s="2" t="str">
        <f>IF(AA11=21,"et un ",IF(AA11=31,"et un ",IF(AA11=41,"et un ",IF(AA11=51,"et un ",IF(AA11=61,"et un ",AA71)))))</f>
        <v/>
      </c>
    </row>
    <row r="64" spans="27:27" ht="12.75" customHeight="1" x14ac:dyDescent="0.45">
      <c r="AA64" s="2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45">
      <c r="AA65" s="2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45">
      <c r="AA66" s="2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45">
      <c r="AA67" s="2" t="str">
        <f>IF(AA9=21,"et un ",IF(AA9=31,"et un ",IF(AA9=41,"et un ",IF(AA9=51,"et un ",IF(AA9=61,"et un ",AA75)))))</f>
        <v/>
      </c>
    </row>
    <row r="68" spans="27:27" ht="12.75" customHeight="1" x14ac:dyDescent="0.45">
      <c r="AA68" s="2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45">
      <c r="AA69" s="2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45">
      <c r="AA70" s="2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45">
      <c r="AA71" s="2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45">
      <c r="AA72" s="2" t="str">
        <f>IF(AA7=76,"soixante-seize ",IF(AA7=77,"soixante-dix-sept ",IF(AA7=78,"soixante-dix-huit ",IF(AA7=79,"soixante-dix-neuf ",AA80))))</f>
        <v/>
      </c>
    </row>
    <row r="73" spans="27:27" ht="12.75" customHeight="1" x14ac:dyDescent="0.45">
      <c r="AA73" s="2">
        <f>IF(AA13=9,"",IF(AA14=6,"six ",IF(AA14=7,"sept ",IF(AA14=8,"huit ",IF(AA14=9,"neuf ",)))))</f>
        <v>0</v>
      </c>
    </row>
    <row r="74" spans="27:27" ht="12.75" customHeight="1" x14ac:dyDescent="0.45">
      <c r="AA74" s="2" t="str">
        <f>IF(AA9=76,"soixante-seize ",IF(AA9=77,"soixante-dix-sept ",IF(AA9=78,"soixante-dix-huit ",IF(AA9=79,"soixante-dix-neuf ",AA81))))</f>
        <v/>
      </c>
    </row>
    <row r="75" spans="27:27" ht="12.75" customHeight="1" x14ac:dyDescent="0.45">
      <c r="AA75" s="2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45">
      <c r="AA76" s="2" t="str">
        <f>IF(AA10=76,"soixante-seize ",IF(AA10=77,"soixante-dix-sept ",IF(AA10=78,"soixante-dix-huit ",IF(AA10=79,"soixante-dix-neuf ",AA83))))</f>
        <v/>
      </c>
    </row>
    <row r="77" spans="27:27" ht="12.75" customHeight="1" x14ac:dyDescent="0.45">
      <c r="AA77" s="2">
        <f>IF(AA19=9,"",IF(AA20=6,"six ",IF(AA20=7,"sept ",IF(AA20=8,"huit ",IF(AA20=9,"neuf ",)))))</f>
        <v>0</v>
      </c>
    </row>
    <row r="78" spans="27:27" ht="12.75" customHeight="1" x14ac:dyDescent="0.45">
      <c r="AA78" s="2" t="str">
        <f>IF(AA11=76,"soixante-seize ",IF(AA11=77,"soixante-dix-sept ",IF(AA11=78,"soixante-dix-huit ",IF(AA11=79,"soixante-dix-neuf ",AA84))))</f>
        <v/>
      </c>
    </row>
    <row r="79" spans="27:27" ht="12.75" customHeight="1" x14ac:dyDescent="0.45">
      <c r="AA79" s="2">
        <f>IF(AA21=9,"",IF(AA22=6,"six ",IF(AA22=7,"sept ",IF(AA22=8,"huit ",IF(AA22=9,"neuf ",)))))</f>
        <v>0</v>
      </c>
    </row>
    <row r="80" spans="27:27" ht="12.75" customHeight="1" x14ac:dyDescent="0.45">
      <c r="AA80" s="2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45">
      <c r="AA81" s="2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45">
      <c r="AA82" s="2">
        <f>IF(AA16=9,"",IF(AA17=6,"six ",IF(AA17=7,"sept ",IF(AA17=8,"huit ",IF(AA17=9,"neuf ",)))))</f>
        <v>0</v>
      </c>
    </row>
    <row r="83" spans="27:27" ht="12.75" customHeight="1" x14ac:dyDescent="0.45">
      <c r="AA83" s="2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45">
      <c r="AA84" s="2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45">
      <c r="AA85" s="2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45">
      <c r="AA86" s="2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45">
      <c r="AA87" s="2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45">
      <c r="AA88" s="2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45">
      <c r="AA89" s="2" t="str">
        <f>IF(AA13=2,"vingt ",IF(AA13=3,"trente ",IF(AA13=4,"quarante ",IF(AA13=5,"cinquante ",AA93))))</f>
        <v/>
      </c>
    </row>
    <row r="90" spans="27:27" ht="12.75" customHeight="1" x14ac:dyDescent="0.45">
      <c r="AA90" s="2" t="str">
        <f>IF(AA16=2,"vingt ",IF(AA16=3,"trente ",IF(AA16=4,"quarante ",IF(AA16=5,"cinquante ",AA94))))</f>
        <v/>
      </c>
    </row>
    <row r="91" spans="27:27" ht="12.75" customHeight="1" x14ac:dyDescent="0.45">
      <c r="AA91" s="2" t="str">
        <f>IF(AA19=2,"vingt ",IF(AA19=3,"trente ",IF(AA19=4,"quarante ",IF(AA19=5,"cinquante ",AA95))))</f>
        <v/>
      </c>
    </row>
    <row r="92" spans="27:27" ht="12.75" customHeight="1" x14ac:dyDescent="0.45">
      <c r="AA92" s="2" t="str">
        <f>IF(AA21=2,"vingt ",IF(AA21=3,"trente ",IF(AA21=4,"quarante ",IF(AA21=5,"cinquante ",AA96))))</f>
        <v/>
      </c>
    </row>
    <row r="93" spans="27:27" ht="12.75" customHeight="1" x14ac:dyDescent="0.45">
      <c r="AA93" s="2" t="str">
        <f>IF(AA13=6,"soixante ",IF(AA7=80,"quatre-vingts ",IF(AA13=8,"quatre-vingt-","")))</f>
        <v/>
      </c>
    </row>
    <row r="94" spans="27:27" ht="12.75" customHeight="1" x14ac:dyDescent="0.45">
      <c r="AA94" s="2" t="str">
        <f>IF(AA16=6,"soixante ",IF(AA9=80,"quatre-vingts ",IF(AA16=8,"quatre-vingt-","")))</f>
        <v/>
      </c>
    </row>
    <row r="95" spans="27:27" ht="12.75" customHeight="1" x14ac:dyDescent="0.45">
      <c r="AA95" s="2" t="str">
        <f>IF(AA19=6,"soixante ",IF(AA10=80,"quatre-vingts ",IF(AA19=8,"quatre-vingt-","")))</f>
        <v/>
      </c>
    </row>
    <row r="96" spans="27:27" ht="12.75" customHeight="1" x14ac:dyDescent="0.45">
      <c r="AA96" s="2" t="str">
        <f>IF(AA21=6,"soixante ",IF(AA11=80,"quatre-vingts ",IF(AA21=8,"quatre-vingt-","")))</f>
        <v/>
      </c>
    </row>
    <row r="97" spans="27:27" ht="12.75" customHeight="1" x14ac:dyDescent="0.45">
      <c r="AA97" s="2">
        <f>0</f>
        <v>0</v>
      </c>
    </row>
    <row r="98" spans="27:27" ht="12.75" customHeight="1" x14ac:dyDescent="0.45">
      <c r="AA98" s="2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1"/>
  <sheetViews>
    <sheetView workbookViewId="0"/>
  </sheetViews>
  <sheetFormatPr baseColWidth="10" defaultColWidth="9.06640625" defaultRowHeight="14.25" x14ac:dyDescent="0.45"/>
  <cols>
    <col min="1" max="1" width="24.73046875" customWidth="1"/>
  </cols>
  <sheetData>
    <row r="1" spans="1:3" x14ac:dyDescent="0.45">
      <c r="A1" s="2" t="s">
        <v>105</v>
      </c>
      <c r="B1" s="2" t="s">
        <v>106</v>
      </c>
    </row>
    <row r="2" spans="1:3" x14ac:dyDescent="0.45">
      <c r="A2" s="2" t="s">
        <v>107</v>
      </c>
      <c r="B2" s="2" t="s">
        <v>108</v>
      </c>
    </row>
    <row r="3" spans="1:3" x14ac:dyDescent="0.45">
      <c r="A3" s="2" t="s">
        <v>109</v>
      </c>
      <c r="B3" s="2">
        <v>1</v>
      </c>
    </row>
    <row r="4" spans="1:3" x14ac:dyDescent="0.45">
      <c r="A4" s="2" t="s">
        <v>110</v>
      </c>
      <c r="B4" s="2">
        <v>0</v>
      </c>
    </row>
    <row r="5" spans="1:3" x14ac:dyDescent="0.45">
      <c r="A5" s="2" t="s">
        <v>111</v>
      </c>
      <c r="B5" s="2">
        <v>0</v>
      </c>
    </row>
    <row r="6" spans="1:3" x14ac:dyDescent="0.45">
      <c r="A6" s="2" t="s">
        <v>112</v>
      </c>
      <c r="B6" s="2">
        <v>1</v>
      </c>
    </row>
    <row r="7" spans="1:3" x14ac:dyDescent="0.45">
      <c r="A7" s="2" t="s">
        <v>113</v>
      </c>
      <c r="B7" s="2">
        <v>0</v>
      </c>
    </row>
    <row r="8" spans="1:3" x14ac:dyDescent="0.45">
      <c r="A8" s="2" t="s">
        <v>114</v>
      </c>
      <c r="B8" s="2">
        <v>0</v>
      </c>
    </row>
    <row r="9" spans="1:3" x14ac:dyDescent="0.45">
      <c r="A9" s="2" t="s">
        <v>115</v>
      </c>
      <c r="B9" s="2">
        <v>0</v>
      </c>
    </row>
    <row r="10" spans="1:3" x14ac:dyDescent="0.45">
      <c r="A10" s="2" t="s">
        <v>116</v>
      </c>
      <c r="C10" s="2" t="s">
        <v>117</v>
      </c>
    </row>
    <row r="11" spans="1:3" x14ac:dyDescent="0.45">
      <c r="A11" s="2" t="s">
        <v>118</v>
      </c>
      <c r="B11" s="2">
        <v>0</v>
      </c>
    </row>
  </sheetData>
  <sheetProtection password="E95E" sheet="1" objects="1" selectLockedCells="1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9733A0B3AD9BB4C9E6CC8933F9E4C94" ma:contentTypeVersion="" ma:contentTypeDescription="Crée un document." ma:contentTypeScope="" ma:versionID="397a28814af3d03217fb9690ec9482f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2eec21a566254336b089a5fa8461f29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F6B4474-A713-4672-B53C-985B338A7991}"/>
</file>

<file path=customXml/itemProps2.xml><?xml version="1.0" encoding="utf-8"?>
<ds:datastoreItem xmlns:ds="http://schemas.openxmlformats.org/officeDocument/2006/customXml" ds:itemID="{2C0D0B62-F543-4D1A-8274-A38F720C7E72}"/>
</file>

<file path=customXml/itemProps3.xml><?xml version="1.0" encoding="utf-8"?>
<ds:datastoreItem xmlns:ds="http://schemas.openxmlformats.org/officeDocument/2006/customXml" ds:itemID="{F714DD1E-C7F0-4B66-A49E-0510FF3E6EC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16</vt:i4>
      </vt:variant>
    </vt:vector>
  </HeadingPairs>
  <TitlesOfParts>
    <vt:vector size="19" baseType="lpstr">
      <vt:lpstr>DPGF</vt:lpstr>
      <vt:lpstr>Paramètres</vt:lpstr>
      <vt:lpstr>Version</vt:lpstr>
      <vt:lpstr>CODELOT</vt:lpstr>
      <vt:lpstr>CPVILLEDOSSIER</vt:lpstr>
      <vt:lpstr>DATEVALEUR</vt:lpstr>
      <vt:lpstr>DPGF!Impression_des_titres</vt:lpstr>
      <vt:lpstr>INDICELOT</vt:lpstr>
      <vt:lpstr>NUMDOSSIER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Pascal Grayer</cp:lastModifiedBy>
  <dcterms:created xsi:type="dcterms:W3CDTF">2024-09-30T11:40:55Z</dcterms:created>
  <dcterms:modified xsi:type="dcterms:W3CDTF">2024-09-30T11:41:37Z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0x010100F9733A0B3AD9BB4C9E6CC8933F9E4C94</vt:lpwstr>
  </property>
</Properties>
</file>