
<file path=[Content_Types].xml><?xml version="1.0" encoding="utf-8"?>
<Types xmlns="http://schemas.openxmlformats.org/package/2006/content-types">
  <Default Extension="rels" ContentType="application/vnd.openxmlformats-package.relationships+xml"/>
  <Default Extension="xml" ContentType="application/xml"/>
  <Default Extension="jpeg" ContentType="image/jpeg"/>
  <Default Extension="png" ContentType="image/png"/>
  <Default Extension="vml" ContentType="application/vnd.openxmlformats-officedocument.vmlDrawing"/>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comments1.xml" ContentType="application/vnd.openxmlformats-officedocument.spreadsheetml.comment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activeTab="1"/>
  </bookViews>
  <sheets>
    <sheet name="Page de garde" sheetId="1" r:id="rId1"/>
    <sheet name="DPGF"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_xlnm.Print_Titles" localSheetId="1">DPGF!$1:$3</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24519" fullCalcOnLoad="1"/>
</workbook>
</file>

<file path=xl/comments1.xml><?xml version="1.0" encoding="utf-8"?>
<comments xmlns="http://schemas.openxmlformats.org/spreadsheetml/2006/main">
  <authors>
    <author/>
  </authors>
  <commentList>
    <comment ref="J119" authorId="0">
      <text>
        <r>
          <rPr>
            <sz val="8"/>
            <color indexed="81"/>
            <rFont val="Tahoma"/>
            <family val="2"/>
          </rPr>
          <t>pour mémoire</t>
        </r>
      </text>
    </comment>
  </commentList>
</comments>
</file>

<file path=xl/sharedStrings.xml><?xml version="1.0" encoding="utf-8"?>
<sst xmlns="http://schemas.openxmlformats.org/spreadsheetml/2006/main" count="332" uniqueCount="216">
  <si>
    <t>Dossier</t>
  </si>
  <si>
    <t>Date</t>
  </si>
  <si>
    <t>Phase</t>
  </si>
  <si>
    <t>Indice</t>
  </si>
  <si>
    <t>MAITRE D'OUVRAGE
C.H.U DIJON-BOURGOGNE
5, Boulevard Jeanne d’Arc
B.P 77908
21079 DIJON CEDEX
Tél : 03.80.29.33.80   Fax : 03.80.29.35.00</t>
  </si>
  <si>
    <t>COORDONNATEUR SECURITE CHANTIER : 
    QUALICONSULT
    16 Rue des Cortots
    21121 FONTAINE LES DIJON</t>
  </si>
  <si>
    <t>BUREAU CONTROLE : 
    ALPES CONTRÔLES
    13 rue Victor FOURCAUT
    52000 CHAUMONT</t>
  </si>
  <si>
    <t>ACOUSTICIEN : 
    ALLEGRO ACOUSTIQUE
    18 rue Colonel Quantin
    21000 DIJON</t>
  </si>
  <si>
    <t>BE FLUIDES : 
    D.G.E.T
    39 avenue du 14 Juillet
    21300 CHENÔVE</t>
  </si>
  <si>
    <t>MAITRE D'OEUVRE : 
    TRIA ARCHITECTES
    70 Avenue de Drapeau
    21000 DIJON</t>
  </si>
  <si>
    <t>NIV</t>
  </si>
  <si>
    <t>CODE</t>
  </si>
  <si>
    <t>TITRE1</t>
  </si>
  <si>
    <t>M1</t>
  </si>
  <si>
    <t>M2</t>
  </si>
  <si>
    <t>U</t>
  </si>
  <si>
    <t>QTE</t>
  </si>
  <si>
    <t>QTEENTR</t>
  </si>
  <si>
    <t>CRM</t>
  </si>
  <si>
    <t>CRT</t>
  </si>
  <si>
    <t>VAROPT</t>
  </si>
  <si>
    <t>TVA</t>
  </si>
  <si>
    <t>MARQUE</t>
  </si>
  <si>
    <t>REF</t>
  </si>
  <si>
    <t>COMM</t>
  </si>
  <si>
    <t>LOC</t>
  </si>
  <si>
    <t>Niveau</t>
  </si>
  <si>
    <t>Code</t>
  </si>
  <si>
    <t>Désignation</t>
  </si>
  <si>
    <t>Qté</t>
  </si>
  <si>
    <t>Qté
Entr.</t>
  </si>
  <si>
    <t>P.U. HT</t>
  </si>
  <si>
    <t>P.T. HT</t>
  </si>
  <si>
    <t xml:space="preserve"> Variante /
 Option</t>
  </si>
  <si>
    <t>Numéro
 Option</t>
  </si>
  <si>
    <t>Taux TVA</t>
  </si>
  <si>
    <t>Marque</t>
  </si>
  <si>
    <t>Référence</t>
  </si>
  <si>
    <t>Commentaire</t>
  </si>
  <si>
    <t>Localisation</t>
  </si>
  <si>
    <t>Lot n°04</t>
  </si>
  <si>
    <t>CLOISONS - DOUBLAGE - FAUX-PLAFONDS</t>
  </si>
  <si>
    <t>3.&amp;</t>
  </si>
  <si>
    <t>04.2</t>
  </si>
  <si>
    <t>PRESCRIPTIONS PARTICULIERES</t>
  </si>
  <si>
    <t>04.2.1</t>
  </si>
  <si>
    <t>PLATRERIE</t>
  </si>
  <si>
    <t>04.2.1.1</t>
  </si>
  <si>
    <t>Cloisons</t>
  </si>
  <si>
    <t>8.T</t>
  </si>
  <si>
    <t>Cloison distribution sur ossature métallique de 98/48 mm - RA ³ 46 dB</t>
  </si>
  <si>
    <r>
      <rPr>
        <b/>
        <sz val="8"/>
        <color theme="1"/>
        <rFont val="Arial"/>
        <family val="2"/>
      </rPr>
      <t>Cloison distribution sur ossature métallique de 98/48 mm - R</t>
    </r>
    <r>
      <rPr>
        <b/>
        <vertAlign val="subscript"/>
        <sz val="8"/>
        <color theme="1"/>
        <rFont val="Arial"/>
        <family val="2"/>
      </rPr>
      <t>A</t>
    </r>
    <r>
      <rPr>
        <b/>
        <sz val="8"/>
        <color theme="1"/>
        <rFont val="Arial"/>
        <family val="2"/>
      </rPr>
      <t xml:space="preserve"> </t>
    </r>
    <r>
      <rPr>
        <b/>
        <sz val="8"/>
        <color theme="1"/>
        <rFont val="Symbol"/>
        <family val="2"/>
      </rPr>
      <t>³</t>
    </r>
    <r>
      <rPr>
        <b/>
        <sz val="8"/>
        <color theme="1"/>
        <rFont val="Arial"/>
        <family val="2"/>
      </rPr>
      <t xml:space="preserve"> 46 dB</t>
    </r>
  </si>
  <si>
    <t>9.T</t>
  </si>
  <si>
    <t>9.L</t>
  </si>
  <si>
    <t xml:space="preserve">Localisation : tous cloisonnements nouvellement créés sauf ceux décrits ci-dessous selon plans architecte
</t>
  </si>
  <si>
    <t>9.&amp;</t>
  </si>
  <si>
    <t>Cloison distribution sur ossature métallique de 98/48 mm - RA ³ 57 dB</t>
  </si>
  <si>
    <r>
      <rPr>
        <b/>
        <sz val="8"/>
        <color theme="1"/>
        <rFont val="Arial"/>
        <family val="2"/>
      </rPr>
      <t>Cloison distribution sur ossature métallique de 98/48 mm - R</t>
    </r>
    <r>
      <rPr>
        <b/>
        <vertAlign val="subscript"/>
        <sz val="8"/>
        <color theme="1"/>
        <rFont val="Arial"/>
        <family val="2"/>
      </rPr>
      <t>A</t>
    </r>
    <r>
      <rPr>
        <b/>
        <sz val="8"/>
        <color theme="1"/>
        <rFont val="Arial"/>
        <family val="2"/>
      </rPr>
      <t xml:space="preserve"> </t>
    </r>
    <r>
      <rPr>
        <b/>
        <sz val="8"/>
        <color theme="1"/>
        <rFont val="Symbol"/>
        <family val="2"/>
      </rPr>
      <t>³</t>
    </r>
    <r>
      <rPr>
        <b/>
        <sz val="8"/>
        <color theme="1"/>
        <rFont val="Arial"/>
        <family val="2"/>
      </rPr>
      <t xml:space="preserve"> 57 dB</t>
    </r>
  </si>
  <si>
    <t xml:space="preserve">Localisation : 
toutes cloisons de l'espace QVT (entre locaux sur circulation du personnel et sur espace actif)
cloison entre l'espace actif et l'espace créatif
toutes cloisons de l'espace détente
toutes cloisons de l'espace tampon suivant plans architecte
</t>
  </si>
  <si>
    <t>Contre-cloison technique demi-stil BA13 hydrofuge + Rail 48mm toute hauteur</t>
  </si>
  <si>
    <t xml:space="preserve">Localisation : contre cloison technique toute hauteur des sanitaires selon plans architecte
</t>
  </si>
  <si>
    <t>Contre-cloison sur ancien châssis</t>
  </si>
  <si>
    <t>ENS</t>
  </si>
  <si>
    <t xml:space="preserve">Localisation : contre cloison pour châssis à boucher dans l'espace tampon selon plans architecte
</t>
  </si>
  <si>
    <t>8.&amp;</t>
  </si>
  <si>
    <t>04.2.1.2</t>
  </si>
  <si>
    <t>Doublages</t>
  </si>
  <si>
    <t>Doublage thermique demi stil, BA18 + isolant 120 mm - Épaisseur doublage finie 140 mm</t>
  </si>
  <si>
    <t xml:space="preserve">Localisation : Suivant le plan d'architecte - sur les façades Nord et Sud
</t>
  </si>
  <si>
    <t>Isolation des tableaux</t>
  </si>
  <si>
    <t xml:space="preserve">Localisation : Suivant le plan d'architecte en façade Nord 
</t>
  </si>
  <si>
    <t>04.2.1.3</t>
  </si>
  <si>
    <t>Ouvrages divers</t>
  </si>
  <si>
    <t>Angles saillants</t>
  </si>
  <si>
    <t>ML</t>
  </si>
  <si>
    <t xml:space="preserve">Localisation : aux angles saillants des cloisons - environ 20 unités de 2.50m
</t>
  </si>
  <si>
    <t>Renfort pour objets lourds</t>
  </si>
  <si>
    <t xml:space="preserve">Localisation : derrière chaque appareil sanitaire, meubles sur cloisons et doublages selon demande des autres corps d'état et suivant plans architecte
</t>
  </si>
  <si>
    <t>Calfeutrement de menuiserie extérieure</t>
  </si>
  <si>
    <t xml:space="preserve">Localisation : ensemble des châssis extérieurs dans doublages créés et existants
</t>
  </si>
  <si>
    <t>Pose et scellement de menuiseries intérieures</t>
  </si>
  <si>
    <t xml:space="preserve">Localisation : toutes portes, trappes et châssis dans cloisons du présent lot selon plans architecte
</t>
  </si>
  <si>
    <t>Rebouchage divers</t>
  </si>
  <si>
    <t xml:space="preserve">Localisation : à la demande des autres corps d'état selon la réalisation des travaux
</t>
  </si>
  <si>
    <t>4.&amp;</t>
  </si>
  <si>
    <t>04.2.2</t>
  </si>
  <si>
    <t>PLAFONDS</t>
  </si>
  <si>
    <t>04.2.2.1</t>
  </si>
  <si>
    <t xml:space="preserve">Faux-plafond en dalles </t>
  </si>
  <si>
    <t xml:space="preserve">Plafond dalles fibre acoustique - T 15 mm </t>
  </si>
  <si>
    <t xml:space="preserve">Localisation : pour l'ensemble des plafonds sauf ceux cités ci-dessous et selon plans architecte
</t>
  </si>
  <si>
    <t xml:space="preserve">Localisation : pour l'ensemble des plafonds des locaux rangements
</t>
  </si>
  <si>
    <t>04.2.2.2</t>
  </si>
  <si>
    <t>Faux-plafond en dalles lavables</t>
  </si>
  <si>
    <t>Plafond dalles lavables - T 15 mm</t>
  </si>
  <si>
    <t xml:space="preserve">Localisation : en plafond des sanitaires et de la buanderie selon plans architecte
</t>
  </si>
  <si>
    <t>Isolation en sous face de dalle</t>
  </si>
  <si>
    <t xml:space="preserve">Localisation : en sous face de dalle en façade Sud suivant plans architecte
</t>
  </si>
  <si>
    <t>04.2.2.3</t>
  </si>
  <si>
    <t>Divers pour plafond</t>
  </si>
  <si>
    <t>Retombées / Jouées de plafonds en plaques de plâtre</t>
  </si>
  <si>
    <t xml:space="preserve">Localisation : pour l'ensemble des retombés entre plafonds et/ou faux-plafond selon plans architecte et techniques
</t>
  </si>
  <si>
    <t xml:space="preserve">Sujétions pour intégration d'éléments techniques en plafond </t>
  </si>
  <si>
    <t xml:space="preserve">Localisation : sujétions pour intégration des éléments techniques dans les plafonds plâtres et plâtres acoustique selon plan de lots techniques
</t>
  </si>
  <si>
    <t>04.2.3</t>
  </si>
  <si>
    <t>TRAVAUX R+3</t>
  </si>
  <si>
    <t>04.2.3.1</t>
  </si>
  <si>
    <t>Dépose / repose de faux-plafond</t>
  </si>
  <si>
    <t>Dépose / repose de dalles de faux-plafonds</t>
  </si>
  <si>
    <t xml:space="preserve">Localisation : salle IDE EDUC au R+3 selon plans architecte
</t>
  </si>
  <si>
    <t>04.2.3.2</t>
  </si>
  <si>
    <t>Faux-plafond en dalles au R+3</t>
  </si>
  <si>
    <t xml:space="preserve">Localisation : salle de réunion A du R+3 selon plans architecte
</t>
  </si>
  <si>
    <t>04.2.4</t>
  </si>
  <si>
    <t>GESTION ET TRAITEMENT DES DECHETS</t>
  </si>
  <si>
    <t xml:space="preserve">Nettoyage de chantier </t>
  </si>
  <si>
    <t>FT</t>
  </si>
  <si>
    <t xml:space="preserve">Localisation : nettoyages de chantier pour les travaux faisant l’objet du présent lot.
</t>
  </si>
  <si>
    <t>Gestion et traitement des déchets :</t>
  </si>
  <si>
    <t xml:space="preserve">Localisation : gestion et traitement de tous les déchets issus des travaux faisant l’objet du présent lot.
</t>
  </si>
  <si>
    <t>Finitions (inclus dans l'offre)</t>
  </si>
  <si>
    <t>PM</t>
  </si>
  <si>
    <t xml:space="preserve">Localisation : pour les travaux faisant l’objet du présent lot.
</t>
  </si>
  <si>
    <t>Total H.T. :</t>
  </si>
  <si>
    <t>Total T.V.A. (20%) :</t>
  </si>
  <si>
    <t>Total T.T.C. :</t>
  </si>
  <si>
    <t>RECAPITULATIF
Lot n°04 CLOISONS - DOUBLAGE - FAUX-PLAFONDS</t>
  </si>
  <si>
    <t>RECAPITULATIF DES CHAPITRES</t>
  </si>
  <si>
    <t>04.2 - PRESCRIPTIONS PARTICULIERES</t>
  </si>
  <si>
    <t>- 04.2.1 - PLATRERIE</t>
  </si>
  <si>
    <t>- 04.2.1.1 - Cloisons</t>
  </si>
  <si>
    <t>- 04.2.1.2 - Doublages</t>
  </si>
  <si>
    <t>- 04.2.1.3 - Ouvrages divers</t>
  </si>
  <si>
    <t>- 04.2.2 - PLAFONDS</t>
  </si>
  <si>
    <t>- 04.2.2.1 - Faux-plafond en dalles</t>
  </si>
  <si>
    <t>- 04.2.2.2 - Faux-plafond en dalles lavables</t>
  </si>
  <si>
    <t>- 04.2.2.3 - Divers pour plafond</t>
  </si>
  <si>
    <t>- 04.2.3 - TRAVAUX R+3</t>
  </si>
  <si>
    <t>- 04.2.3.1 - Dépose / repose de faux-plafond</t>
  </si>
  <si>
    <t>- 04.2.3.2 - Faux-plafond en dalles au R+3</t>
  </si>
  <si>
    <t>- 04.2.4 - GESTION ET TRAITEMENT DES DECHETS</t>
  </si>
  <si>
    <t>Total du lot CLOISONS - DOUBLAGE - FAUX-PLAFONDS</t>
  </si>
  <si>
    <t xml:space="preserve">Soit en toutes lettres TTC : </t>
  </si>
  <si>
    <t>Fait à _________________________
le _____________________________</t>
  </si>
  <si>
    <t>Bon pour accord, signature</t>
  </si>
  <si>
    <t>Signature et cachet de l'Entrepreneur</t>
  </si>
  <si>
    <t>Conditions de règlement : Par virement à 30 j</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</si>
  <si>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</si>
  <si>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</si>
  <si>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</si>
  <si>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</si>
  <si>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</si>
  <si>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</si>
  <si>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</si>
  <si>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</si>
  <si>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</si>
  <si>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</si>
  <si>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</si>
  <si>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</si>
  <si>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</si>
  <si>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</si>
  <si>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</si>
  <si>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</si>
  <si>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</si>
  <si>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</si>
  <si>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</si>
  <si>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</si>
  <si>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</si>
  <si>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</si>
  <si>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</si>
  <si>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</si>
  <si>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</si>
  <si>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</si>
  <si>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</si>
  <si>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DPGF</t>
  </si>
  <si>
    <t>Réaménagement du 4e étage de l'Hôpital d'enfants
C.H.U Dijon Bourgogne</t>
  </si>
  <si>
    <t>HOP - CHU 2404</t>
  </si>
  <si>
    <t>20/11/2024</t>
  </si>
  <si>
    <t>DCE</t>
  </si>
  <si>
    <t>5 Boulevard Jeanne D'Arc</t>
  </si>
  <si>
    <t>21079 DIJON</t>
  </si>
  <si>
    <t>VERSION</t>
  </si>
  <si>
    <t>4.00</t>
  </si>
  <si>
    <t>TYPEDOC</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</si>
  <si>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</si>
  <si>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</si>
  <si>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</si>
  <si>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</si>
  <si>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</si>
  <si>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</si>
  <si>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</si>
  <si>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</si>
  <si>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</si>
  <si>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</si>
  <si>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</si>
  <si>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</si>
  <si>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</si>
  <si>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</si>
  <si>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</si>
  <si>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</si>
  <si>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</si>
  <si>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</si>
  <si>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</si>
  <si>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</si>
  <si>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</si>
  <si>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</si>
  <si>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</si>
  <si>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</si>
  <si>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</si>
  <si>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</si>
  <si>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</si>
  <si>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</si>
  <si>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Unité</t>
  </si>
  <si>
    <t>Quantité</t>
  </si>
  <si>
    <t>Prix unitaire</t>
  </si>
  <si>
    <t>Prix total</t>
  </si>
</sst>
</file>

<file path=xl/styles.xml><?xml version="1.0" encoding="utf-8"?>
<styleSheet xmlns="http://schemas.openxmlformats.org/spreadsheetml/2006/main">
  <numFmts count="7">
    <numFmt numFmtId="164" formatCode="#,##0.00"/>
    <numFmt numFmtId="164" formatCode="#,##0.00"/>
    <numFmt numFmtId="164" formatCode="#,##0.00"/>
    <numFmt numFmtId="164" formatCode="#,##0.00"/>
    <numFmt numFmtId="165" formatCode="0.00%"/>
    <numFmt numFmtId="166" formatCode="#,##0"/>
    <numFmt numFmtId="166" formatCode="#,##0"/>
    <numFmt numFmtId="167" formatCode="#,##0.000"/>
    <numFmt numFmtId="167" formatCode="#,##0.000"/>
    <numFmt numFmtId="168" formatCode="#,##0.00\ [$€];[Red]-#,##0.00\ [$€]"/>
    <numFmt numFmtId="168" formatCode="#,##0.00\ [$€];[Red]-#,##0.00\ [$€]"/>
    <numFmt numFmtId="168" formatCode="#,##0.00\ [$€];[Red]-#,##0.00\ [$€]"/>
    <numFmt numFmtId="168" formatCode="#,##0.00\ [$€];[Red]-#,##0.00\ [$€]"/>
    <numFmt numFmtId="168" formatCode="#,##0.00\ [$€];[Red]-#,##0.00\ [$€]"/>
    <numFmt numFmtId="168" formatCode="#,##0.00\ [$€];[Red]-#,##0.00\ [$€]"/>
    <numFmt numFmtId="168" formatCode="#,##0.00\ [$€];[Red]-#,##0.00\ [$€]"/>
    <numFmt numFmtId="168" formatCode="#,##0.00\ [$€];[Red]-#,##0.00\ [$€]"/>
    <numFmt numFmtId="168" formatCode="#,##0.00\ [$€];[Red]-#,##0.00\ [$€]"/>
    <numFmt numFmtId="168" formatCode="#,##0.00\ [$€];[Red]-#,##0.00\ [$€]"/>
    <numFmt numFmtId="168" formatCode="#,##0.00\ [$€];[Red]-#,##0.00\ [$€]"/>
    <numFmt numFmtId="168" formatCode="#,##0.00\ [$€];[Red]-#,##0.00\ [$€]"/>
    <numFmt numFmtId="168" formatCode="#,##0.00\ [$€];[Red]-#,##0.00\ [$€]"/>
    <numFmt numFmtId="168" formatCode="#,##0.00\ [$€];[Red]-#,##0.00\ [$€]"/>
    <numFmt numFmtId="168" formatCode="#,##0.00\ [$€];[Red]-#,##0.00\ [$€]"/>
    <numFmt numFmtId="165" formatCode="0.00%"/>
    <numFmt numFmtId="165" formatCode="0.00%"/>
    <numFmt numFmtId="165" formatCode="0.00%"/>
    <numFmt numFmtId="169" formatCode="00000"/>
    <numFmt numFmtId="170" formatCode="0#&quot; &quot;##&quot; &quot;##&quot; &quot;##&quot; &quot;##"/>
    <numFmt numFmtId="167" formatCode="#,##0.000"/>
    <numFmt numFmtId="168" formatCode="#,##0.00\ [$€];[Red]-#,##0.00\ [$€]"/>
    <numFmt numFmtId="168" formatCode="#,##0.00\ [$€];[Red]-#,##0.00\ [$€]"/>
  </numFmts>
  <fonts count="17">
    <font>
      <sz val="11"/>
      <color theme="1"/>
      <name val="Calibri"/>
      <family val="2"/>
      <scheme val="minor"/>
    </font>
    <font>
      <sz val="8"/>
      <color theme="1"/>
      <name val="Arial"/>
      <family val="2"/>
    </font>
    <font>
      <sz val="14"/>
      <color theme="1"/>
      <name val="Arial"/>
      <family val="2"/>
    </font>
    <font>
      <b/>
      <sz val="9"/>
      <color theme="1"/>
      <name val="Arial"/>
      <family val="2"/>
    </font>
    <font>
      <sz val="7"/>
      <color theme="1"/>
      <name val="Arial"/>
      <family val="2"/>
    </font>
    <font>
      <b/>
      <sz val="14"/>
      <color theme="1"/>
      <name val="Arial"/>
      <family val="2"/>
    </font>
    <font>
      <sz val="10"/>
      <color theme="1"/>
      <name val="Arial"/>
      <family val="2"/>
    </font>
    <font>
      <b/>
      <u/>
      <sz val="12"/>
      <color theme="1"/>
      <name val="Arial"/>
      <family val="2"/>
    </font>
    <font>
      <b/>
      <sz val="11"/>
      <color theme="1"/>
      <name val="Arial"/>
      <family val="2"/>
    </font>
    <font>
      <sz val="6"/>
      <color theme="1"/>
      <name val="Arial"/>
      <family val="2"/>
    </font>
    <font>
      <b/>
      <sz val="8"/>
      <color theme="1"/>
      <name val="Arial"/>
      <family val="2"/>
    </font>
    <font>
      <i/>
      <sz val="8"/>
      <color theme="1"/>
      <name val="Arial"/>
      <family val="2"/>
    </font>
    <font>
      <b/>
      <sz val="10"/>
      <color theme="1"/>
      <name val="Arial"/>
      <family val="2"/>
    </font>
    <font>
      <b/>
      <sz val="12"/>
      <color theme="1"/>
      <name val="Arial"/>
      <family val="2"/>
    </font>
    <font>
      <sz val="11"/>
      <color theme="1"/>
      <name val="Arial"/>
      <family val="2"/>
    </font>
    <font>
      <sz val="9"/>
      <color theme="1"/>
      <name val="Arial"/>
      <family val="2"/>
    </font>
    <font>
      <sz val="8"/>
      <color indexed="81"/>
      <name val="Tahoma"/>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112">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2" borderId="0" xfId="0" applyFont="1" applyFill="1" applyAlignment="1">
      <alignment vertical="top"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7" fillId="0" borderId="10" xfId="0" applyFont="1" applyBorder="1" applyAlignment="1">
      <alignment vertical="top" wrapText="1"/>
    </xf>
    <xf numFmtId="0" fontId="7" fillId="0" borderId="2" xfId="0" applyFont="1" applyBorder="1" applyAlignment="1">
      <alignment vertical="top" wrapText="1"/>
    </xf>
    <xf numFmtId="0" fontId="4" fillId="0" borderId="11" xfId="0" applyFont="1" applyBorder="1" applyAlignment="1">
      <alignment vertical="top" wrapText="1"/>
    </xf>
    <xf numFmtId="0" fontId="7" fillId="0" borderId="0" xfId="0" applyFont="1" applyAlignment="1">
      <alignment vertical="top" wrapText="1"/>
    </xf>
    <xf numFmtId="0" fontId="7" fillId="0" borderId="11" xfId="0" applyFont="1" applyBorder="1" applyAlignment="1">
      <alignment vertical="top" wrapText="1"/>
    </xf>
    <xf numFmtId="0" fontId="8" fillId="0" borderId="0" xfId="0" applyFont="1" applyAlignment="1">
      <alignment vertical="top" wrapText="1"/>
    </xf>
    <xf numFmtId="0" fontId="8" fillId="0" borderId="11" xfId="0" applyFont="1" applyBorder="1" applyAlignment="1">
      <alignment vertical="top" wrapText="1"/>
    </xf>
    <xf numFmtId="0" fontId="9" fillId="0" borderId="11" xfId="0" applyFont="1" applyBorder="1" applyAlignment="1">
      <alignment vertical="top" wrapText="1"/>
    </xf>
    <xf numFmtId="0" fontId="3" fillId="0" borderId="0" xfId="0" applyFont="1" applyAlignment="1">
      <alignment vertical="top" wrapText="1"/>
    </xf>
    <xf numFmtId="0" fontId="1" fillId="0" borderId="11" xfId="0" applyFont="1" applyBorder="1" applyAlignment="1">
      <alignment vertical="top" wrapText="1"/>
    </xf>
    <xf numFmtId="0" fontId="10" fillId="0" borderId="11" xfId="0" applyFont="1" applyBorder="1" applyAlignment="1">
      <alignment vertical="top" wrapText="1"/>
    </xf>
    <xf numFmtId="0" fontId="10" fillId="0" borderId="9" xfId="0" applyFont="1" applyBorder="1" applyAlignment="1">
      <alignment horizontal="right" vertical="top" wrapText="1"/>
    </xf>
    <xf numFmtId="164" fontId="10" fillId="0" borderId="9" xfId="0" applyNumberFormat="1" applyFont="1" applyBorder="1" applyAlignment="1">
      <alignment horizontal="right" vertical="top" wrapText="1"/>
    </xf>
    <xf numFmtId="164" fontId="10" fillId="0" borderId="12" xfId="0" applyNumberFormat="1" applyFont="1" applyBorder="1" applyAlignment="1" applyProtection="1">
      <alignment horizontal="right" vertical="top" wrapText="1"/>
      <protection locked="0"/>
    </xf>
    <xf numFmtId="164" fontId="10" fillId="0" borderId="12" xfId="0" applyNumberFormat="1" applyFont="1" applyBorder="1" applyAlignment="1" applyProtection="1">
      <alignment vertical="top" wrapText="1"/>
      <protection locked="0"/>
    </xf>
    <xf numFmtId="164" fontId="1" fillId="0" borderId="9" xfId="0" applyNumberFormat="1" applyFont="1" applyBorder="1" applyAlignment="1">
      <alignment vertical="top" wrapText="1"/>
    </xf>
    <xf numFmtId="165" fontId="4" fillId="0" borderId="0" xfId="0" applyNumberFormat="1" applyFont="1" applyAlignment="1">
      <alignment horizontal="right" vertical="top" wrapText="1"/>
    </xf>
    <xf numFmtId="0" fontId="11" fillId="0" borderId="11" xfId="0" applyFont="1" applyBorder="1" applyAlignment="1">
      <alignment vertical="top" wrapText="1"/>
    </xf>
    <xf numFmtId="0" fontId="11" fillId="0" borderId="11" xfId="0" applyFont="1" applyBorder="1" applyAlignment="1">
      <alignment horizontal="left" vertical="top" indent="1" wrapText="1"/>
    </xf>
    <xf numFmtId="166" fontId="10" fillId="0" borderId="9" xfId="0" applyNumberFormat="1" applyFont="1" applyBorder="1" applyAlignment="1">
      <alignment horizontal="right" vertical="top" wrapText="1"/>
    </xf>
    <xf numFmtId="166" fontId="10" fillId="0" borderId="12" xfId="0" applyNumberFormat="1" applyFont="1" applyBorder="1" applyAlignment="1" applyProtection="1">
      <alignment horizontal="right" vertical="top" wrapText="1"/>
      <protection locked="0"/>
    </xf>
    <xf numFmtId="167" fontId="10" fillId="0" borderId="9" xfId="0" applyNumberFormat="1" applyFont="1" applyBorder="1" applyAlignment="1">
      <alignment horizontal="right" vertical="top" wrapText="1"/>
    </xf>
    <xf numFmtId="167" fontId="10" fillId="0" borderId="12" xfId="0" applyNumberFormat="1" applyFont="1" applyBorder="1" applyAlignment="1" applyProtection="1">
      <alignment horizontal="right" vertical="top" wrapText="1"/>
      <protection locked="0"/>
    </xf>
    <xf numFmtId="0" fontId="12" fillId="0" borderId="1" xfId="0" applyFont="1" applyBorder="1" applyAlignment="1">
      <alignment vertical="top" wrapText="1"/>
    </xf>
    <xf numFmtId="0" fontId="12" fillId="0" borderId="2" xfId="0" applyFont="1" applyBorder="1" applyAlignment="1">
      <alignment vertical="top" wrapText="1"/>
    </xf>
    <xf numFmtId="0" fontId="12" fillId="0" borderId="2" xfId="0" applyFont="1" applyBorder="1" applyAlignment="1">
      <alignment horizontal="right" vertical="top" wrapText="1"/>
    </xf>
    <xf numFmtId="0" fontId="12" fillId="0" borderId="3" xfId="0" applyFont="1" applyBorder="1" applyAlignment="1">
      <alignment horizontal="right" vertical="top" wrapText="1"/>
    </xf>
    <xf numFmtId="0" fontId="1" fillId="0" borderId="4" xfId="0" applyFont="1" applyBorder="1" applyAlignment="1">
      <alignment vertical="top" wrapText="1"/>
    </xf>
    <xf numFmtId="0" fontId="12" fillId="0" borderId="4" xfId="0" applyFont="1" applyBorder="1" applyAlignment="1">
      <alignment vertical="top" wrapText="1"/>
    </xf>
    <xf numFmtId="0" fontId="12" fillId="0" borderId="0" xfId="0" applyFont="1" applyAlignment="1">
      <alignment vertical="top" wrapText="1"/>
    </xf>
    <xf numFmtId="168" fontId="12" fillId="0" borderId="0" xfId="0" applyNumberFormat="1" applyFont="1" applyAlignment="1">
      <alignment horizontal="right" vertical="top" wrapText="1"/>
    </xf>
    <xf numFmtId="168" fontId="12" fillId="0" borderId="5" xfId="0" applyNumberFormat="1" applyFont="1" applyBorder="1" applyAlignment="1">
      <alignment horizontal="right" vertical="top" wrapText="1"/>
    </xf>
    <xf numFmtId="0" fontId="12" fillId="0" borderId="6" xfId="0" applyFont="1" applyBorder="1" applyAlignment="1">
      <alignment vertical="top" wrapText="1"/>
    </xf>
    <xf numFmtId="0" fontId="12" fillId="0" borderId="7" xfId="0" applyFont="1" applyBorder="1" applyAlignment="1">
      <alignment vertical="top" wrapText="1"/>
    </xf>
    <xf numFmtId="168" fontId="12" fillId="0" borderId="7" xfId="0" applyNumberFormat="1" applyFont="1" applyBorder="1" applyAlignment="1">
      <alignment horizontal="right" vertical="top" wrapText="1"/>
    </xf>
    <xf numFmtId="168" fontId="12" fillId="0" borderId="8" xfId="0" applyNumberFormat="1" applyFont="1" applyBorder="1" applyAlignment="1">
      <alignment horizontal="right" vertical="top" wrapText="1"/>
    </xf>
    <xf numFmtId="0" fontId="7" fillId="0" borderId="2" xfId="0" applyFont="1" applyBorder="1" applyAlignment="1">
      <alignment horizontal="center" vertical="top" wrapText="1"/>
    </xf>
    <xf numFmtId="0" fontId="7" fillId="0" borderId="0" xfId="0" applyFont="1" applyAlignment="1">
      <alignment horizontal="center" vertical="top" wrapText="1"/>
    </xf>
    <xf numFmtId="0" fontId="13" fillId="0" borderId="0" xfId="0" applyFont="1" applyAlignment="1">
      <alignment horizontal="left" vertical="top" wrapText="1"/>
    </xf>
    <xf numFmtId="0" fontId="13" fillId="0" borderId="0" xfId="0" applyFont="1" applyAlignment="1">
      <alignment vertical="top" wrapText="1"/>
    </xf>
    <xf numFmtId="168" fontId="13" fillId="0" borderId="0" xfId="0" applyNumberFormat="1" applyFont="1" applyAlignment="1">
      <alignment horizontal="right" vertical="top" wrapText="1"/>
    </xf>
    <xf numFmtId="0" fontId="14" fillId="0" borderId="0" xfId="0" applyFont="1" applyAlignment="1">
      <alignment horizontal="left" vertical="top" indent="1" wrapText="1"/>
    </xf>
    <xf numFmtId="0" fontId="14" fillId="0" borderId="0" xfId="0" applyFont="1" applyAlignment="1">
      <alignment vertical="top" wrapText="1"/>
    </xf>
    <xf numFmtId="168" fontId="14" fillId="0" borderId="0" xfId="0" applyNumberFormat="1" applyFont="1" applyAlignment="1">
      <alignment horizontal="right" vertical="top" indent="1" wrapText="1"/>
    </xf>
    <xf numFmtId="168" fontId="14" fillId="0" borderId="0" xfId="0" applyNumberFormat="1" applyFont="1" applyAlignment="1">
      <alignment horizontal="right" vertical="top" wrapText="1"/>
    </xf>
    <xf numFmtId="0" fontId="6" fillId="0" borderId="0" xfId="0" applyFont="1" applyAlignment="1">
      <alignment horizontal="left" vertical="top" indent="2" wrapText="1"/>
    </xf>
    <xf numFmtId="0" fontId="6" fillId="0" borderId="0" xfId="0" applyFont="1" applyAlignment="1">
      <alignment vertical="top" wrapText="1"/>
    </xf>
    <xf numFmtId="168" fontId="6" fillId="0" borderId="0" xfId="0" applyNumberFormat="1" applyFont="1" applyAlignment="1">
      <alignment horizontal="right" vertical="top" indent="2" wrapText="1"/>
    </xf>
    <xf numFmtId="168" fontId="6" fillId="0" borderId="0" xfId="0" applyNumberFormat="1" applyFont="1" applyAlignment="1">
      <alignment horizontal="right" vertical="top" wrapText="1"/>
    </xf>
    <xf numFmtId="0" fontId="3" fillId="0" borderId="13" xfId="0" applyFont="1" applyBorder="1" applyAlignment="1">
      <alignment vertical="top" wrapText="1"/>
    </xf>
    <xf numFmtId="0" fontId="3" fillId="0" borderId="14" xfId="0" applyFont="1" applyBorder="1" applyAlignment="1">
      <alignment vertical="top" wrapText="1"/>
    </xf>
    <xf numFmtId="0" fontId="1" fillId="0" borderId="14" xfId="0" applyFont="1" applyBorder="1" applyAlignment="1">
      <alignment vertical="top" wrapText="1"/>
    </xf>
    <xf numFmtId="0" fontId="1" fillId="0" borderId="15" xfId="0" applyFont="1" applyBorder="1" applyAlignment="1">
      <alignment vertical="top" wrapText="1"/>
    </xf>
    <xf numFmtId="0" fontId="1" fillId="0" borderId="16" xfId="0" applyFont="1" applyBorder="1" applyAlignment="1">
      <alignment vertical="top" wrapText="1"/>
    </xf>
    <xf numFmtId="0" fontId="1" fillId="0" borderId="17" xfId="0" applyFont="1" applyBorder="1" applyAlignment="1">
      <alignment vertical="top" wrapText="1"/>
    </xf>
    <xf numFmtId="0" fontId="1" fillId="0" borderId="0" xfId="0" applyFont="1" applyAlignment="1">
      <alignment vertical="top"/>
    </xf>
    <xf numFmtId="0" fontId="12" fillId="0" borderId="18" xfId="0" applyFont="1" applyBorder="1" applyAlignment="1">
      <alignment vertical="top" wrapText="1"/>
    </xf>
    <xf numFmtId="168" fontId="12" fillId="0" borderId="0" xfId="0" applyNumberFormat="1" applyFont="1" applyAlignment="1">
      <alignment vertical="top" wrapText="1"/>
    </xf>
    <xf numFmtId="168" fontId="1" fillId="0" borderId="0" xfId="0" applyNumberFormat="1" applyFont="1" applyAlignment="1">
      <alignment vertical="top" wrapText="1"/>
    </xf>
    <xf numFmtId="168" fontId="1" fillId="0" borderId="19" xfId="0" applyNumberFormat="1" applyFont="1" applyBorder="1" applyAlignment="1">
      <alignment vertical="top" wrapText="1"/>
    </xf>
    <xf numFmtId="0" fontId="12" fillId="0" borderId="20" xfId="0" applyFont="1" applyBorder="1" applyAlignment="1">
      <alignment vertical="top" wrapText="1"/>
    </xf>
    <xf numFmtId="0" fontId="1" fillId="0" borderId="21" xfId="0" applyFont="1" applyBorder="1" applyAlignment="1">
      <alignment vertical="top" wrapText="1"/>
    </xf>
    <xf numFmtId="168" fontId="12" fillId="0" borderId="21" xfId="0" applyNumberFormat="1" applyFont="1" applyBorder="1" applyAlignment="1">
      <alignment vertical="top" wrapText="1"/>
    </xf>
    <xf numFmtId="168" fontId="1" fillId="0" borderId="21" xfId="0" applyNumberFormat="1" applyFont="1" applyBorder="1" applyAlignment="1">
      <alignment vertical="top" wrapText="1"/>
    </xf>
    <xf numFmtId="168" fontId="1" fillId="0" borderId="22" xfId="0" applyNumberFormat="1" applyFont="1" applyBorder="1" applyAlignment="1">
      <alignment vertical="top" wrapText="1"/>
    </xf>
    <xf numFmtId="0" fontId="15" fillId="0" borderId="0" xfId="0" applyFont="1" applyAlignment="1">
      <alignment vertical="top" wrapText="1"/>
    </xf>
    <xf numFmtId="0" fontId="6" fillId="0" borderId="23" xfId="0" applyFont="1" applyBorder="1" applyAlignment="1">
      <alignment vertical="top" wrapText="1"/>
    </xf>
    <xf numFmtId="0" fontId="6" fillId="0" borderId="0" xfId="0" applyFont="1" applyAlignment="1">
      <alignment horizontal="left" vertical="top" wrapText="1"/>
    </xf>
    <xf numFmtId="0" fontId="6" fillId="0" borderId="0" xfId="0" applyFont="1" applyAlignment="1">
      <alignment horizontal="right" vertical="top" wrapText="1"/>
    </xf>
    <xf numFmtId="0" fontId="6" fillId="0" borderId="9" xfId="0" applyFont="1" applyBorder="1" applyAlignment="1">
      <alignment vertical="top" wrapText="1"/>
    </xf>
    <xf numFmtId="165" fontId="6" fillId="0" borderId="10" xfId="0" applyNumberFormat="1" applyFont="1" applyBorder="1" applyAlignment="1">
      <alignment horizontal="right" vertical="top" wrapText="1"/>
    </xf>
    <xf numFmtId="0" fontId="6" fillId="0" borderId="0" xfId="0" applyFont="1" applyAlignment="1">
      <alignment vertical="top"/>
    </xf>
    <xf numFmtId="165" fontId="6" fillId="0" borderId="11" xfId="0" applyNumberFormat="1" applyFont="1" applyBorder="1" applyAlignment="1">
      <alignment horizontal="right" vertical="top" wrapText="1"/>
    </xf>
    <xf numFmtId="165" fontId="6" fillId="0" borderId="24" xfId="0" applyNumberFormat="1" applyFont="1" applyBorder="1" applyAlignment="1">
      <alignment horizontal="right" vertical="top" wrapText="1"/>
    </xf>
    <xf numFmtId="0" fontId="12" fillId="0" borderId="0" xfId="0" applyFont="1" applyAlignment="1">
      <alignment horizontal="center" vertical="top" wrapText="1"/>
    </xf>
    <xf numFmtId="0" fontId="6" fillId="0" borderId="12" xfId="0" applyFont="1" applyBorder="1" applyAlignment="1" applyProtection="1">
      <alignment vertical="top" wrapText="1"/>
      <protection locked="0"/>
    </xf>
    <xf numFmtId="169" fontId="6" fillId="0" borderId="12" xfId="0" applyNumberFormat="1" applyFont="1" applyBorder="1" applyAlignment="1" applyProtection="1">
      <alignment vertical="top" wrapText="1"/>
      <protection locked="0"/>
    </xf>
    <xf numFmtId="170" fontId="6" fillId="0" borderId="12" xfId="0" applyNumberFormat="1" applyFont="1" applyBorder="1" applyAlignment="1" applyProtection="1">
      <alignment vertical="top" wrapText="1"/>
      <protection locked="0"/>
    </xf>
    <xf numFmtId="0" fontId="13" fillId="0" borderId="0" xfId="0" applyFont="1" applyAlignment="1">
      <alignment horizontal="center" vertical="top" wrapText="1"/>
    </xf>
    <xf numFmtId="0" fontId="6" fillId="0" borderId="0" xfId="0" applyFont="1" applyAlignment="1">
      <alignment horizontal="center" vertical="top" wrapText="1"/>
    </xf>
    <xf numFmtId="0" fontId="6" fillId="0" borderId="12" xfId="0" applyFont="1" applyBorder="1" applyAlignment="1" applyProtection="1">
      <alignment horizontal="left" vertical="top" wrapText="1"/>
      <protection locked="0"/>
    </xf>
    <xf numFmtId="0" fontId="6" fillId="0" borderId="12" xfId="0" applyFont="1" applyBorder="1" applyAlignment="1" applyProtection="1">
      <alignment horizontal="center" vertical="top" wrapText="1"/>
      <protection locked="0"/>
    </xf>
    <xf numFmtId="167" fontId="6" fillId="0" borderId="12" xfId="0" applyNumberFormat="1" applyFont="1" applyBorder="1" applyAlignment="1" applyProtection="1">
      <alignment horizontal="right" vertical="top" wrapText="1"/>
      <protection locked="0"/>
    </xf>
    <xf numFmtId="168" fontId="6" fillId="0" borderId="12" xfId="0" applyNumberFormat="1" applyFont="1" applyBorder="1" applyAlignment="1" applyProtection="1">
      <alignment horizontal="right" vertical="top" wrapText="1"/>
      <protection locked="0"/>
    </xf>
    <xf numFmtId="168" fontId="6" fillId="0" borderId="9" xfId="0" applyNumberFormat="1" applyFont="1" applyBorder="1" applyAlignment="1">
      <alignment horizontal="righ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png"/><Relationship Id="rId3" Type="http://schemas.openxmlformats.org/officeDocument/2006/relationships/image" Target="../media/image3.png"/><Relationship Id="rId4" Type="http://schemas.openxmlformats.org/officeDocument/2006/relationships/image" Target="../media/image4.jpeg"/><Relationship Id="rId5" Type="http://schemas.openxmlformats.org/officeDocument/2006/relationships/image" Target="../media/image5.jpeg"/><Relationship Id="rId6"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4</xdr:col>
      <xdr:colOff>781050</xdr:colOff>
      <xdr:row>27</xdr:row>
      <xdr:rowOff>0</xdr:rowOff>
    </xdr:from>
    <xdr:to>
      <xdr:col>7</xdr:col>
      <xdr:colOff>190243</xdr:colOff>
      <xdr:row>44</xdr:row>
      <xdr:rowOff>114043</xdr:rowOff>
    </xdr:to>
    <xdr:pic>
      <xdr:nvPicPr>
        <xdr:cNvPr id="2" name="Picture 1" descr="{1d00ad7a-8d19-4327-81f4-8c138bda9784}"/>
        <xdr:cNvPicPr>
          <a:picLocks noChangeAspect="1"/>
        </xdr:cNvPicPr>
      </xdr:nvPicPr>
      <xdr:blipFill>
        <a:blip xmlns:r="http://schemas.openxmlformats.org/officeDocument/2006/relationships" r:embed="rId1"/>
        <a:stretch>
          <a:fillRect/>
        </a:stretch>
      </xdr:blipFill>
      <xdr:spPr>
        <a:xfrm>
          <a:off x="3705225" y="3086100"/>
          <a:ext cx="2057143" cy="2057143"/>
        </a:xfrm>
        <a:prstGeom prst="rect">
          <a:avLst/>
        </a:prstGeom>
      </xdr:spPr>
    </xdr:pic>
    <xdr:clientData/>
  </xdr:twoCellAnchor>
  <xdr:twoCellAnchor editAs="oneCell">
    <xdr:from>
      <xdr:col>1</xdr:col>
      <xdr:colOff>33338</xdr:colOff>
      <xdr:row>79</xdr:row>
      <xdr:rowOff>90488</xdr:rowOff>
    </xdr:from>
    <xdr:to>
      <xdr:col>1</xdr:col>
      <xdr:colOff>636587</xdr:colOff>
      <xdr:row>81</xdr:row>
      <xdr:rowOff>15582</xdr:rowOff>
    </xdr:to>
    <xdr:pic>
      <xdr:nvPicPr>
        <xdr:cNvPr id="3" name="Picture 2" descr="{620d3534-7e56-4569-97b4-307ac06df6ad}"/>
        <xdr:cNvPicPr>
          <a:picLocks noChangeAspect="1"/>
        </xdr:cNvPicPr>
      </xdr:nvPicPr>
      <xdr:blipFill>
        <a:blip xmlns:r="http://schemas.openxmlformats.org/officeDocument/2006/relationships" r:embed="rId2"/>
        <a:stretch>
          <a:fillRect/>
        </a:stretch>
      </xdr:blipFill>
      <xdr:spPr>
        <a:xfrm>
          <a:off x="42863" y="9120188"/>
          <a:ext cx="603250" cy="153694"/>
        </a:xfrm>
        <a:prstGeom prst="rect">
          <a:avLst/>
        </a:prstGeom>
      </xdr:spPr>
    </xdr:pic>
    <xdr:clientData/>
  </xdr:twoCellAnchor>
  <xdr:twoCellAnchor editAs="oneCell">
    <xdr:from>
      <xdr:col>1</xdr:col>
      <xdr:colOff>33338</xdr:colOff>
      <xdr:row>72</xdr:row>
      <xdr:rowOff>57150</xdr:rowOff>
    </xdr:from>
    <xdr:to>
      <xdr:col>1</xdr:col>
      <xdr:colOff>636587</xdr:colOff>
      <xdr:row>74</xdr:row>
      <xdr:rowOff>53763</xdr:rowOff>
    </xdr:to>
    <xdr:pic>
      <xdr:nvPicPr>
        <xdr:cNvPr id="4" name="Picture 3" descr="{5ec9dbff-0e9a-4049-a961-7c3af33be577}"/>
        <xdr:cNvPicPr>
          <a:picLocks noChangeAspect="1"/>
        </xdr:cNvPicPr>
      </xdr:nvPicPr>
      <xdr:blipFill>
        <a:blip xmlns:r="http://schemas.openxmlformats.org/officeDocument/2006/relationships" r:embed="rId3"/>
        <a:stretch>
          <a:fillRect/>
        </a:stretch>
      </xdr:blipFill>
      <xdr:spPr>
        <a:xfrm>
          <a:off x="42863" y="8286750"/>
          <a:ext cx="603250" cy="225213"/>
        </a:xfrm>
        <a:prstGeom prst="rect">
          <a:avLst/>
        </a:prstGeom>
      </xdr:spPr>
    </xdr:pic>
    <xdr:clientData/>
  </xdr:twoCellAnchor>
  <xdr:twoCellAnchor editAs="oneCell">
    <xdr:from>
      <xdr:col>1</xdr:col>
      <xdr:colOff>33338</xdr:colOff>
      <xdr:row>65</xdr:row>
      <xdr:rowOff>52388</xdr:rowOff>
    </xdr:from>
    <xdr:to>
      <xdr:col>1</xdr:col>
      <xdr:colOff>636587</xdr:colOff>
      <xdr:row>67</xdr:row>
      <xdr:rowOff>54903</xdr:rowOff>
    </xdr:to>
    <xdr:pic>
      <xdr:nvPicPr>
        <xdr:cNvPr id="5" name="Picture 4" descr="{70bdd28f-f7b1-4e89-895d-26fd3852b25b}"/>
        <xdr:cNvPicPr>
          <a:picLocks noChangeAspect="1"/>
        </xdr:cNvPicPr>
      </xdr:nvPicPr>
      <xdr:blipFill>
        <a:blip xmlns:r="http://schemas.openxmlformats.org/officeDocument/2006/relationships" r:embed="rId4"/>
        <a:stretch>
          <a:fillRect/>
        </a:stretch>
      </xdr:blipFill>
      <xdr:spPr>
        <a:xfrm>
          <a:off x="42863" y="7481888"/>
          <a:ext cx="603250" cy="231115"/>
        </a:xfrm>
        <a:prstGeom prst="rect">
          <a:avLst/>
        </a:prstGeom>
      </xdr:spPr>
    </xdr:pic>
    <xdr:clientData/>
  </xdr:twoCellAnchor>
  <xdr:twoCellAnchor editAs="oneCell">
    <xdr:from>
      <xdr:col>1</xdr:col>
      <xdr:colOff>33338</xdr:colOff>
      <xdr:row>56</xdr:row>
      <xdr:rowOff>95250</xdr:rowOff>
    </xdr:from>
    <xdr:to>
      <xdr:col>1</xdr:col>
      <xdr:colOff>636587</xdr:colOff>
      <xdr:row>62</xdr:row>
      <xdr:rowOff>12700</xdr:rowOff>
    </xdr:to>
    <xdr:pic>
      <xdr:nvPicPr>
        <xdr:cNvPr id="6" name="Picture 5" descr="{ea33656e-cd3a-444a-ba69-69822dbe7849}"/>
        <xdr:cNvPicPr>
          <a:picLocks noChangeAspect="1"/>
        </xdr:cNvPicPr>
      </xdr:nvPicPr>
      <xdr:blipFill>
        <a:blip xmlns:r="http://schemas.openxmlformats.org/officeDocument/2006/relationships" r:embed="rId5"/>
        <a:stretch>
          <a:fillRect/>
        </a:stretch>
      </xdr:blipFill>
      <xdr:spPr>
        <a:xfrm>
          <a:off x="42863" y="6496050"/>
          <a:ext cx="603250" cy="603250"/>
        </a:xfrm>
        <a:prstGeom prst="rect">
          <a:avLst/>
        </a:prstGeom>
      </xdr:spPr>
    </xdr:pic>
    <xdr:clientData/>
  </xdr:twoCellAnchor>
  <xdr:twoCellAnchor editAs="oneCell">
    <xdr:from>
      <xdr:col>1</xdr:col>
      <xdr:colOff>33338</xdr:colOff>
      <xdr:row>51</xdr:row>
      <xdr:rowOff>19050</xdr:rowOff>
    </xdr:from>
    <xdr:to>
      <xdr:col>1</xdr:col>
      <xdr:colOff>636587</xdr:colOff>
      <xdr:row>53</xdr:row>
      <xdr:rowOff>90051</xdr:rowOff>
    </xdr:to>
    <xdr:pic>
      <xdr:nvPicPr>
        <xdr:cNvPr id="7" name="Picture 6" descr="{f87daded-4f1c-4825-a8e2-a51d38d2dc78}"/>
        <xdr:cNvPicPr>
          <a:picLocks noChangeAspect="1"/>
        </xdr:cNvPicPr>
      </xdr:nvPicPr>
      <xdr:blipFill>
        <a:blip xmlns:r="http://schemas.openxmlformats.org/officeDocument/2006/relationships" r:embed="rId6"/>
        <a:stretch>
          <a:fillRect/>
        </a:stretch>
      </xdr:blipFill>
      <xdr:spPr>
        <a:xfrm>
          <a:off x="42863" y="5848350"/>
          <a:ext cx="603250" cy="2996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outlinePr summaryBelow="0" summaryRight="0"/>
    <pageSetUpPr fitToPage="1"/>
  </sheetPr>
  <dimension ref="B1:I86"/>
  <sheetViews>
    <sheetView showGridLines="0" workbookViewId="0"/>
  </sheetViews>
  <sheetFormatPr defaultRowHeight="9.001125" customHeight="1"/>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10" width="10.7109375" customWidth="1"/>
    <col min="11" max="11" width="10.7109375" customWidth="1"/>
    <col min="12" max="12" width="10.7109375" customWidth="1"/>
    <col min="13" max="13" width="10.7109375" customWidth="1"/>
    <col min="14" max="14" width="10.7109375" customWidth="1"/>
    <col min="15" max="15" width="10.7109375" customWidth="1"/>
    <col min="16" max="16" width="10.7109375" customWidth="1"/>
    <col min="17" max="17" width="10.7109375" customWidth="1"/>
    <col min="18" max="18" width="10.7109375" customWidth="1"/>
    <col min="19" max="19" width="10.7109375" customWidth="1"/>
    <col min="20" max="20" width="10.7109375" customWidth="1"/>
    <col min="21" max="21" width="10.7109375" customWidth="1"/>
    <col min="22" max="22" width="10.7109375" customWidth="1"/>
    <col min="23" max="23" width="10.7109375" customWidth="1"/>
    <col min="24" max="24" width="10.7109375" customWidth="1"/>
    <col min="25" max="25" width="10.7109375" customWidth="1"/>
    <col min="26" max="26" width="10.7109375" customWidth="1"/>
    <col min="27" max="27" width="10.7109375" customWidth="1"/>
    <col min="28" max="28" width="10.7109375" customWidth="1"/>
    <col min="29" max="29" width="10.7109375" customWidth="1"/>
    <col min="30" max="30" width="10.7109375" customWidth="1"/>
    <col min="31" max="31" width="10.7109375" customWidth="1"/>
    <col min="32" max="32" width="10.7109375" customWidth="1"/>
    <col min="33" max="33" width="10.7109375" customWidth="1"/>
    <col min="34" max="34" width="10.7109375" customWidth="1"/>
    <col min="35" max="35" width="10.7109375" customWidth="1"/>
    <col min="36" max="36" width="10.7109375" customWidth="1"/>
    <col min="37" max="37" width="10.7109375" customWidth="1"/>
    <col min="38" max="38" width="10.7109375" customWidth="1"/>
    <col min="39" max="39" width="10.7109375" customWidth="1"/>
    <col min="40" max="40" width="10.7109375" customWidth="1"/>
    <col min="41" max="41" width="10.7109375" customWidth="1"/>
    <col min="42" max="42" width="10.7109375" customWidth="1"/>
    <col min="43" max="43" width="10.7109375" customWidth="1"/>
    <col min="44" max="44" width="10.7109375" customWidth="1"/>
    <col min="45" max="45" width="10.7109375" customWidth="1"/>
    <col min="46" max="46" width="10.7109375" customWidth="1"/>
    <col min="47" max="47" width="10.7109375" customWidth="1"/>
    <col min="48" max="48" width="10.7109375" customWidth="1"/>
    <col min="49" max="49" width="10.7109375" customWidth="1"/>
    <col min="50" max="50" width="10.7109375" customWidth="1"/>
    <col min="51" max="51" width="10.7109375" customWidth="1"/>
    <col min="52" max="52" width="10.7109375" customWidth="1"/>
    <col min="53" max="53" width="10.7109375" customWidth="1"/>
    <col min="54" max="54" width="10.7109375" customWidth="1"/>
    <col min="55" max="55" width="10.7109375" customWidth="1"/>
    <col min="56" max="56" width="10.7109375" customWidth="1"/>
    <col min="57" max="57" width="10.7109375" customWidth="1"/>
    <col min="58" max="58" width="10.7109375" customWidth="1"/>
    <col min="59" max="59" width="10.7109375" customWidth="1"/>
    <col min="60" max="60" width="10.7109375" customWidth="1"/>
    <col min="61" max="61" width="10.7109375" customWidth="1"/>
    <col min="62" max="62" width="10.7109375" customWidth="1"/>
    <col min="63" max="63" width="10.7109375" customWidth="1"/>
    <col min="64" max="64" width="10.7109375" customWidth="1"/>
    <col min="65" max="65" width="10.7109375" customWidth="1"/>
    <col min="66" max="66" width="10.7109375" customWidth="1"/>
    <col min="67" max="67" width="10.7109375" customWidth="1"/>
    <col min="68" max="68" width="10.7109375" customWidth="1"/>
    <col min="69" max="69" width="10.7109375" customWidth="1"/>
  </cols>
  <sheetData>
    <row r="1" spans="2:9" ht="9.00113" customHeight="1">
      <c r="B1" s="1"/>
      <c r="C1" s="2"/>
      <c r="D1" s="3"/>
      <c r="E1" s="3"/>
      <c r="F1" s="3"/>
      <c r="G1" s="3"/>
      <c r="H1" s="3"/>
      <c r="I1" s="4"/>
    </row>
    <row r="2" spans="2:9" ht="9.00113" customHeight="1">
      <c r="B2" s="5"/>
      <c r="C2" s="6"/>
      <c r="D2" s="7"/>
      <c r="E2" s="7"/>
      <c r="F2" s="7"/>
      <c r="G2" s="7"/>
      <c r="H2" s="7"/>
      <c r="I2" s="8"/>
    </row>
    <row r="3" spans="2:9" ht="9.00113" customHeight="1">
      <c r="B3" s="5"/>
      <c r="C3" s="6"/>
      <c r="D3" s="7"/>
      <c r="E3" s="7"/>
      <c r="F3" s="7"/>
      <c r="G3" s="7"/>
      <c r="H3" s="7"/>
      <c r="I3" s="8"/>
    </row>
    <row r="4" spans="2:9" ht="9.00113" customHeight="1">
      <c r="B4" s="5"/>
      <c r="C4" s="6"/>
      <c r="D4" s="7"/>
      <c r="E4" s="7"/>
      <c r="F4" s="7"/>
      <c r="G4" s="7"/>
      <c r="H4" s="7"/>
      <c r="I4" s="8"/>
    </row>
    <row r="5" spans="2:9" ht="9.00113" customHeight="1">
      <c r="B5" s="5"/>
      <c r="C5" s="6"/>
      <c r="D5" s="7"/>
      <c r="E5" s="7"/>
      <c r="F5" s="7"/>
      <c r="G5" s="7"/>
      <c r="H5" s="7"/>
      <c r="I5" s="8"/>
    </row>
    <row r="6" spans="2:9" ht="9.00113" customHeight="1">
      <c r="B6" s="5"/>
      <c r="C6" s="6"/>
      <c r="D6" s="7"/>
      <c r="E6" s="7"/>
      <c r="F6" s="7"/>
      <c r="G6" s="7"/>
      <c r="H6" s="7"/>
      <c r="I6" s="8"/>
    </row>
    <row r="7" spans="2:9" ht="9.00113" customHeight="1">
      <c r="B7" s="5"/>
      <c r="C7" s="6"/>
      <c r="D7" s="7"/>
      <c r="E7" s="7"/>
      <c r="F7" s="7"/>
      <c r="G7" s="7"/>
      <c r="H7" s="7"/>
      <c r="I7" s="8"/>
    </row>
    <row r="8" spans="2:9" ht="9.00113" customHeight="1">
      <c r="B8" s="5"/>
      <c r="C8" s="6"/>
      <c r="D8" s="7"/>
      <c r="E8" s="7"/>
      <c r="F8" s="7"/>
      <c r="G8" s="7"/>
      <c r="H8" s="7"/>
      <c r="I8" s="8"/>
    </row>
    <row r="9" spans="2:9" ht="9.00113" customHeight="1">
      <c r="B9" s="5"/>
      <c r="C9" s="6"/>
      <c r="D9" s="7"/>
      <c r="E9" s="7"/>
      <c r="F9" s="7"/>
      <c r="G9" s="7"/>
      <c r="H9" s="7"/>
      <c r="I9" s="8"/>
    </row>
    <row r="10" spans="2:9" ht="9.00113" customHeight="1">
      <c r="B10" s="5"/>
      <c r="C10" s="6"/>
      <c r="D10" s="7"/>
      <c r="E10" s="7"/>
      <c r="F10" s="7"/>
      <c r="G10" s="7"/>
      <c r="H10" s="7"/>
      <c r="I10" s="8"/>
    </row>
    <row r="11" spans="2:9" ht="9.00113" customHeight="1">
      <c r="B11" s="5"/>
      <c r="C11" s="6"/>
      <c r="D11" s="7"/>
      <c r="E11" s="9">
        <f>IF('Paramètres'!C5&lt;&gt;"",'Paramètres'!C5,"")</f>
        <v/>
      </c>
      <c r="F11" s="9"/>
      <c r="G11" s="9"/>
      <c r="H11" s="9"/>
      <c r="I11" s="8"/>
    </row>
    <row r="12" spans="2:9" ht="9.00113" customHeight="1">
      <c r="B12" s="5"/>
      <c r="C12" s="6"/>
      <c r="D12" s="7"/>
      <c r="E12" s="9"/>
      <c r="F12" s="9"/>
      <c r="G12" s="9"/>
      <c r="H12" s="9"/>
      <c r="I12" s="8"/>
    </row>
    <row r="13" spans="2:9" ht="9.00113" customHeight="1">
      <c r="B13" s="5"/>
      <c r="C13" s="6"/>
      <c r="D13" s="7"/>
      <c r="E13" s="9"/>
      <c r="F13" s="9"/>
      <c r="G13" s="9"/>
      <c r="H13" s="9"/>
      <c r="I13" s="8"/>
    </row>
    <row r="14" spans="2:9" ht="9.00113" customHeight="1">
      <c r="B14" s="5"/>
      <c r="C14" s="6"/>
      <c r="D14" s="7"/>
      <c r="E14" s="9"/>
      <c r="F14" s="9"/>
      <c r="G14" s="9"/>
      <c r="H14" s="9"/>
      <c r="I14" s="8"/>
    </row>
    <row r="15" spans="2:9" ht="9.00113" customHeight="1">
      <c r="B15" s="5"/>
      <c r="C15" s="6"/>
      <c r="D15" s="7"/>
      <c r="E15" s="9"/>
      <c r="F15" s="9"/>
      <c r="G15" s="9"/>
      <c r="H15" s="9"/>
      <c r="I15" s="8"/>
    </row>
    <row r="16" spans="2:9" ht="9.00113" customHeight="1">
      <c r="B16" s="5"/>
      <c r="C16" s="6"/>
      <c r="D16" s="7"/>
      <c r="E16" s="9"/>
      <c r="F16" s="9"/>
      <c r="G16" s="9"/>
      <c r="H16" s="9"/>
      <c r="I16" s="8"/>
    </row>
    <row r="17" spans="2:9" ht="9.00113" customHeight="1">
      <c r="B17" s="5"/>
      <c r="C17" s="6"/>
      <c r="D17" s="7"/>
      <c r="E17" s="9"/>
      <c r="F17" s="9"/>
      <c r="G17" s="9"/>
      <c r="H17" s="9"/>
      <c r="I17" s="8"/>
    </row>
    <row r="18" spans="2:9" ht="9.00113" customHeight="1">
      <c r="B18" s="5"/>
      <c r="C18" s="6"/>
      <c r="D18" s="7"/>
      <c r="E18" s="9"/>
      <c r="F18" s="9"/>
      <c r="G18" s="9"/>
      <c r="H18" s="9"/>
      <c r="I18" s="8"/>
    </row>
    <row r="19" spans="2:9" ht="9.00113" customHeight="1">
      <c r="B19" s="5"/>
      <c r="C19" s="6"/>
      <c r="D19" s="7"/>
      <c r="E19" s="9"/>
      <c r="F19" s="9"/>
      <c r="G19" s="9"/>
      <c r="H19" s="9"/>
      <c r="I19" s="8"/>
    </row>
    <row r="20" spans="2:9" ht="9.00113" customHeight="1">
      <c r="B20" s="5"/>
      <c r="C20" s="6"/>
      <c r="D20" s="7"/>
      <c r="E20" s="9">
        <f>IF('Paramètres'!C24&lt;&gt;"",'Paramètres'!C24,"") &amp; CHAR(10) &amp; IF('Paramètres'!C26&lt;&gt;"",'Paramètres'!C26,"") &amp; CHAR(10) &amp; IF('Paramètres'!C28&lt;&gt;"",'Paramètres'!C28,"")</f>
        <v/>
      </c>
      <c r="F20" s="9"/>
      <c r="G20" s="9"/>
      <c r="H20" s="9"/>
      <c r="I20" s="8"/>
    </row>
    <row r="21" spans="2:9" ht="9.00113" customHeight="1">
      <c r="B21" s="5"/>
      <c r="C21" s="6"/>
      <c r="D21" s="7"/>
      <c r="E21" s="9"/>
      <c r="F21" s="9"/>
      <c r="G21" s="9"/>
      <c r="H21" s="9"/>
      <c r="I21" s="8"/>
    </row>
    <row r="22" spans="2:9" ht="9.00113" customHeight="1">
      <c r="B22" s="5"/>
      <c r="C22" s="6"/>
      <c r="D22" s="7"/>
      <c r="E22" s="9"/>
      <c r="F22" s="9"/>
      <c r="G22" s="9"/>
      <c r="H22" s="9"/>
      <c r="I22" s="8"/>
    </row>
    <row r="23" spans="2:9" ht="9.00113" customHeight="1">
      <c r="B23" s="5"/>
      <c r="C23" s="6"/>
      <c r="D23" s="7"/>
      <c r="E23" s="9"/>
      <c r="F23" s="9"/>
      <c r="G23" s="9"/>
      <c r="H23" s="9"/>
      <c r="I23" s="8"/>
    </row>
    <row r="24" spans="2:9" ht="9.00113" customHeight="1">
      <c r="B24" s="5"/>
      <c r="C24" s="6"/>
      <c r="D24" s="7"/>
      <c r="E24" s="9"/>
      <c r="F24" s="9"/>
      <c r="G24" s="9"/>
      <c r="H24" s="9"/>
      <c r="I24" s="8"/>
    </row>
    <row r="25" spans="2:9" ht="9.00113" customHeight="1">
      <c r="B25" s="5"/>
      <c r="C25" s="6"/>
      <c r="D25" s="7"/>
      <c r="E25" s="9"/>
      <c r="F25" s="9"/>
      <c r="G25" s="9"/>
      <c r="H25" s="9"/>
      <c r="I25" s="8"/>
    </row>
    <row r="26" spans="2:9" ht="9.00113" customHeight="1">
      <c r="B26" s="5"/>
      <c r="C26" s="6"/>
      <c r="D26" s="7"/>
      <c r="E26" s="9"/>
      <c r="F26" s="9"/>
      <c r="G26" s="9"/>
      <c r="H26" s="9"/>
      <c r="I26" s="8"/>
    </row>
    <row r="27" spans="2:9" ht="9.00113" customHeight="1">
      <c r="B27" s="5"/>
      <c r="C27" s="6"/>
      <c r="D27" s="7"/>
      <c r="E27" s="9"/>
      <c r="F27" s="9"/>
      <c r="G27" s="9"/>
      <c r="H27" s="9"/>
      <c r="I27" s="8"/>
    </row>
    <row r="28" spans="2:9" ht="9.00113" customHeight="1">
      <c r="B28" s="5"/>
      <c r="C28" s="6"/>
      <c r="D28" s="7"/>
      <c r="E28" s="7"/>
      <c r="F28" s="7"/>
      <c r="G28" s="7"/>
      <c r="H28" s="7"/>
      <c r="I28" s="8"/>
    </row>
    <row r="29" spans="2:9" ht="9.00113" customHeight="1">
      <c r="B29" s="5"/>
      <c r="C29" s="6"/>
      <c r="D29" s="7"/>
      <c r="E29" s="7"/>
      <c r="F29" s="7"/>
      <c r="G29" s="7"/>
      <c r="H29" s="7"/>
      <c r="I29" s="8"/>
    </row>
    <row r="30" spans="2:9" ht="9.00113" customHeight="1">
      <c r="B30" s="5"/>
      <c r="C30" s="6"/>
      <c r="D30" s="7"/>
      <c r="E30" s="7"/>
      <c r="F30" s="7"/>
      <c r="G30" s="7"/>
      <c r="H30" s="7"/>
      <c r="I30" s="8"/>
    </row>
    <row r="31" spans="2:9" ht="9.00113" customHeight="1">
      <c r="B31" s="5"/>
      <c r="C31" s="6"/>
      <c r="D31" s="7"/>
      <c r="E31" s="7"/>
      <c r="F31" s="7"/>
      <c r="G31" s="7"/>
      <c r="H31" s="7"/>
      <c r="I31" s="8"/>
    </row>
    <row r="32" spans="2:9" ht="9.00113" customHeight="1">
      <c r="B32" s="5"/>
      <c r="C32" s="6"/>
      <c r="D32" s="7"/>
      <c r="E32" s="7"/>
      <c r="F32" s="7"/>
      <c r="G32" s="7"/>
      <c r="H32" s="7"/>
      <c r="I32" s="8"/>
    </row>
    <row r="33" spans="2:9" ht="9.00113" customHeight="1">
      <c r="B33" s="5"/>
      <c r="C33" s="6"/>
      <c r="D33" s="7"/>
      <c r="E33" s="7"/>
      <c r="F33" s="7"/>
      <c r="G33" s="7"/>
      <c r="H33" s="7"/>
      <c r="I33" s="8"/>
    </row>
    <row r="34" spans="2:9" ht="9.00113" customHeight="1">
      <c r="B34" s="5"/>
      <c r="C34" s="6"/>
      <c r="D34" s="7"/>
      <c r="E34" s="7"/>
      <c r="F34" s="7"/>
      <c r="G34" s="7"/>
      <c r="H34" s="7"/>
      <c r="I34" s="8"/>
    </row>
    <row r="35" spans="2:9" ht="9.00113" customHeight="1">
      <c r="B35" s="5"/>
      <c r="C35" s="6"/>
      <c r="D35" s="7"/>
      <c r="E35" s="7"/>
      <c r="F35" s="7"/>
      <c r="G35" s="7"/>
      <c r="H35" s="7"/>
      <c r="I35" s="8"/>
    </row>
    <row r="36" spans="2:9" ht="9.00113" customHeight="1">
      <c r="B36" s="5"/>
      <c r="C36" s="6"/>
      <c r="D36" s="7"/>
      <c r="E36" s="7"/>
      <c r="F36" s="7"/>
      <c r="G36" s="7"/>
      <c r="H36" s="7"/>
      <c r="I36" s="8"/>
    </row>
    <row r="37" spans="2:9" ht="9.00113" customHeight="1">
      <c r="B37" s="5"/>
      <c r="C37" s="6"/>
      <c r="D37" s="7"/>
      <c r="E37" s="7"/>
      <c r="F37" s="7"/>
      <c r="G37" s="7"/>
      <c r="H37" s="7"/>
      <c r="I37" s="8"/>
    </row>
    <row r="38" spans="2:9" ht="9.00113" customHeight="1">
      <c r="B38" s="5"/>
      <c r="C38" s="6"/>
      <c r="D38" s="7"/>
      <c r="E38" s="7"/>
      <c r="F38" s="7"/>
      <c r="G38" s="7"/>
      <c r="H38" s="7"/>
      <c r="I38" s="8"/>
    </row>
    <row r="39" spans="2:9" ht="9.00113" customHeight="1">
      <c r="B39" s="5"/>
      <c r="C39" s="6"/>
      <c r="D39" s="7"/>
      <c r="E39" s="7"/>
      <c r="F39" s="7"/>
      <c r="G39" s="7"/>
      <c r="H39" s="7"/>
      <c r="I39" s="8"/>
    </row>
    <row r="40" spans="2:9" ht="9.00113" customHeight="1">
      <c r="B40" s="5"/>
      <c r="C40" s="6"/>
      <c r="D40" s="7"/>
      <c r="E40" s="7"/>
      <c r="F40" s="7"/>
      <c r="G40" s="7"/>
      <c r="H40" s="7"/>
      <c r="I40" s="8"/>
    </row>
    <row r="41" spans="2:9" ht="9.00113" customHeight="1">
      <c r="B41" s="5"/>
      <c r="C41" s="6"/>
      <c r="D41" s="7"/>
      <c r="E41" s="7"/>
      <c r="F41" s="7"/>
      <c r="G41" s="7"/>
      <c r="H41" s="7"/>
      <c r="I41" s="8"/>
    </row>
    <row r="42" spans="2:9" ht="9.00113" customHeight="1">
      <c r="B42" s="5"/>
      <c r="C42" s="6"/>
      <c r="D42" s="7"/>
      <c r="E42" s="7"/>
      <c r="F42" s="7"/>
      <c r="G42" s="7"/>
      <c r="H42" s="7"/>
      <c r="I42" s="8"/>
    </row>
    <row r="43" spans="2:9" ht="9.00113" customHeight="1">
      <c r="B43" s="5"/>
      <c r="C43" s="6"/>
      <c r="D43" s="7"/>
      <c r="E43" s="7"/>
      <c r="F43" s="7"/>
      <c r="G43" s="7"/>
      <c r="H43" s="7"/>
      <c r="I43" s="8"/>
    </row>
    <row r="44" spans="2:9" ht="9.00113" customHeight="1">
      <c r="B44" s="5"/>
      <c r="C44" s="6"/>
      <c r="D44" s="7"/>
      <c r="E44" s="7"/>
      <c r="F44" s="7"/>
      <c r="G44" s="7"/>
      <c r="H44" s="7"/>
      <c r="I44" s="8"/>
    </row>
    <row r="45" spans="2:9" ht="9.00113" customHeight="1">
      <c r="B45" s="5"/>
      <c r="C45" s="6"/>
      <c r="D45" s="7"/>
      <c r="E45" s="7"/>
      <c r="F45" s="7"/>
      <c r="G45" s="7"/>
      <c r="H45" s="7"/>
      <c r="I45" s="8"/>
    </row>
    <row r="46" spans="2:9" ht="9.00113" customHeight="1">
      <c r="B46" s="5"/>
      <c r="C46" s="6"/>
      <c r="D46" s="7"/>
      <c r="E46" s="7"/>
      <c r="F46" s="7"/>
      <c r="G46" s="7"/>
      <c r="H46" s="7"/>
      <c r="I46" s="8"/>
    </row>
    <row r="47" spans="2:9" ht="9.00113" customHeight="1">
      <c r="B47" s="5"/>
      <c r="C47" s="6"/>
      <c r="D47" s="7"/>
      <c r="E47" s="10" t="s">
        <v>4</v>
      </c>
      <c r="F47" s="7"/>
      <c r="G47" s="7"/>
      <c r="H47" s="7"/>
      <c r="I47" s="8"/>
    </row>
    <row r="48" spans="2:9" ht="9.00113" customHeight="1">
      <c r="B48" s="5"/>
      <c r="C48" s="6"/>
      <c r="D48" s="7"/>
      <c r="E48" s="7"/>
      <c r="F48" s="7"/>
      <c r="G48" s="7"/>
      <c r="H48" s="7"/>
      <c r="I48" s="8"/>
    </row>
    <row r="49" spans="2:9" ht="9.00113" customHeight="1">
      <c r="B49" s="5"/>
      <c r="C49" s="6"/>
      <c r="D49" s="7"/>
      <c r="E49" s="7"/>
      <c r="F49" s="7"/>
      <c r="G49" s="7"/>
      <c r="H49" s="7"/>
      <c r="I49" s="8"/>
    </row>
    <row r="50" spans="2:9" ht="9.00113" customHeight="1">
      <c r="B50" s="5"/>
      <c r="C50" s="11" t="s">
        <v>9</v>
      </c>
      <c r="D50" s="7"/>
      <c r="E50" s="7"/>
      <c r="F50" s="7"/>
      <c r="G50" s="7"/>
      <c r="H50" s="7"/>
      <c r="I50" s="8"/>
    </row>
    <row r="51" spans="2:9" ht="9.00113" customHeight="1">
      <c r="B51" s="5"/>
      <c r="C51" s="6"/>
      <c r="D51" s="7"/>
      <c r="E51" s="7"/>
      <c r="F51" s="7"/>
      <c r="G51" s="7"/>
      <c r="H51" s="7"/>
      <c r="I51" s="8"/>
    </row>
    <row r="52" spans="2:9" ht="9.00113" customHeight="1">
      <c r="B52" s="5"/>
      <c r="C52" s="6"/>
      <c r="D52" s="7"/>
      <c r="E52" s="7"/>
      <c r="F52" s="7"/>
      <c r="G52" s="7"/>
      <c r="H52" s="7"/>
      <c r="I52" s="8"/>
    </row>
    <row r="53" spans="2:9" ht="9.00113" customHeight="1">
      <c r="B53" s="5"/>
      <c r="C53" s="6"/>
      <c r="D53" s="7"/>
      <c r="E53" s="7"/>
      <c r="F53" s="7"/>
      <c r="G53" s="7"/>
      <c r="H53" s="7"/>
      <c r="I53" s="8"/>
    </row>
    <row r="54" spans="2:9" ht="9.00113" customHeight="1">
      <c r="B54" s="5"/>
      <c r="C54" s="6"/>
      <c r="D54" s="7"/>
      <c r="E54" s="7"/>
      <c r="F54" s="7"/>
      <c r="G54" s="7"/>
      <c r="H54" s="7"/>
      <c r="I54" s="8"/>
    </row>
    <row r="55" spans="2:9" ht="9.00113" customHeight="1">
      <c r="B55" s="5"/>
      <c r="C55" s="6"/>
      <c r="D55" s="7"/>
      <c r="E55" s="7"/>
      <c r="F55" s="7"/>
      <c r="G55" s="7"/>
      <c r="H55" s="7"/>
      <c r="I55" s="8"/>
    </row>
    <row r="56" spans="2:9" ht="9.00113" customHeight="1">
      <c r="B56" s="5"/>
      <c r="C56" s="6"/>
      <c r="D56" s="7"/>
      <c r="E56" s="7"/>
      <c r="F56" s="7"/>
      <c r="G56" s="7"/>
      <c r="H56" s="7"/>
      <c r="I56" s="8"/>
    </row>
    <row r="57" spans="2:9" ht="9.00113" customHeight="1">
      <c r="B57" s="5"/>
      <c r="C57" s="11" t="s">
        <v>8</v>
      </c>
      <c r="D57" s="7"/>
      <c r="E57" s="7"/>
      <c r="F57" s="7"/>
      <c r="G57" s="7"/>
      <c r="H57" s="7"/>
      <c r="I57" s="8"/>
    </row>
    <row r="58" spans="2:9" ht="9.00113" customHeight="1">
      <c r="B58" s="5"/>
      <c r="C58" s="6"/>
      <c r="D58" s="7"/>
      <c r="E58" s="7"/>
      <c r="F58" s="7"/>
      <c r="G58" s="7"/>
      <c r="H58" s="7"/>
      <c r="I58" s="8"/>
    </row>
    <row r="59" spans="2:9" ht="9.00113" customHeight="1">
      <c r="B59" s="5"/>
      <c r="C59" s="6"/>
      <c r="D59" s="7"/>
      <c r="E59" s="7"/>
      <c r="F59" s="7"/>
      <c r="G59" s="7"/>
      <c r="H59" s="7"/>
      <c r="I59" s="8"/>
    </row>
    <row r="60" spans="2:9" ht="9.00113" customHeight="1">
      <c r="B60" s="5"/>
      <c r="C60" s="6"/>
      <c r="D60" s="7"/>
      <c r="E60" s="12">
        <f>IF('Paramètres'!C9&lt;&gt;"",'Paramètres'!C9,"")</f>
        <v/>
      </c>
      <c r="F60" s="12"/>
      <c r="G60" s="12"/>
      <c r="H60" s="12"/>
      <c r="I60" s="8"/>
    </row>
    <row r="61" spans="2:9" ht="9.00113" customHeight="1">
      <c r="B61" s="5"/>
      <c r="C61" s="6"/>
      <c r="D61" s="7"/>
      <c r="E61" s="12"/>
      <c r="F61" s="12"/>
      <c r="G61" s="12"/>
      <c r="H61" s="12"/>
      <c r="I61" s="8"/>
    </row>
    <row r="62" spans="2:9" ht="9.00113" customHeight="1">
      <c r="B62" s="5"/>
      <c r="C62" s="6"/>
      <c r="D62" s="7"/>
      <c r="E62" s="12"/>
      <c r="F62" s="12"/>
      <c r="G62" s="12"/>
      <c r="H62" s="12"/>
      <c r="I62" s="8"/>
    </row>
    <row r="63" spans="2:9" ht="9.00113" customHeight="1">
      <c r="B63" s="5"/>
      <c r="C63" s="6"/>
      <c r="D63" s="7"/>
      <c r="E63" s="12">
        <f>IF('Paramètres'!C11&lt;&gt;"",'Paramètres'!C11,"")</f>
        <v/>
      </c>
      <c r="F63" s="12"/>
      <c r="G63" s="12"/>
      <c r="H63" s="12"/>
      <c r="I63" s="8"/>
    </row>
    <row r="64" spans="2:9" ht="9.00113" customHeight="1">
      <c r="B64" s="5"/>
      <c r="C64" s="11" t="s">
        <v>7</v>
      </c>
      <c r="D64" s="7"/>
      <c r="E64" s="12"/>
      <c r="F64" s="12"/>
      <c r="G64" s="12"/>
      <c r="H64" s="12"/>
      <c r="I64" s="8"/>
    </row>
    <row r="65" spans="2:9" ht="9.00113" customHeight="1">
      <c r="B65" s="5"/>
      <c r="C65" s="6"/>
      <c r="D65" s="7"/>
      <c r="E65" s="12"/>
      <c r="F65" s="12"/>
      <c r="G65" s="12"/>
      <c r="H65" s="12"/>
      <c r="I65" s="8"/>
    </row>
    <row r="66" spans="2:9" ht="9.00113" customHeight="1">
      <c r="B66" s="5"/>
      <c r="C66" s="6"/>
      <c r="D66" s="7"/>
      <c r="E66" s="12"/>
      <c r="F66" s="12"/>
      <c r="G66" s="12"/>
      <c r="H66" s="12"/>
      <c r="I66" s="8"/>
    </row>
    <row r="67" spans="2:9" ht="9.00113" customHeight="1">
      <c r="B67" s="5"/>
      <c r="C67" s="6"/>
      <c r="D67" s="7"/>
      <c r="E67" s="12"/>
      <c r="F67" s="12"/>
      <c r="G67" s="12"/>
      <c r="H67" s="12"/>
      <c r="I67" s="8"/>
    </row>
    <row r="68" spans="2:9" ht="9.00113" customHeight="1">
      <c r="B68" s="5"/>
      <c r="C68" s="6"/>
      <c r="D68" s="7"/>
      <c r="E68" s="12"/>
      <c r="F68" s="12"/>
      <c r="G68" s="12"/>
      <c r="H68" s="12"/>
      <c r="I68" s="8"/>
    </row>
    <row r="69" spans="2:9" ht="9.00113" customHeight="1">
      <c r="B69" s="5"/>
      <c r="C69" s="6"/>
      <c r="D69" s="7"/>
      <c r="E69" s="12"/>
      <c r="F69" s="12"/>
      <c r="G69" s="12"/>
      <c r="H69" s="12"/>
      <c r="I69" s="8"/>
    </row>
    <row r="70" spans="2:9" ht="9.00113" customHeight="1">
      <c r="B70" s="5"/>
      <c r="C70" s="6"/>
      <c r="D70" s="7"/>
      <c r="E70" s="13">
        <f>IF('Paramètres'!C3&lt;&gt;"",'Paramètres'!C3,"")</f>
        <v/>
      </c>
      <c r="F70" s="14"/>
      <c r="G70" s="14"/>
      <c r="H70" s="15"/>
      <c r="I70" s="8"/>
    </row>
    <row r="71" spans="2:9" ht="9.00113" customHeight="1">
      <c r="B71" s="5"/>
      <c r="C71" s="11" t="s">
        <v>6</v>
      </c>
      <c r="D71" s="7"/>
      <c r="E71" s="16"/>
      <c r="F71" s="9"/>
      <c r="G71" s="9"/>
      <c r="H71" s="17"/>
      <c r="I71" s="8"/>
    </row>
    <row r="72" spans="2:9" ht="9.00113" customHeight="1">
      <c r="B72" s="5"/>
      <c r="C72" s="6"/>
      <c r="D72" s="7"/>
      <c r="E72" s="16"/>
      <c r="F72" s="9"/>
      <c r="G72" s="9"/>
      <c r="H72" s="17"/>
      <c r="I72" s="8"/>
    </row>
    <row r="73" spans="2:9" ht="9.00113" customHeight="1">
      <c r="B73" s="5"/>
      <c r="C73" s="6"/>
      <c r="D73" s="7"/>
      <c r="E73" s="16"/>
      <c r="F73" s="9"/>
      <c r="G73" s="9"/>
      <c r="H73" s="17"/>
      <c r="I73" s="8"/>
    </row>
    <row r="74" spans="2:9" ht="9.00113" customHeight="1">
      <c r="B74" s="5"/>
      <c r="C74" s="6"/>
      <c r="D74" s="7"/>
      <c r="E74" s="16"/>
      <c r="F74" s="9"/>
      <c r="G74" s="9"/>
      <c r="H74" s="17"/>
      <c r="I74" s="8"/>
    </row>
    <row r="75" spans="2:9" ht="9.00113" customHeight="1">
      <c r="B75" s="5"/>
      <c r="C75" s="6"/>
      <c r="D75" s="7"/>
      <c r="E75" s="16"/>
      <c r="F75" s="9"/>
      <c r="G75" s="9"/>
      <c r="H75" s="17"/>
      <c r="I75" s="8"/>
    </row>
    <row r="76" spans="2:9" ht="9.00113" customHeight="1">
      <c r="B76" s="5"/>
      <c r="C76" s="6"/>
      <c r="D76" s="7"/>
      <c r="E76" s="18"/>
      <c r="F76" s="19"/>
      <c r="G76" s="19"/>
      <c r="H76" s="20"/>
      <c r="I76" s="8"/>
    </row>
    <row r="77" spans="2:9" ht="9.00113" customHeight="1">
      <c r="B77" s="5"/>
      <c r="C77" s="6"/>
      <c r="D77" s="7"/>
      <c r="E77" s="7"/>
      <c r="F77" s="7"/>
      <c r="G77" s="7"/>
      <c r="H77" s="7"/>
      <c r="I77" s="8"/>
    </row>
    <row r="78" spans="2:9" ht="9.00113" customHeight="1">
      <c r="B78" s="5"/>
      <c r="C78" s="11" t="s">
        <v>5</v>
      </c>
      <c r="D78" s="7"/>
      <c r="E78" s="7"/>
      <c r="F78" s="21" t="s">
        <v>0</v>
      </c>
      <c r="G78" s="21">
        <f>IF('Paramètres'!C7&lt;&gt;"",'Paramètres'!C7,"")</f>
        <v/>
      </c>
      <c r="H78" s="7"/>
      <c r="I78" s="8"/>
    </row>
    <row r="79" spans="2:9" ht="9.00113" customHeight="1">
      <c r="B79" s="5"/>
      <c r="C79" s="6"/>
      <c r="D79" s="7"/>
      <c r="E79" s="7"/>
      <c r="F79" s="21"/>
      <c r="G79" s="21"/>
      <c r="H79" s="7"/>
      <c r="I79" s="8"/>
    </row>
    <row r="80" spans="2:9" ht="9.00113" customHeight="1">
      <c r="B80" s="5"/>
      <c r="C80" s="6"/>
      <c r="D80" s="7"/>
      <c r="E80" s="7"/>
      <c r="F80" s="21" t="s">
        <v>1</v>
      </c>
      <c r="G80" s="21">
        <f>IF('Paramètres'!C13&lt;&gt;"",'Paramètres'!C13,"")</f>
        <v/>
      </c>
      <c r="H80" s="7"/>
      <c r="I80" s="8"/>
    </row>
    <row r="81" spans="2:9" ht="9.00113" customHeight="1">
      <c r="B81" s="5"/>
      <c r="C81" s="6"/>
      <c r="D81" s="7"/>
      <c r="E81" s="7"/>
      <c r="F81" s="21"/>
      <c r="G81" s="21"/>
      <c r="H81" s="7"/>
      <c r="I81" s="8"/>
    </row>
    <row r="82" spans="2:9" ht="9.00113" customHeight="1">
      <c r="B82" s="5"/>
      <c r="C82" s="6"/>
      <c r="D82" s="7"/>
      <c r="E82" s="7"/>
      <c r="F82" s="21" t="s">
        <v>2</v>
      </c>
      <c r="G82" s="21">
        <f>IF('Paramètres'!C15&lt;&gt;"",'Paramètres'!C15,"")</f>
        <v/>
      </c>
      <c r="H82" s="7"/>
      <c r="I82" s="8"/>
    </row>
    <row r="83" spans="2:9" ht="9.00113" customHeight="1">
      <c r="B83" s="5"/>
      <c r="C83" s="6"/>
      <c r="D83" s="7"/>
      <c r="E83" s="7"/>
      <c r="F83" s="21"/>
      <c r="G83" s="21"/>
      <c r="H83" s="7"/>
      <c r="I83" s="8"/>
    </row>
    <row r="84" spans="2:9" ht="9.00113" customHeight="1">
      <c r="B84" s="5"/>
      <c r="C84" s="6"/>
      <c r="D84" s="7"/>
      <c r="E84" s="7"/>
      <c r="F84" s="21" t="s">
        <v>3</v>
      </c>
      <c r="G84" s="21">
        <f>IF('Paramètres'!C17&lt;&gt;"",'Paramètres'!C17,"")</f>
        <v/>
      </c>
      <c r="H84" s="7"/>
      <c r="I84" s="8"/>
    </row>
    <row r="85" spans="2:9" ht="9.00113" customHeight="1">
      <c r="B85" s="5"/>
      <c r="C85" s="6"/>
      <c r="D85" s="7"/>
      <c r="E85" s="7"/>
      <c r="F85" s="21"/>
      <c r="G85" s="21"/>
      <c r="H85" s="7"/>
      <c r="I85" s="8"/>
    </row>
    <row r="86" spans="2:9" ht="9.00113" customHeight="1">
      <c r="B86" s="22"/>
      <c r="C86" s="23"/>
      <c r="D86" s="24"/>
      <c r="E86" s="24"/>
      <c r="F86" s="24"/>
      <c r="G86" s="24"/>
      <c r="H86" s="24"/>
      <c r="I86" s="25"/>
    </row>
  </sheetData>
  <sheetProtection password="E95E" sheet="1" objects="1" selectLockedCells="1"/>
  <mergeCells count="26">
    <mergeCell ref="E2:H10"/>
    <mergeCell ref="E11:H19"/>
    <mergeCell ref="E20:H27"/>
    <mergeCell ref="E28:H45"/>
    <mergeCell ref="E60:H62"/>
    <mergeCell ref="E63:H69"/>
    <mergeCell ref="E70:H76"/>
    <mergeCell ref="F78:F79"/>
    <mergeCell ref="G78:G79"/>
    <mergeCell ref="F80:F81"/>
    <mergeCell ref="G80:G81"/>
    <mergeCell ref="F82:F83"/>
    <mergeCell ref="G82:G83"/>
    <mergeCell ref="F84:F85"/>
    <mergeCell ref="G84:G85"/>
    <mergeCell ref="E47:H58"/>
    <mergeCell ref="C78:C84"/>
    <mergeCell ref="B78:B84"/>
    <mergeCell ref="C71:C77"/>
    <mergeCell ref="B71:B77"/>
    <mergeCell ref="C64:C70"/>
    <mergeCell ref="B64:B70"/>
    <mergeCell ref="C57:C63"/>
    <mergeCell ref="B57:B63"/>
    <mergeCell ref="C50:C56"/>
    <mergeCell ref="B50:B56"/>
  </mergeCells>
  <printOptions horizontalCentered="1" verticalCentered="1"/>
  <pageMargins left="0.23622047244094" right="0.23622047244094" top="0.35433070866142" bottom="0.47244094488189" header="0.2755905511811" footer="0.43307086614173"/>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sheetPr>
    <outlinePr summaryBelow="0" summaryRight="0"/>
    <pageSetUpPr fitToPage="1"/>
  </sheetPr>
  <dimension ref="A1:Q158"/>
  <sheetViews>
    <sheetView showGridLines="0" tabSelected="1" workbookViewId="0">
      <pane ySplit="3" topLeftCell="A4" activePane="bottomLeft" state="frozen"/>
      <selection pane="bottomLeft" activeCell="H12" sqref="H12"/>
    </sheetView>
  </sheetViews>
  <sheetFormatPr defaultRowHeight="15"/>
  <cols>
    <col min="1" max="1" width="0" hidden="1" customWidth="1"/>
    <col min="2" max="2" width="6.5703125" customWidth="1"/>
    <col min="3" max="3" width="28.5703125" customWidth="1"/>
    <col min="4" max="4" width="8.140625" customWidth="1"/>
    <col min="5" max="5" width="8.140625" customWidth="1"/>
    <col min="6" max="6" width="8.140625" customWidth="1"/>
    <col min="7" max="7" width="8.140625" customWidth="1"/>
    <col min="8" max="8" width="8.140625" customWidth="1"/>
    <col min="9" max="9" width="12.5703125" customWidth="1"/>
    <col min="10" max="10" width="12.5703125" customWidth="1"/>
    <col min="11" max="11" width="0" hidden="1" customWidth="1"/>
    <col min="12" max="12" width="0" hidden="1" customWidth="1"/>
    <col min="13" max="13" width="0" hidden="1" customWidth="1"/>
    <col min="14" max="14" width="0" hidden="1" customWidth="1"/>
    <col min="15" max="15" width="0" hidden="1" customWidth="1"/>
    <col min="16" max="16" width="0" hidden="1" customWidth="1"/>
    <col min="17" max="17" width="0" hidden="1" customWidth="1"/>
    <col min="18" max="18" width="10.7109375" customWidth="1"/>
    <col min="19" max="19" width="10.7109375" customWidth="1"/>
    <col min="20" max="20" width="10.7109375" customWidth="1"/>
    <col min="21" max="21" width="10.7109375" customWidth="1"/>
    <col min="22" max="22" width="10.7109375" customWidth="1"/>
    <col min="23" max="23" width="10.7109375" customWidth="1"/>
    <col min="24" max="24" width="10.7109375" customWidth="1"/>
    <col min="25" max="25" width="10.7109375" customWidth="1"/>
    <col min="26" max="26" width="10.7109375" customWidth="1"/>
    <col min="27" max="27" width="10.7109375" customWidth="1"/>
    <col min="28" max="28" width="10.7109375" customWidth="1"/>
    <col min="29" max="29" width="10.7109375" customWidth="1"/>
    <col min="30" max="30" width="10.7109375" customWidth="1"/>
    <col min="31" max="31" width="10.7109375" customWidth="1"/>
    <col min="32" max="32" width="10.7109375" customWidth="1"/>
    <col min="33" max="33" width="10.7109375" customWidth="1"/>
    <col min="34" max="34" width="10.7109375" customWidth="1"/>
    <col min="35" max="35" width="10.7109375" customWidth="1"/>
    <col min="36" max="36" width="10.7109375" customWidth="1"/>
    <col min="37" max="37" width="10.7109375" customWidth="1"/>
    <col min="38" max="38" width="10.7109375" customWidth="1"/>
    <col min="39" max="39" width="10.7109375" customWidth="1"/>
    <col min="40" max="40" width="10.7109375" customWidth="1"/>
    <col min="41" max="41" width="10.7109375" customWidth="1"/>
    <col min="42" max="42" width="10.7109375" customWidth="1"/>
    <col min="43" max="43" width="10.7109375" customWidth="1"/>
    <col min="44" max="44" width="10.7109375" customWidth="1"/>
    <col min="45" max="45" width="10.7109375" customWidth="1"/>
    <col min="46" max="46" width="10.7109375" customWidth="1"/>
    <col min="47" max="47" width="10.7109375" customWidth="1"/>
    <col min="48" max="48" width="10.7109375" customWidth="1"/>
    <col min="49" max="49" width="10.7109375" customWidth="1"/>
    <col min="50" max="50" width="10.7109375" customWidth="1"/>
    <col min="51" max="51" width="10.7109375" customWidth="1"/>
    <col min="52" max="52" width="10.7109375" customWidth="1"/>
    <col min="53" max="53" width="10.7109375" customWidth="1"/>
    <col min="54" max="54" width="10.7109375" customWidth="1"/>
    <col min="55" max="55" width="10.7109375" customWidth="1"/>
    <col min="56" max="56" width="10.7109375" customWidth="1"/>
    <col min="57" max="57" width="10.7109375" customWidth="1"/>
    <col min="58" max="58" width="10.7109375" customWidth="1"/>
    <col min="59" max="59" width="10.7109375" customWidth="1"/>
    <col min="60" max="60" width="10.7109375" customWidth="1"/>
    <col min="61" max="61" width="10.7109375" customWidth="1"/>
    <col min="62" max="62" width="10.7109375" customWidth="1"/>
    <col min="63" max="63" width="10.7109375" customWidth="1"/>
    <col min="64" max="64" width="10.7109375" customWidth="1"/>
    <col min="65" max="65" width="10.7109375" customWidth="1"/>
    <col min="66" max="66" width="10.7109375" customWidth="1"/>
    <col min="67" max="67" width="10.7109375" customWidth="1"/>
    <col min="68" max="68" width="10.7109375" customWidth="1"/>
    <col min="69" max="69" width="10.7109375" customWidth="1"/>
  </cols>
  <sheetData>
    <row r="1" spans="1:17" hidden="1">
      <c r="A1" s="7" t="s">
        <v>10</v>
      </c>
      <c r="B1" s="7" t="s">
        <v>11</v>
      </c>
      <c r="C1" s="7" t="s">
        <v>12</v>
      </c>
      <c r="D1" s="7" t="s">
        <v>13</v>
      </c>
      <c r="E1" s="7" t="s">
        <v>14</v>
      </c>
      <c r="F1" s="7" t="s">
        <v>15</v>
      </c>
      <c r="G1" s="7" t="s">
        <v>16</v>
      </c>
      <c r="H1" s="7" t="s">
        <v>17</v>
      </c>
      <c r="I1" s="7" t="s">
        <v>18</v>
      </c>
      <c r="J1" s="7" t="s">
        <v>19</v>
      </c>
      <c r="K1" s="7" t="s">
        <v>20</v>
      </c>
      <c r="M1" s="7" t="s">
        <v>21</v>
      </c>
      <c r="N1" s="7" t="s">
        <v>22</v>
      </c>
      <c r="O1" s="7" t="s">
        <v>23</v>
      </c>
      <c r="P1" s="7" t="s">
        <v>24</v>
      </c>
      <c r="Q1" s="7" t="s">
        <v>25</v>
      </c>
    </row>
    <row r="3" spans="1:17">
      <c r="A3" s="7" t="s">
        <v>26</v>
      </c>
      <c r="B3" s="26" t="s">
        <v>27</v>
      </c>
      <c r="C3" s="26" t="s">
        <v>28</v>
      </c>
      <c r="D3" s="26"/>
      <c r="E3" s="26"/>
      <c r="F3" s="26" t="s">
        <v>15</v>
      </c>
      <c r="G3" s="26" t="s">
        <v>29</v>
      </c>
      <c r="H3" s="26" t="s">
        <v>30</v>
      </c>
      <c r="I3" s="26" t="s">
        <v>31</v>
      </c>
      <c r="J3" s="26" t="s">
        <v>32</v>
      </c>
      <c r="K3" s="26" t="s">
        <v>33</v>
      </c>
      <c r="L3" s="26" t="s">
        <v>34</v>
      </c>
      <c r="M3" s="26" t="s">
        <v>35</v>
      </c>
      <c r="N3" s="26" t="s">
        <v>36</v>
      </c>
      <c r="O3" s="26" t="s">
        <v>37</v>
      </c>
      <c r="P3" s="26" t="s">
        <v>38</v>
      </c>
      <c r="Q3" s="26" t="s">
        <v>39</v>
      </c>
    </row>
    <row r="4" spans="1:17" ht="37.2075" customHeight="1">
      <c r="A4" s="7">
        <v>2</v>
      </c>
      <c r="B4" s="27" t="s">
        <v>40</v>
      </c>
      <c r="C4" s="28" t="s">
        <v>41</v>
      </c>
      <c r="D4" s="28"/>
      <c r="E4" s="28"/>
      <c r="F4" s="28"/>
      <c r="G4" s="28"/>
      <c r="H4" s="28"/>
      <c r="I4" s="28"/>
      <c r="J4" s="27"/>
      <c r="K4" s="7"/>
    </row>
    <row r="5" spans="1:17" hidden="1">
      <c r="A5" s="7">
        <v>3</v>
      </c>
    </row>
    <row r="6" spans="1:17" hidden="1">
      <c r="A6" s="7" t="s">
        <v>42</v>
      </c>
    </row>
    <row r="7" spans="1:17" ht="18.6038" customHeight="1">
      <c r="A7" s="7">
        <v>3</v>
      </c>
      <c r="B7" s="29" t="s">
        <v>43</v>
      </c>
      <c r="C7" s="30" t="s">
        <v>44</v>
      </c>
      <c r="D7" s="30"/>
      <c r="E7" s="30"/>
      <c r="F7" s="30"/>
      <c r="G7" s="30"/>
      <c r="H7" s="30"/>
      <c r="I7" s="30"/>
      <c r="J7" s="31"/>
      <c r="K7" s="7"/>
    </row>
    <row r="8" spans="1:17">
      <c r="A8" s="7">
        <v>4</v>
      </c>
      <c r="B8" s="29" t="s">
        <v>45</v>
      </c>
      <c r="C8" s="32" t="s">
        <v>46</v>
      </c>
      <c r="D8" s="32"/>
      <c r="E8" s="32"/>
      <c r="F8" s="32"/>
      <c r="G8" s="32"/>
      <c r="H8" s="32"/>
      <c r="I8" s="32"/>
      <c r="J8" s="33"/>
      <c r="K8" s="7"/>
    </row>
    <row r="9" spans="1:17">
      <c r="A9" s="7">
        <v>8</v>
      </c>
      <c r="B9" s="34" t="s">
        <v>47</v>
      </c>
      <c r="C9" s="35" t="s">
        <v>48</v>
      </c>
      <c r="D9" s="35"/>
      <c r="E9" s="35"/>
      <c r="J9" s="36"/>
      <c r="K9" s="7"/>
    </row>
    <row r="10" spans="1:17" hidden="1">
      <c r="A10" s="7" t="s">
        <v>49</v>
      </c>
    </row>
    <row r="11" spans="1:17" hidden="1">
      <c r="A11" s="7" t="s">
        <v>49</v>
      </c>
    </row>
    <row r="12" spans="1:17" ht="27.225" customHeight="1">
      <c r="A12" s="7">
        <v>9</v>
      </c>
      <c r="B12" s="34">
        <v>1</v>
      </c>
      <c r="C12" s="37" t="s">
        <v>51</v>
      </c>
      <c r="D12" s="36"/>
      <c r="E12" s="36"/>
      <c r="F12" s="38" t="s">
        <v>14</v>
      </c>
      <c r="G12" s="39">
        <v>173</v>
      </c>
      <c r="H12" s="40"/>
      <c r="I12" s="41"/>
      <c r="J12" s="42">
        <f>IF(AND(G12= "",H12= ""), 0, ROUND(ROUND(I12, 2) * ROUND(IF(H12="",G12,H12),  2), 2))</f>
        <v/>
      </c>
      <c r="K12" s="7"/>
      <c r="M12" s="43">
        <v>0.2</v>
      </c>
      <c r="Q12" s="7">
        <v>1192</v>
      </c>
    </row>
    <row r="13" spans="1:17" hidden="1">
      <c r="A13" s="7" t="s">
        <v>52</v>
      </c>
    </row>
    <row r="14" spans="1:17" ht="33.8875" customHeight="1">
      <c r="A14" s="7" t="s">
        <v>53</v>
      </c>
      <c r="B14" s="44"/>
      <c r="C14" s="45" t="s">
        <v>54</v>
      </c>
      <c r="D14" s="45"/>
      <c r="E14" s="45"/>
      <c r="F14" s="45"/>
      <c r="G14" s="45"/>
      <c r="H14" s="45"/>
      <c r="I14" s="45"/>
      <c r="J14" s="44"/>
    </row>
    <row r="15" spans="1:17" hidden="1">
      <c r="A15" s="7" t="s">
        <v>55</v>
      </c>
    </row>
    <row r="16" spans="1:17" ht="27.225" customHeight="1">
      <c r="A16" s="7">
        <v>9</v>
      </c>
      <c r="B16" s="34">
        <v>2</v>
      </c>
      <c r="C16" s="37" t="s">
        <v>57</v>
      </c>
      <c r="D16" s="36"/>
      <c r="E16" s="36"/>
      <c r="F16" s="38" t="s">
        <v>14</v>
      </c>
      <c r="G16" s="39">
        <v>204</v>
      </c>
      <c r="H16" s="40"/>
      <c r="I16" s="41"/>
      <c r="J16" s="42">
        <f>IF(AND(G16= "",H16= ""), 0, ROUND(ROUND(I16, 2) * ROUND(IF(H16="",G16,H16),  2), 2))</f>
        <v/>
      </c>
      <c r="K16" s="7"/>
      <c r="M16" s="43">
        <v>0.2</v>
      </c>
      <c r="Q16" s="7">
        <v>1192</v>
      </c>
    </row>
    <row r="17" spans="1:17" hidden="1">
      <c r="A17" s="7" t="s">
        <v>52</v>
      </c>
    </row>
    <row r="18" spans="1:17" ht="65.3" customHeight="1">
      <c r="A18" s="7" t="s">
        <v>53</v>
      </c>
      <c r="B18" s="44"/>
      <c r="C18" s="45" t="s">
        <v>58</v>
      </c>
      <c r="D18" s="45"/>
      <c r="E18" s="45"/>
      <c r="F18" s="45"/>
      <c r="G18" s="45"/>
      <c r="H18" s="45"/>
      <c r="I18" s="45"/>
      <c r="J18" s="44"/>
    </row>
    <row r="19" spans="1:17" hidden="1">
      <c r="A19" s="7" t="s">
        <v>55</v>
      </c>
    </row>
    <row r="20" spans="1:17" ht="27.225" customHeight="1">
      <c r="A20" s="7">
        <v>9</v>
      </c>
      <c r="B20" s="34">
        <v>3</v>
      </c>
      <c r="C20" s="37" t="s">
        <v>59</v>
      </c>
      <c r="D20" s="36"/>
      <c r="E20" s="36"/>
      <c r="F20" s="38" t="s">
        <v>14</v>
      </c>
      <c r="G20" s="39">
        <v>16</v>
      </c>
      <c r="H20" s="40"/>
      <c r="I20" s="41"/>
      <c r="J20" s="42">
        <f>IF(AND(G20= "",H20= ""), 0, ROUND(ROUND(I20, 2) * ROUND(IF(H20="",G20,H20),  2), 2))</f>
        <v/>
      </c>
      <c r="K20" s="7"/>
      <c r="M20" s="43">
        <v>0.2</v>
      </c>
      <c r="Q20" s="7">
        <v>1192</v>
      </c>
    </row>
    <row r="21" spans="1:17" hidden="1">
      <c r="A21" s="7" t="s">
        <v>52</v>
      </c>
    </row>
    <row r="22" spans="1:17" ht="22.75" customHeight="1">
      <c r="A22" s="7" t="s">
        <v>53</v>
      </c>
      <c r="B22" s="44"/>
      <c r="C22" s="45" t="s">
        <v>60</v>
      </c>
      <c r="D22" s="45"/>
      <c r="E22" s="45"/>
      <c r="F22" s="45"/>
      <c r="G22" s="45"/>
      <c r="H22" s="45"/>
      <c r="I22" s="45"/>
      <c r="J22" s="44"/>
    </row>
    <row r="23" spans="1:17" hidden="1">
      <c r="A23" s="7" t="s">
        <v>55</v>
      </c>
    </row>
    <row r="24" spans="1:17">
      <c r="A24" s="7">
        <v>9</v>
      </c>
      <c r="B24" s="34">
        <v>4</v>
      </c>
      <c r="C24" s="37" t="s">
        <v>61</v>
      </c>
      <c r="D24" s="36"/>
      <c r="E24" s="36"/>
      <c r="F24" s="38" t="s">
        <v>62</v>
      </c>
      <c r="G24" s="46">
        <v>1</v>
      </c>
      <c r="H24" s="47"/>
      <c r="I24" s="41"/>
      <c r="J24" s="42">
        <f>IF(AND(G24= "",H24= ""), 0, ROUND(ROUND(I24, 2) * ROUND(IF(H24="",G24,H24),  0), 2))</f>
        <v/>
      </c>
      <c r="K24" s="7"/>
      <c r="M24" s="43">
        <v>0.2</v>
      </c>
      <c r="Q24" s="7">
        <v>1192</v>
      </c>
    </row>
    <row r="25" spans="1:17" hidden="1">
      <c r="A25" s="7" t="s">
        <v>52</v>
      </c>
    </row>
    <row r="26" spans="1:17" ht="22.75" customHeight="1">
      <c r="A26" s="7" t="s">
        <v>53</v>
      </c>
      <c r="B26" s="44"/>
      <c r="C26" s="45" t="s">
        <v>63</v>
      </c>
      <c r="D26" s="45"/>
      <c r="E26" s="45"/>
      <c r="F26" s="45"/>
      <c r="G26" s="45"/>
      <c r="H26" s="45"/>
      <c r="I26" s="45"/>
      <c r="J26" s="44"/>
    </row>
    <row r="27" spans="1:17" hidden="1">
      <c r="A27" s="7" t="s">
        <v>55</v>
      </c>
    </row>
    <row r="28" spans="1:17" hidden="1">
      <c r="A28" s="7" t="s">
        <v>64</v>
      </c>
    </row>
    <row r="29" spans="1:17">
      <c r="A29" s="7">
        <v>8</v>
      </c>
      <c r="B29" s="34" t="s">
        <v>65</v>
      </c>
      <c r="C29" s="35" t="s">
        <v>66</v>
      </c>
      <c r="D29" s="35"/>
      <c r="E29" s="35"/>
      <c r="J29" s="36"/>
      <c r="K29" s="7"/>
    </row>
    <row r="30" spans="1:17" ht="27.225" customHeight="1">
      <c r="A30" s="7">
        <v>9</v>
      </c>
      <c r="B30" s="34">
        <v>5</v>
      </c>
      <c r="C30" s="37" t="s">
        <v>67</v>
      </c>
      <c r="D30" s="36"/>
      <c r="E30" s="36"/>
      <c r="F30" s="38" t="s">
        <v>14</v>
      </c>
      <c r="G30" s="39">
        <v>99</v>
      </c>
      <c r="H30" s="40"/>
      <c r="I30" s="41"/>
      <c r="J30" s="42">
        <f>IF(AND(G30= "",H30= ""), 0, ROUND(ROUND(I30, 2) * ROUND(IF(H30="",G30,H30),  2), 2))</f>
        <v/>
      </c>
      <c r="K30" s="7"/>
      <c r="M30" s="43">
        <v>0.2</v>
      </c>
      <c r="Q30" s="7">
        <v>1192</v>
      </c>
    </row>
    <row r="31" spans="1:17" hidden="1">
      <c r="A31" s="7" t="s">
        <v>52</v>
      </c>
    </row>
    <row r="32" spans="1:17" ht="22.75" customHeight="1">
      <c r="A32" s="7" t="s">
        <v>53</v>
      </c>
      <c r="B32" s="44"/>
      <c r="C32" s="44" t="s">
        <v>68</v>
      </c>
      <c r="D32" s="44"/>
      <c r="E32" s="44"/>
      <c r="F32" s="44"/>
      <c r="G32" s="44"/>
      <c r="H32" s="44"/>
      <c r="I32" s="44"/>
      <c r="J32" s="44"/>
    </row>
    <row r="33" spans="1:17" hidden="1">
      <c r="A33" s="7" t="s">
        <v>55</v>
      </c>
    </row>
    <row r="34" spans="1:17">
      <c r="A34" s="7">
        <v>9</v>
      </c>
      <c r="B34" s="34">
        <v>6</v>
      </c>
      <c r="C34" s="37" t="s">
        <v>69</v>
      </c>
      <c r="D34" s="36"/>
      <c r="E34" s="36"/>
      <c r="F34" s="38" t="s">
        <v>14</v>
      </c>
      <c r="G34" s="39">
        <v>52</v>
      </c>
      <c r="H34" s="40"/>
      <c r="I34" s="41"/>
      <c r="J34" s="42">
        <f>IF(AND(G34= "",H34= ""), 0, ROUND(ROUND(I34, 2) * ROUND(IF(H34="",G34,H34),  2), 2))</f>
        <v/>
      </c>
      <c r="K34" s="7"/>
      <c r="M34" s="43">
        <v>0.2</v>
      </c>
      <c r="Q34" s="7">
        <v>1192</v>
      </c>
    </row>
    <row r="35" spans="1:17" hidden="1">
      <c r="A35" s="7" t="s">
        <v>52</v>
      </c>
    </row>
    <row r="36" spans="1:17" ht="22.75" customHeight="1">
      <c r="A36" s="7" t="s">
        <v>53</v>
      </c>
      <c r="B36" s="44"/>
      <c r="C36" s="44" t="s">
        <v>70</v>
      </c>
      <c r="D36" s="44"/>
      <c r="E36" s="44"/>
      <c r="F36" s="44"/>
      <c r="G36" s="44"/>
      <c r="H36" s="44"/>
      <c r="I36" s="44"/>
      <c r="J36" s="44"/>
    </row>
    <row r="37" spans="1:17" hidden="1">
      <c r="A37" s="7" t="s">
        <v>55</v>
      </c>
    </row>
    <row r="38" spans="1:17" hidden="1">
      <c r="A38" s="7" t="s">
        <v>64</v>
      </c>
    </row>
    <row r="39" spans="1:17">
      <c r="A39" s="7">
        <v>8</v>
      </c>
      <c r="B39" s="34" t="s">
        <v>71</v>
      </c>
      <c r="C39" s="35" t="s">
        <v>72</v>
      </c>
      <c r="D39" s="35"/>
      <c r="E39" s="35"/>
      <c r="J39" s="36"/>
      <c r="K39" s="7"/>
    </row>
    <row r="40" spans="1:17">
      <c r="A40" s="7">
        <v>9</v>
      </c>
      <c r="B40" s="34">
        <v>7</v>
      </c>
      <c r="C40" s="37" t="s">
        <v>73</v>
      </c>
      <c r="D40" s="36"/>
      <c r="E40" s="36"/>
      <c r="F40" s="38" t="s">
        <v>74</v>
      </c>
      <c r="G40" s="39">
        <v>50</v>
      </c>
      <c r="H40" s="40"/>
      <c r="I40" s="41"/>
      <c r="J40" s="42">
        <f>IF(AND(G40= "",H40= ""), 0, ROUND(ROUND(I40, 2) * ROUND(IF(H40="",G40,H40),  2), 2))</f>
        <v/>
      </c>
      <c r="K40" s="7"/>
      <c r="M40" s="43">
        <v>0.2</v>
      </c>
      <c r="Q40" s="7">
        <v>1192</v>
      </c>
    </row>
    <row r="41" spans="1:17" hidden="1">
      <c r="A41" s="7" t="s">
        <v>52</v>
      </c>
    </row>
    <row r="42" spans="1:17" ht="22.75" customHeight="1">
      <c r="A42" s="7" t="s">
        <v>53</v>
      </c>
      <c r="B42" s="44"/>
      <c r="C42" s="45" t="s">
        <v>75</v>
      </c>
      <c r="D42" s="45"/>
      <c r="E42" s="45"/>
      <c r="F42" s="45"/>
      <c r="G42" s="45"/>
      <c r="H42" s="45"/>
      <c r="I42" s="45"/>
      <c r="J42" s="44"/>
    </row>
    <row r="43" spans="1:17" hidden="1">
      <c r="A43" s="7" t="s">
        <v>55</v>
      </c>
    </row>
    <row r="44" spans="1:17">
      <c r="A44" s="7">
        <v>9</v>
      </c>
      <c r="B44" s="34">
        <v>8</v>
      </c>
      <c r="C44" s="37" t="s">
        <v>76</v>
      </c>
      <c r="D44" s="36"/>
      <c r="E44" s="36"/>
      <c r="F44" s="38" t="s">
        <v>62</v>
      </c>
      <c r="G44" s="46">
        <v>1</v>
      </c>
      <c r="H44" s="47"/>
      <c r="I44" s="41"/>
      <c r="J44" s="42">
        <f>IF(AND(G44= "",H44= ""), 0, ROUND(ROUND(I44, 2) * ROUND(IF(H44="",G44,H44),  0), 2))</f>
        <v/>
      </c>
      <c r="K44" s="7"/>
      <c r="M44" s="43">
        <v>0.2</v>
      </c>
      <c r="Q44" s="7">
        <v>1192</v>
      </c>
    </row>
    <row r="45" spans="1:17" hidden="1">
      <c r="A45" s="7" t="s">
        <v>52</v>
      </c>
    </row>
    <row r="46" spans="1:17" ht="33.8875" customHeight="1">
      <c r="A46" s="7" t="s">
        <v>53</v>
      </c>
      <c r="B46" s="44"/>
      <c r="C46" s="45" t="s">
        <v>77</v>
      </c>
      <c r="D46" s="45"/>
      <c r="E46" s="45"/>
      <c r="F46" s="45"/>
      <c r="G46" s="45"/>
      <c r="H46" s="45"/>
      <c r="I46" s="45"/>
      <c r="J46" s="44"/>
    </row>
    <row r="47" spans="1:17" hidden="1">
      <c r="A47" s="7" t="s">
        <v>55</v>
      </c>
    </row>
    <row r="48" spans="1:17">
      <c r="A48" s="7">
        <v>9</v>
      </c>
      <c r="B48" s="34">
        <v>9</v>
      </c>
      <c r="C48" s="37" t="s">
        <v>78</v>
      </c>
      <c r="D48" s="36"/>
      <c r="E48" s="36"/>
      <c r="F48" s="38" t="s">
        <v>62</v>
      </c>
      <c r="G48" s="46">
        <v>1</v>
      </c>
      <c r="H48" s="47"/>
      <c r="I48" s="41"/>
      <c r="J48" s="42">
        <f>IF(AND(G48= "",H48= ""), 0, ROUND(ROUND(I48, 2) * ROUND(IF(H48="",G48,H48),  0), 2))</f>
        <v/>
      </c>
      <c r="K48" s="7"/>
      <c r="M48" s="43">
        <v>0.2</v>
      </c>
      <c r="Q48" s="7">
        <v>1192</v>
      </c>
    </row>
    <row r="49" spans="1:17" hidden="1">
      <c r="A49" s="7" t="s">
        <v>52</v>
      </c>
    </row>
    <row r="50" spans="1:17" ht="22.75" customHeight="1">
      <c r="A50" s="7" t="s">
        <v>53</v>
      </c>
      <c r="B50" s="44"/>
      <c r="C50" s="45" t="s">
        <v>79</v>
      </c>
      <c r="D50" s="45"/>
      <c r="E50" s="45"/>
      <c r="F50" s="45"/>
      <c r="G50" s="45"/>
      <c r="H50" s="45"/>
      <c r="I50" s="45"/>
      <c r="J50" s="44"/>
    </row>
    <row r="51" spans="1:17" hidden="1">
      <c r="A51" s="7" t="s">
        <v>55</v>
      </c>
    </row>
    <row r="52" spans="1:17">
      <c r="A52" s="7">
        <v>9</v>
      </c>
      <c r="B52" s="34">
        <v>10</v>
      </c>
      <c r="C52" s="37" t="s">
        <v>80</v>
      </c>
      <c r="D52" s="36"/>
      <c r="E52" s="36"/>
      <c r="F52" s="38" t="s">
        <v>15</v>
      </c>
      <c r="G52" s="46">
        <v>20</v>
      </c>
      <c r="H52" s="47"/>
      <c r="I52" s="41"/>
      <c r="J52" s="42">
        <f>IF(AND(G52= "",H52= ""), 0, ROUND(ROUND(I52, 2) * ROUND(IF(H52="",G52,H52),  0), 2))</f>
        <v/>
      </c>
      <c r="K52" s="7"/>
      <c r="M52" s="43">
        <v>0.2</v>
      </c>
      <c r="Q52" s="7">
        <v>1192</v>
      </c>
    </row>
    <row r="53" spans="1:17" hidden="1">
      <c r="A53" s="7" t="s">
        <v>52</v>
      </c>
    </row>
    <row r="54" spans="1:17" ht="22.75" customHeight="1">
      <c r="A54" s="7" t="s">
        <v>53</v>
      </c>
      <c r="B54" s="44"/>
      <c r="C54" s="44" t="s">
        <v>81</v>
      </c>
      <c r="D54" s="44"/>
      <c r="E54" s="44"/>
      <c r="F54" s="44"/>
      <c r="G54" s="44"/>
      <c r="H54" s="44"/>
      <c r="I54" s="44"/>
      <c r="J54" s="44"/>
    </row>
    <row r="55" spans="1:17" hidden="1">
      <c r="A55" s="7" t="s">
        <v>55</v>
      </c>
    </row>
    <row r="56" spans="1:17">
      <c r="A56" s="7">
        <v>9</v>
      </c>
      <c r="B56" s="34">
        <v>11</v>
      </c>
      <c r="C56" s="37" t="s">
        <v>82</v>
      </c>
      <c r="D56" s="36"/>
      <c r="E56" s="36"/>
      <c r="F56" s="38" t="s">
        <v>62</v>
      </c>
      <c r="G56" s="46">
        <v>1</v>
      </c>
      <c r="H56" s="47"/>
      <c r="I56" s="41"/>
      <c r="J56" s="42">
        <f>IF(AND(G56= "",H56= ""), 0, ROUND(ROUND(I56, 2) * ROUND(IF(H56="",G56,H56),  0), 2))</f>
        <v/>
      </c>
      <c r="K56" s="7"/>
      <c r="M56" s="43">
        <v>0.2</v>
      </c>
      <c r="Q56" s="7">
        <v>1192</v>
      </c>
    </row>
    <row r="57" spans="1:17" hidden="1">
      <c r="A57" s="7" t="s">
        <v>52</v>
      </c>
    </row>
    <row r="58" spans="1:17" ht="22.75" customHeight="1">
      <c r="A58" s="7" t="s">
        <v>53</v>
      </c>
      <c r="B58" s="44"/>
      <c r="C58" s="45" t="s">
        <v>83</v>
      </c>
      <c r="D58" s="45"/>
      <c r="E58" s="45"/>
      <c r="F58" s="45"/>
      <c r="G58" s="45"/>
      <c r="H58" s="45"/>
      <c r="I58" s="45"/>
      <c r="J58" s="44"/>
    </row>
    <row r="59" spans="1:17" hidden="1">
      <c r="A59" s="7" t="s">
        <v>55</v>
      </c>
    </row>
    <row r="60" spans="1:17" hidden="1">
      <c r="A60" s="7" t="s">
        <v>64</v>
      </c>
    </row>
    <row r="61" spans="1:17" hidden="1">
      <c r="A61" s="7" t="s">
        <v>84</v>
      </c>
    </row>
    <row r="62" spans="1:17">
      <c r="A62" s="7">
        <v>4</v>
      </c>
      <c r="B62" s="29" t="s">
        <v>85</v>
      </c>
      <c r="C62" s="32" t="s">
        <v>86</v>
      </c>
      <c r="D62" s="32"/>
      <c r="E62" s="32"/>
      <c r="F62" s="32"/>
      <c r="G62" s="32"/>
      <c r="H62" s="32"/>
      <c r="I62" s="32"/>
      <c r="J62" s="33"/>
      <c r="K62" s="7"/>
    </row>
    <row r="63" spans="1:17">
      <c r="A63" s="7">
        <v>8</v>
      </c>
      <c r="B63" s="34" t="s">
        <v>87</v>
      </c>
      <c r="C63" s="35" t="s">
        <v>88</v>
      </c>
      <c r="D63" s="35"/>
      <c r="E63" s="35"/>
      <c r="J63" s="36"/>
      <c r="K63" s="7"/>
    </row>
    <row r="64" spans="1:17" hidden="1">
      <c r="A64" s="7" t="s">
        <v>49</v>
      </c>
    </row>
    <row r="65" spans="1:17">
      <c r="A65" s="7">
        <v>9</v>
      </c>
      <c r="B65" s="34">
        <v>12</v>
      </c>
      <c r="C65" s="37" t="s">
        <v>89</v>
      </c>
      <c r="D65" s="36"/>
      <c r="E65" s="36"/>
      <c r="F65" s="38" t="s">
        <v>14</v>
      </c>
      <c r="G65" s="39">
        <v>445</v>
      </c>
      <c r="H65" s="40"/>
      <c r="I65" s="41"/>
      <c r="J65" s="42">
        <f>IF(AND(G65= "",H65= ""), 0, ROUND(ROUND(I65, 2) * ROUND(IF(H65="",G65,H65),  2), 2))</f>
        <v/>
      </c>
      <c r="K65" s="7"/>
      <c r="M65" s="43">
        <v>0.2</v>
      </c>
      <c r="Q65" s="7">
        <v>1192</v>
      </c>
    </row>
    <row r="66" spans="1:17" hidden="1">
      <c r="A66" s="7" t="s">
        <v>52</v>
      </c>
    </row>
    <row r="67" spans="1:17" ht="22.75" customHeight="1">
      <c r="A67" s="7" t="s">
        <v>53</v>
      </c>
      <c r="B67" s="44"/>
      <c r="C67" s="45" t="s">
        <v>90</v>
      </c>
      <c r="D67" s="45"/>
      <c r="E67" s="45"/>
      <c r="F67" s="45"/>
      <c r="G67" s="45"/>
      <c r="H67" s="45"/>
      <c r="I67" s="45"/>
      <c r="J67" s="44"/>
    </row>
    <row r="68" spans="1:17" hidden="1">
      <c r="A68" s="7" t="s">
        <v>55</v>
      </c>
    </row>
    <row r="69" spans="1:17">
      <c r="A69" s="7">
        <v>9</v>
      </c>
      <c r="B69" s="34">
        <v>13</v>
      </c>
      <c r="C69" s="37" t="s">
        <v>89</v>
      </c>
      <c r="D69" s="36"/>
      <c r="E69" s="36"/>
      <c r="F69" s="38" t="s">
        <v>14</v>
      </c>
      <c r="G69" s="39">
        <v>27</v>
      </c>
      <c r="H69" s="40"/>
      <c r="I69" s="41"/>
      <c r="J69" s="42">
        <f>IF(AND(G69= "",H69= ""), 0, ROUND(ROUND(I69, 2) * ROUND(IF(H69="",G69,H69),  2), 2))</f>
        <v/>
      </c>
      <c r="K69" s="7"/>
      <c r="M69" s="43">
        <v>0.2</v>
      </c>
      <c r="Q69" s="7">
        <v>1192</v>
      </c>
    </row>
    <row r="70" spans="1:17" hidden="1">
      <c r="A70" s="7" t="s">
        <v>52</v>
      </c>
    </row>
    <row r="71" spans="1:17" ht="22.75" customHeight="1">
      <c r="A71" s="7" t="s">
        <v>53</v>
      </c>
      <c r="B71" s="44"/>
      <c r="C71" s="45" t="s">
        <v>91</v>
      </c>
      <c r="D71" s="45"/>
      <c r="E71" s="45"/>
      <c r="F71" s="45"/>
      <c r="G71" s="45"/>
      <c r="H71" s="45"/>
      <c r="I71" s="45"/>
      <c r="J71" s="44"/>
    </row>
    <row r="72" spans="1:17" hidden="1">
      <c r="A72" s="7" t="s">
        <v>55</v>
      </c>
    </row>
    <row r="73" spans="1:17" hidden="1">
      <c r="A73" s="7" t="s">
        <v>64</v>
      </c>
    </row>
    <row r="74" spans="1:17">
      <c r="A74" s="7">
        <v>8</v>
      </c>
      <c r="B74" s="34" t="s">
        <v>92</v>
      </c>
      <c r="C74" s="35" t="s">
        <v>93</v>
      </c>
      <c r="D74" s="35"/>
      <c r="E74" s="35"/>
      <c r="J74" s="36"/>
      <c r="K74" s="7"/>
    </row>
    <row r="75" spans="1:17" hidden="1">
      <c r="A75" s="7" t="s">
        <v>49</v>
      </c>
    </row>
    <row r="76" spans="1:17">
      <c r="A76" s="7">
        <v>9</v>
      </c>
      <c r="B76" s="34">
        <v>14</v>
      </c>
      <c r="C76" s="37" t="s">
        <v>94</v>
      </c>
      <c r="D76" s="36"/>
      <c r="E76" s="36"/>
      <c r="F76" s="38" t="s">
        <v>14</v>
      </c>
      <c r="G76" s="39">
        <v>34</v>
      </c>
      <c r="H76" s="40"/>
      <c r="I76" s="41"/>
      <c r="J76" s="42">
        <f>IF(AND(G76= "",H76= ""), 0, ROUND(ROUND(I76, 2) * ROUND(IF(H76="",G76,H76),  2), 2))</f>
        <v/>
      </c>
      <c r="K76" s="7"/>
      <c r="M76" s="43">
        <v>0.2</v>
      </c>
      <c r="Q76" s="7">
        <v>1192</v>
      </c>
    </row>
    <row r="77" spans="1:17" ht="22.75" customHeight="1">
      <c r="A77" s="7" t="s">
        <v>53</v>
      </c>
      <c r="B77" s="44"/>
      <c r="C77" s="45" t="s">
        <v>95</v>
      </c>
      <c r="D77" s="45"/>
      <c r="E77" s="45"/>
      <c r="F77" s="45"/>
      <c r="G77" s="45"/>
      <c r="H77" s="45"/>
      <c r="I77" s="45"/>
      <c r="J77" s="44"/>
    </row>
    <row r="78" spans="1:17" hidden="1">
      <c r="A78" s="7" t="s">
        <v>55</v>
      </c>
    </row>
    <row r="79" spans="1:17">
      <c r="A79" s="7">
        <v>9</v>
      </c>
      <c r="B79" s="34">
        <v>15</v>
      </c>
      <c r="C79" s="37" t="s">
        <v>96</v>
      </c>
      <c r="D79" s="36"/>
      <c r="E79" s="36"/>
      <c r="F79" s="38" t="s">
        <v>14</v>
      </c>
      <c r="G79" s="39">
        <v>29</v>
      </c>
      <c r="H79" s="40"/>
      <c r="I79" s="41"/>
      <c r="J79" s="42">
        <f>IF(AND(G79= "",H79= ""), 0, ROUND(ROUND(I79, 2) * ROUND(IF(H79="",G79,H79),  2), 2))</f>
        <v/>
      </c>
      <c r="K79" s="7"/>
      <c r="M79" s="43">
        <v>0.2</v>
      </c>
      <c r="Q79" s="7">
        <v>1192</v>
      </c>
    </row>
    <row r="80" spans="1:17" hidden="1">
      <c r="A80" s="7" t="s">
        <v>52</v>
      </c>
    </row>
    <row r="81" spans="1:17" ht="22.75" customHeight="1">
      <c r="A81" s="7" t="s">
        <v>53</v>
      </c>
      <c r="B81" s="44"/>
      <c r="C81" s="45" t="s">
        <v>97</v>
      </c>
      <c r="D81" s="45"/>
      <c r="E81" s="45"/>
      <c r="F81" s="45"/>
      <c r="G81" s="45"/>
      <c r="H81" s="45"/>
      <c r="I81" s="45"/>
      <c r="J81" s="44"/>
    </row>
    <row r="82" spans="1:17" hidden="1">
      <c r="A82" s="7" t="s">
        <v>55</v>
      </c>
    </row>
    <row r="83" spans="1:17" hidden="1">
      <c r="A83" s="7" t="s">
        <v>64</v>
      </c>
    </row>
    <row r="84" spans="1:17">
      <c r="A84" s="7">
        <v>8</v>
      </c>
      <c r="B84" s="34" t="s">
        <v>98</v>
      </c>
      <c r="C84" s="35" t="s">
        <v>99</v>
      </c>
      <c r="D84" s="35"/>
      <c r="E84" s="35"/>
      <c r="J84" s="36"/>
      <c r="K84" s="7"/>
    </row>
    <row r="85" spans="1:17">
      <c r="A85" s="7">
        <v>9</v>
      </c>
      <c r="B85" s="34">
        <v>16</v>
      </c>
      <c r="C85" s="37" t="s">
        <v>100</v>
      </c>
      <c r="D85" s="36"/>
      <c r="E85" s="36"/>
      <c r="F85" s="38" t="s">
        <v>74</v>
      </c>
      <c r="G85" s="39">
        <v>27</v>
      </c>
      <c r="H85" s="40"/>
      <c r="I85" s="41"/>
      <c r="J85" s="42">
        <f>IF(AND(G85= "",H85= ""), 0, ROUND(ROUND(I85, 2) * ROUND(IF(H85="",G85,H85),  2), 2))</f>
        <v/>
      </c>
      <c r="K85" s="7"/>
      <c r="M85" s="43">
        <v>0.2</v>
      </c>
      <c r="Q85" s="7">
        <v>1192</v>
      </c>
    </row>
    <row r="86" spans="1:17" hidden="1">
      <c r="A86" s="7" t="s">
        <v>52</v>
      </c>
    </row>
    <row r="87" spans="1:17" ht="33.8875" customHeight="1">
      <c r="A87" s="7" t="s">
        <v>53</v>
      </c>
      <c r="B87" s="44"/>
      <c r="C87" s="45" t="s">
        <v>101</v>
      </c>
      <c r="D87" s="45"/>
      <c r="E87" s="45"/>
      <c r="F87" s="45"/>
      <c r="G87" s="45"/>
      <c r="H87" s="45"/>
      <c r="I87" s="45"/>
      <c r="J87" s="44"/>
    </row>
    <row r="88" spans="1:17" hidden="1">
      <c r="A88" s="7" t="s">
        <v>55</v>
      </c>
    </row>
    <row r="89" spans="1:17" ht="27.225" customHeight="1">
      <c r="A89" s="7">
        <v>9</v>
      </c>
      <c r="B89" s="34">
        <v>17</v>
      </c>
      <c r="C89" s="37" t="s">
        <v>102</v>
      </c>
      <c r="D89" s="36"/>
      <c r="E89" s="36"/>
      <c r="F89" s="38" t="s">
        <v>62</v>
      </c>
      <c r="G89" s="46">
        <v>1</v>
      </c>
      <c r="H89" s="47"/>
      <c r="I89" s="41"/>
      <c r="J89" s="42">
        <f>IF(AND(G89= "",H89= ""), 0, ROUND(ROUND(I89, 2) * ROUND(IF(H89="",G89,H89),  0), 2))</f>
        <v/>
      </c>
      <c r="K89" s="7"/>
      <c r="M89" s="43">
        <v>0.2</v>
      </c>
      <c r="Q89" s="7">
        <v>1192</v>
      </c>
    </row>
    <row r="90" spans="1:17" hidden="1">
      <c r="A90" s="7" t="s">
        <v>52</v>
      </c>
    </row>
    <row r="91" spans="1:17" ht="33.8875" customHeight="1">
      <c r="A91" s="7" t="s">
        <v>53</v>
      </c>
      <c r="B91" s="44"/>
      <c r="C91" s="45" t="s">
        <v>103</v>
      </c>
      <c r="D91" s="45"/>
      <c r="E91" s="45"/>
      <c r="F91" s="45"/>
      <c r="G91" s="45"/>
      <c r="H91" s="45"/>
      <c r="I91" s="45"/>
      <c r="J91" s="44"/>
    </row>
    <row r="92" spans="1:17" hidden="1">
      <c r="A92" s="7" t="s">
        <v>55</v>
      </c>
    </row>
    <row r="93" spans="1:17" hidden="1">
      <c r="A93" s="7" t="s">
        <v>64</v>
      </c>
    </row>
    <row r="94" spans="1:17" hidden="1">
      <c r="A94" s="7" t="s">
        <v>84</v>
      </c>
    </row>
    <row r="95" spans="1:17">
      <c r="A95" s="7">
        <v>4</v>
      </c>
      <c r="B95" s="29" t="s">
        <v>104</v>
      </c>
      <c r="C95" s="32" t="s">
        <v>105</v>
      </c>
      <c r="D95" s="32"/>
      <c r="E95" s="32"/>
      <c r="F95" s="32"/>
      <c r="G95" s="32"/>
      <c r="H95" s="32"/>
      <c r="I95" s="32"/>
      <c r="J95" s="33"/>
      <c r="K95" s="7"/>
    </row>
    <row r="96" spans="1:17">
      <c r="A96" s="7">
        <v>8</v>
      </c>
      <c r="B96" s="34" t="s">
        <v>106</v>
      </c>
      <c r="C96" s="35" t="s">
        <v>107</v>
      </c>
      <c r="D96" s="35"/>
      <c r="E96" s="35"/>
      <c r="J96" s="36"/>
      <c r="K96" s="7"/>
    </row>
    <row r="97" spans="1:17" hidden="1">
      <c r="A97" s="7" t="s">
        <v>49</v>
      </c>
    </row>
    <row r="98" spans="1:17">
      <c r="A98" s="7">
        <v>9</v>
      </c>
      <c r="B98" s="34">
        <v>18</v>
      </c>
      <c r="C98" s="37" t="s">
        <v>108</v>
      </c>
      <c r="D98" s="36"/>
      <c r="E98" s="36"/>
      <c r="F98" s="38" t="s">
        <v>14</v>
      </c>
      <c r="G98" s="39">
        <v>19</v>
      </c>
      <c r="H98" s="40"/>
      <c r="I98" s="41"/>
      <c r="J98" s="42">
        <f>IF(AND(G98= "",H98= ""), 0, ROUND(ROUND(I98, 2) * ROUND(IF(H98="",G98,H98),  2), 2))</f>
        <v/>
      </c>
      <c r="K98" s="7"/>
      <c r="M98" s="43">
        <v>0.2</v>
      </c>
      <c r="Q98" s="7">
        <v>1192</v>
      </c>
    </row>
    <row r="99" spans="1:17" ht="22.75" customHeight="1">
      <c r="A99" s="7" t="s">
        <v>53</v>
      </c>
      <c r="B99" s="44"/>
      <c r="C99" s="45" t="s">
        <v>109</v>
      </c>
      <c r="D99" s="45"/>
      <c r="E99" s="45"/>
      <c r="F99" s="45"/>
      <c r="G99" s="45"/>
      <c r="H99" s="45"/>
      <c r="I99" s="45"/>
      <c r="J99" s="44"/>
    </row>
    <row r="100" spans="1:17" hidden="1">
      <c r="A100" s="7" t="s">
        <v>55</v>
      </c>
    </row>
    <row r="101" spans="1:17" hidden="1">
      <c r="A101" s="7" t="s">
        <v>64</v>
      </c>
    </row>
    <row r="102" spans="1:17">
      <c r="A102" s="7">
        <v>8</v>
      </c>
      <c r="B102" s="34" t="s">
        <v>110</v>
      </c>
      <c r="C102" s="35" t="s">
        <v>111</v>
      </c>
      <c r="D102" s="35"/>
      <c r="E102" s="35"/>
      <c r="J102" s="36"/>
      <c r="K102" s="7"/>
    </row>
    <row r="103" spans="1:17" hidden="1">
      <c r="A103" s="7" t="s">
        <v>49</v>
      </c>
    </row>
    <row r="104" spans="1:17">
      <c r="A104" s="7">
        <v>9</v>
      </c>
      <c r="B104" s="34">
        <v>19</v>
      </c>
      <c r="C104" s="37" t="s">
        <v>89</v>
      </c>
      <c r="D104" s="36"/>
      <c r="E104" s="36"/>
      <c r="F104" s="38" t="s">
        <v>14</v>
      </c>
      <c r="G104" s="39">
        <v>65</v>
      </c>
      <c r="H104" s="40"/>
      <c r="I104" s="41"/>
      <c r="J104" s="42">
        <f>IF(AND(G104= "",H104= ""), 0, ROUND(ROUND(I104, 2) * ROUND(IF(H104="",G104,H104),  2), 2))</f>
        <v/>
      </c>
      <c r="K104" s="7"/>
      <c r="M104" s="43">
        <v>0.2</v>
      </c>
      <c r="Q104" s="7">
        <v>1192</v>
      </c>
    </row>
    <row r="105" spans="1:17" hidden="1">
      <c r="A105" s="7" t="s">
        <v>52</v>
      </c>
    </row>
    <row r="106" spans="1:17" ht="22.75" customHeight="1">
      <c r="A106" s="7" t="s">
        <v>53</v>
      </c>
      <c r="B106" s="44"/>
      <c r="C106" s="45" t="s">
        <v>112</v>
      </c>
      <c r="D106" s="45"/>
      <c r="E106" s="45"/>
      <c r="F106" s="45"/>
      <c r="G106" s="45"/>
      <c r="H106" s="45"/>
      <c r="I106" s="45"/>
      <c r="J106" s="44"/>
    </row>
    <row r="107" spans="1:17" hidden="1">
      <c r="A107" s="7" t="s">
        <v>55</v>
      </c>
    </row>
    <row r="108" spans="1:17" hidden="1">
      <c r="A108" s="7" t="s">
        <v>64</v>
      </c>
    </row>
    <row r="109" spans="1:17" hidden="1">
      <c r="A109" s="7" t="s">
        <v>84</v>
      </c>
    </row>
    <row r="110" spans="1:17" ht="29.425" customHeight="1">
      <c r="A110" s="7">
        <v>4</v>
      </c>
      <c r="B110" s="29" t="s">
        <v>113</v>
      </c>
      <c r="C110" s="32" t="s">
        <v>114</v>
      </c>
      <c r="D110" s="32"/>
      <c r="E110" s="32"/>
      <c r="F110" s="32"/>
      <c r="G110" s="32"/>
      <c r="H110" s="32"/>
      <c r="I110" s="32"/>
      <c r="J110" s="33"/>
      <c r="K110" s="7"/>
    </row>
    <row r="111" spans="1:17">
      <c r="A111" s="7">
        <v>9</v>
      </c>
      <c r="B111" s="34">
        <v>20</v>
      </c>
      <c r="C111" s="37" t="s">
        <v>115</v>
      </c>
      <c r="D111" s="36"/>
      <c r="E111" s="36"/>
      <c r="F111" s="38" t="s">
        <v>116</v>
      </c>
      <c r="G111" s="46">
        <v>1</v>
      </c>
      <c r="H111" s="47"/>
      <c r="I111" s="41"/>
      <c r="J111" s="42">
        <f>IF(AND(G111= "",H111= ""), 0, ROUND(ROUND(I111, 2) * ROUND(IF(H111="",G111,H111),  0), 2))</f>
        <v/>
      </c>
      <c r="K111" s="7"/>
      <c r="M111" s="43">
        <v>0.2</v>
      </c>
      <c r="Q111" s="7">
        <v>1192</v>
      </c>
    </row>
    <row r="112" spans="1:17" hidden="1">
      <c r="A112" s="7" t="s">
        <v>52</v>
      </c>
    </row>
    <row r="113" spans="1:17" ht="22.75" customHeight="1">
      <c r="A113" s="7" t="s">
        <v>53</v>
      </c>
      <c r="B113" s="44"/>
      <c r="C113" s="45" t="s">
        <v>117</v>
      </c>
      <c r="D113" s="45"/>
      <c r="E113" s="45"/>
      <c r="F113" s="45"/>
      <c r="G113" s="45"/>
      <c r="H113" s="45"/>
      <c r="I113" s="45"/>
      <c r="J113" s="44"/>
    </row>
    <row r="114" spans="1:17" hidden="1">
      <c r="A114" s="7" t="s">
        <v>55</v>
      </c>
    </row>
    <row r="115" spans="1:17">
      <c r="A115" s="7">
        <v>9</v>
      </c>
      <c r="B115" s="34">
        <v>21</v>
      </c>
      <c r="C115" s="37" t="s">
        <v>118</v>
      </c>
      <c r="D115" s="36"/>
      <c r="E115" s="36"/>
      <c r="F115" s="38" t="s">
        <v>116</v>
      </c>
      <c r="G115" s="46">
        <v>1</v>
      </c>
      <c r="H115" s="47"/>
      <c r="I115" s="41"/>
      <c r="J115" s="42">
        <f>IF(AND(G115= "",H115= ""), 0, ROUND(ROUND(I115, 2) * ROUND(IF(H115="",G115,H115),  0), 2))</f>
        <v/>
      </c>
      <c r="K115" s="7"/>
      <c r="M115" s="43">
        <v>0.2</v>
      </c>
      <c r="Q115" s="7">
        <v>1192</v>
      </c>
    </row>
    <row r="116" spans="1:17" hidden="1">
      <c r="A116" s="7" t="s">
        <v>52</v>
      </c>
    </row>
    <row r="117" spans="1:17" ht="22.75" customHeight="1">
      <c r="A117" s="7" t="s">
        <v>53</v>
      </c>
      <c r="B117" s="44"/>
      <c r="C117" s="44" t="s">
        <v>119</v>
      </c>
      <c r="D117" s="44"/>
      <c r="E117" s="44"/>
      <c r="F117" s="44"/>
      <c r="G117" s="44"/>
      <c r="H117" s="44"/>
      <c r="I117" s="44"/>
      <c r="J117" s="44"/>
    </row>
    <row r="118" spans="1:17" hidden="1">
      <c r="A118" s="7" t="s">
        <v>55</v>
      </c>
    </row>
    <row r="119" spans="1:17">
      <c r="A119" s="7">
        <v>9</v>
      </c>
      <c r="B119" s="34">
        <v>22</v>
      </c>
      <c r="C119" s="37" t="s">
        <v>120</v>
      </c>
      <c r="D119" s="36"/>
      <c r="E119" s="36"/>
      <c r="F119" s="38" t="s">
        <v>121</v>
      </c>
      <c r="G119" s="48">
        <v>0</v>
      </c>
      <c r="H119" s="49"/>
      <c r="I119" s="41"/>
      <c r="J119" s="42">
        <f>IF(AND(G119= "",H119= ""), 0, ROUND(ROUND(I119, 2) * ROUND(IF(H119="",G119,H119),  3), 2))</f>
        <v/>
      </c>
      <c r="K119" s="7"/>
      <c r="M119" s="43">
        <v>0.2</v>
      </c>
      <c r="Q119" s="7">
        <v>1192</v>
      </c>
    </row>
    <row r="120" spans="1:17" hidden="1">
      <c r="A120" s="7" t="s">
        <v>52</v>
      </c>
    </row>
    <row r="121" spans="1:17" ht="22.75" customHeight="1">
      <c r="A121" s="7" t="s">
        <v>53</v>
      </c>
      <c r="B121" s="44"/>
      <c r="C121" s="44" t="s">
        <v>122</v>
      </c>
      <c r="D121" s="44"/>
      <c r="E121" s="44"/>
      <c r="F121" s="44"/>
      <c r="G121" s="44"/>
      <c r="H121" s="44"/>
      <c r="I121" s="44"/>
      <c r="J121" s="44"/>
    </row>
    <row r="122" spans="1:17" hidden="1">
      <c r="A122" s="7" t="s">
        <v>55</v>
      </c>
    </row>
    <row r="123" spans="1:17" hidden="1">
      <c r="A123" s="7" t="s">
        <v>84</v>
      </c>
    </row>
    <row r="124" spans="1:17">
      <c r="A124" s="7" t="s">
        <v>42</v>
      </c>
      <c r="B124" s="36"/>
      <c r="J124" s="36"/>
    </row>
    <row r="125" spans="1:17">
      <c r="B125" s="36"/>
      <c r="C125" s="50" t="s">
        <v>44</v>
      </c>
      <c r="D125" s="51"/>
      <c r="E125" s="51"/>
      <c r="F125" s="52"/>
      <c r="G125" s="52"/>
      <c r="H125" s="52"/>
      <c r="I125" s="52"/>
      <c r="J125" s="53"/>
    </row>
    <row r="126" spans="1:17">
      <c r="B126" s="36"/>
      <c r="C126" s="54"/>
      <c r="D126" s="7"/>
      <c r="E126" s="7"/>
      <c r="F126" s="7"/>
      <c r="G126" s="7"/>
      <c r="H126" s="7"/>
      <c r="I126" s="7"/>
      <c r="J126" s="8"/>
    </row>
    <row r="127" spans="1:17">
      <c r="B127" s="36"/>
      <c r="C127" s="55" t="s">
        <v>123</v>
      </c>
      <c r="D127" s="56"/>
      <c r="E127" s="56"/>
      <c r="F127" s="57">
        <f>SUMIF(K8:K124, IF(K7="","",K7), J8:J124)</f>
        <v/>
      </c>
      <c r="G127" s="57"/>
      <c r="H127" s="57"/>
      <c r="I127" s="57"/>
      <c r="J127" s="58"/>
    </row>
    <row r="128" spans="1:17" ht="16.9125" customHeight="1">
      <c r="B128" s="36"/>
      <c r="C128" s="55" t="s">
        <v>124</v>
      </c>
      <c r="D128" s="56"/>
      <c r="E128" s="56"/>
      <c r="F128" s="57">
        <f>ROUND(SUMIF(K8:K124, IF(K7="","",K7), J8:J124) * 0.2, 2)</f>
        <v/>
      </c>
      <c r="G128" s="57"/>
      <c r="H128" s="57"/>
      <c r="I128" s="57"/>
      <c r="J128" s="58"/>
    </row>
    <row r="129" spans="2:10">
      <c r="B129" s="36"/>
      <c r="C129" s="59" t="s">
        <v>125</v>
      </c>
      <c r="D129" s="60"/>
      <c r="E129" s="60"/>
      <c r="F129" s="61">
        <f>SUM(F127:F128)</f>
        <v/>
      </c>
      <c r="G129" s="61"/>
      <c r="H129" s="61"/>
      <c r="I129" s="61"/>
      <c r="J129" s="62"/>
    </row>
    <row r="130" spans="2:10" ht="37.2075" customHeight="1">
      <c r="B130" s="3"/>
      <c r="C130" s="63" t="s">
        <v>126</v>
      </c>
      <c r="D130" s="63"/>
      <c r="E130" s="63"/>
      <c r="F130" s="63"/>
      <c r="G130" s="63"/>
      <c r="H130" s="63"/>
      <c r="I130" s="63"/>
      <c r="J130" s="63"/>
    </row>
    <row r="132" spans="2:10">
      <c r="C132" s="64" t="s">
        <v>127</v>
      </c>
      <c r="D132" s="64"/>
      <c r="E132" s="64"/>
      <c r="F132" s="64"/>
      <c r="G132" s="64"/>
      <c r="H132" s="64"/>
      <c r="I132" s="64"/>
      <c r="J132" s="64"/>
    </row>
    <row r="133" spans="2:10" ht="33.825" customHeight="1">
      <c r="C133" s="65" t="s">
        <v>128</v>
      </c>
      <c r="D133" s="66"/>
      <c r="E133" s="66"/>
      <c r="F133" s="67">
        <f>SUMIF(K12:K119, "", J12:J119)</f>
        <v/>
      </c>
      <c r="G133" s="67"/>
      <c r="H133" s="67"/>
      <c r="I133" s="67"/>
      <c r="J133" s="67"/>
    </row>
    <row r="134" spans="2:10">
      <c r="C134" s="68" t="s">
        <v>129</v>
      </c>
      <c r="D134" s="69"/>
      <c r="E134" s="69"/>
      <c r="F134" s="70">
        <f>SUMIF(K12:K56, "", J12:J56)</f>
        <v/>
      </c>
      <c r="G134" s="71"/>
      <c r="H134" s="71"/>
      <c r="I134" s="71"/>
      <c r="J134" s="71"/>
    </row>
    <row r="135" spans="2:10">
      <c r="C135" s="72" t="s">
        <v>130</v>
      </c>
      <c r="D135" s="73"/>
      <c r="E135" s="73"/>
      <c r="F135" s="74">
        <f>SUMIF(K12:K24, "", J12:J24)</f>
        <v/>
      </c>
      <c r="G135" s="75"/>
      <c r="H135" s="75"/>
      <c r="I135" s="75"/>
      <c r="J135" s="75"/>
    </row>
    <row r="136" spans="2:10" ht="15.375" customHeight="1">
      <c r="C136" s="72" t="s">
        <v>131</v>
      </c>
      <c r="D136" s="73"/>
      <c r="E136" s="73"/>
      <c r="F136" s="74">
        <f>SUMIF(K30:K34, "", J30:J34)</f>
        <v/>
      </c>
      <c r="G136" s="75"/>
      <c r="H136" s="75"/>
      <c r="I136" s="75"/>
      <c r="J136" s="75"/>
    </row>
    <row r="137" spans="2:10" ht="15.375" customHeight="1">
      <c r="C137" s="72" t="s">
        <v>132</v>
      </c>
      <c r="D137" s="73"/>
      <c r="E137" s="73"/>
      <c r="F137" s="74">
        <f>SUMIF(K40:K56, "", J40:J56)</f>
        <v/>
      </c>
      <c r="G137" s="75"/>
      <c r="H137" s="75"/>
      <c r="I137" s="75"/>
      <c r="J137" s="75"/>
    </row>
    <row r="138" spans="2:10">
      <c r="C138" s="68" t="s">
        <v>133</v>
      </c>
      <c r="D138" s="69"/>
      <c r="E138" s="69"/>
      <c r="F138" s="70">
        <f>SUMIF(K65:K89, "", J65:J89)</f>
        <v/>
      </c>
      <c r="G138" s="71"/>
      <c r="H138" s="71"/>
      <c r="I138" s="71"/>
      <c r="J138" s="71"/>
    </row>
    <row r="139" spans="2:10" ht="15.375" customHeight="1">
      <c r="C139" s="72" t="s">
        <v>134</v>
      </c>
      <c r="D139" s="73"/>
      <c r="E139" s="73"/>
      <c r="F139" s="74">
        <f>SUMIF(K65:K69, "", J65:J69)</f>
        <v/>
      </c>
      <c r="G139" s="75"/>
      <c r="H139" s="75"/>
      <c r="I139" s="75"/>
      <c r="J139" s="75"/>
    </row>
    <row r="140" spans="2:10" ht="15.375" customHeight="1">
      <c r="C140" s="72" t="s">
        <v>135</v>
      </c>
      <c r="D140" s="73"/>
      <c r="E140" s="73"/>
      <c r="F140" s="74">
        <f>SUMIF(K76:K79, "", J76:J79)</f>
        <v/>
      </c>
      <c r="G140" s="75"/>
      <c r="H140" s="75"/>
      <c r="I140" s="75"/>
      <c r="J140" s="75"/>
    </row>
    <row r="141" spans="2:10" ht="15.375" customHeight="1">
      <c r="C141" s="72" t="s">
        <v>136</v>
      </c>
      <c r="D141" s="73"/>
      <c r="E141" s="73"/>
      <c r="F141" s="74">
        <f>SUMIF(K85:K89, "", J85:J89)</f>
        <v/>
      </c>
      <c r="G141" s="75"/>
      <c r="H141" s="75"/>
      <c r="I141" s="75"/>
      <c r="J141" s="75"/>
    </row>
    <row r="142" spans="2:10">
      <c r="C142" s="68" t="s">
        <v>137</v>
      </c>
      <c r="D142" s="69"/>
      <c r="E142" s="69"/>
      <c r="F142" s="70">
        <f>SUMIF(K98:K104, "", J98:J104)</f>
        <v/>
      </c>
      <c r="G142" s="71"/>
      <c r="H142" s="71"/>
      <c r="I142" s="71"/>
      <c r="J142" s="71"/>
    </row>
    <row r="143" spans="2:10" ht="15.375" customHeight="1">
      <c r="C143" s="72" t="s">
        <v>138</v>
      </c>
      <c r="D143" s="73"/>
      <c r="E143" s="73"/>
      <c r="F143" s="74">
        <f>SUMIF(K98:K98, "", J98:J98)</f>
        <v/>
      </c>
      <c r="G143" s="75"/>
      <c r="H143" s="75"/>
      <c r="I143" s="75"/>
      <c r="J143" s="75"/>
    </row>
    <row r="144" spans="2:10" ht="15.375" customHeight="1">
      <c r="C144" s="72" t="s">
        <v>139</v>
      </c>
      <c r="D144" s="73"/>
      <c r="E144" s="73"/>
      <c r="F144" s="74">
        <f>SUMIF(K104:K104, "", J104:J104)</f>
        <v/>
      </c>
      <c r="G144" s="75"/>
      <c r="H144" s="75"/>
      <c r="I144" s="75"/>
      <c r="J144" s="75"/>
    </row>
    <row r="145" spans="1:10" ht="26.75" customHeight="1">
      <c r="C145" s="68" t="s">
        <v>140</v>
      </c>
      <c r="D145" s="69"/>
      <c r="E145" s="69"/>
      <c r="F145" s="70">
        <f>SUMIF(K111:K119, "", J111:J119)</f>
        <v/>
      </c>
      <c r="G145" s="71"/>
      <c r="H145" s="71"/>
      <c r="I145" s="71"/>
      <c r="J145" s="71"/>
    </row>
    <row r="146" spans="1:10" ht="25.025" customHeight="1">
      <c r="C146" s="76" t="s">
        <v>141</v>
      </c>
      <c r="D146" s="77"/>
      <c r="E146" s="77"/>
      <c r="F146" s="78"/>
      <c r="G146" s="78"/>
      <c r="H146" s="78"/>
      <c r="I146" s="78"/>
      <c r="J146" s="79"/>
    </row>
    <row r="147" spans="1:10">
      <c r="C147" s="80"/>
      <c r="D147" s="3"/>
      <c r="E147" s="3"/>
      <c r="F147" s="3"/>
      <c r="G147" s="3"/>
      <c r="H147" s="3"/>
      <c r="I147" s="3"/>
      <c r="J147" s="81"/>
    </row>
    <row r="148" spans="1:10">
      <c r="A148" s="82"/>
      <c r="C148" s="83" t="s">
        <v>123</v>
      </c>
      <c r="D148" s="7"/>
      <c r="E148" s="7"/>
      <c r="F148" s="84">
        <f>SUMIF(K5:K130, IF(K4="","",K4), J5:J130)</f>
        <v/>
      </c>
      <c r="G148" s="85"/>
      <c r="H148" s="85"/>
      <c r="I148" s="85"/>
      <c r="J148" s="86"/>
    </row>
    <row r="149" spans="1:10">
      <c r="A149" s="82"/>
      <c r="C149" s="83" t="s">
        <v>124</v>
      </c>
      <c r="D149" s="7"/>
      <c r="E149" s="7"/>
      <c r="F149" s="84">
        <f>ROUND(SUMIF(K5:K130, IF(K4="","",K4), J5:J130) * 0.2, 2)</f>
        <v/>
      </c>
      <c r="G149" s="85"/>
      <c r="H149" s="85"/>
      <c r="I149" s="85"/>
      <c r="J149" s="86"/>
    </row>
    <row r="150" spans="1:10">
      <c r="C150" s="87" t="s">
        <v>125</v>
      </c>
      <c r="D150" s="88"/>
      <c r="E150" s="88"/>
      <c r="F150" s="89">
        <f>SUM(F148:F149)</f>
        <v/>
      </c>
      <c r="G150" s="90"/>
      <c r="H150" s="90"/>
      <c r="I150" s="90"/>
      <c r="J150" s="91"/>
    </row>
    <row r="151" spans="1:10">
      <c r="C151" s="92"/>
    </row>
    <row r="152" spans="1:10">
      <c r="C152" s="35" t="s">
        <v>142</v>
      </c>
    </row>
    <row r="153" spans="1:10">
      <c r="C153" s="88">
        <f>IF('Paramètres'!AA2&lt;&gt;"",'Paramètres'!AA2,"")</f>
        <v/>
      </c>
      <c r="D153" s="88"/>
      <c r="E153" s="88"/>
      <c r="F153" s="88"/>
      <c r="G153" s="88"/>
      <c r="H153" s="88"/>
      <c r="I153" s="88"/>
      <c r="J153" s="88"/>
    </row>
    <row r="154" spans="1:10">
      <c r="C154" s="88"/>
      <c r="D154" s="88"/>
      <c r="E154" s="88"/>
      <c r="F154" s="88"/>
      <c r="G154" s="88"/>
      <c r="H154" s="88"/>
      <c r="I154" s="88"/>
      <c r="J154" s="88"/>
    </row>
    <row r="155" spans="1:10" ht="56.7" customHeight="1">
      <c r="F155" s="73" t="s">
        <v>143</v>
      </c>
      <c r="G155" s="73"/>
      <c r="H155" s="73"/>
      <c r="I155" s="73"/>
      <c r="J155" s="73"/>
    </row>
    <row r="157" spans="1:10" ht="85.05" customHeight="1">
      <c r="C157" s="93" t="s">
        <v>144</v>
      </c>
      <c r="D157" s="93"/>
      <c r="F157" s="93" t="s">
        <v>145</v>
      </c>
      <c r="G157" s="93"/>
      <c r="H157" s="93"/>
      <c r="I157" s="93"/>
      <c r="J157" s="93"/>
    </row>
    <row r="158" spans="1:10">
      <c r="C158" s="94" t="s">
        <v>146</v>
      </c>
      <c r="D158" s="94"/>
      <c r="E158" s="94"/>
      <c r="F158" s="94"/>
      <c r="G158" s="94"/>
      <c r="H158" s="94"/>
      <c r="I158" s="94"/>
      <c r="J158" s="94"/>
    </row>
  </sheetData>
  <sheetProtection password="E95E" sheet="1" objects="1" selectLockedCells="1"/>
  <mergeCells count="114">
    <mergeCell ref="C3:E3"/>
    <mergeCell ref="C4:E4"/>
    <mergeCell ref="C7:E7"/>
    <mergeCell ref="C8:E8"/>
    <mergeCell ref="C9:E9"/>
    <mergeCell ref="C12:E12"/>
    <mergeCell ref="C14:I14"/>
    <mergeCell ref="C16:E16"/>
    <mergeCell ref="C18:I18"/>
    <mergeCell ref="C20:E20"/>
    <mergeCell ref="C22:I22"/>
    <mergeCell ref="C24:E24"/>
    <mergeCell ref="C26:I26"/>
    <mergeCell ref="C29:E29"/>
    <mergeCell ref="C30:E30"/>
    <mergeCell ref="C32:I32"/>
    <mergeCell ref="C34:E34"/>
    <mergeCell ref="C36:I36"/>
    <mergeCell ref="C39:E39"/>
    <mergeCell ref="C40:E40"/>
    <mergeCell ref="C42:I42"/>
    <mergeCell ref="C44:E44"/>
    <mergeCell ref="C46:I46"/>
    <mergeCell ref="C48:E48"/>
    <mergeCell ref="C50:I50"/>
    <mergeCell ref="C52:E52"/>
    <mergeCell ref="C54:I54"/>
    <mergeCell ref="C56:E56"/>
    <mergeCell ref="C58:I58"/>
    <mergeCell ref="C62:E62"/>
    <mergeCell ref="C63:E63"/>
    <mergeCell ref="C65:E65"/>
    <mergeCell ref="C67:I67"/>
    <mergeCell ref="C69:E69"/>
    <mergeCell ref="C71:I71"/>
    <mergeCell ref="C74:E74"/>
    <mergeCell ref="C76:E76"/>
    <mergeCell ref="C77:I77"/>
    <mergeCell ref="C79:E79"/>
    <mergeCell ref="C81:I81"/>
    <mergeCell ref="C84:E84"/>
    <mergeCell ref="C85:E85"/>
    <mergeCell ref="C87:I87"/>
    <mergeCell ref="C89:E89"/>
    <mergeCell ref="C91:I91"/>
    <mergeCell ref="C95:E95"/>
    <mergeCell ref="C96:E96"/>
    <mergeCell ref="C98:E98"/>
    <mergeCell ref="C99:I99"/>
    <mergeCell ref="C102:E102"/>
    <mergeCell ref="C104:E104"/>
    <mergeCell ref="C106:I106"/>
    <mergeCell ref="C110:E110"/>
    <mergeCell ref="C111:E111"/>
    <mergeCell ref="C113:I113"/>
    <mergeCell ref="C115:E115"/>
    <mergeCell ref="C117:I117"/>
    <mergeCell ref="C119:E119"/>
    <mergeCell ref="C121:I121"/>
    <mergeCell ref="C124:E124"/>
    <mergeCell ref="F125:J125"/>
    <mergeCell ref="C125:E125"/>
    <mergeCell ref="F126:J126"/>
    <mergeCell ref="C126:E126"/>
    <mergeCell ref="F127:J127"/>
    <mergeCell ref="C127:E127"/>
    <mergeCell ref="F128:J128"/>
    <mergeCell ref="C128:E128"/>
    <mergeCell ref="F129:J129"/>
    <mergeCell ref="C129:E129"/>
    <mergeCell ref="C130:J130"/>
    <mergeCell ref="C132:J132"/>
    <mergeCell ref="F133:J133"/>
    <mergeCell ref="C133:E133"/>
    <mergeCell ref="F134:J134"/>
    <mergeCell ref="C134:E134"/>
    <mergeCell ref="F135:J135"/>
    <mergeCell ref="C135:E135"/>
    <mergeCell ref="F136:J136"/>
    <mergeCell ref="C136:E136"/>
    <mergeCell ref="F137:J137"/>
    <mergeCell ref="C137:E137"/>
    <mergeCell ref="F138:J138"/>
    <mergeCell ref="C138:E138"/>
    <mergeCell ref="F139:J139"/>
    <mergeCell ref="C139:E139"/>
    <mergeCell ref="F140:J140"/>
    <mergeCell ref="C140:E140"/>
    <mergeCell ref="F141:J141"/>
    <mergeCell ref="C141:E141"/>
    <mergeCell ref="F142:J142"/>
    <mergeCell ref="C142:E142"/>
    <mergeCell ref="F143:J143"/>
    <mergeCell ref="C143:E143"/>
    <mergeCell ref="F144:J144"/>
    <mergeCell ref="C144:E144"/>
    <mergeCell ref="F145:J145"/>
    <mergeCell ref="C145:E145"/>
    <mergeCell ref="C146:E146"/>
    <mergeCell ref="C147:J147"/>
    <mergeCell ref="C148:E148"/>
    <mergeCell ref="F148:J148"/>
    <mergeCell ref="C149:E149"/>
    <mergeCell ref="F149:J149"/>
    <mergeCell ref="C150:E150"/>
    <mergeCell ref="F150:J150"/>
    <mergeCell ref="C151:J151"/>
    <mergeCell ref="C152:J152"/>
    <mergeCell ref="C153:J153"/>
    <mergeCell ref="C154:J154"/>
    <mergeCell ref="F155:J155"/>
    <mergeCell ref="C157:D157"/>
    <mergeCell ref="F157:J157"/>
    <mergeCell ref="C158:J158"/>
  </mergeCells>
  <pageMargins left="0.5511811023622" right="0.5511811023622" top="0.5511811023622" bottom="0.5511811023622" header="0.23622047244094" footer="0.23622047244094"/>
  <pageSetup paperSize="9" fitToHeight="0" orientation="portrait"/>
  <headerFooter>
    <oddHeader>&amp;LHOP - CHU 2404 - Réaménagement du 4e étage de l'Hôpital d'enfants
5 Boulevard Jeanne D'Arc - 21079 DIJON&amp;RDPGF - Lot n°04 CLOISONS - DOUBLAGE - FAUX-PLAFONDS 
DCE - Edition du 20/11/2024</oddHeader>
    <oddFooter>&amp;LTRIA ARCHITECTES&amp;CEdition du 20/11/2024&amp;RPage &amp;P/&amp;N</oddFooter>
  </headerFooter>
  <legacyDrawing r:id="rId1"/>
</worksheet>
</file>

<file path=xl/worksheets/sheet3.xml><?xml version="1.0" encoding="utf-8"?>
<worksheet xmlns="http://schemas.openxmlformats.org/spreadsheetml/2006/main" xmlns:r="http://schemas.openxmlformats.org/officeDocument/2006/relationships">
  <sheetPr>
    <outlinePr summaryBelow="0" summaryRight="0"/>
  </sheetPr>
  <dimension ref="A1:AA98"/>
  <sheetViews>
    <sheetView showGridLines="0" workbookViewId="0"/>
  </sheetViews>
  <sheetFormatPr defaultRowHeight="12.75" customHeight="1"/>
  <cols>
    <col min="1" max="1" width="11.42578125" customWidth="1"/>
    <col min="2" max="2" width="35" customWidth="1"/>
    <col min="3" max="3" width="11.42578125" customWidth="1"/>
    <col min="4" max="4" width="11.42578125" customWidth="1"/>
    <col min="5" max="5" width="11.42578125" customWidth="1"/>
    <col min="6" max="6" width="11.42578125" customWidth="1"/>
    <col min="7" max="7" width="11.42578125" customWidth="1"/>
    <col min="8" max="8" width="11.42578125" customWidth="1"/>
    <col min="9" max="9" width="11.42578125" customWidth="1"/>
    <col min="10" max="10" width="11.42578125" customWidth="1"/>
  </cols>
  <sheetData>
    <row r="1" spans="1:27" ht="12.75" customHeight="1">
      <c r="B1" s="56" t="s">
        <v>147</v>
      </c>
      <c r="AA1" s="7">
        <f>IF('DPGF'!F150&lt;&gt;"",'DPGF'!F150,"0")</f>
        <v/>
      </c>
    </row>
    <row r="2" spans="1:27" ht="12.75" customHeight="1">
      <c r="AA2" s="7">
        <f>UPPER(MID(AA98,1,1))&amp;MID(AA98,2,168)</f>
        <v/>
      </c>
    </row>
    <row r="3" spans="1:27" ht="25.5" customHeight="1">
      <c r="A3" s="95" t="s">
        <v>148</v>
      </c>
      <c r="B3" s="73" t="s">
        <v>149</v>
      </c>
      <c r="C3" s="96" t="s">
        <v>174</v>
      </c>
      <c r="D3" s="96"/>
      <c r="E3" s="96"/>
      <c r="F3" s="96"/>
      <c r="G3" s="96"/>
      <c r="H3" s="96"/>
      <c r="I3" s="96"/>
      <c r="J3" s="96"/>
      <c r="AA3" s="7">
        <f>INT(AA1/1000000)</f>
        <v/>
      </c>
    </row>
    <row r="4" spans="1:27" ht="12.75" customHeight="1">
      <c r="AA4" s="7">
        <f>INT((AA1-AA3*1000000)/1000)</f>
        <v/>
      </c>
    </row>
    <row r="5" spans="1:27" ht="25.5" customHeight="1">
      <c r="A5" s="95" t="s">
        <v>150</v>
      </c>
      <c r="B5" s="73" t="s">
        <v>151</v>
      </c>
      <c r="C5" s="96" t="s">
        <v>175</v>
      </c>
      <c r="D5" s="96"/>
      <c r="E5" s="96"/>
      <c r="F5" s="96"/>
      <c r="G5" s="96"/>
      <c r="H5" s="96"/>
      <c r="I5" s="96"/>
      <c r="J5" s="96"/>
      <c r="AA5" s="7">
        <f>INT(AA1-AA3*1000000-AA4*1000)</f>
        <v/>
      </c>
    </row>
    <row r="6" spans="1:27" ht="12.75" customHeight="1">
      <c r="AA6" s="7">
        <f>ROUND(AA1-AA3*1000000-AA4*1000-AA5,2)*100</f>
        <v/>
      </c>
    </row>
    <row r="7" spans="1:27" ht="12.75" customHeight="1">
      <c r="A7" s="95" t="s">
        <v>160</v>
      </c>
      <c r="B7" s="73" t="s">
        <v>161</v>
      </c>
      <c r="C7" s="96" t="s">
        <v>176</v>
      </c>
      <c r="AA7" s="7">
        <f>AA3-AA12*100</f>
        <v/>
      </c>
    </row>
    <row r="8" spans="1:27" ht="12.75" customHeight="1">
      <c r="AA8" s="7">
        <f>0</f>
        <v/>
      </c>
    </row>
    <row r="9" spans="1:27" ht="12.75" customHeight="1">
      <c r="A9" s="95" t="s">
        <v>162</v>
      </c>
      <c r="B9" s="73" t="s">
        <v>163</v>
      </c>
      <c r="C9" s="96" t="s">
        <v>40</v>
      </c>
      <c r="AA9" s="7">
        <f>AA4-AA15*100</f>
        <v/>
      </c>
    </row>
    <row r="10" spans="1:27" ht="12.75" customHeight="1">
      <c r="AA10" s="7">
        <f>ROUND(AA5-AA18*100,0)</f>
        <v/>
      </c>
    </row>
    <row r="11" spans="1:27" ht="25.5" customHeight="1">
      <c r="A11" s="95" t="s">
        <v>152</v>
      </c>
      <c r="B11" s="73" t="s">
        <v>153</v>
      </c>
      <c r="C11" s="96" t="s">
        <v>41</v>
      </c>
      <c r="D11" s="96"/>
      <c r="E11" s="96"/>
      <c r="F11" s="96"/>
      <c r="G11" s="96"/>
      <c r="H11" s="96"/>
      <c r="I11" s="96"/>
      <c r="J11" s="96"/>
      <c r="AA11" s="7">
        <f>AA6</f>
        <v/>
      </c>
    </row>
    <row r="12" spans="1:27" ht="12.75" customHeight="1">
      <c r="AA12" s="7">
        <f>INT(AA3/100)</f>
        <v/>
      </c>
    </row>
    <row r="13" spans="1:27" ht="12.75" customHeight="1">
      <c r="A13" s="95" t="s">
        <v>164</v>
      </c>
      <c r="B13" s="73" t="s">
        <v>165</v>
      </c>
      <c r="C13" s="96" t="s">
        <v>177</v>
      </c>
      <c r="AA13" s="7">
        <f>INT((AA3-AA12*100)/10)</f>
        <v/>
      </c>
    </row>
    <row r="14" spans="1:27" ht="12.75" customHeight="1">
      <c r="AA14" s="7">
        <f>AA3-AA12*100-AA13*10</f>
        <v/>
      </c>
    </row>
    <row r="15" spans="1:27" ht="12.75" customHeight="1">
      <c r="A15" s="95" t="s">
        <v>166</v>
      </c>
      <c r="B15" s="73" t="s">
        <v>167</v>
      </c>
      <c r="C15" s="96" t="s">
        <v>178</v>
      </c>
      <c r="AA15" s="7">
        <f>INT(AA4/100)</f>
        <v/>
      </c>
    </row>
    <row r="16" spans="1:27" ht="12.75" customHeight="1">
      <c r="AA16" s="7">
        <f>INT((AA4-AA15*100)/10)</f>
        <v/>
      </c>
    </row>
    <row r="17" spans="1:27" ht="12.75" customHeight="1">
      <c r="A17" s="95" t="s">
        <v>168</v>
      </c>
      <c r="B17" s="73" t="s">
        <v>169</v>
      </c>
      <c r="C17" s="96"/>
      <c r="AA17" s="7">
        <f>AA4-AA15*100-AA16*10</f>
        <v/>
      </c>
    </row>
    <row r="18" spans="1:27" ht="12.75" customHeight="1">
      <c r="AA18" s="7">
        <f>INT(AA5/100)</f>
        <v/>
      </c>
    </row>
    <row r="19" spans="1:27" ht="12.75" customHeight="1">
      <c r="C19" s="97">
        <v>0.2</v>
      </c>
      <c r="E19" s="98" t="s">
        <v>170</v>
      </c>
      <c r="AA19" s="7">
        <f>INT((AA5-AA18*100)/10)</f>
        <v/>
      </c>
    </row>
    <row r="20" spans="1:27" ht="12.75" customHeight="1">
      <c r="C20" s="99">
        <v>0.055</v>
      </c>
      <c r="E20" s="98" t="s">
        <v>171</v>
      </c>
      <c r="AA20" s="7">
        <f>AA5-AA18*100-AA19*10</f>
        <v/>
      </c>
    </row>
    <row r="21" spans="1:27" ht="12.75" customHeight="1">
      <c r="C21" s="99">
        <v>0</v>
      </c>
      <c r="E21" s="98" t="s">
        <v>172</v>
      </c>
      <c r="AA21" s="7">
        <f>INT(AA6/10)</f>
        <v/>
      </c>
    </row>
    <row r="22" spans="1:27" ht="12.75" customHeight="1">
      <c r="C22" s="100">
        <v>0</v>
      </c>
      <c r="E22" s="98" t="s">
        <v>173</v>
      </c>
      <c r="AA22" s="7">
        <f>ROUND(AA6-AA21*10,0)</f>
        <v/>
      </c>
    </row>
    <row r="23" spans="1:27" ht="12.75" customHeight="1">
      <c r="AA23" s="7">
        <f>IF(AA12=0,"",IF(AA12=1,"",IF(AA12=2,"deux ",IF(AA12=3,"trois ",IF(AA12=4,"quatre ",IF(AA12=5,"cinq ",AA42))))))</f>
        <v/>
      </c>
    </row>
    <row r="24" spans="1:27" ht="12.75" customHeight="1">
      <c r="A24" s="95" t="s">
        <v>154</v>
      </c>
      <c r="B24" s="73" t="s">
        <v>155</v>
      </c>
      <c r="C24" s="96" t="s">
        <v>179</v>
      </c>
      <c r="D24" s="96"/>
      <c r="E24" s="96"/>
      <c r="F24" s="96"/>
      <c r="G24" s="96"/>
      <c r="H24" s="96"/>
      <c r="I24" s="96"/>
      <c r="J24" s="96"/>
      <c r="AA24" s="7">
        <f>IF(AA12=0,"",IF(AA12&lt;2,"cent ",AA43))</f>
        <v/>
      </c>
    </row>
    <row r="25" spans="1:27" ht="12.75" customHeight="1">
      <c r="AA25" s="7">
        <f>IF(AA13=1,AA44,IF(AA13=7,AA64,IF(AA13=9,AA80,AA89)))</f>
        <v/>
      </c>
    </row>
    <row r="26" spans="1:27" ht="12.75" customHeight="1">
      <c r="A26" s="95" t="s">
        <v>156</v>
      </c>
      <c r="B26" s="73" t="s">
        <v>157</v>
      </c>
      <c r="C26" s="96" t="s">
        <v>180</v>
      </c>
      <c r="D26" s="96"/>
      <c r="E26" s="96"/>
      <c r="F26" s="96"/>
      <c r="G26" s="96"/>
      <c r="H26" s="96"/>
      <c r="I26" s="96"/>
      <c r="J26" s="96"/>
      <c r="AA26" s="7">
        <f>IF(AA7=11,"",IF(AA7=12,"",IF(AA7=13,"",IF(AA7=14,"",IF(AA7=15,"",IF(AA7=16,"",AA45))))))</f>
        <v/>
      </c>
    </row>
    <row r="27" spans="1:27" ht="12.75" customHeight="1">
      <c r="AA27" s="7">
        <f>IF(AA3=0,"",IF(AA3&lt;2,"million ","millions "))</f>
        <v/>
      </c>
    </row>
    <row r="28" spans="1:27" ht="12.75" customHeight="1">
      <c r="A28" s="95" t="s">
        <v>158</v>
      </c>
      <c r="B28" s="73" t="s">
        <v>159</v>
      </c>
      <c r="C28" s="96"/>
      <c r="D28" s="96"/>
      <c r="E28" s="96"/>
      <c r="F28" s="96"/>
      <c r="G28" s="96"/>
      <c r="H28" s="96"/>
      <c r="I28" s="96"/>
      <c r="J28" s="96"/>
      <c r="AA28" s="7">
        <f>IF(AA8=1,"",IF(AA15=0,"",IF(AA15=1,"",IF(AA15=2,"deux ",IF(AA15=3,"trois ",IF(AA15=4,"quatre ",IF(AA15=5,"cinq ",AA46)))))))</f>
        <v/>
      </c>
    </row>
    <row r="29" spans="1:27" ht="12.75" customHeight="1">
      <c r="AA29" s="7">
        <f>IF(AA15=0,"",IF(AA15&lt;2,"cent ",AA47))</f>
        <v/>
      </c>
    </row>
    <row r="30" spans="1:27" ht="12.75" customHeight="1">
      <c r="AA30" s="7">
        <f>IF(AA16=1,AA48,IF(AA16=7,AA66,IF(AA16=9,AA81,AA90)))</f>
        <v/>
      </c>
    </row>
    <row r="31" spans="1:27" ht="12.75" customHeight="1">
      <c r="AA31" s="7">
        <f>IF(AA4=1,"",AA49)</f>
        <v/>
      </c>
    </row>
    <row r="32" spans="1:27" ht="12.75" customHeight="1">
      <c r="AA32" s="7">
        <f>IF(AA4&gt;0,"mille ","")</f>
        <v/>
      </c>
    </row>
    <row r="33" spans="27:27" ht="12.75" customHeight="1">
      <c r="AA33" s="7">
        <f>IF(INT(AA1)=0,"zéro ",IF(AA18=0,"",IF(AA18=1,"",IF(AA18=2,"deux ",IF(AA18=3,"trois ",IF(AA18=4,"quatre ",IF(AA18=5,"cinq ",AA50)))))))</f>
        <v/>
      </c>
    </row>
    <row r="34" spans="27:27" ht="12.75" customHeight="1">
      <c r="AA34" s="7">
        <f>IF(AA18=0,"",IF(AA18&lt;2,"cent ",AA51))</f>
        <v/>
      </c>
    </row>
    <row r="35" spans="27:27" ht="12.75" customHeight="1">
      <c r="AA35" s="7">
        <f>IF(AA19=1,AA52,IF(AA19=7,AA68,IF(AA19=9,AA83,AA91)))</f>
        <v/>
      </c>
    </row>
    <row r="36" spans="27:27" ht="12.75" customHeight="1">
      <c r="AA36" s="7">
        <f>IF(AA10=11,"",IF(AA10=12,"",IF(AA10=13,"",IF(AA10=14,"",IF(AA10=15,"",IF(AA10=16,"",AA53))))))</f>
        <v/>
      </c>
    </row>
    <row r="37" spans="27:27" ht="12.75" customHeight="1">
      <c r="AA37" s="7">
        <f>IF(INT(AA1&lt;2),"euro ","euros ")</f>
        <v/>
      </c>
    </row>
    <row r="38" spans="27:27" ht="12.75" customHeight="1">
      <c r="AA38" s="7">
        <f>IF(AA6&gt;0,"et ","")</f>
        <v/>
      </c>
    </row>
    <row r="39" spans="27:27" ht="12.75" customHeight="1">
      <c r="AA39" s="7">
        <f>IF(AA21=1,AA54,IF(AA21=7,AA70,IF(AA21=9,AA84,AA92)))</f>
        <v/>
      </c>
    </row>
    <row r="40" spans="27:27" ht="12.75" customHeight="1">
      <c r="AA40" s="7">
        <f>IF(AA11=11,"",IF(AA11=12,"",IF(AA11=13,"",IF(AA11=14,"",IF(AA11=15,"",IF(AA11=16,"",AA55))))))</f>
        <v/>
      </c>
    </row>
    <row r="41" spans="27:27" ht="12.75" customHeight="1">
      <c r="AA41" s="7">
        <f>IF(AA6=0,"",IF(AA6&lt;2,"centime","centimes"))</f>
        <v/>
      </c>
    </row>
    <row r="42" spans="27:27" ht="12.75" customHeight="1">
      <c r="AA42" s="7">
        <f>IF(AA3=0," ",IF(AA12=6,"six ",IF(AA12=7,"sept ",IF(AA12=8,"huit ",IF(AA12=9,"neuf ",)))))</f>
        <v/>
      </c>
    </row>
    <row r="43" spans="27:27" ht="12.75" customHeight="1">
      <c r="AA43" s="7">
        <f>IF(AA7&gt;0,"cent ", "cents ")</f>
        <v/>
      </c>
    </row>
    <row r="44" spans="27:27" ht="12.75" customHeight="1">
      <c r="AA44" s="7">
        <f>IF(AA7=10,"dix ",IF(AA7=11,"onze ",IF(AA7=12,"douze ",IF(AA7=13,"treize ",IF(AA7=14,"quatorze ",IF(AA7=15,"quinze ",AA56))))))</f>
        <v/>
      </c>
    </row>
    <row r="45" spans="27:27" ht="12.75" customHeight="1">
      <c r="AA45" s="7">
        <f>IF(AA7=17,"",IF(AA7=18,"",IF(AA7=19,"",AA57)))</f>
        <v/>
      </c>
    </row>
    <row r="46" spans="27:27" ht="12.75" customHeight="1">
      <c r="AA46" s="7">
        <f>IF(AA15=6,"six ",IF(AA15=7,"sept ",IF(AA15=8,"huit ",IF(AA15=9,"neuf ",))))</f>
        <v/>
      </c>
    </row>
    <row r="47" spans="27:27" ht="12.75" customHeight="1">
      <c r="AA47" s="7">
        <f>IF(AA9&gt;0,"cent ", "cents ")</f>
        <v/>
      </c>
    </row>
    <row r="48" spans="27:27" ht="12.75" customHeight="1">
      <c r="AA48" s="7">
        <f>IF(AA9=10,"dix ",IF(AA9=11,"onze ",IF(AA9=12,"douze ",IF(AA9=13,"treize ",IF(AA9=14,"quatorze ",IF(AA9=15,"quinze ",AA58))))))</f>
        <v/>
      </c>
    </row>
    <row r="49" spans="27:27" ht="12.75" customHeight="1">
      <c r="AA49" s="7">
        <f>IF(AA9=11,"",IF(AA9=12,"",IF(AA9=13,"",IF(AA9=14,"",IF(AA9=15,"",IF(AA9=16,"",AA59))))))</f>
        <v/>
      </c>
    </row>
    <row r="50" spans="27:27" ht="12.75" customHeight="1">
      <c r="AA50" s="7">
        <f>IF(AA18=6,"six ",IF(AA18=7,"sept ",IF(AA18=8,"huit ",IF(AA18=9,"neuf ",))))</f>
        <v/>
      </c>
    </row>
    <row r="51" spans="27:27" ht="12.75" customHeight="1">
      <c r="AA51" s="7">
        <f>IF(AA10&gt;0,"cent ", "cents ")</f>
        <v/>
      </c>
    </row>
    <row r="52" spans="27:27" ht="12.75" customHeight="1">
      <c r="AA52" s="7">
        <f>IF(AA10=10,"dix ",IF(AA10=11,"onze ",IF(AA10=12,"douze ",IF(AA10=13,"treize ",IF(AA10=14,"quatorze ",IF(AA10=15,"quinze ",AA60))))))</f>
        <v/>
      </c>
    </row>
    <row r="53" spans="27:27" ht="12.75" customHeight="1">
      <c r="AA53" s="7">
        <f>IF(AA10=17,"",IF(AA10=18,"",IF(AA10=19,"",AA61)))</f>
        <v/>
      </c>
    </row>
    <row r="54" spans="27:27" ht="12.75" customHeight="1">
      <c r="AA54" s="7">
        <f>IF(AA11=10,"dix ",IF(AA11=11,"onze ",IF(AA11=12,"douze ",IF(AA11=13,"treize ",IF(AA11=14,"quatorze ",IF(AA11=15,"quinze ",AA62))))))</f>
        <v/>
      </c>
    </row>
    <row r="55" spans="27:27" ht="12.75" customHeight="1">
      <c r="AA55" s="7">
        <f>IF(AA11=17,"",IF(AA11=18,"",IF(AA11=19,"",AA63)))</f>
        <v/>
      </c>
    </row>
    <row r="56" spans="27:27" ht="12.75" customHeight="1">
      <c r="AA56" s="7">
        <f>IF(AA7=16,"seize ",IF(AA7=17,"dix-sept ",IF(AA7=18,"dix-huit ",IF(AA7=19,"dix-neuf ",AA64))))</f>
        <v/>
      </c>
    </row>
    <row r="57" spans="27:27" ht="12.75" customHeight="1">
      <c r="AA57" s="7">
        <f>IF(AA7=21,"et un ",IF(AA7=31,"et un ",IF(AA7=41,"et un ",IF(AA7=51,"et un ",IF(AA7=61,"et un ",AA65)))))</f>
        <v/>
      </c>
    </row>
    <row r="58" spans="27:27" ht="12.75" customHeight="1">
      <c r="AA58" s="7">
        <f>IF(AA9=16,"seize ",IF(AA9=17,"dix-sept ",IF(AA9=18,"dix-huit ",IF(AA9=19,"dix-neuf ",AA66))))</f>
        <v/>
      </c>
    </row>
    <row r="59" spans="27:27" ht="12.75" customHeight="1">
      <c r="AA59" s="7">
        <f>IF(AA9=17,"",IF(AA9=18,"",IF(AA9=19,"",AA67)))</f>
        <v/>
      </c>
    </row>
    <row r="60" spans="27:27" ht="12.75" customHeight="1">
      <c r="AA60" s="7">
        <f>IF(AA10=16,"seize ",IF(AA10=17,"dix-sept ",IF(AA10=18,"dix-huit ",IF(AA10=19,"dix-neuf ",AA68))))</f>
        <v/>
      </c>
    </row>
    <row r="61" spans="27:27" ht="12.75" customHeight="1">
      <c r="AA61" s="7">
        <f>IF(AA10=21,"et un ",IF(AA10=31,"et un ",IF(AA10=41,"et un ",IF(AA10=51,"et un ",IF(AA10=61,"et un ",AA69)))))</f>
        <v/>
      </c>
    </row>
    <row r="62" spans="27:27" ht="12.75" customHeight="1">
      <c r="AA62" s="7">
        <f>IF(AA11=16,"seize ",IF(AA11=17,"dix-sept ",IF(AA11=18,"dix-huit ",IF(AA11=19,"dix-neuf ",AA70))))</f>
        <v/>
      </c>
    </row>
    <row r="63" spans="27:27" ht="12.75" customHeight="1">
      <c r="AA63" s="7">
        <f>IF(AA11=21,"et un ",IF(AA11=31,"et un ",IF(AA11=41,"et un ",IF(AA11=51,"et un ",IF(AA11=61,"et un ",AA71)))))</f>
        <v/>
      </c>
    </row>
    <row r="64" spans="27:27" ht="12.75" customHeight="1">
      <c r="AA64" s="7">
        <f>IF(AA7=70,"soixante-dix ",IF(AA7=71,"soixante et onze ",IF(AA7=72,"soixante-douze ",IF(AA7=73,"soixante-treize ",IF(AA7=74,"soixante-quatorze ",IF(AA7=75,"soixante-quinze ",AA72))))))</f>
        <v/>
      </c>
    </row>
    <row r="65" spans="27:27" ht="12.75" customHeight="1">
      <c r="AA65" s="7">
        <f>IF(AA13=9,"",IF(AA13=7,"",IF(AA14=0,"",IF(AA14=1,"un ",IF(AA14=2,"deux ",IF(AA14=3,"trois ",IF(AA14=4,"quatre ",IF(AA14=5,"cinq ",AA73))))))))</f>
        <v/>
      </c>
    </row>
    <row r="66" spans="27:27" ht="12.75" customHeight="1">
      <c r="AA66" s="7">
        <f>IF(AA9=70,"soixante-dix ",IF(AA9=71,"soixante et onze ",IF(AA9=72,"soixante-douze ",IF(AA9=73,"soixante-treize ",IF(AA9=74,"soixante-quatorze ",IF(AA9=75,"soixante-quinze ",AA74))))))</f>
        <v/>
      </c>
    </row>
    <row r="67" spans="27:27" ht="12.75" customHeight="1">
      <c r="AA67" s="7">
        <f>IF(AA9=21,"et un ",IF(AA9=31,"et un ",IF(AA9=41,"et un ",IF(AA9=51,"et un ",IF(AA9=61,"et un ",AA75)))))</f>
        <v/>
      </c>
    </row>
    <row r="68" spans="27:27" ht="12.75" customHeight="1">
      <c r="AA68" s="7">
        <f>IF(AA10=70,"soixante-dix ",IF(AA10=71,"soixante et onze ",IF(AA10=72,"soixante-douze ",IF(AA10=73,"soixante-treize ",IF(AA10=74,"soixante-quatorze ",IF(AA10=75,"soixante-quinze ",AA76))))))</f>
        <v/>
      </c>
    </row>
    <row r="69" spans="27:27" ht="12.75" customHeight="1">
      <c r="AA69" s="7">
        <f>IF(AA19=9,"",IF(AA19=7,"",IF(AA20=0,"",IF(AA20=1,"un ",IF(AA20=2,"deux ",IF(AA20=3,"trois ",IF(AA20=4,"quatre ",IF(AA20=5,"cinq ",AA77))))))))</f>
        <v/>
      </c>
    </row>
    <row r="70" spans="27:27" ht="12.75" customHeight="1">
      <c r="AA70" s="7">
        <f>IF(AA11=70,"soixante-dix ",IF(AA11=71,"soixante et onze ",IF(AA11=72,"soixante-douze ",IF(AA11=73,"soixante-treize ",IF(AA11=74,"soixante-quatorze ",IF(AA11=75,"soixante-quinze ",AA78))))))</f>
        <v/>
      </c>
    </row>
    <row r="71" spans="27:27" ht="12.75" customHeight="1">
      <c r="AA71" s="7">
        <f>IF(AA21=9,"",IF(AA21=7,"",IF(AA22=0,"",IF(AA22=1,"un ",IF(AA22=2,"deux ",IF(AA22=3,"trois ",IF(AA22=4,"quatre ",IF(AA22=5,"cinq ",AA79))))))))</f>
        <v/>
      </c>
    </row>
    <row r="72" spans="27:27" ht="12.75" customHeight="1">
      <c r="AA72" s="7">
        <f>IF(AA7=76,"soixante-seize ",IF(AA7=77,"soixante-dix-sept ",IF(AA7=78,"soixante-dix-huit ",IF(AA7=79,"soixante-dix-neuf ",AA80))))</f>
        <v/>
      </c>
    </row>
    <row r="73" spans="27:27" ht="12.75" customHeight="1">
      <c r="AA73" s="7">
        <f>IF(AA13=9,"",IF(AA14=6,"six ",IF(AA14=7,"sept ",IF(AA14=8,"huit ",IF(AA14=9,"neuf ",)))))</f>
        <v/>
      </c>
    </row>
    <row r="74" spans="27:27" ht="12.75" customHeight="1">
      <c r="AA74" s="7">
        <f>IF(AA9=76,"soixante-seize ",IF(AA9=77,"soixante-dix-sept ",IF(AA9=78,"soixante-dix-huit ",IF(AA9=79,"soixante-dix-neuf ",AA81))))</f>
        <v/>
      </c>
    </row>
    <row r="75" spans="27:27" ht="12.75" customHeight="1">
      <c r="AA75" s="7">
        <f>IF(AA16=9,"",IF(AA16=7,"",IF(AA17=0,"",IF(AA17=1,"un ",IF(AA17=2,"deux ",IF(AA17=3,"trois ",IF(AA17=4,"quatre ",IF(AA17=5,"cinq ",AA82))))))))</f>
        <v/>
      </c>
    </row>
    <row r="76" spans="27:27" ht="12.75" customHeight="1">
      <c r="AA76" s="7">
        <f>IF(AA10=76,"soixante-seize ",IF(AA10=77,"soixante-dix-sept ",IF(AA10=78,"soixante-dix-huit ",IF(AA10=79,"soixante-dix-neuf ",AA83))))</f>
        <v/>
      </c>
    </row>
    <row r="77" spans="27:27" ht="12.75" customHeight="1">
      <c r="AA77" s="7">
        <f>IF(AA19=9,"",IF(AA20=6,"six ",IF(AA20=7,"sept ",IF(AA20=8,"huit ",IF(AA20=9,"neuf ",)))))</f>
        <v/>
      </c>
    </row>
    <row r="78" spans="27:27" ht="12.75" customHeight="1">
      <c r="AA78" s="7">
        <f>IF(AA11=76,"soixante-seize ",IF(AA11=77,"soixante-dix-sept ",IF(AA11=78,"soixante-dix-huit ",IF(AA11=79,"soixante-dix-neuf ",AA84))))</f>
        <v/>
      </c>
    </row>
    <row r="79" spans="27:27" ht="12.75" customHeight="1">
      <c r="AA79" s="7">
        <f>IF(AA21=9,"",IF(AA22=6,"six ",IF(AA22=7,"sept ",IF(AA22=8,"huit ",IF(AA22=9,"neuf ",)))))</f>
        <v/>
      </c>
    </row>
    <row r="80" spans="27:27" ht="12.75" customHeight="1">
      <c r="AA80" s="7">
        <f>IF(AA7=90,"quatre-vingt-dix ",IF(AA7=91,"quatre-vingt-onze ",IF(AA7=92,"quatre-vingt-douze ",IF(AA7=93,"quatre-vingt-treize ",IF(AA7=94,"quatre-vingt-quatorze ",IF(AA7=95,"quatre-vingt-quinze ",AA85))))))</f>
        <v/>
      </c>
    </row>
    <row r="81" spans="27:27" ht="12.75" customHeight="1">
      <c r="AA81" s="7">
        <f>IF(AA9=90,"quatre-vingt-dix ",IF(AA9=91,"quatre-vingt-onze ",IF(AA9=92,"quatre-vingt-douze ",IF(AA9=93,"quatre-vingt-treize ",IF(AA9=94,"quatre-vingt-quatorze ",IF(AA9=95,"quatre-vingt-quinze ",AA86))))))</f>
        <v/>
      </c>
    </row>
    <row r="82" spans="27:27" ht="12.75" customHeight="1">
      <c r="AA82" s="7">
        <f>IF(AA16=9,"",IF(AA17=6,"six ",IF(AA17=7,"sept ",IF(AA17=8,"huit ",IF(AA17=9,"neuf ",)))))</f>
        <v/>
      </c>
    </row>
    <row r="83" spans="27:27" ht="12.75" customHeight="1">
      <c r="AA83" s="7">
        <f>IF(AA10=90,"quatre-vingt-dix ",IF(AA10=91,"quatre-vingt-onze ",IF(AA10=92,"quatre-vingt-douze ",IF(AA10=93,"quatre-vingt-treize ",IF(AA10=94,"quatre-vingt-quatorze ",IF(AA10=95,"quatre-vingt-quinze ",AA87))))))</f>
        <v/>
      </c>
    </row>
    <row r="84" spans="27:27" ht="12.75" customHeight="1">
      <c r="AA84" s="7">
        <f>IF(AA11=90,"quatre-vingt-dix ",IF(AA11=91,"quatre-vingt-onze ",IF(AA11=92,"quatre-vingt-douze ",IF(AA11=93,"quatre-vingt-treize ",IF(AA11=94,"quatre-vingt-quatorze ",IF(AA11=95,"quatre-vingt-quinze ",AA88))))))</f>
        <v/>
      </c>
    </row>
    <row r="85" spans="27:27" ht="12.75" customHeight="1">
      <c r="AA85" s="7">
        <f>IF(AA7=96,"quatre-vingt-seize ",IF(AA7=97,"quatre-vingt-dix-sept ",IF(AA7=98,"quatre-vingt-dix-huit ",IF(AA7=99,"quatre-vingt-dix-neuf ",AA89))))</f>
        <v/>
      </c>
    </row>
    <row r="86" spans="27:27" ht="12.75" customHeight="1">
      <c r="AA86" s="7">
        <f>IF(AA9=96,"quatre-vingt-seize ",IF(AA9=97,"quatre-vingt-dix-sept ",IF(AA9=98,"quatre-vingt-dix-huit ",IF(AA9=99,"quatre-vingt-dix-neuf ",AA90))))</f>
        <v/>
      </c>
    </row>
    <row r="87" spans="27:27" ht="12.75" customHeight="1">
      <c r="AA87" s="7">
        <f>IF(AA10=96,"quatre-vingt-seize ",IF(AA10=97,"quatre-vingt-dix-sept ",IF(AA10=98,"quatre-vingt-dix-huit ",IF(AA10=99,"quatre-vingt-dix-neuf ",AA91))))</f>
        <v/>
      </c>
    </row>
    <row r="88" spans="27:27" ht="12.75" customHeight="1">
      <c r="AA88" s="7">
        <f>IF(AA11=96,"quatre-vingt-seize ",IF(AA11=97,"quatre-vingt-dix-sept ",IF(AA11=98,"quatre-vingt-dix-huit ",IF(AA11=99,"quatre-vingt-dix-neuf ",AA92))))</f>
        <v/>
      </c>
    </row>
    <row r="89" spans="27:27" ht="12.75" customHeight="1">
      <c r="AA89" s="7">
        <f>IF(AA13=2,"vingt ",IF(AA13=3,"trente ",IF(AA13=4,"quarante ",IF(AA13=5,"cinquante ",AA93))))</f>
        <v/>
      </c>
    </row>
    <row r="90" spans="27:27" ht="12.75" customHeight="1">
      <c r="AA90" s="7">
        <f>IF(AA16=2,"vingt ",IF(AA16=3,"trente ",IF(AA16=4,"quarante ",IF(AA16=5,"cinquante ",AA94))))</f>
        <v/>
      </c>
    </row>
    <row r="91" spans="27:27" ht="12.75" customHeight="1">
      <c r="AA91" s="7">
        <f>IF(AA19=2,"vingt ",IF(AA19=3,"trente ",IF(AA19=4,"quarante ",IF(AA19=5,"cinquante ",AA95))))</f>
        <v/>
      </c>
    </row>
    <row r="92" spans="27:27" ht="12.75" customHeight="1">
      <c r="AA92" s="7">
        <f>IF(AA21=2,"vingt ",IF(AA21=3,"trente ",IF(AA21=4,"quarante ",IF(AA21=5,"cinquante ",AA96))))</f>
        <v/>
      </c>
    </row>
    <row r="93" spans="27:27" ht="12.75" customHeight="1">
      <c r="AA93" s="7">
        <f>IF(AA13=6,"soixante ",IF(AA7=80,"quatre-vingts ",IF(AA13=8,"quatre-vingt-","")))</f>
        <v/>
      </c>
    </row>
    <row r="94" spans="27:27" ht="12.75" customHeight="1">
      <c r="AA94" s="7">
        <f>IF(AA16=6,"soixante ",IF(AA9=80,"quatre-vingts ",IF(AA16=8,"quatre-vingt-","")))</f>
        <v/>
      </c>
    </row>
    <row r="95" spans="27:27" ht="12.75" customHeight="1">
      <c r="AA95" s="7">
        <f>IF(AA19=6,"soixante ",IF(AA10=80,"quatre-vingts ",IF(AA19=8,"quatre-vingt-","")))</f>
        <v/>
      </c>
    </row>
    <row r="96" spans="27:27" ht="12.75" customHeight="1">
      <c r="AA96" s="7">
        <f>IF(AA21=6,"soixante ",IF(AA11=80,"quatre-vingts ",IF(AA21=8,"quatre-vingt-","")))</f>
        <v/>
      </c>
    </row>
    <row r="97" spans="27:27" ht="12.75" customHeight="1">
      <c r="AA97" s="7">
        <f>0</f>
        <v/>
      </c>
    </row>
    <row r="98" spans="27:27" ht="12.75" customHeight="1">
      <c r="AA98" s="7">
        <f>(AA23&amp;AA24&amp;AA25&amp;AA26&amp;AA27&amp;AA28&amp;AA29&amp;AA30&amp;AA31&amp;AA32&amp;AA33&amp;AA34&amp;AA35&amp;AA36&amp;AA37&amp;AA38&amp;AA39&amp;AA40&amp;AA41)</f>
        <v/>
      </c>
    </row>
  </sheetData>
  <sheetProtection password="E95E" sheet="1" objects="1" selectLockedCells="1"/>
  <mergeCells count="6">
    <mergeCell ref="C3:J3"/>
    <mergeCell ref="C5:J5"/>
    <mergeCell ref="C11:J11"/>
    <mergeCell ref="C24:J24"/>
    <mergeCell ref="C26:J26"/>
    <mergeCell ref="C28:J28"/>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ummaryRight="0"/>
  </sheetPr>
  <dimension ref="A1:C12"/>
  <sheetViews>
    <sheetView workbookViewId="0"/>
  </sheetViews>
  <sheetFormatPr defaultRowHeight="15"/>
  <cols>
    <col min="1" max="1" width="24.7109375" customWidth="1"/>
  </cols>
  <sheetData>
    <row r="1" spans="1:3">
      <c r="A1" s="7" t="s">
        <v>181</v>
      </c>
      <c r="B1" s="7" t="s">
        <v>182</v>
      </c>
    </row>
    <row r="2" spans="1:3">
      <c r="A2" s="7" t="s">
        <v>183</v>
      </c>
      <c r="B2" s="7" t="s">
        <v>174</v>
      </c>
    </row>
    <row r="3" spans="1:3">
      <c r="A3" s="7" t="s">
        <v>184</v>
      </c>
      <c r="B3" s="7">
        <v>0</v>
      </c>
    </row>
    <row r="4" spans="1:3">
      <c r="A4" s="7" t="s">
        <v>185</v>
      </c>
      <c r="B4" s="7">
        <v>0</v>
      </c>
    </row>
    <row r="5" spans="1:3">
      <c r="A5" s="7" t="s">
        <v>186</v>
      </c>
      <c r="B5" s="7">
        <v>0</v>
      </c>
    </row>
    <row r="6" spans="1:3">
      <c r="A6" s="7" t="s">
        <v>187</v>
      </c>
      <c r="B6" s="7">
        <v>1</v>
      </c>
    </row>
    <row r="7" spans="1:3">
      <c r="A7" s="7" t="s">
        <v>188</v>
      </c>
      <c r="B7" s="7">
        <v>1</v>
      </c>
    </row>
    <row r="8" spans="1:3">
      <c r="A8" s="7" t="s">
        <v>189</v>
      </c>
      <c r="B8" s="7">
        <v>0</v>
      </c>
    </row>
    <row r="9" spans="1:3">
      <c r="A9" s="7" t="s">
        <v>190</v>
      </c>
      <c r="B9" s="7">
        <v>0</v>
      </c>
    </row>
    <row r="10" spans="1:3">
      <c r="A10" s="7" t="s">
        <v>191</v>
      </c>
      <c r="C10" s="7" t="s">
        <v>192</v>
      </c>
    </row>
    <row r="11" spans="1:3">
      <c r="A11" s="7" t="s">
        <v>193</v>
      </c>
      <c r="B11" s="7">
        <v>0</v>
      </c>
    </row>
    <row r="12" spans="1:3">
      <c r="A12" s="7" t="s">
        <v>194</v>
      </c>
      <c r="B12" s="7" t="s">
        <v>195</v>
      </c>
    </row>
  </sheetData>
  <sheetProtection password="E95E" sheet="1" object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FF9900"/>
    <outlinePr summaryBelow="0" summaryRight="0"/>
    <pageSetUpPr fitToPage="1"/>
  </sheetPr>
  <dimension ref="A2:J28"/>
  <sheetViews>
    <sheetView showGridLines="0" workbookViewId="0">
      <selection activeCell="C4" sqref="C4:J4"/>
    </sheetView>
  </sheetViews>
  <sheetFormatPr defaultRowHeight="12.75" customHeight="1"/>
  <cols>
    <col min="1" max="1" width="6.7109375" customWidth="1"/>
    <col min="2" max="2" width="35" customWidth="1"/>
    <col min="3" max="3" width="11.42578125" customWidth="1"/>
    <col min="4" max="4" width="11.42578125" customWidth="1"/>
    <col min="5" max="5" width="11.42578125" customWidth="1"/>
    <col min="6" max="6" width="11.42578125" customWidth="1"/>
    <col min="7" max="7" width="11.42578125" customWidth="1"/>
    <col min="8" max="8" width="11.42578125" customWidth="1"/>
    <col min="9" max="9" width="11.42578125" customWidth="1"/>
    <col min="10" max="10" width="11.42578125" customWidth="1"/>
  </cols>
  <sheetData>
    <row r="2" spans="1:10" ht="12.75" customHeight="1">
      <c r="B2" s="101" t="s">
        <v>196</v>
      </c>
      <c r="C2" s="101"/>
      <c r="D2" s="101"/>
      <c r="E2" s="101"/>
      <c r="F2" s="101"/>
      <c r="G2" s="101"/>
      <c r="H2" s="101"/>
      <c r="I2" s="101"/>
      <c r="J2" s="101"/>
    </row>
    <row r="4" spans="1:10" ht="12.75" customHeight="1">
      <c r="A4" s="95" t="s">
        <v>148</v>
      </c>
      <c r="B4" s="73" t="s">
        <v>197</v>
      </c>
      <c r="C4" s="102"/>
      <c r="D4" s="102"/>
      <c r="E4" s="102"/>
      <c r="F4" s="102"/>
      <c r="G4" s="102"/>
      <c r="H4" s="102"/>
      <c r="I4" s="102"/>
      <c r="J4" s="102"/>
    </row>
    <row r="6" spans="1:10" ht="12.75" customHeight="1">
      <c r="A6" s="95" t="s">
        <v>150</v>
      </c>
      <c r="B6" s="73" t="s">
        <v>198</v>
      </c>
      <c r="C6" s="102"/>
      <c r="D6" s="102"/>
      <c r="E6" s="102"/>
      <c r="F6" s="102"/>
      <c r="G6" s="102"/>
      <c r="H6" s="102"/>
      <c r="I6" s="102"/>
      <c r="J6" s="102"/>
    </row>
    <row r="8" spans="1:10" ht="12.75" customHeight="1">
      <c r="A8" s="95" t="s">
        <v>160</v>
      </c>
      <c r="B8" s="73" t="s">
        <v>199</v>
      </c>
      <c r="C8" s="102"/>
      <c r="D8" s="102"/>
      <c r="E8" s="102"/>
      <c r="F8" s="102"/>
      <c r="G8" s="102"/>
      <c r="H8" s="102"/>
      <c r="I8" s="102"/>
      <c r="J8" s="102"/>
    </row>
    <row r="10" spans="1:10" ht="12.75" customHeight="1">
      <c r="A10" s="95" t="s">
        <v>162</v>
      </c>
      <c r="B10" s="73" t="s">
        <v>200</v>
      </c>
      <c r="C10" s="103"/>
      <c r="D10" s="103"/>
      <c r="E10" s="103"/>
      <c r="F10" s="103"/>
      <c r="G10" s="103"/>
      <c r="H10" s="103"/>
      <c r="I10" s="103"/>
      <c r="J10" s="103"/>
    </row>
    <row r="12" spans="1:10" ht="12.75" customHeight="1">
      <c r="A12" s="95" t="s">
        <v>152</v>
      </c>
      <c r="B12" s="73" t="s">
        <v>201</v>
      </c>
      <c r="C12" s="102"/>
      <c r="D12" s="102"/>
      <c r="E12" s="102"/>
      <c r="F12" s="102"/>
      <c r="G12" s="102"/>
      <c r="H12" s="102"/>
      <c r="I12" s="102"/>
      <c r="J12" s="102"/>
    </row>
    <row r="14" spans="1:10" ht="12.75" customHeight="1">
      <c r="A14" s="95" t="s">
        <v>164</v>
      </c>
      <c r="B14" s="73" t="s">
        <v>202</v>
      </c>
      <c r="C14" s="102"/>
      <c r="D14" s="102"/>
      <c r="E14" s="102"/>
      <c r="F14" s="102"/>
      <c r="G14" s="102"/>
      <c r="H14" s="102"/>
      <c r="I14" s="102"/>
      <c r="J14" s="102"/>
    </row>
    <row r="16" spans="1:10" ht="12.75" customHeight="1">
      <c r="A16" s="95" t="s">
        <v>166</v>
      </c>
      <c r="B16" s="73" t="s">
        <v>203</v>
      </c>
      <c r="C16" s="102"/>
      <c r="D16" s="102"/>
      <c r="E16" s="102"/>
      <c r="F16" s="102"/>
      <c r="G16" s="102"/>
      <c r="H16" s="102"/>
      <c r="I16" s="102"/>
      <c r="J16" s="102"/>
    </row>
    <row r="18" spans="1:10" ht="12.75" customHeight="1">
      <c r="A18" s="95" t="s">
        <v>168</v>
      </c>
      <c r="B18" s="73" t="s">
        <v>204</v>
      </c>
      <c r="C18" s="104"/>
      <c r="D18" s="104"/>
      <c r="E18" s="104"/>
      <c r="F18" s="104"/>
      <c r="G18" s="104"/>
      <c r="H18" s="104"/>
      <c r="I18" s="104"/>
      <c r="J18" s="104"/>
    </row>
    <row r="20" spans="1:10" ht="12.75" customHeight="1">
      <c r="A20" s="95" t="s">
        <v>205</v>
      </c>
      <c r="B20" s="73" t="s">
        <v>206</v>
      </c>
      <c r="C20" s="104"/>
      <c r="D20" s="104"/>
      <c r="E20" s="104"/>
      <c r="F20" s="104"/>
      <c r="G20" s="104"/>
      <c r="H20" s="104"/>
      <c r="I20" s="104"/>
      <c r="J20" s="104"/>
    </row>
    <row r="22" spans="1:10" ht="12.75" customHeight="1">
      <c r="A22" s="95" t="s">
        <v>154</v>
      </c>
      <c r="B22" s="73" t="s">
        <v>207</v>
      </c>
      <c r="C22" s="104"/>
      <c r="D22" s="104"/>
      <c r="E22" s="104"/>
      <c r="F22" s="104"/>
      <c r="G22" s="104"/>
      <c r="H22" s="104"/>
      <c r="I22" s="104"/>
      <c r="J22" s="104"/>
    </row>
    <row r="24" spans="1:10" ht="12.75" customHeight="1">
      <c r="A24" s="95" t="s">
        <v>156</v>
      </c>
      <c r="B24" s="73" t="s">
        <v>208</v>
      </c>
      <c r="C24" s="102"/>
      <c r="D24" s="102"/>
      <c r="E24" s="102"/>
      <c r="F24" s="102"/>
      <c r="G24" s="102"/>
      <c r="H24" s="102"/>
      <c r="I24" s="102"/>
      <c r="J24" s="102"/>
    </row>
    <row r="28" spans="1:10" ht="60" customHeight="1">
      <c r="A28" s="95" t="s">
        <v>158</v>
      </c>
      <c r="B28" s="73" t="s">
        <v>209</v>
      </c>
      <c r="C28" s="102"/>
      <c r="D28" s="102"/>
      <c r="E28" s="102"/>
      <c r="F28" s="102"/>
      <c r="G28" s="102"/>
      <c r="H28" s="102"/>
      <c r="I28" s="102"/>
      <c r="J28" s="102"/>
    </row>
  </sheetData>
  <sheetProtection password="E95E" sheet="1" objects="1" selectLockedCells="1"/>
  <mergeCells count="13">
    <mergeCell ref="B2:J2"/>
    <mergeCell ref="C4:J4"/>
    <mergeCell ref="C6:J6"/>
    <mergeCell ref="C8:J8"/>
    <mergeCell ref="C10:J10"/>
    <mergeCell ref="C12:J12"/>
    <mergeCell ref="C14:J14"/>
    <mergeCell ref="C16:J16"/>
    <mergeCell ref="C18:J18"/>
    <mergeCell ref="C20:J20"/>
    <mergeCell ref="C22:J22"/>
    <mergeCell ref="C24:J24"/>
    <mergeCell ref="C28:J28"/>
  </mergeCells>
  <pageMargins left="0.70866141732283" right="0.70866141732283" top="0.74803149606299" bottom="0.74803149606299" header="0.31496062992126" footer="0.31496062992126"/>
  <pageSetup paperSize="9" fitToHeight="0" orientation="landscape"/>
  <headerFooter/>
</worksheet>
</file>

<file path=xl/worksheets/sheet6.xml><?xml version="1.0" encoding="utf-8"?>
<worksheet xmlns="http://schemas.openxmlformats.org/spreadsheetml/2006/main" xmlns:r="http://schemas.openxmlformats.org/officeDocument/2006/relationships">
  <sheetPr>
    <tabColor rgb="FF009BFF"/>
    <outlinePr summaryBelow="0" summaryRight="0"/>
    <pageSetUpPr fitToPage="1"/>
  </sheetPr>
  <dimension ref="A2:F54"/>
  <sheetViews>
    <sheetView showGridLines="0" workbookViewId="0">
      <selection activeCell="B6" sqref="B6"/>
    </sheetView>
  </sheetViews>
  <sheetFormatPr defaultRowHeight="12.75" customHeight="1"/>
  <cols>
    <col min="1" max="1" width="6.7109375" customWidth="1"/>
    <col min="2" max="2" width="68.140625" customWidth="1"/>
    <col min="3" max="3" width="15.5703125" customWidth="1"/>
    <col min="4" max="4" width="15.5703125" customWidth="1"/>
    <col min="5" max="5" width="15.5703125" customWidth="1"/>
    <col min="6" max="6" width="15.5703125" customWidth="1"/>
  </cols>
  <sheetData>
    <row r="2" spans="2:6" ht="16.2" customHeight="1">
      <c r="B2" s="105" t="s">
        <v>210</v>
      </c>
      <c r="C2" s="105"/>
      <c r="D2" s="105"/>
      <c r="E2" s="105"/>
      <c r="F2" s="105"/>
    </row>
    <row r="4" spans="2:6" ht="12.75" customHeight="1">
      <c r="B4" s="106" t="s">
        <v>211</v>
      </c>
      <c r="C4" s="106" t="s">
        <v>212</v>
      </c>
      <c r="D4" s="106" t="s">
        <v>213</v>
      </c>
      <c r="E4" s="106" t="s">
        <v>214</v>
      </c>
      <c r="F4" s="106" t="s">
        <v>215</v>
      </c>
    </row>
    <row r="6" spans="2:6" ht="12.75" customHeight="1">
      <c r="B6" s="107"/>
      <c r="C6" s="108"/>
      <c r="D6" s="109"/>
      <c r="E6" s="110"/>
      <c r="F6" s="111">
        <f>IF(AND(E6= "",D6= ""), "", ROUND(ROUND(E6, 2) * ROUND(D6, 3), 2))</f>
        <v/>
      </c>
    </row>
    <row r="8" spans="2:6" ht="12.75" customHeight="1">
      <c r="B8" s="107"/>
      <c r="C8" s="108"/>
      <c r="D8" s="109"/>
      <c r="E8" s="110"/>
      <c r="F8" s="111">
        <f>IF(AND(E8= "",D8= ""), "", ROUND(ROUND(E8, 2) * ROUND(D8, 3), 2))</f>
        <v/>
      </c>
    </row>
    <row r="10" spans="2:6" ht="12.75" customHeight="1">
      <c r="B10" s="107"/>
      <c r="C10" s="108"/>
      <c r="D10" s="109"/>
      <c r="E10" s="110"/>
      <c r="F10" s="111">
        <f>IF(AND(E10= "",D10= ""), "", ROUND(ROUND(E10, 2) * ROUND(D10, 3), 2))</f>
        <v/>
      </c>
    </row>
    <row r="12" spans="2:6" ht="12.75" customHeight="1">
      <c r="B12" s="107"/>
      <c r="C12" s="108"/>
      <c r="D12" s="109"/>
      <c r="E12" s="110"/>
      <c r="F12" s="111">
        <f>IF(AND(E12= "",D12= ""), "", ROUND(ROUND(E12, 2) * ROUND(D12, 3), 2))</f>
        <v/>
      </c>
    </row>
    <row r="14" spans="2:6" ht="12.75" customHeight="1">
      <c r="B14" s="107"/>
      <c r="C14" s="108"/>
      <c r="D14" s="109"/>
      <c r="E14" s="110"/>
      <c r="F14" s="111">
        <f>IF(AND(E14= "",D14= ""), "", ROUND(ROUND(E14, 2) * ROUND(D14, 3), 2))</f>
        <v/>
      </c>
    </row>
    <row r="16" spans="2:6" ht="12.75" customHeight="1">
      <c r="B16" s="107"/>
      <c r="C16" s="108"/>
      <c r="D16" s="109"/>
      <c r="E16" s="110"/>
      <c r="F16" s="111">
        <f>IF(AND(E16= "",D16= ""), "", ROUND(ROUND(E16, 2) * ROUND(D16, 3), 2))</f>
        <v/>
      </c>
    </row>
    <row r="18" spans="2:6" ht="12.75" customHeight="1">
      <c r="B18" s="107"/>
      <c r="C18" s="108"/>
      <c r="D18" s="109"/>
      <c r="E18" s="110"/>
      <c r="F18" s="111">
        <f>IF(AND(E18= "",D18= ""), "", ROUND(ROUND(E18, 2) * ROUND(D18, 3), 2))</f>
        <v/>
      </c>
    </row>
    <row r="20" spans="2:6" ht="12.75" customHeight="1">
      <c r="B20" s="107"/>
      <c r="C20" s="108"/>
      <c r="D20" s="109"/>
      <c r="E20" s="110"/>
      <c r="F20" s="111">
        <f>IF(AND(E20= "",D20= ""), "", ROUND(ROUND(E20, 2) * ROUND(D20, 3), 2))</f>
        <v/>
      </c>
    </row>
    <row r="22" spans="2:6" ht="12.75" customHeight="1">
      <c r="B22" s="107"/>
      <c r="C22" s="108"/>
      <c r="D22" s="109"/>
      <c r="E22" s="110"/>
      <c r="F22" s="111">
        <f>IF(AND(E22= "",D22= ""), "", ROUND(ROUND(E22, 2) * ROUND(D22, 3), 2))</f>
        <v/>
      </c>
    </row>
    <row r="24" spans="2:6" ht="12.75" customHeight="1">
      <c r="B24" s="107"/>
      <c r="C24" s="108"/>
      <c r="D24" s="109"/>
      <c r="E24" s="110"/>
      <c r="F24" s="111">
        <f>IF(AND(E24= "",D24= ""), "", ROUND(ROUND(E24, 2) * ROUND(D24, 3), 2))</f>
        <v/>
      </c>
    </row>
    <row r="26" spans="2:6" ht="12.75" customHeight="1">
      <c r="B26" s="107"/>
      <c r="C26" s="108"/>
      <c r="D26" s="109"/>
      <c r="E26" s="110"/>
      <c r="F26" s="111">
        <f>IF(AND(E26= "",D26= ""), "", ROUND(ROUND(E26, 2) * ROUND(D26, 3), 2))</f>
        <v/>
      </c>
    </row>
    <row r="28" spans="2:6" ht="12.75" customHeight="1">
      <c r="B28" s="107"/>
      <c r="C28" s="108"/>
      <c r="D28" s="109"/>
      <c r="E28" s="110"/>
      <c r="F28" s="111">
        <f>IF(AND(E28= "",D28= ""), "", ROUND(ROUND(E28, 2) * ROUND(D28, 3), 2))</f>
        <v/>
      </c>
    </row>
    <row r="30" spans="2:6" ht="12.75" customHeight="1">
      <c r="B30" s="107"/>
      <c r="C30" s="108"/>
      <c r="D30" s="109"/>
      <c r="E30" s="110"/>
      <c r="F30" s="111">
        <f>IF(AND(E30= "",D30= ""), "", ROUND(ROUND(E30, 2) * ROUND(D30, 3), 2))</f>
        <v/>
      </c>
    </row>
    <row r="32" spans="2:6" ht="12.75" customHeight="1">
      <c r="B32" s="107"/>
      <c r="C32" s="108"/>
      <c r="D32" s="109"/>
      <c r="E32" s="110"/>
      <c r="F32" s="111">
        <f>IF(AND(E32= "",D32= ""), "", ROUND(ROUND(E32, 2) * ROUND(D32, 3), 2))</f>
        <v/>
      </c>
    </row>
    <row r="34" spans="2:6" ht="12.75" customHeight="1">
      <c r="B34" s="107"/>
      <c r="C34" s="108"/>
      <c r="D34" s="109"/>
      <c r="E34" s="110"/>
      <c r="F34" s="111">
        <f>IF(AND(E34= "",D34= ""), "", ROUND(ROUND(E34, 2) * ROUND(D34, 3), 2))</f>
        <v/>
      </c>
    </row>
    <row r="36" spans="2:6" ht="12.75" customHeight="1">
      <c r="B36" s="107"/>
      <c r="C36" s="108"/>
      <c r="D36" s="109"/>
      <c r="E36" s="110"/>
      <c r="F36" s="111">
        <f>IF(AND(E36= "",D36= ""), "", ROUND(ROUND(E36, 2) * ROUND(D36, 3), 2))</f>
        <v/>
      </c>
    </row>
    <row r="38" spans="2:6" ht="12.75" customHeight="1">
      <c r="B38" s="107"/>
      <c r="C38" s="108"/>
      <c r="D38" s="109"/>
      <c r="E38" s="110"/>
      <c r="F38" s="111">
        <f>IF(AND(E38= "",D38= ""), "", ROUND(ROUND(E38, 2) * ROUND(D38, 3), 2))</f>
        <v/>
      </c>
    </row>
    <row r="40" spans="2:6" ht="12.75" customHeight="1">
      <c r="B40" s="107"/>
      <c r="C40" s="108"/>
      <c r="D40" s="109"/>
      <c r="E40" s="110"/>
      <c r="F40" s="111">
        <f>IF(AND(E40= "",D40= ""), "", ROUND(ROUND(E40, 2) * ROUND(D40, 3), 2))</f>
        <v/>
      </c>
    </row>
    <row r="42" spans="2:6" ht="12.75" customHeight="1">
      <c r="B42" s="107"/>
      <c r="C42" s="108"/>
      <c r="D42" s="109"/>
      <c r="E42" s="110"/>
      <c r="F42" s="111">
        <f>IF(AND(E42= "",D42= ""), "", ROUND(ROUND(E42, 2) * ROUND(D42, 3), 2))</f>
        <v/>
      </c>
    </row>
    <row r="44" spans="2:6" ht="12.75" customHeight="1">
      <c r="B44" s="107"/>
      <c r="C44" s="108"/>
      <c r="D44" s="109"/>
      <c r="E44" s="110"/>
      <c r="F44" s="111">
        <f>IF(AND(E44= "",D44= ""), "", ROUND(ROUND(E44, 2) * ROUND(D44, 3), 2))</f>
        <v/>
      </c>
    </row>
    <row r="46" spans="2:6" ht="12.75" customHeight="1">
      <c r="B46" s="107"/>
      <c r="C46" s="108"/>
      <c r="D46" s="109"/>
      <c r="E46" s="110"/>
      <c r="F46" s="111">
        <f>IF(AND(E46= "",D46= ""), "", ROUND(ROUND(E46, 2) * ROUND(D46, 3), 2))</f>
        <v/>
      </c>
    </row>
    <row r="48" spans="2:6" ht="12.75" customHeight="1">
      <c r="B48" s="107"/>
      <c r="C48" s="108"/>
      <c r="D48" s="109"/>
      <c r="E48" s="110"/>
      <c r="F48" s="111">
        <f>IF(AND(E48= "",D48= ""), "", ROUND(ROUND(E48, 2) * ROUND(D48, 3), 2))</f>
        <v/>
      </c>
    </row>
    <row r="50" spans="2:6" ht="12.75" customHeight="1">
      <c r="B50" s="107"/>
      <c r="C50" s="108"/>
      <c r="D50" s="109"/>
      <c r="E50" s="110"/>
      <c r="F50" s="111">
        <f>IF(AND(E50= "",D50= ""), "", ROUND(ROUND(E50, 2) * ROUND(D50, 3), 2))</f>
        <v/>
      </c>
    </row>
    <row r="52" spans="2:6" ht="12.75" customHeight="1">
      <c r="B52" s="107"/>
      <c r="C52" s="108"/>
      <c r="D52" s="109"/>
      <c r="E52" s="110"/>
      <c r="F52" s="111">
        <f>IF(AND(E52= "",D52= ""), "", ROUND(ROUND(E52, 2) * ROUND(D52, 3), 2))</f>
        <v/>
      </c>
    </row>
    <row r="54" spans="2:6" ht="12.75" customHeight="1">
      <c r="B54" s="107"/>
      <c r="C54" s="108"/>
      <c r="D54" s="109"/>
      <c r="E54" s="110"/>
      <c r="F54" s="111">
        <f>IF(AND(E54= "",D54= ""), "", ROUND(ROUND(E54, 2) * ROUND(D54, 3), 2))</f>
        <v/>
      </c>
    </row>
  </sheetData>
  <sheetProtection password="E95E" sheet="1" objects="1" selectLockedCells="1"/>
  <mergeCells count="1">
    <mergeCell ref="B2:F2"/>
  </mergeCells>
  <pageMargins left="0.70866141732283" right="0.70866141732283" top="0.74803149606299" bottom="0.74803149606299" header="0.31496062992126" footer="0.31496062992126"/>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28</vt:i4>
      </vt:variant>
    </vt:vector>
  </HeadingPairs>
  <TitlesOfParts>
    <vt:vector size="34" baseType="lpstr">
      <vt:lpstr>Page de garde</vt:lpstr>
      <vt:lpstr>DPGF</vt:lpstr>
      <vt:lpstr>Paramètres</vt:lpstr>
      <vt:lpstr>Version</vt:lpstr>
      <vt:lpstr>Coordonnées Entreprise</vt:lpstr>
      <vt:lpstr>Prestations supplémentaires</vt:lpstr>
      <vt:lpstr>CODELOT</vt:lpstr>
      <vt:lpstr>CPVILLEDOSSIER</vt:lpstr>
      <vt:lpstr>DATEVALEUR</vt:lpstr>
      <vt:lpstr>INDICELOT</vt:lpstr>
      <vt:lpstr>NUMDOSSIER</vt:lpstr>
      <vt:lpstr>OBSERVATIONCONSULTE</vt:lpstr>
      <vt:lpstr>PARCELLEDOSSIER</vt:lpstr>
      <vt:lpstr>PHASELOT</vt:lpstr>
      <vt:lpstr>DPGF!Print_Titles</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2024-11-20T13:08:09Z</dcterms:created>
  <dcterms:modified xsi:type="dcterms:W3CDTF">2024-11-20T13:08:09Z</dcterms:modified>
</cp:coreProperties>
</file>