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Cabinethorus\Travail\HORUS\LIMOGES (87)\MOULIN RABAUD\Pièces écrites\PRO-DCE\"/>
    </mc:Choice>
  </mc:AlternateContent>
  <xr:revisionPtr revIDLastSave="0" documentId="13_ncr:1_{DB5CF2EC-D6AB-42D3-BBC0-0B42A103CF68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4" i="6" l="1"/>
  <c r="F52" i="6"/>
  <c r="F50" i="6"/>
  <c r="F48" i="6"/>
  <c r="F46" i="6"/>
  <c r="F44" i="6"/>
  <c r="F42" i="6"/>
  <c r="F40" i="6"/>
  <c r="F38" i="6"/>
  <c r="F36" i="6"/>
  <c r="F34" i="6"/>
  <c r="F32" i="6"/>
  <c r="F30" i="6"/>
  <c r="F28" i="6"/>
  <c r="F26" i="6"/>
  <c r="F24" i="6"/>
  <c r="F22" i="6"/>
  <c r="F20" i="6"/>
  <c r="F18" i="6"/>
  <c r="F16" i="6"/>
  <c r="F14" i="6"/>
  <c r="F12" i="6"/>
  <c r="F10" i="6"/>
  <c r="F8" i="6"/>
  <c r="F6" i="6"/>
  <c r="AA97" i="3"/>
  <c r="AA8" i="3"/>
  <c r="M194" i="2"/>
  <c r="F197" i="2" s="1"/>
  <c r="F193" i="2"/>
  <c r="F196" i="2" s="1"/>
  <c r="M187" i="2"/>
  <c r="F190" i="2" s="1"/>
  <c r="C187" i="2"/>
  <c r="F173" i="2"/>
  <c r="F171" i="2"/>
  <c r="F169" i="2"/>
  <c r="F163" i="2"/>
  <c r="J154" i="2"/>
  <c r="J148" i="2"/>
  <c r="J142" i="2"/>
  <c r="J134" i="2"/>
  <c r="F186" i="2" s="1"/>
  <c r="F189" i="2" s="1"/>
  <c r="F191" i="2" s="1"/>
  <c r="J128" i="2"/>
  <c r="J122" i="2"/>
  <c r="J116" i="2"/>
  <c r="J110" i="2"/>
  <c r="J104" i="2"/>
  <c r="F172" i="2" s="1"/>
  <c r="J96" i="2"/>
  <c r="J90" i="2"/>
  <c r="J87" i="2"/>
  <c r="J84" i="2"/>
  <c r="J81" i="2"/>
  <c r="J78" i="2"/>
  <c r="J75" i="2"/>
  <c r="J72" i="2"/>
  <c r="J69" i="2"/>
  <c r="J66" i="2"/>
  <c r="J63" i="2"/>
  <c r="J60" i="2"/>
  <c r="J57" i="2"/>
  <c r="J51" i="2"/>
  <c r="J45" i="2"/>
  <c r="J39" i="2"/>
  <c r="J36" i="2"/>
  <c r="J33" i="2"/>
  <c r="J30" i="2"/>
  <c r="J24" i="2"/>
  <c r="J21" i="2"/>
  <c r="J15" i="2"/>
  <c r="F170" i="2" s="1"/>
  <c r="J10" i="2"/>
  <c r="F162" i="2" s="1"/>
  <c r="F164" i="2" s="1"/>
  <c r="G84" i="1"/>
  <c r="G82" i="1"/>
  <c r="G80" i="1"/>
  <c r="G78" i="1"/>
  <c r="E70" i="1"/>
  <c r="E63" i="1"/>
  <c r="E60" i="1"/>
  <c r="E20" i="1"/>
  <c r="E11" i="1"/>
  <c r="F198" i="2" l="1"/>
  <c r="C194" i="2"/>
  <c r="F177" i="2"/>
  <c r="F168" i="2"/>
  <c r="F176" i="2"/>
  <c r="F178" i="2" s="1"/>
  <c r="AA1" i="3" s="1"/>
  <c r="AA3" i="3" l="1"/>
  <c r="AA5" i="3" s="1"/>
  <c r="AA37" i="3"/>
  <c r="AA33" i="3"/>
  <c r="AA4" i="3"/>
  <c r="AA18" i="3" l="1"/>
  <c r="AA15" i="3"/>
  <c r="AA9" i="3"/>
  <c r="AA32" i="3"/>
  <c r="AA16" i="3"/>
  <c r="AA17" i="3" s="1"/>
  <c r="AA6" i="3"/>
  <c r="AA27" i="3"/>
  <c r="AA12" i="3"/>
  <c r="AA13" i="3" s="1"/>
  <c r="AA7" i="3"/>
  <c r="AA42" i="3"/>
  <c r="AA93" i="3" l="1"/>
  <c r="AA89" i="3" s="1"/>
  <c r="AA50" i="3"/>
  <c r="AA34" i="3"/>
  <c r="AA43" i="3"/>
  <c r="AA38" i="3"/>
  <c r="AA11" i="3"/>
  <c r="AA41" i="3"/>
  <c r="AA21" i="3"/>
  <c r="AA22" i="3" s="1"/>
  <c r="AA75" i="3"/>
  <c r="AA94" i="3"/>
  <c r="AA90" i="3" s="1"/>
  <c r="AA82" i="3"/>
  <c r="AA47" i="3"/>
  <c r="AA67" i="3"/>
  <c r="AA59" i="3" s="1"/>
  <c r="AA49" i="3" s="1"/>
  <c r="AA31" i="3" s="1"/>
  <c r="AA29" i="3"/>
  <c r="AA46" i="3"/>
  <c r="AA28" i="3"/>
  <c r="AA24" i="3"/>
  <c r="AA23" i="3"/>
  <c r="AA19" i="3"/>
  <c r="AA20" i="3"/>
  <c r="AA14" i="3"/>
  <c r="AA73" i="3" s="1"/>
  <c r="AA10" i="3"/>
  <c r="AA30" i="3" l="1"/>
  <c r="AA86" i="3"/>
  <c r="AA81" i="3" s="1"/>
  <c r="AA74" i="3" s="1"/>
  <c r="AA66" i="3" s="1"/>
  <c r="AA58" i="3" s="1"/>
  <c r="AA48" i="3" s="1"/>
  <c r="AA25" i="3"/>
  <c r="AA85" i="3"/>
  <c r="AA80" i="3" s="1"/>
  <c r="AA72" i="3" s="1"/>
  <c r="AA64" i="3" s="1"/>
  <c r="AA56" i="3" s="1"/>
  <c r="AA44" i="3" s="1"/>
  <c r="AA51" i="3"/>
  <c r="AA88" i="3"/>
  <c r="AA84" i="3" s="1"/>
  <c r="AA78" i="3" s="1"/>
  <c r="AA70" i="3" s="1"/>
  <c r="AA62" i="3" s="1"/>
  <c r="AA54" i="3" s="1"/>
  <c r="AA65" i="3"/>
  <c r="AA57" i="3" s="1"/>
  <c r="AA45" i="3" s="1"/>
  <c r="AA26" i="3" s="1"/>
  <c r="AA96" i="3"/>
  <c r="AA71" i="3"/>
  <c r="AA63" i="3" s="1"/>
  <c r="AA55" i="3" s="1"/>
  <c r="AA40" i="3" s="1"/>
  <c r="AA92" i="3"/>
  <c r="AA39" i="3" s="1"/>
  <c r="AA79" i="3"/>
  <c r="AA95" i="3"/>
  <c r="AA77" i="3"/>
  <c r="AA69" i="3"/>
  <c r="AA61" i="3" s="1"/>
  <c r="AA53" i="3" s="1"/>
  <c r="AA36" i="3" s="1"/>
  <c r="AA91" i="3"/>
  <c r="AA87" i="3" s="1"/>
  <c r="AA83" i="3" s="1"/>
  <c r="AA76" i="3" s="1"/>
  <c r="AA68" i="3" s="1"/>
  <c r="AA60" i="3" s="1"/>
  <c r="AA52" i="3" s="1"/>
  <c r="AA35" i="3" l="1"/>
  <c r="AA98" i="3" s="1"/>
  <c r="AA2" i="3" s="1"/>
  <c r="C181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J134" authorId="0" shapeId="0" xr:uid="{00000000-0006-0000-0100-000001000000}">
      <text>
        <r>
          <rPr>
            <sz val="8"/>
            <color indexed="81"/>
            <rFont val="Tahoma"/>
            <family val="2"/>
          </rPr>
          <t>Non totalisé [ PSE ]</t>
        </r>
      </text>
    </comment>
    <comment ref="J142" authorId="0" shapeId="0" xr:uid="{00000000-0006-0000-0100-000002000000}">
      <text>
        <r>
          <rPr>
            <sz val="8"/>
            <color indexed="81"/>
            <rFont val="Tahoma"/>
            <family val="2"/>
          </rPr>
          <t>Non totalisé [ PSE ]</t>
        </r>
      </text>
    </comment>
    <comment ref="J148" authorId="0" shapeId="0" xr:uid="{00000000-0006-0000-0100-000003000000}">
      <text>
        <r>
          <rPr>
            <sz val="8"/>
            <color indexed="81"/>
            <rFont val="Tahoma"/>
            <family val="2"/>
          </rPr>
          <t>Non totalisé [ PSE ]</t>
        </r>
      </text>
    </comment>
    <comment ref="J154" authorId="0" shapeId="0" xr:uid="{00000000-0006-0000-0100-000004000000}">
      <text>
        <r>
          <rPr>
            <sz val="8"/>
            <color indexed="81"/>
            <rFont val="Tahoma"/>
            <family val="2"/>
          </rPr>
          <t>Non totalisé [ PSE ]</t>
        </r>
      </text>
    </comment>
  </commentList>
</comments>
</file>

<file path=xl/sharedStrings.xml><?xml version="1.0" encoding="utf-8"?>
<sst xmlns="http://schemas.openxmlformats.org/spreadsheetml/2006/main" count="432" uniqueCount="260">
  <si>
    <t>Dossier</t>
  </si>
  <si>
    <t>Date</t>
  </si>
  <si>
    <t>Phase</t>
  </si>
  <si>
    <t>Indice</t>
  </si>
  <si>
    <t>BE STRUCTURE : 
    SIGMA Ingénierie
    6, rue Chanoine Antoine Broquin
    19100 BRIVE LA GAILLARDE
    Tél : 05-55-88-37-28
    Mél : accueil@sigma-ing.com</t>
  </si>
  <si>
    <t>BUREAU D'ETUDES : 
    Cabinet HORUS
    6 Ter, Avenue du Président Roosevelt
    19100 BRIVE LA GAILLARDE
    Tél : 05 19 07 35 17
    Mél : contact@cabinet-horus.fr</t>
  </si>
  <si>
    <t>ARCHITECTE : 
    LOUBET-MAURY ARCHITECTES ASSOCIES
    25 Boulevard Carnot
    78250 HARDRICOURT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</si>
  <si>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</si>
  <si>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</si>
  <si>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</si>
  <si>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</si>
  <si>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</si>
  <si>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</si>
  <si>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</si>
  <si>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</si>
  <si>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</si>
  <si>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</si>
  <si>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</si>
  <si>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</si>
  <si>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</si>
  <si>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</si>
  <si>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</si>
  <si>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</si>
  <si>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</si>
  <si>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</si>
  <si>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</si>
  <si>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</si>
  <si>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</si>
  <si>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</si>
  <si>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</si>
  <si>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PSE</t>
  </si>
  <si>
    <t>Numéro
 PSE</t>
  </si>
  <si>
    <t>Taux TVA</t>
  </si>
  <si>
    <t>Marque</t>
  </si>
  <si>
    <t>Référence</t>
  </si>
  <si>
    <t>Commentaire</t>
  </si>
  <si>
    <t>Localisation</t>
  </si>
  <si>
    <t>Lot n°3</t>
  </si>
  <si>
    <t>DEMOLITION - GROS OEUVRE</t>
  </si>
  <si>
    <t>3.&amp;</t>
  </si>
  <si>
    <t>3.2</t>
  </si>
  <si>
    <t>3.2.1</t>
  </si>
  <si>
    <t>Installation de chantier</t>
  </si>
  <si>
    <t>4.T</t>
  </si>
  <si>
    <t>3.2.1.1</t>
  </si>
  <si>
    <t>ens</t>
  </si>
  <si>
    <t>9.&amp;</t>
  </si>
  <si>
    <t>4.&amp;</t>
  </si>
  <si>
    <t>3.2.2</t>
  </si>
  <si>
    <t>Constat d'huissier</t>
  </si>
  <si>
    <t>3.2.2.1</t>
  </si>
  <si>
    <t>Unité</t>
  </si>
  <si>
    <t>3.2.3</t>
  </si>
  <si>
    <t>GROS OEUVRE</t>
  </si>
  <si>
    <t>3.2.3.1</t>
  </si>
  <si>
    <t>Création d'ouverture (démolition allège)</t>
  </si>
  <si>
    <t>5.T</t>
  </si>
  <si>
    <t>3.2.3.1.1</t>
  </si>
  <si>
    <t>Création d'ouverture (démolition d'allège)</t>
  </si>
  <si>
    <t>9.L</t>
  </si>
  <si>
    <t xml:space="preserve">Localisation : entrée du R+1 (suivant plan BE structure)
</t>
  </si>
  <si>
    <t>3.2.3.1.2</t>
  </si>
  <si>
    <t>Agrandissement d'ouverture existante 0.97x2.15ht</t>
  </si>
  <si>
    <t xml:space="preserve">Localisation : R+1 : pièce accolée (suivant plan BE structure)
</t>
  </si>
  <si>
    <t>5.&amp;</t>
  </si>
  <si>
    <t>3.2.3.2</t>
  </si>
  <si>
    <t>Fondations semelles isolées</t>
  </si>
  <si>
    <t>3.2.3.2.1</t>
  </si>
  <si>
    <t>Terrassement des fondations y compris relevé BA</t>
  </si>
  <si>
    <t>Localisation : Poteaux de la passerelle métallique</t>
  </si>
  <si>
    <t>3.2.3.2.2</t>
  </si>
  <si>
    <t>Gros béton des fondations y compris relevé BA</t>
  </si>
  <si>
    <t>3.2.3.2.3</t>
  </si>
  <si>
    <t>Fondations en béton armée des semelles isolées y compris relevé BA 20x30ht</t>
  </si>
  <si>
    <t>3.2.3.2.4</t>
  </si>
  <si>
    <t>Pose des platines de pré-scellement</t>
  </si>
  <si>
    <t xml:space="preserve">Localisation : Poteaux de la passerelle métallique
</t>
  </si>
  <si>
    <t>3.2.3.3</t>
  </si>
  <si>
    <t>Sommier en béton armé</t>
  </si>
  <si>
    <t>3.2.3.3.1</t>
  </si>
  <si>
    <t>m3</t>
  </si>
  <si>
    <t xml:space="preserve">Localisation : au droit des poutres métalliques pour fixations dans les murs existants
</t>
  </si>
  <si>
    <t>3.2.3.4</t>
  </si>
  <si>
    <t>Renforcement de plancher existant</t>
  </si>
  <si>
    <t>3.2.3.4.1</t>
  </si>
  <si>
    <t>kg</t>
  </si>
  <si>
    <t>3.2.3.5</t>
  </si>
  <si>
    <t>Percements</t>
  </si>
  <si>
    <t>3.2.3.5.1</t>
  </si>
  <si>
    <t>Percement 0.90 x 0.60 m</t>
  </si>
  <si>
    <t>Localisation : plancher bas du R+1</t>
  </si>
  <si>
    <t>3.2.3.5.2</t>
  </si>
  <si>
    <t>Percement 0.90 x 0.40 m</t>
  </si>
  <si>
    <t>3.2.3.5.3</t>
  </si>
  <si>
    <t>Percement 0.50 x 0.50 m</t>
  </si>
  <si>
    <t>3.2.3.5.4</t>
  </si>
  <si>
    <t>Percement 0.60 x 0.20 m</t>
  </si>
  <si>
    <t>3.2.3.5.5</t>
  </si>
  <si>
    <t xml:space="preserve">Percement 0.90 x 0.60 m </t>
  </si>
  <si>
    <t>Localisation : plancher bas du R+2</t>
  </si>
  <si>
    <t>3.2.3.5.6</t>
  </si>
  <si>
    <t>3.2.3.5.7</t>
  </si>
  <si>
    <t xml:space="preserve">Percement 0.90 x 0.40 m </t>
  </si>
  <si>
    <t>3.2.3.5.8</t>
  </si>
  <si>
    <t>Percement 0.50 x 0.70 m</t>
  </si>
  <si>
    <t>3.2.3.5.9</t>
  </si>
  <si>
    <t>Percement 0.30 x 0.40 m</t>
  </si>
  <si>
    <t>3.2.3.5.10</t>
  </si>
  <si>
    <t>Percement 0.30 x 1.40 m</t>
  </si>
  <si>
    <t>3.2.3.5.11</t>
  </si>
  <si>
    <t>Percement 0.60 x 0.60 m</t>
  </si>
  <si>
    <t xml:space="preserve">Localisation : Mur du sous sol rejet CTA
</t>
  </si>
  <si>
    <t>3.2.3.5.12</t>
  </si>
  <si>
    <t>Percement pour 2 fourreaux Diam 90</t>
  </si>
  <si>
    <t xml:space="preserve">Localisation : Mur sous sol (tranchée au LOT TERRASSEMENT)
</t>
  </si>
  <si>
    <t>3.2.3.6</t>
  </si>
  <si>
    <t>Flocage CF sur structure métallique</t>
  </si>
  <si>
    <t>3.2.3.6.1</t>
  </si>
  <si>
    <t xml:space="preserve">Flocage CF sur structure métallique </t>
  </si>
  <si>
    <t>m2</t>
  </si>
  <si>
    <t xml:space="preserve">Localisation : Poutres métalliques pour le renforcement du plancher
</t>
  </si>
  <si>
    <t>3.2.4</t>
  </si>
  <si>
    <t>DEMOLITION</t>
  </si>
  <si>
    <t>3.2.4.1</t>
  </si>
  <si>
    <t>Démolition du chenil extérieur</t>
  </si>
  <si>
    <t>3.2.4.1.1</t>
  </si>
  <si>
    <t>Démolitions du chenil extérieur</t>
  </si>
  <si>
    <t xml:space="preserve">Localisation : Abri extérieur accolé au bâtiment
</t>
  </si>
  <si>
    <t>3.2.4.2</t>
  </si>
  <si>
    <t>Démolition de cuisines</t>
  </si>
  <si>
    <t>3.2.4.2.1</t>
  </si>
  <si>
    <t>Démolitions de cuisines</t>
  </si>
  <si>
    <t xml:space="preserve">Localisation : Cuisines existantes des logements
</t>
  </si>
  <si>
    <t>3.2.4.3</t>
  </si>
  <si>
    <t>Démolition de cloisons</t>
  </si>
  <si>
    <t>3.2.4.3.1</t>
  </si>
  <si>
    <t xml:space="preserve">Démolitions de cloisons </t>
  </si>
  <si>
    <t xml:space="preserve">Localisation : cloisons existantes non conservées dans le projet (suivant plan de démolition)
</t>
  </si>
  <si>
    <t>3.2.4.4</t>
  </si>
  <si>
    <t>Démolition de plafonds</t>
  </si>
  <si>
    <t>3.2.4.4.1</t>
  </si>
  <si>
    <t xml:space="preserve">Localisation : Plafonds existants non conservées dans le projet
</t>
  </si>
  <si>
    <t>3.2.4.5</t>
  </si>
  <si>
    <t>Dépose et évacuation des menuiseries intérieures</t>
  </si>
  <si>
    <t>3.2.4.5.1</t>
  </si>
  <si>
    <t xml:space="preserve">Localisation : Menuiseries intérieures non attenantes aux murs démolis
</t>
  </si>
  <si>
    <t>3.2.4.6</t>
  </si>
  <si>
    <t>PSE 1 (Parking 27 places) (PSE 1)</t>
  </si>
  <si>
    <t xml:space="preserve"> PSE</t>
  </si>
  <si>
    <t>3.2.4.6.1</t>
  </si>
  <si>
    <t>Démolition complète</t>
  </si>
  <si>
    <t xml:space="preserve">Localisation : Bâtiment existant (futur emplacement parking 27 places)
</t>
  </si>
  <si>
    <t>3.2.5</t>
  </si>
  <si>
    <t>PSE 2 (aménagement sous-sol en espace de stockage) (PSE 2)</t>
  </si>
  <si>
    <t>3.2.5.1</t>
  </si>
  <si>
    <t>Démolition de cloisons maçonné</t>
  </si>
  <si>
    <t>3.2.5.1.1</t>
  </si>
  <si>
    <t>Démolitions de cloisons</t>
  </si>
  <si>
    <t xml:space="preserve">Localisation : sous sol du bâtiment
</t>
  </si>
  <si>
    <t>3.2.5.2</t>
  </si>
  <si>
    <t>Dallage béton sous sol</t>
  </si>
  <si>
    <t>3.2.5.2.1</t>
  </si>
  <si>
    <t>Dallage béton + ISOLANT</t>
  </si>
  <si>
    <t>3.2.5.3</t>
  </si>
  <si>
    <t>Réseaux EU-EV</t>
  </si>
  <si>
    <t>3.2.5.3.1</t>
  </si>
  <si>
    <t>ml</t>
  </si>
  <si>
    <t xml:space="preserve">Localisation : Sous face du dallage béton
</t>
  </si>
  <si>
    <t>Total H.T. :</t>
  </si>
  <si>
    <t>Total T.V.A. (20%) :</t>
  </si>
  <si>
    <t>Total T.T.C. :</t>
  </si>
  <si>
    <t>RECAPITULATIF
Lot n°3 DEMOLITION - GROS OEUVRE</t>
  </si>
  <si>
    <t>RECAPITULATIF DES CHAPITRES</t>
  </si>
  <si>
    <t>3.2 - DEMOLITION - GROS OEUVRE</t>
  </si>
  <si>
    <t>- 3.2.1 - Installation de chantier</t>
  </si>
  <si>
    <t>- 3.2.2 - Constat d'huissier</t>
  </si>
  <si>
    <t>- 3.2.3 - GROS OEUVRE</t>
  </si>
  <si>
    <t>- 3.2.4 - DEMOLITION</t>
  </si>
  <si>
    <t>- 3.2.5 - PSE 2 (aménagement sous-sol en espace de stockage)</t>
  </si>
  <si>
    <t>Total du lot DEMOLITION - GROS OEUVRE</t>
  </si>
  <si>
    <t xml:space="preserve">Soit en toutes lettres TTC : </t>
  </si>
  <si>
    <t>RECAPITULATIF PSE</t>
  </si>
  <si>
    <t xml:space="preserve"> PSE 1</t>
  </si>
  <si>
    <t xml:space="preserve"> 	 PSE 1 (Parking 27 places)</t>
  </si>
  <si>
    <t>Sous-total PSE 1</t>
  </si>
  <si>
    <t>H.T.</t>
  </si>
  <si>
    <t>T.V.A.</t>
  </si>
  <si>
    <t>T.T.C.</t>
  </si>
  <si>
    <t xml:space="preserve"> PSE 2</t>
  </si>
  <si>
    <t xml:space="preserve"> 	 PSE 2 (aménagement sous-sol en espace de stockage)</t>
  </si>
  <si>
    <t>Sous-total PSE 2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</si>
  <si>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</si>
  <si>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</si>
  <si>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</si>
  <si>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</si>
  <si>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</si>
  <si>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</si>
  <si>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</si>
  <si>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</si>
  <si>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</si>
  <si>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</si>
  <si>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</si>
  <si>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</si>
  <si>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</si>
  <si>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</si>
  <si>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</si>
  <si>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</si>
  <si>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</si>
  <si>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</si>
  <si>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</si>
  <si>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</si>
  <si>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</si>
  <si>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</si>
  <si>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</si>
  <si>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</si>
  <si>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</si>
  <si>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</si>
  <si>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</si>
  <si>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</si>
  <si>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</si>
  <si>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</si>
  <si>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</si>
  <si>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</si>
  <si>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 xml:space="preserve">CFA MOULIN RABAUD 
BATIMENT B 
</t>
  </si>
  <si>
    <t>14/11/2024</t>
  </si>
  <si>
    <t>DCE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</si>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</sst>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"/>
    <numFmt numFmtId="165" formatCode="#,##0.00\ [$€];[Red]\-#,##0.00\ [$€]"/>
    <numFmt numFmtId="166" formatCode="00000"/>
    <numFmt numFmtId="167" formatCode="0#&quot; &quot;##&quot; &quot;##&quot; &quot;##&quot; &quot;##"/>
  </numFmts>
  <fonts count="17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b/>
      <sz val="10"/>
      <color theme="1"/>
      <name val="Arial"/>
      <family val="2"/>
    </font>
    <font>
      <i/>
      <sz val="8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6" fillId="0" borderId="10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4" fillId="0" borderId="11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9" fillId="0" borderId="9" xfId="0" applyFont="1" applyBorder="1" applyAlignment="1">
      <alignment horizontal="right" vertical="top" wrapText="1"/>
    </xf>
    <xf numFmtId="3" fontId="9" fillId="0" borderId="9" xfId="0" applyNumberFormat="1" applyFont="1" applyBorder="1" applyAlignment="1">
      <alignment horizontal="right" vertical="top" wrapText="1"/>
    </xf>
    <xf numFmtId="3" fontId="9" fillId="0" borderId="12" xfId="0" applyNumberFormat="1" applyFont="1" applyBorder="1" applyAlignment="1" applyProtection="1">
      <alignment horizontal="right" vertical="top" wrapText="1"/>
      <protection locked="0"/>
    </xf>
    <xf numFmtId="4" fontId="9" fillId="0" borderId="12" xfId="0" applyNumberFormat="1" applyFont="1" applyBorder="1" applyAlignment="1" applyProtection="1">
      <alignment vertical="top" wrapText="1"/>
      <protection locked="0"/>
    </xf>
    <xf numFmtId="4" fontId="1" fillId="0" borderId="9" xfId="0" applyNumberFormat="1" applyFont="1" applyBorder="1" applyAlignment="1">
      <alignment vertical="top" wrapText="1"/>
    </xf>
    <xf numFmtId="10" fontId="4" fillId="0" borderId="0" xfId="0" applyNumberFormat="1" applyFont="1" applyAlignment="1">
      <alignment horizontal="right" vertical="top" wrapText="1"/>
    </xf>
    <xf numFmtId="164" fontId="9" fillId="0" borderId="9" xfId="0" applyNumberFormat="1" applyFont="1" applyBorder="1" applyAlignment="1">
      <alignment horizontal="right" vertical="top" wrapText="1"/>
    </xf>
    <xf numFmtId="164" fontId="9" fillId="0" borderId="12" xfId="0" applyNumberFormat="1" applyFont="1" applyBorder="1" applyAlignment="1" applyProtection="1">
      <alignment horizontal="right" vertical="top" wrapText="1"/>
      <protection locked="0"/>
    </xf>
    <xf numFmtId="0" fontId="10" fillId="0" borderId="0" xfId="0" applyFont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4" fontId="9" fillId="0" borderId="9" xfId="0" applyNumberFormat="1" applyFont="1" applyBorder="1" applyAlignment="1">
      <alignment horizontal="right" vertical="top" wrapText="1"/>
    </xf>
    <xf numFmtId="4" fontId="9" fillId="0" borderId="12" xfId="0" applyNumberFormat="1" applyFont="1" applyBorder="1" applyAlignment="1" applyProtection="1">
      <alignment horizontal="right" vertical="top" wrapText="1"/>
      <protection locked="0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0" fontId="5" fillId="0" borderId="0" xfId="0" applyFont="1" applyAlignment="1">
      <alignment horizontal="right" vertical="top" wrapText="1"/>
    </xf>
    <xf numFmtId="0" fontId="5" fillId="0" borderId="9" xfId="0" applyFont="1" applyBorder="1" applyAlignment="1">
      <alignment vertical="top" wrapText="1"/>
    </xf>
    <xf numFmtId="10" fontId="5" fillId="0" borderId="10" xfId="0" applyNumberFormat="1" applyFont="1" applyBorder="1" applyAlignment="1">
      <alignment horizontal="right" vertical="top" wrapText="1"/>
    </xf>
    <xf numFmtId="0" fontId="5" fillId="0" borderId="0" xfId="0" applyFont="1" applyAlignment="1">
      <alignment vertical="top"/>
    </xf>
    <xf numFmtId="10" fontId="5" fillId="0" borderId="11" xfId="0" applyNumberFormat="1" applyFont="1" applyBorder="1" applyAlignment="1">
      <alignment horizontal="right" vertical="top" wrapText="1"/>
    </xf>
    <xf numFmtId="10" fontId="5" fillId="0" borderId="24" xfId="0" applyNumberFormat="1" applyFont="1" applyBorder="1" applyAlignment="1">
      <alignment horizontal="right" vertical="top" wrapText="1"/>
    </xf>
    <xf numFmtId="0" fontId="5" fillId="0" borderId="0" xfId="0" applyFont="1" applyAlignment="1">
      <alignment horizontal="center" vertical="top" wrapText="1"/>
    </xf>
    <xf numFmtId="0" fontId="5" fillId="0" borderId="12" xfId="0" applyFont="1" applyBorder="1" applyAlignment="1" applyProtection="1">
      <alignment horizontal="left" vertical="top" wrapText="1"/>
      <protection locked="0"/>
    </xf>
    <xf numFmtId="0" fontId="5" fillId="0" borderId="12" xfId="0" applyFont="1" applyBorder="1" applyAlignment="1" applyProtection="1">
      <alignment horizontal="center" vertical="top" wrapText="1"/>
      <protection locked="0"/>
    </xf>
    <xf numFmtId="164" fontId="5" fillId="0" borderId="12" xfId="0" applyNumberFormat="1" applyFont="1" applyBorder="1" applyAlignment="1" applyProtection="1">
      <alignment horizontal="right" vertical="top" wrapText="1"/>
      <protection locked="0"/>
    </xf>
    <xf numFmtId="165" fontId="5" fillId="0" borderId="12" xfId="0" applyNumberFormat="1" applyFont="1" applyBorder="1" applyAlignment="1" applyProtection="1">
      <alignment horizontal="right" vertical="top" wrapText="1"/>
      <protection locked="0"/>
    </xf>
    <xf numFmtId="165" fontId="5" fillId="0" borderId="9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4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0" fillId="0" borderId="0" xfId="0"/>
    <xf numFmtId="0" fontId="10" fillId="0" borderId="2" xfId="0" applyFont="1" applyBorder="1" applyAlignment="1">
      <alignment horizontal="right" vertical="top" wrapText="1"/>
    </xf>
    <xf numFmtId="0" fontId="10" fillId="0" borderId="3" xfId="0" applyFont="1" applyBorder="1" applyAlignment="1">
      <alignment horizontal="right" vertical="top" wrapText="1"/>
    </xf>
    <xf numFmtId="0" fontId="10" fillId="0" borderId="1" xfId="0" applyFont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5" fontId="10" fillId="0" borderId="0" xfId="0" applyNumberFormat="1" applyFont="1" applyAlignment="1">
      <alignment horizontal="right" vertical="top" wrapText="1"/>
    </xf>
    <xf numFmtId="165" fontId="10" fillId="0" borderId="5" xfId="0" applyNumberFormat="1" applyFont="1" applyBorder="1" applyAlignment="1">
      <alignment horizontal="right" vertical="top" wrapText="1"/>
    </xf>
    <xf numFmtId="0" fontId="10" fillId="0" borderId="4" xfId="0" applyFont="1" applyBorder="1" applyAlignment="1">
      <alignment vertical="top" wrapText="1"/>
    </xf>
    <xf numFmtId="165" fontId="10" fillId="0" borderId="7" xfId="0" applyNumberFormat="1" applyFont="1" applyBorder="1" applyAlignment="1">
      <alignment horizontal="right" vertical="top" wrapText="1"/>
    </xf>
    <xf numFmtId="165" fontId="10" fillId="0" borderId="8" xfId="0" applyNumberFormat="1" applyFont="1" applyBorder="1" applyAlignment="1">
      <alignment horizontal="right" vertical="top" wrapText="1"/>
    </xf>
    <xf numFmtId="0" fontId="10" fillId="0" borderId="6" xfId="0" applyFont="1" applyBorder="1" applyAlignment="1">
      <alignment vertical="top" wrapText="1"/>
    </xf>
    <xf numFmtId="0" fontId="10" fillId="0" borderId="7" xfId="0" applyFont="1" applyBorder="1" applyAlignment="1">
      <alignment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165" fontId="12" fillId="0" borderId="0" xfId="0" applyNumberFormat="1" applyFont="1" applyAlignment="1">
      <alignment horizontal="right" vertical="top" wrapText="1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vertical="top" wrapText="1"/>
    </xf>
    <xf numFmtId="165" fontId="13" fillId="0" borderId="0" xfId="0" applyNumberFormat="1" applyFont="1" applyAlignment="1">
      <alignment horizontal="right" vertical="top" wrapText="1" indent="1"/>
    </xf>
    <xf numFmtId="165" fontId="13" fillId="0" borderId="0" xfId="0" applyNumberFormat="1" applyFont="1" applyAlignment="1">
      <alignment horizontal="right" vertical="top" wrapText="1"/>
    </xf>
    <xf numFmtId="0" fontId="13" fillId="0" borderId="0" xfId="0" applyFont="1" applyAlignment="1">
      <alignment horizontal="left" vertical="top" wrapText="1" indent="1"/>
    </xf>
    <xf numFmtId="0" fontId="13" fillId="0" borderId="0" xfId="0" applyFont="1" applyAlignment="1">
      <alignment vertical="top" wrapText="1"/>
    </xf>
    <xf numFmtId="0" fontId="14" fillId="0" borderId="13" xfId="0" applyFont="1" applyBorder="1" applyAlignment="1">
      <alignment vertical="top" wrapText="1"/>
    </xf>
    <xf numFmtId="0" fontId="14" fillId="0" borderId="14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10" fillId="0" borderId="18" xfId="0" applyFont="1" applyBorder="1" applyAlignment="1">
      <alignment vertical="top" wrapText="1"/>
    </xf>
    <xf numFmtId="165" fontId="10" fillId="0" borderId="0" xfId="0" applyNumberFormat="1" applyFont="1" applyAlignment="1">
      <alignment vertical="top" wrapText="1"/>
    </xf>
    <xf numFmtId="165" fontId="1" fillId="0" borderId="0" xfId="0" applyNumberFormat="1" applyFont="1" applyAlignment="1">
      <alignment vertical="top" wrapText="1"/>
    </xf>
    <xf numFmtId="165" fontId="1" fillId="0" borderId="19" xfId="0" applyNumberFormat="1" applyFont="1" applyBorder="1" applyAlignment="1">
      <alignment vertical="top" wrapText="1"/>
    </xf>
    <xf numFmtId="0" fontId="10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5" fontId="10" fillId="0" borderId="21" xfId="0" applyNumberFormat="1" applyFont="1" applyBorder="1" applyAlignment="1">
      <alignment vertical="top" wrapText="1"/>
    </xf>
    <xf numFmtId="165" fontId="1" fillId="0" borderId="21" xfId="0" applyNumberFormat="1" applyFont="1" applyBorder="1" applyAlignment="1">
      <alignment vertical="top" wrapText="1"/>
    </xf>
    <xf numFmtId="165" fontId="1" fillId="0" borderId="22" xfId="0" applyNumberFormat="1" applyFont="1" applyBorder="1" applyAlignment="1">
      <alignment vertical="top" wrapText="1"/>
    </xf>
    <xf numFmtId="0" fontId="15" fillId="0" borderId="0" xfId="0" applyFont="1" applyAlignment="1">
      <alignment vertical="top" wrapText="1"/>
    </xf>
    <xf numFmtId="0" fontId="14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165" fontId="5" fillId="0" borderId="0" xfId="0" applyNumberFormat="1" applyFont="1" applyAlignment="1">
      <alignment vertical="top" wrapText="1"/>
    </xf>
    <xf numFmtId="165" fontId="9" fillId="0" borderId="0" xfId="0" applyNumberFormat="1" applyFont="1" applyAlignment="1">
      <alignment horizontal="right" vertical="top" wrapText="1"/>
    </xf>
    <xf numFmtId="0" fontId="5" fillId="0" borderId="0" xfId="0" applyFont="1" applyAlignment="1">
      <alignment horizontal="right" vertical="top" wrapText="1"/>
    </xf>
    <xf numFmtId="0" fontId="5" fillId="0" borderId="23" xfId="0" applyFont="1" applyBorder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5" fillId="0" borderId="9" xfId="0" applyFont="1" applyBorder="1" applyAlignment="1">
      <alignment vertical="top" wrapText="1"/>
    </xf>
    <xf numFmtId="0" fontId="10" fillId="0" borderId="0" xfId="0" applyFont="1" applyAlignment="1">
      <alignment horizontal="center" vertical="top" wrapText="1"/>
    </xf>
    <xf numFmtId="0" fontId="5" fillId="0" borderId="12" xfId="0" applyFont="1" applyBorder="1" applyAlignment="1" applyProtection="1">
      <alignment vertical="top" wrapText="1"/>
      <protection locked="0"/>
    </xf>
    <xf numFmtId="166" fontId="5" fillId="0" borderId="12" xfId="0" applyNumberFormat="1" applyFont="1" applyBorder="1" applyAlignment="1" applyProtection="1">
      <alignment vertical="top" wrapText="1"/>
      <protection locked="0"/>
    </xf>
    <xf numFmtId="167" fontId="5" fillId="0" borderId="12" xfId="0" applyNumberFormat="1" applyFont="1" applyBorder="1" applyAlignment="1" applyProtection="1">
      <alignment vertical="top" wrapText="1"/>
      <protection locked="0"/>
    </xf>
    <xf numFmtId="0" fontId="12" fillId="0" borderId="0" xfId="0" applyFont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33338</xdr:colOff>
      <xdr:row>79</xdr:row>
      <xdr:rowOff>33338</xdr:rowOff>
    </xdr:from>
    <xdr:to>
      <xdr:col>1</xdr:col>
      <xdr:colOff>636587</xdr:colOff>
      <xdr:row>81</xdr:row>
      <xdr:rowOff>75487</xdr:rowOff>
    </xdr:to>
    <xdr:pic>
      <xdr:nvPicPr>
        <xdr:cNvPr id="2" name="Picture 1" descr="{8219616b-55f1-4acd-87f6-1d541c832c00}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863" y="9063038"/>
          <a:ext cx="603250" cy="270750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70</xdr:row>
      <xdr:rowOff>104775</xdr:rowOff>
    </xdr:from>
    <xdr:to>
      <xdr:col>1</xdr:col>
      <xdr:colOff>636587</xdr:colOff>
      <xdr:row>76</xdr:row>
      <xdr:rowOff>7828</xdr:rowOff>
    </xdr:to>
    <xdr:pic>
      <xdr:nvPicPr>
        <xdr:cNvPr id="3" name="Picture 2" descr="{e7ffe1fa-20c2-4a04-8111-63b9b2afd250}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2863" y="8105775"/>
          <a:ext cx="603250" cy="588853"/>
        </a:xfrm>
        <a:prstGeom prst="rect">
          <a:avLst/>
        </a:prstGeom>
      </xdr:spPr>
    </xdr:pic>
    <xdr:clientData/>
  </xdr:twoCellAnchor>
  <xdr:twoCellAnchor editAs="oneCell">
    <xdr:from>
      <xdr:col>1</xdr:col>
      <xdr:colOff>38100</xdr:colOff>
      <xdr:row>65</xdr:row>
      <xdr:rowOff>100013</xdr:rowOff>
    </xdr:from>
    <xdr:to>
      <xdr:col>1</xdr:col>
      <xdr:colOff>641350</xdr:colOff>
      <xdr:row>67</xdr:row>
      <xdr:rowOff>15993</xdr:rowOff>
    </xdr:to>
    <xdr:pic>
      <xdr:nvPicPr>
        <xdr:cNvPr id="4" name="Picture 3" descr="{087ee7a9-a0b4-4efc-9c45-1edd70040c21}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7625" y="7529513"/>
          <a:ext cx="603250" cy="1445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6"/>
  <sheetViews>
    <sheetView showGridLines="0" workbookViewId="0"/>
  </sheetViews>
  <sheetFormatPr baseColWidth="10" defaultColWidth="9.140625" defaultRowHeight="9" customHeight="1" x14ac:dyDescent="0.25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" customHeight="1" x14ac:dyDescent="0.25">
      <c r="B1" s="1"/>
      <c r="C1" s="2"/>
      <c r="D1" s="3"/>
      <c r="E1" s="3"/>
      <c r="F1" s="3"/>
      <c r="G1" s="3"/>
      <c r="H1" s="3"/>
      <c r="I1" s="4"/>
    </row>
    <row r="2" spans="2:9" ht="9" customHeight="1" x14ac:dyDescent="0.25">
      <c r="B2" s="5"/>
      <c r="C2" s="6"/>
      <c r="D2" s="7"/>
      <c r="E2" s="53"/>
      <c r="F2" s="53"/>
      <c r="G2" s="53"/>
      <c r="H2" s="53"/>
      <c r="I2" s="8"/>
    </row>
    <row r="3" spans="2:9" ht="9" customHeight="1" x14ac:dyDescent="0.25">
      <c r="B3" s="5"/>
      <c r="C3" s="6"/>
      <c r="D3" s="7"/>
      <c r="E3" s="53"/>
      <c r="F3" s="53"/>
      <c r="G3" s="53"/>
      <c r="H3" s="53"/>
      <c r="I3" s="8"/>
    </row>
    <row r="4" spans="2:9" ht="9" customHeight="1" x14ac:dyDescent="0.25">
      <c r="B4" s="5"/>
      <c r="C4" s="6"/>
      <c r="D4" s="7"/>
      <c r="E4" s="53"/>
      <c r="F4" s="53"/>
      <c r="G4" s="53"/>
      <c r="H4" s="53"/>
      <c r="I4" s="8"/>
    </row>
    <row r="5" spans="2:9" ht="9" customHeight="1" x14ac:dyDescent="0.25">
      <c r="B5" s="5"/>
      <c r="C5" s="6"/>
      <c r="D5" s="7"/>
      <c r="E5" s="53"/>
      <c r="F5" s="53"/>
      <c r="G5" s="53"/>
      <c r="H5" s="53"/>
      <c r="I5" s="8"/>
    </row>
    <row r="6" spans="2:9" ht="9" customHeight="1" x14ac:dyDescent="0.25">
      <c r="B6" s="5"/>
      <c r="C6" s="6"/>
      <c r="D6" s="7"/>
      <c r="E6" s="53"/>
      <c r="F6" s="53"/>
      <c r="G6" s="53"/>
      <c r="H6" s="53"/>
      <c r="I6" s="8"/>
    </row>
    <row r="7" spans="2:9" ht="9" customHeight="1" x14ac:dyDescent="0.25">
      <c r="B7" s="5"/>
      <c r="C7" s="6"/>
      <c r="D7" s="7"/>
      <c r="E7" s="53"/>
      <c r="F7" s="53"/>
      <c r="G7" s="53"/>
      <c r="H7" s="53"/>
      <c r="I7" s="8"/>
    </row>
    <row r="8" spans="2:9" ht="9" customHeight="1" x14ac:dyDescent="0.25">
      <c r="B8" s="5"/>
      <c r="C8" s="6"/>
      <c r="D8" s="7"/>
      <c r="E8" s="53"/>
      <c r="F8" s="53"/>
      <c r="G8" s="53"/>
      <c r="H8" s="53"/>
      <c r="I8" s="8"/>
    </row>
    <row r="9" spans="2:9" ht="9" customHeight="1" x14ac:dyDescent="0.25">
      <c r="B9" s="5"/>
      <c r="C9" s="6"/>
      <c r="D9" s="7"/>
      <c r="E9" s="53"/>
      <c r="F9" s="53"/>
      <c r="G9" s="53"/>
      <c r="H9" s="53"/>
      <c r="I9" s="8"/>
    </row>
    <row r="10" spans="2:9" ht="9" customHeight="1" x14ac:dyDescent="0.25">
      <c r="B10" s="5"/>
      <c r="C10" s="6"/>
      <c r="D10" s="7"/>
      <c r="E10" s="53"/>
      <c r="F10" s="53"/>
      <c r="G10" s="53"/>
      <c r="H10" s="53"/>
      <c r="I10" s="8"/>
    </row>
    <row r="11" spans="2:9" ht="9" customHeight="1" x14ac:dyDescent="0.25">
      <c r="B11" s="5"/>
      <c r="C11" s="6"/>
      <c r="D11" s="7"/>
      <c r="E11" s="54" t="str">
        <f>IF(Paramètres!C5&lt;&gt;"",Paramètres!C5,"")</f>
        <v xml:space="preserve">CFA MOULIN RABAUD 
BATIMENT B 
</v>
      </c>
      <c r="F11" s="54"/>
      <c r="G11" s="54"/>
      <c r="H11" s="54"/>
      <c r="I11" s="8"/>
    </row>
    <row r="12" spans="2:9" ht="9" customHeight="1" x14ac:dyDescent="0.25">
      <c r="B12" s="5"/>
      <c r="C12" s="6"/>
      <c r="D12" s="7"/>
      <c r="E12" s="54"/>
      <c r="F12" s="54"/>
      <c r="G12" s="54"/>
      <c r="H12" s="54"/>
      <c r="I12" s="8"/>
    </row>
    <row r="13" spans="2:9" ht="9" customHeight="1" x14ac:dyDescent="0.25">
      <c r="B13" s="5"/>
      <c r="C13" s="6"/>
      <c r="D13" s="7"/>
      <c r="E13" s="54"/>
      <c r="F13" s="54"/>
      <c r="G13" s="54"/>
      <c r="H13" s="54"/>
      <c r="I13" s="8"/>
    </row>
    <row r="14" spans="2:9" ht="9" customHeight="1" x14ac:dyDescent="0.25">
      <c r="B14" s="5"/>
      <c r="C14" s="6"/>
      <c r="D14" s="7"/>
      <c r="E14" s="54"/>
      <c r="F14" s="54"/>
      <c r="G14" s="54"/>
      <c r="H14" s="54"/>
      <c r="I14" s="8"/>
    </row>
    <row r="15" spans="2:9" ht="9" customHeight="1" x14ac:dyDescent="0.25">
      <c r="B15" s="5"/>
      <c r="C15" s="6"/>
      <c r="D15" s="7"/>
      <c r="E15" s="54"/>
      <c r="F15" s="54"/>
      <c r="G15" s="54"/>
      <c r="H15" s="54"/>
      <c r="I15" s="8"/>
    </row>
    <row r="16" spans="2:9" ht="9" customHeight="1" x14ac:dyDescent="0.25">
      <c r="B16" s="5"/>
      <c r="C16" s="6"/>
      <c r="D16" s="7"/>
      <c r="E16" s="54"/>
      <c r="F16" s="54"/>
      <c r="G16" s="54"/>
      <c r="H16" s="54"/>
      <c r="I16" s="8"/>
    </row>
    <row r="17" spans="2:9" ht="9" customHeight="1" x14ac:dyDescent="0.25">
      <c r="B17" s="5"/>
      <c r="C17" s="6"/>
      <c r="D17" s="7"/>
      <c r="E17" s="54"/>
      <c r="F17" s="54"/>
      <c r="G17" s="54"/>
      <c r="H17" s="54"/>
      <c r="I17" s="8"/>
    </row>
    <row r="18" spans="2:9" ht="9" customHeight="1" x14ac:dyDescent="0.25">
      <c r="B18" s="5"/>
      <c r="C18" s="6"/>
      <c r="D18" s="7"/>
      <c r="E18" s="54"/>
      <c r="F18" s="54"/>
      <c r="G18" s="54"/>
      <c r="H18" s="54"/>
      <c r="I18" s="8"/>
    </row>
    <row r="19" spans="2:9" ht="9" customHeight="1" x14ac:dyDescent="0.25">
      <c r="B19" s="5"/>
      <c r="C19" s="6"/>
      <c r="D19" s="7"/>
      <c r="E19" s="54"/>
      <c r="F19" s="54"/>
      <c r="G19" s="54"/>
      <c r="H19" s="54"/>
      <c r="I19" s="8"/>
    </row>
    <row r="20" spans="2:9" ht="9" customHeight="1" x14ac:dyDescent="0.25">
      <c r="B20" s="5"/>
      <c r="C20" s="6"/>
      <c r="D20" s="7"/>
      <c r="E20" s="54" t="str">
        <f>IF(Paramètres!C24&lt;&gt;"",Paramètres!C24,"") &amp; CHAR(10) &amp; IF(Paramètres!C26&lt;&gt;"",Paramètres!C26,"") &amp; CHAR(10) &amp; IF(Paramètres!C28&lt;&gt;"",Paramètres!C28,"")</f>
        <v xml:space="preserve">
</v>
      </c>
      <c r="F20" s="54"/>
      <c r="G20" s="54"/>
      <c r="H20" s="54"/>
      <c r="I20" s="8"/>
    </row>
    <row r="21" spans="2:9" ht="9" customHeight="1" x14ac:dyDescent="0.25">
      <c r="B21" s="5"/>
      <c r="C21" s="6"/>
      <c r="D21" s="7"/>
      <c r="E21" s="54"/>
      <c r="F21" s="54"/>
      <c r="G21" s="54"/>
      <c r="H21" s="54"/>
      <c r="I21" s="8"/>
    </row>
    <row r="22" spans="2:9" ht="9" customHeight="1" x14ac:dyDescent="0.25">
      <c r="B22" s="5"/>
      <c r="C22" s="6"/>
      <c r="D22" s="7"/>
      <c r="E22" s="54"/>
      <c r="F22" s="54"/>
      <c r="G22" s="54"/>
      <c r="H22" s="54"/>
      <c r="I22" s="8"/>
    </row>
    <row r="23" spans="2:9" ht="9" customHeight="1" x14ac:dyDescent="0.25">
      <c r="B23" s="5"/>
      <c r="C23" s="6"/>
      <c r="D23" s="7"/>
      <c r="E23" s="54"/>
      <c r="F23" s="54"/>
      <c r="G23" s="54"/>
      <c r="H23" s="54"/>
      <c r="I23" s="8"/>
    </row>
    <row r="24" spans="2:9" ht="9" customHeight="1" x14ac:dyDescent="0.25">
      <c r="B24" s="5"/>
      <c r="C24" s="6"/>
      <c r="D24" s="7"/>
      <c r="E24" s="54"/>
      <c r="F24" s="54"/>
      <c r="G24" s="54"/>
      <c r="H24" s="54"/>
      <c r="I24" s="8"/>
    </row>
    <row r="25" spans="2:9" ht="9" customHeight="1" x14ac:dyDescent="0.25">
      <c r="B25" s="5"/>
      <c r="C25" s="6"/>
      <c r="D25" s="7"/>
      <c r="E25" s="54"/>
      <c r="F25" s="54"/>
      <c r="G25" s="54"/>
      <c r="H25" s="54"/>
      <c r="I25" s="8"/>
    </row>
    <row r="26" spans="2:9" ht="9" customHeight="1" x14ac:dyDescent="0.25">
      <c r="B26" s="5"/>
      <c r="C26" s="6"/>
      <c r="D26" s="7"/>
      <c r="E26" s="54"/>
      <c r="F26" s="54"/>
      <c r="G26" s="54"/>
      <c r="H26" s="54"/>
      <c r="I26" s="8"/>
    </row>
    <row r="27" spans="2:9" ht="9" customHeight="1" x14ac:dyDescent="0.25">
      <c r="B27" s="5"/>
      <c r="C27" s="6"/>
      <c r="D27" s="7"/>
      <c r="E27" s="54"/>
      <c r="F27" s="54"/>
      <c r="G27" s="54"/>
      <c r="H27" s="54"/>
      <c r="I27" s="8"/>
    </row>
    <row r="28" spans="2:9" ht="9" customHeight="1" x14ac:dyDescent="0.25">
      <c r="B28" s="5"/>
      <c r="C28" s="6"/>
      <c r="D28" s="7"/>
      <c r="E28" s="53"/>
      <c r="F28" s="53"/>
      <c r="G28" s="53"/>
      <c r="H28" s="53"/>
      <c r="I28" s="8"/>
    </row>
    <row r="29" spans="2:9" ht="9" customHeight="1" x14ac:dyDescent="0.25">
      <c r="B29" s="5"/>
      <c r="C29" s="6"/>
      <c r="D29" s="7"/>
      <c r="E29" s="53"/>
      <c r="F29" s="53"/>
      <c r="G29" s="53"/>
      <c r="H29" s="53"/>
      <c r="I29" s="8"/>
    </row>
    <row r="30" spans="2:9" ht="9" customHeight="1" x14ac:dyDescent="0.25">
      <c r="B30" s="5"/>
      <c r="C30" s="6"/>
      <c r="D30" s="7"/>
      <c r="E30" s="53"/>
      <c r="F30" s="53"/>
      <c r="G30" s="53"/>
      <c r="H30" s="53"/>
      <c r="I30" s="8"/>
    </row>
    <row r="31" spans="2:9" ht="9" customHeight="1" x14ac:dyDescent="0.25">
      <c r="B31" s="5"/>
      <c r="C31" s="6"/>
      <c r="D31" s="7"/>
      <c r="E31" s="53"/>
      <c r="F31" s="53"/>
      <c r="G31" s="53"/>
      <c r="H31" s="53"/>
      <c r="I31" s="8"/>
    </row>
    <row r="32" spans="2:9" ht="9" customHeight="1" x14ac:dyDescent="0.25">
      <c r="B32" s="5"/>
      <c r="C32" s="6"/>
      <c r="D32" s="7"/>
      <c r="E32" s="53"/>
      <c r="F32" s="53"/>
      <c r="G32" s="53"/>
      <c r="H32" s="53"/>
      <c r="I32" s="8"/>
    </row>
    <row r="33" spans="2:9" ht="9" customHeight="1" x14ac:dyDescent="0.25">
      <c r="B33" s="5"/>
      <c r="C33" s="6"/>
      <c r="D33" s="7"/>
      <c r="E33" s="53"/>
      <c r="F33" s="53"/>
      <c r="G33" s="53"/>
      <c r="H33" s="53"/>
      <c r="I33" s="8"/>
    </row>
    <row r="34" spans="2:9" ht="9" customHeight="1" x14ac:dyDescent="0.25">
      <c r="B34" s="5"/>
      <c r="C34" s="6"/>
      <c r="D34" s="7"/>
      <c r="E34" s="53"/>
      <c r="F34" s="53"/>
      <c r="G34" s="53"/>
      <c r="H34" s="53"/>
      <c r="I34" s="8"/>
    </row>
    <row r="35" spans="2:9" ht="9" customHeight="1" x14ac:dyDescent="0.25">
      <c r="B35" s="5"/>
      <c r="C35" s="6"/>
      <c r="D35" s="7"/>
      <c r="E35" s="53"/>
      <c r="F35" s="53"/>
      <c r="G35" s="53"/>
      <c r="H35" s="53"/>
      <c r="I35" s="8"/>
    </row>
    <row r="36" spans="2:9" ht="9" customHeight="1" x14ac:dyDescent="0.25">
      <c r="B36" s="5"/>
      <c r="C36" s="6"/>
      <c r="D36" s="7"/>
      <c r="E36" s="53"/>
      <c r="F36" s="53"/>
      <c r="G36" s="53"/>
      <c r="H36" s="53"/>
      <c r="I36" s="8"/>
    </row>
    <row r="37" spans="2:9" ht="9" customHeight="1" x14ac:dyDescent="0.25">
      <c r="B37" s="5"/>
      <c r="C37" s="6"/>
      <c r="D37" s="7"/>
      <c r="E37" s="53"/>
      <c r="F37" s="53"/>
      <c r="G37" s="53"/>
      <c r="H37" s="53"/>
      <c r="I37" s="8"/>
    </row>
    <row r="38" spans="2:9" ht="9" customHeight="1" x14ac:dyDescent="0.25">
      <c r="B38" s="5"/>
      <c r="C38" s="6"/>
      <c r="D38" s="7"/>
      <c r="E38" s="53"/>
      <c r="F38" s="53"/>
      <c r="G38" s="53"/>
      <c r="H38" s="53"/>
      <c r="I38" s="8"/>
    </row>
    <row r="39" spans="2:9" ht="9" customHeight="1" x14ac:dyDescent="0.25">
      <c r="B39" s="5"/>
      <c r="C39" s="6"/>
      <c r="D39" s="7"/>
      <c r="E39" s="53"/>
      <c r="F39" s="53"/>
      <c r="G39" s="53"/>
      <c r="H39" s="53"/>
      <c r="I39" s="8"/>
    </row>
    <row r="40" spans="2:9" ht="9" customHeight="1" x14ac:dyDescent="0.25">
      <c r="B40" s="5"/>
      <c r="C40" s="6"/>
      <c r="D40" s="7"/>
      <c r="E40" s="53"/>
      <c r="F40" s="53"/>
      <c r="G40" s="53"/>
      <c r="H40" s="53"/>
      <c r="I40" s="8"/>
    </row>
    <row r="41" spans="2:9" ht="9" customHeight="1" x14ac:dyDescent="0.25">
      <c r="B41" s="5"/>
      <c r="C41" s="6"/>
      <c r="D41" s="7"/>
      <c r="E41" s="53"/>
      <c r="F41" s="53"/>
      <c r="G41" s="53"/>
      <c r="H41" s="53"/>
      <c r="I41" s="8"/>
    </row>
    <row r="42" spans="2:9" ht="9" customHeight="1" x14ac:dyDescent="0.25">
      <c r="B42" s="5"/>
      <c r="C42" s="6"/>
      <c r="D42" s="7"/>
      <c r="E42" s="53"/>
      <c r="F42" s="53"/>
      <c r="G42" s="53"/>
      <c r="H42" s="53"/>
      <c r="I42" s="8"/>
    </row>
    <row r="43" spans="2:9" ht="9" customHeight="1" x14ac:dyDescent="0.25">
      <c r="B43" s="5"/>
      <c r="C43" s="6"/>
      <c r="D43" s="7"/>
      <c r="E43" s="53"/>
      <c r="F43" s="53"/>
      <c r="G43" s="53"/>
      <c r="H43" s="53"/>
      <c r="I43" s="8"/>
    </row>
    <row r="44" spans="2:9" ht="9" customHeight="1" x14ac:dyDescent="0.25">
      <c r="B44" s="5"/>
      <c r="C44" s="6"/>
      <c r="D44" s="7"/>
      <c r="E44" s="53"/>
      <c r="F44" s="53"/>
      <c r="G44" s="53"/>
      <c r="H44" s="53"/>
      <c r="I44" s="8"/>
    </row>
    <row r="45" spans="2:9" ht="9" customHeight="1" x14ac:dyDescent="0.25">
      <c r="B45" s="5"/>
      <c r="C45" s="6"/>
      <c r="D45" s="7"/>
      <c r="E45" s="53"/>
      <c r="F45" s="53"/>
      <c r="G45" s="53"/>
      <c r="H45" s="53"/>
      <c r="I45" s="8"/>
    </row>
    <row r="46" spans="2:9" ht="9" customHeight="1" x14ac:dyDescent="0.25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25">
      <c r="B47" s="5"/>
      <c r="C47" s="6"/>
      <c r="D47" s="7"/>
      <c r="E47" s="53"/>
      <c r="F47" s="53"/>
      <c r="G47" s="53"/>
      <c r="H47" s="53"/>
      <c r="I47" s="8"/>
    </row>
    <row r="48" spans="2:9" ht="9" customHeight="1" x14ac:dyDescent="0.25">
      <c r="B48" s="5"/>
      <c r="C48" s="6"/>
      <c r="D48" s="7"/>
      <c r="E48" s="53"/>
      <c r="F48" s="53"/>
      <c r="G48" s="53"/>
      <c r="H48" s="53"/>
      <c r="I48" s="8"/>
    </row>
    <row r="49" spans="2:9" ht="9" customHeight="1" x14ac:dyDescent="0.25">
      <c r="B49" s="5"/>
      <c r="C49" s="6"/>
      <c r="D49" s="7"/>
      <c r="E49" s="53"/>
      <c r="F49" s="53"/>
      <c r="G49" s="53"/>
      <c r="H49" s="53"/>
      <c r="I49" s="8"/>
    </row>
    <row r="50" spans="2:9" ht="9" customHeight="1" x14ac:dyDescent="0.25">
      <c r="B50" s="5"/>
      <c r="C50" s="6"/>
      <c r="D50" s="7"/>
      <c r="E50" s="53"/>
      <c r="F50" s="53"/>
      <c r="G50" s="53"/>
      <c r="H50" s="53"/>
      <c r="I50" s="8"/>
    </row>
    <row r="51" spans="2:9" ht="9" customHeight="1" x14ac:dyDescent="0.25">
      <c r="B51" s="5"/>
      <c r="C51" s="6"/>
      <c r="D51" s="7"/>
      <c r="E51" s="53"/>
      <c r="F51" s="53"/>
      <c r="G51" s="53"/>
      <c r="H51" s="53"/>
      <c r="I51" s="8"/>
    </row>
    <row r="52" spans="2:9" ht="9" customHeight="1" x14ac:dyDescent="0.25">
      <c r="B52" s="5"/>
      <c r="C52" s="6"/>
      <c r="D52" s="7"/>
      <c r="E52" s="53"/>
      <c r="F52" s="53"/>
      <c r="G52" s="53"/>
      <c r="H52" s="53"/>
      <c r="I52" s="8"/>
    </row>
    <row r="53" spans="2:9" ht="9" customHeight="1" x14ac:dyDescent="0.25">
      <c r="B53" s="5"/>
      <c r="C53" s="6"/>
      <c r="D53" s="7"/>
      <c r="E53" s="53"/>
      <c r="F53" s="53"/>
      <c r="G53" s="53"/>
      <c r="H53" s="53"/>
      <c r="I53" s="8"/>
    </row>
    <row r="54" spans="2:9" ht="9" customHeight="1" x14ac:dyDescent="0.25">
      <c r="B54" s="5"/>
      <c r="C54" s="6"/>
      <c r="D54" s="7"/>
      <c r="E54" s="53"/>
      <c r="F54" s="53"/>
      <c r="G54" s="53"/>
      <c r="H54" s="53"/>
      <c r="I54" s="8"/>
    </row>
    <row r="55" spans="2:9" ht="9" customHeight="1" x14ac:dyDescent="0.25">
      <c r="B55" s="5"/>
      <c r="C55" s="6"/>
      <c r="D55" s="7"/>
      <c r="E55" s="53"/>
      <c r="F55" s="53"/>
      <c r="G55" s="53"/>
      <c r="H55" s="53"/>
      <c r="I55" s="8"/>
    </row>
    <row r="56" spans="2:9" ht="9" customHeight="1" x14ac:dyDescent="0.25">
      <c r="B56" s="5"/>
      <c r="C56" s="6"/>
      <c r="D56" s="7"/>
      <c r="E56" s="53"/>
      <c r="F56" s="53"/>
      <c r="G56" s="53"/>
      <c r="H56" s="53"/>
      <c r="I56" s="8"/>
    </row>
    <row r="57" spans="2:9" ht="9" customHeight="1" x14ac:dyDescent="0.25">
      <c r="B57" s="5"/>
      <c r="C57" s="6"/>
      <c r="D57" s="7"/>
      <c r="E57" s="53"/>
      <c r="F57" s="53"/>
      <c r="G57" s="53"/>
      <c r="H57" s="53"/>
      <c r="I57" s="8"/>
    </row>
    <row r="58" spans="2:9" ht="9" customHeight="1" x14ac:dyDescent="0.25">
      <c r="B58" s="5"/>
      <c r="C58" s="6"/>
      <c r="D58" s="7"/>
      <c r="E58" s="53"/>
      <c r="F58" s="53"/>
      <c r="G58" s="53"/>
      <c r="H58" s="53"/>
      <c r="I58" s="8"/>
    </row>
    <row r="59" spans="2:9" ht="9" customHeight="1" x14ac:dyDescent="0.25">
      <c r="B59" s="5"/>
      <c r="C59" s="6"/>
      <c r="D59" s="7"/>
      <c r="E59" s="7"/>
      <c r="F59" s="7"/>
      <c r="G59" s="7"/>
      <c r="H59" s="7"/>
      <c r="I59" s="8"/>
    </row>
    <row r="60" spans="2:9" ht="9" customHeight="1" x14ac:dyDescent="0.25">
      <c r="B60" s="5"/>
      <c r="C60" s="6"/>
      <c r="D60" s="7"/>
      <c r="E60" s="55" t="str">
        <f>IF(Paramètres!C9&lt;&gt;"",Paramètres!C9,"")</f>
        <v>Lot n°3</v>
      </c>
      <c r="F60" s="55"/>
      <c r="G60" s="55"/>
      <c r="H60" s="55"/>
      <c r="I60" s="8"/>
    </row>
    <row r="61" spans="2:9" ht="9" customHeight="1" x14ac:dyDescent="0.25">
      <c r="B61" s="5"/>
      <c r="C61" s="6"/>
      <c r="D61" s="7"/>
      <c r="E61" s="55"/>
      <c r="F61" s="55"/>
      <c r="G61" s="55"/>
      <c r="H61" s="55"/>
      <c r="I61" s="8"/>
    </row>
    <row r="62" spans="2:9" ht="9" customHeight="1" x14ac:dyDescent="0.25">
      <c r="B62" s="5"/>
      <c r="C62" s="6"/>
      <c r="D62" s="7"/>
      <c r="E62" s="55"/>
      <c r="F62" s="55"/>
      <c r="G62" s="55"/>
      <c r="H62" s="55"/>
      <c r="I62" s="8"/>
    </row>
    <row r="63" spans="2:9" ht="9" customHeight="1" x14ac:dyDescent="0.25">
      <c r="B63" s="5"/>
      <c r="C63" s="6"/>
      <c r="D63" s="7"/>
      <c r="E63" s="55" t="str">
        <f>IF(Paramètres!C11&lt;&gt;"",Paramètres!C11,"")</f>
        <v>DEMOLITION - GROS OEUVRE</v>
      </c>
      <c r="F63" s="55"/>
      <c r="G63" s="55"/>
      <c r="H63" s="55"/>
      <c r="I63" s="8"/>
    </row>
    <row r="64" spans="2:9" ht="9" customHeight="1" x14ac:dyDescent="0.25">
      <c r="B64" s="67"/>
      <c r="C64" s="65" t="s">
        <v>6</v>
      </c>
      <c r="D64" s="7"/>
      <c r="E64" s="55"/>
      <c r="F64" s="55"/>
      <c r="G64" s="55"/>
      <c r="H64" s="55"/>
      <c r="I64" s="8"/>
    </row>
    <row r="65" spans="2:9" ht="9" customHeight="1" x14ac:dyDescent="0.25">
      <c r="B65" s="67"/>
      <c r="C65" s="66"/>
      <c r="D65" s="7"/>
      <c r="E65" s="55"/>
      <c r="F65" s="55"/>
      <c r="G65" s="55"/>
      <c r="H65" s="55"/>
      <c r="I65" s="8"/>
    </row>
    <row r="66" spans="2:9" ht="9" customHeight="1" x14ac:dyDescent="0.25">
      <c r="B66" s="67"/>
      <c r="C66" s="66"/>
      <c r="D66" s="7"/>
      <c r="E66" s="55"/>
      <c r="F66" s="55"/>
      <c r="G66" s="55"/>
      <c r="H66" s="55"/>
      <c r="I66" s="8"/>
    </row>
    <row r="67" spans="2:9" ht="9" customHeight="1" x14ac:dyDescent="0.25">
      <c r="B67" s="67"/>
      <c r="C67" s="66"/>
      <c r="D67" s="7"/>
      <c r="E67" s="55"/>
      <c r="F67" s="55"/>
      <c r="G67" s="55"/>
      <c r="H67" s="55"/>
      <c r="I67" s="8"/>
    </row>
    <row r="68" spans="2:9" ht="9" customHeight="1" x14ac:dyDescent="0.25">
      <c r="B68" s="67"/>
      <c r="C68" s="66"/>
      <c r="D68" s="7"/>
      <c r="E68" s="55"/>
      <c r="F68" s="55"/>
      <c r="G68" s="55"/>
      <c r="H68" s="55"/>
      <c r="I68" s="8"/>
    </row>
    <row r="69" spans="2:9" ht="9" customHeight="1" x14ac:dyDescent="0.25">
      <c r="B69" s="67"/>
      <c r="C69" s="66"/>
      <c r="D69" s="7"/>
      <c r="E69" s="55"/>
      <c r="F69" s="55"/>
      <c r="G69" s="55"/>
      <c r="H69" s="55"/>
      <c r="I69" s="8"/>
    </row>
    <row r="70" spans="2:9" ht="9" customHeight="1" x14ac:dyDescent="0.25">
      <c r="B70" s="67"/>
      <c r="C70" s="66"/>
      <c r="D70" s="7"/>
      <c r="E70" s="56" t="str">
        <f>IF(Paramètres!C3&lt;&gt;"",Paramètres!C3,"")</f>
        <v>DPGF</v>
      </c>
      <c r="F70" s="57"/>
      <c r="G70" s="57"/>
      <c r="H70" s="58"/>
      <c r="I70" s="8"/>
    </row>
    <row r="71" spans="2:9" ht="9" customHeight="1" x14ac:dyDescent="0.25">
      <c r="B71" s="67"/>
      <c r="C71" s="65" t="s">
        <v>5</v>
      </c>
      <c r="D71" s="7"/>
      <c r="E71" s="59"/>
      <c r="F71" s="54"/>
      <c r="G71" s="54"/>
      <c r="H71" s="60"/>
      <c r="I71" s="8"/>
    </row>
    <row r="72" spans="2:9" ht="9" customHeight="1" x14ac:dyDescent="0.25">
      <c r="B72" s="67"/>
      <c r="C72" s="66"/>
      <c r="D72" s="7"/>
      <c r="E72" s="59"/>
      <c r="F72" s="54"/>
      <c r="G72" s="54"/>
      <c r="H72" s="60"/>
      <c r="I72" s="8"/>
    </row>
    <row r="73" spans="2:9" ht="9" customHeight="1" x14ac:dyDescent="0.25">
      <c r="B73" s="67"/>
      <c r="C73" s="66"/>
      <c r="D73" s="7"/>
      <c r="E73" s="59"/>
      <c r="F73" s="54"/>
      <c r="G73" s="54"/>
      <c r="H73" s="60"/>
      <c r="I73" s="8"/>
    </row>
    <row r="74" spans="2:9" ht="9" customHeight="1" x14ac:dyDescent="0.25">
      <c r="B74" s="67"/>
      <c r="C74" s="66"/>
      <c r="D74" s="7"/>
      <c r="E74" s="59"/>
      <c r="F74" s="54"/>
      <c r="G74" s="54"/>
      <c r="H74" s="60"/>
      <c r="I74" s="8"/>
    </row>
    <row r="75" spans="2:9" ht="9" customHeight="1" x14ac:dyDescent="0.25">
      <c r="B75" s="67"/>
      <c r="C75" s="66"/>
      <c r="D75" s="7"/>
      <c r="E75" s="59"/>
      <c r="F75" s="54"/>
      <c r="G75" s="54"/>
      <c r="H75" s="60"/>
      <c r="I75" s="8"/>
    </row>
    <row r="76" spans="2:9" ht="9" customHeight="1" x14ac:dyDescent="0.25">
      <c r="B76" s="67"/>
      <c r="C76" s="66"/>
      <c r="D76" s="7"/>
      <c r="E76" s="61"/>
      <c r="F76" s="62"/>
      <c r="G76" s="62"/>
      <c r="H76" s="63"/>
      <c r="I76" s="8"/>
    </row>
    <row r="77" spans="2:9" ht="9" customHeight="1" x14ac:dyDescent="0.25">
      <c r="B77" s="67"/>
      <c r="C77" s="66"/>
      <c r="D77" s="7"/>
      <c r="E77" s="7"/>
      <c r="F77" s="7"/>
      <c r="G77" s="7"/>
      <c r="H77" s="7"/>
      <c r="I77" s="8"/>
    </row>
    <row r="78" spans="2:9" ht="9" customHeight="1" x14ac:dyDescent="0.25">
      <c r="B78" s="67"/>
      <c r="C78" s="65" t="s">
        <v>4</v>
      </c>
      <c r="D78" s="7"/>
      <c r="E78" s="7"/>
      <c r="F78" s="64" t="s">
        <v>0</v>
      </c>
      <c r="G78" s="64" t="str">
        <f>IF(Paramètres!C7&lt;&gt;"",Paramètres!C7,"")</f>
        <v/>
      </c>
      <c r="H78" s="7"/>
      <c r="I78" s="8"/>
    </row>
    <row r="79" spans="2:9" ht="9" customHeight="1" x14ac:dyDescent="0.25">
      <c r="B79" s="67"/>
      <c r="C79" s="66"/>
      <c r="D79" s="7"/>
      <c r="E79" s="7"/>
      <c r="F79" s="64"/>
      <c r="G79" s="64"/>
      <c r="H79" s="7"/>
      <c r="I79" s="8"/>
    </row>
    <row r="80" spans="2:9" ht="9" customHeight="1" x14ac:dyDescent="0.25">
      <c r="B80" s="67"/>
      <c r="C80" s="66"/>
      <c r="D80" s="7"/>
      <c r="E80" s="7"/>
      <c r="F80" s="64" t="s">
        <v>1</v>
      </c>
      <c r="G80" s="64" t="str">
        <f>IF(Paramètres!C13&lt;&gt;"",Paramètres!C13,"")</f>
        <v>14/11/2024</v>
      </c>
      <c r="H80" s="7"/>
      <c r="I80" s="8"/>
    </row>
    <row r="81" spans="2:9" ht="9" customHeight="1" x14ac:dyDescent="0.25">
      <c r="B81" s="67"/>
      <c r="C81" s="66"/>
      <c r="D81" s="7"/>
      <c r="E81" s="7"/>
      <c r="F81" s="64"/>
      <c r="G81" s="64"/>
      <c r="H81" s="7"/>
      <c r="I81" s="8"/>
    </row>
    <row r="82" spans="2:9" ht="9" customHeight="1" x14ac:dyDescent="0.25">
      <c r="B82" s="67"/>
      <c r="C82" s="66"/>
      <c r="D82" s="7"/>
      <c r="E82" s="7"/>
      <c r="F82" s="64" t="s">
        <v>2</v>
      </c>
      <c r="G82" s="64" t="str">
        <f>IF(Paramètres!C15&lt;&gt;"",Paramètres!C15,"")</f>
        <v>DCE</v>
      </c>
      <c r="H82" s="7"/>
      <c r="I82" s="8"/>
    </row>
    <row r="83" spans="2:9" ht="9" customHeight="1" x14ac:dyDescent="0.25">
      <c r="B83" s="67"/>
      <c r="C83" s="66"/>
      <c r="D83" s="7"/>
      <c r="E83" s="7"/>
      <c r="F83" s="64"/>
      <c r="G83" s="64"/>
      <c r="H83" s="7"/>
      <c r="I83" s="8"/>
    </row>
    <row r="84" spans="2:9" ht="9" customHeight="1" x14ac:dyDescent="0.25">
      <c r="B84" s="67"/>
      <c r="C84" s="66"/>
      <c r="D84" s="7"/>
      <c r="E84" s="7"/>
      <c r="F84" s="64" t="s">
        <v>3</v>
      </c>
      <c r="G84" s="64" t="str">
        <f>IF(Paramètres!C17&lt;&gt;"",Paramètres!C17,"")</f>
        <v/>
      </c>
      <c r="H84" s="7"/>
      <c r="I84" s="8"/>
    </row>
    <row r="85" spans="2:9" ht="9" customHeight="1" x14ac:dyDescent="0.25">
      <c r="B85" s="5"/>
      <c r="C85" s="6"/>
      <c r="D85" s="7"/>
      <c r="E85" s="7"/>
      <c r="F85" s="64"/>
      <c r="G85" s="64"/>
      <c r="H85" s="7"/>
      <c r="I85" s="8"/>
    </row>
    <row r="86" spans="2:9" ht="9" customHeight="1" x14ac:dyDescent="0.25">
      <c r="B86" s="9"/>
      <c r="C86" s="10"/>
      <c r="D86" s="11"/>
      <c r="E86" s="11"/>
      <c r="F86" s="11"/>
      <c r="G86" s="11"/>
      <c r="H86" s="11"/>
      <c r="I86" s="12"/>
    </row>
  </sheetData>
  <sheetProtection password="E95E" sheet="1" objects="1" selectLockedCells="1"/>
  <mergeCells count="23">
    <mergeCell ref="C78:C84"/>
    <mergeCell ref="B78:B84"/>
    <mergeCell ref="C71:C77"/>
    <mergeCell ref="B71:B77"/>
    <mergeCell ref="C64:C70"/>
    <mergeCell ref="B64:B70"/>
    <mergeCell ref="F80:F81"/>
    <mergeCell ref="G80:G81"/>
    <mergeCell ref="F82:F83"/>
    <mergeCell ref="G82:G83"/>
    <mergeCell ref="F84:F85"/>
    <mergeCell ref="G84:G85"/>
    <mergeCell ref="E60:H62"/>
    <mergeCell ref="E63:H69"/>
    <mergeCell ref="E70:H76"/>
    <mergeCell ref="F78:F79"/>
    <mergeCell ref="G78:G79"/>
    <mergeCell ref="E2:H10"/>
    <mergeCell ref="E11:H19"/>
    <mergeCell ref="E20:H27"/>
    <mergeCell ref="E28:H45"/>
    <mergeCell ref="E47:E58"/>
    <mergeCell ref="F47:H58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Q203"/>
  <sheetViews>
    <sheetView showGridLines="0" tabSelected="1" workbookViewId="0">
      <pane ySplit="3" topLeftCell="A4" activePane="bottomLeft" state="frozen"/>
      <selection pane="bottomLeft" activeCell="H10" sqref="H10"/>
    </sheetView>
  </sheetViews>
  <sheetFormatPr baseColWidth="10" defaultColWidth="9.140625" defaultRowHeight="15" x14ac:dyDescent="0.25"/>
  <cols>
    <col min="1" max="1" width="0" hidden="1" customWidth="1"/>
    <col min="2" max="2" width="6.5703125" customWidth="1"/>
    <col min="3" max="3" width="28.5703125" customWidth="1"/>
    <col min="4" max="8" width="8.140625" customWidth="1"/>
    <col min="9" max="10" width="12.5703125" customWidth="1"/>
    <col min="11" max="17" width="0" hidden="1" customWidth="1"/>
    <col min="18" max="69" width="10.7109375" customWidth="1"/>
  </cols>
  <sheetData>
    <row r="1" spans="1:17" hidden="1" x14ac:dyDescent="0.25">
      <c r="A1" s="7" t="s">
        <v>7</v>
      </c>
      <c r="B1" s="7" t="s">
        <v>8</v>
      </c>
      <c r="C1" s="7" t="s">
        <v>9</v>
      </c>
      <c r="D1" s="7" t="s">
        <v>10</v>
      </c>
      <c r="E1" s="7" t="s">
        <v>11</v>
      </c>
      <c r="F1" s="7" t="s">
        <v>12</v>
      </c>
      <c r="G1" s="7" t="s">
        <v>13</v>
      </c>
      <c r="H1" s="7" t="s">
        <v>14</v>
      </c>
      <c r="I1" s="7" t="s">
        <v>15</v>
      </c>
      <c r="J1" s="7" t="s">
        <v>16</v>
      </c>
      <c r="K1" s="7" t="s">
        <v>17</v>
      </c>
      <c r="M1" s="7" t="s">
        <v>18</v>
      </c>
      <c r="N1" s="7" t="s">
        <v>19</v>
      </c>
      <c r="O1" s="7" t="s">
        <v>20</v>
      </c>
      <c r="P1" s="7" t="s">
        <v>21</v>
      </c>
      <c r="Q1" s="7" t="s">
        <v>22</v>
      </c>
    </row>
    <row r="3" spans="1:17" ht="22.5" x14ac:dyDescent="0.25">
      <c r="A3" s="7" t="s">
        <v>23</v>
      </c>
      <c r="B3" s="13" t="s">
        <v>24</v>
      </c>
      <c r="C3" s="68" t="s">
        <v>25</v>
      </c>
      <c r="D3" s="68"/>
      <c r="E3" s="68"/>
      <c r="F3" s="13" t="s">
        <v>12</v>
      </c>
      <c r="G3" s="13" t="s">
        <v>26</v>
      </c>
      <c r="H3" s="13" t="s">
        <v>27</v>
      </c>
      <c r="I3" s="13" t="s">
        <v>28</v>
      </c>
      <c r="J3" s="13" t="s">
        <v>29</v>
      </c>
      <c r="K3" s="13" t="s">
        <v>30</v>
      </c>
      <c r="L3" s="13" t="s">
        <v>31</v>
      </c>
      <c r="M3" s="13" t="s">
        <v>32</v>
      </c>
      <c r="N3" s="13" t="s">
        <v>33</v>
      </c>
      <c r="O3" s="13" t="s">
        <v>34</v>
      </c>
      <c r="P3" s="13" t="s">
        <v>35</v>
      </c>
      <c r="Q3" s="13" t="s">
        <v>36</v>
      </c>
    </row>
    <row r="4" spans="1:17" ht="18.600000000000001" customHeight="1" x14ac:dyDescent="0.25">
      <c r="A4" s="7">
        <v>2</v>
      </c>
      <c r="B4" s="14" t="s">
        <v>37</v>
      </c>
      <c r="C4" s="69" t="s">
        <v>38</v>
      </c>
      <c r="D4" s="69"/>
      <c r="E4" s="69"/>
      <c r="F4" s="15"/>
      <c r="G4" s="15"/>
      <c r="H4" s="15"/>
      <c r="I4" s="15"/>
      <c r="J4" s="14"/>
      <c r="K4" s="7"/>
    </row>
    <row r="5" spans="1:17" hidden="1" x14ac:dyDescent="0.25">
      <c r="A5" s="7">
        <v>3</v>
      </c>
    </row>
    <row r="6" spans="1:17" hidden="1" x14ac:dyDescent="0.25">
      <c r="A6" s="7" t="s">
        <v>39</v>
      </c>
    </row>
    <row r="7" spans="1:17" ht="18.600000000000001" customHeight="1" x14ac:dyDescent="0.25">
      <c r="A7" s="7">
        <v>3</v>
      </c>
      <c r="B7" s="16" t="s">
        <v>40</v>
      </c>
      <c r="C7" s="70" t="s">
        <v>38</v>
      </c>
      <c r="D7" s="70"/>
      <c r="E7" s="70"/>
      <c r="F7" s="17"/>
      <c r="G7" s="17"/>
      <c r="H7" s="17"/>
      <c r="I7" s="17"/>
      <c r="J7" s="18"/>
      <c r="K7" s="7"/>
    </row>
    <row r="8" spans="1:17" x14ac:dyDescent="0.25">
      <c r="A8" s="7">
        <v>4</v>
      </c>
      <c r="B8" s="16" t="s">
        <v>41</v>
      </c>
      <c r="C8" s="71" t="s">
        <v>42</v>
      </c>
      <c r="D8" s="71"/>
      <c r="E8" s="71"/>
      <c r="F8" s="19"/>
      <c r="G8" s="19"/>
      <c r="H8" s="19"/>
      <c r="I8" s="19"/>
      <c r="J8" s="20"/>
      <c r="K8" s="7"/>
    </row>
    <row r="9" spans="1:17" hidden="1" x14ac:dyDescent="0.25">
      <c r="A9" s="7" t="s">
        <v>43</v>
      </c>
    </row>
    <row r="10" spans="1:17" x14ac:dyDescent="0.25">
      <c r="A10" s="7">
        <v>9</v>
      </c>
      <c r="B10" s="21" t="s">
        <v>44</v>
      </c>
      <c r="C10" s="72" t="s">
        <v>42</v>
      </c>
      <c r="D10" s="73"/>
      <c r="E10" s="73"/>
      <c r="F10" s="23" t="s">
        <v>45</v>
      </c>
      <c r="G10" s="24">
        <v>1</v>
      </c>
      <c r="H10" s="25"/>
      <c r="I10" s="26"/>
      <c r="J10" s="27">
        <f>IF(AND(G10= "",H10= ""), 0, ROUND(ROUND(I10, 2) * ROUND(IF(H10="",G10,H10),  0), 2))</f>
        <v>0</v>
      </c>
      <c r="K10" s="7"/>
      <c r="M10" s="28">
        <v>0.2</v>
      </c>
      <c r="Q10" s="7">
        <v>1415</v>
      </c>
    </row>
    <row r="11" spans="1:17" hidden="1" x14ac:dyDescent="0.25">
      <c r="A11" s="7" t="s">
        <v>46</v>
      </c>
    </row>
    <row r="12" spans="1:17" hidden="1" x14ac:dyDescent="0.25">
      <c r="A12" s="7" t="s">
        <v>47</v>
      </c>
    </row>
    <row r="13" spans="1:17" x14ac:dyDescent="0.25">
      <c r="A13" s="7">
        <v>4</v>
      </c>
      <c r="B13" s="16" t="s">
        <v>48</v>
      </c>
      <c r="C13" s="71" t="s">
        <v>49</v>
      </c>
      <c r="D13" s="71"/>
      <c r="E13" s="71"/>
      <c r="F13" s="19"/>
      <c r="G13" s="19"/>
      <c r="H13" s="19"/>
      <c r="I13" s="19"/>
      <c r="J13" s="20"/>
      <c r="K13" s="7"/>
    </row>
    <row r="14" spans="1:17" hidden="1" x14ac:dyDescent="0.25">
      <c r="A14" s="7" t="s">
        <v>43</v>
      </c>
    </row>
    <row r="15" spans="1:17" x14ac:dyDescent="0.25">
      <c r="A15" s="7">
        <v>9</v>
      </c>
      <c r="B15" s="21" t="s">
        <v>50</v>
      </c>
      <c r="C15" s="72" t="s">
        <v>49</v>
      </c>
      <c r="D15" s="73"/>
      <c r="E15" s="73"/>
      <c r="F15" s="23" t="s">
        <v>51</v>
      </c>
      <c r="G15" s="29">
        <v>1</v>
      </c>
      <c r="H15" s="30"/>
      <c r="I15" s="26"/>
      <c r="J15" s="27">
        <f>IF(AND(G15= "",H15= ""), 0, ROUND(ROUND(I15, 2) * ROUND(IF(H15="",G15,H15),  3), 2))</f>
        <v>0</v>
      </c>
      <c r="K15" s="7"/>
      <c r="M15" s="28">
        <v>0.2</v>
      </c>
      <c r="Q15" s="7">
        <v>1415</v>
      </c>
    </row>
    <row r="16" spans="1:17" hidden="1" x14ac:dyDescent="0.25">
      <c r="A16" s="7" t="s">
        <v>46</v>
      </c>
    </row>
    <row r="17" spans="1:17" hidden="1" x14ac:dyDescent="0.25">
      <c r="A17" s="7" t="s">
        <v>47</v>
      </c>
    </row>
    <row r="18" spans="1:17" x14ac:dyDescent="0.25">
      <c r="A18" s="7">
        <v>4</v>
      </c>
      <c r="B18" s="16" t="s">
        <v>52</v>
      </c>
      <c r="C18" s="71" t="s">
        <v>53</v>
      </c>
      <c r="D18" s="71"/>
      <c r="E18" s="71"/>
      <c r="F18" s="19"/>
      <c r="G18" s="19"/>
      <c r="H18" s="19"/>
      <c r="I18" s="19"/>
      <c r="J18" s="20"/>
      <c r="K18" s="7"/>
    </row>
    <row r="19" spans="1:17" ht="16.899999999999999" customHeight="1" x14ac:dyDescent="0.25">
      <c r="A19" s="7">
        <v>5</v>
      </c>
      <c r="B19" s="16" t="s">
        <v>54</v>
      </c>
      <c r="C19" s="74" t="s">
        <v>55</v>
      </c>
      <c r="D19" s="74"/>
      <c r="E19" s="74"/>
      <c r="F19" s="31"/>
      <c r="G19" s="31"/>
      <c r="H19" s="31"/>
      <c r="I19" s="31"/>
      <c r="J19" s="32"/>
      <c r="K19" s="7"/>
    </row>
    <row r="20" spans="1:17" hidden="1" x14ac:dyDescent="0.25">
      <c r="A20" s="7" t="s">
        <v>56</v>
      </c>
    </row>
    <row r="21" spans="1:17" x14ac:dyDescent="0.25">
      <c r="A21" s="7">
        <v>9</v>
      </c>
      <c r="B21" s="21" t="s">
        <v>57</v>
      </c>
      <c r="C21" s="72" t="s">
        <v>58</v>
      </c>
      <c r="D21" s="73"/>
      <c r="E21" s="73"/>
      <c r="F21" s="23" t="s">
        <v>51</v>
      </c>
      <c r="G21" s="29">
        <v>1</v>
      </c>
      <c r="H21" s="30"/>
      <c r="I21" s="26"/>
      <c r="J21" s="27">
        <f>IF(AND(G21= "",H21= ""), 0, ROUND(ROUND(I21, 2) * ROUND(IF(H21="",G21,H21),  3), 2))</f>
        <v>0</v>
      </c>
      <c r="K21" s="7"/>
      <c r="M21" s="28">
        <v>0.2</v>
      </c>
      <c r="Q21" s="7">
        <v>1415</v>
      </c>
    </row>
    <row r="22" spans="1:17" ht="22.7" customHeight="1" x14ac:dyDescent="0.25">
      <c r="A22" s="7" t="s">
        <v>59</v>
      </c>
      <c r="B22" s="33"/>
      <c r="C22" s="75" t="s">
        <v>60</v>
      </c>
      <c r="D22" s="75"/>
      <c r="E22" s="75"/>
      <c r="F22" s="75"/>
      <c r="G22" s="75"/>
      <c r="H22" s="75"/>
      <c r="I22" s="75"/>
      <c r="J22" s="33"/>
    </row>
    <row r="23" spans="1:17" hidden="1" x14ac:dyDescent="0.25">
      <c r="A23" s="7" t="s">
        <v>46</v>
      </c>
    </row>
    <row r="24" spans="1:17" x14ac:dyDescent="0.25">
      <c r="A24" s="7">
        <v>9</v>
      </c>
      <c r="B24" s="21" t="s">
        <v>61</v>
      </c>
      <c r="C24" s="72" t="s">
        <v>62</v>
      </c>
      <c r="D24" s="73"/>
      <c r="E24" s="73"/>
      <c r="F24" s="23" t="s">
        <v>51</v>
      </c>
      <c r="G24" s="29">
        <v>1</v>
      </c>
      <c r="H24" s="30"/>
      <c r="I24" s="26"/>
      <c r="J24" s="27">
        <f>IF(AND(G24= "",H24= ""), 0, ROUND(ROUND(I24, 2) * ROUND(IF(H24="",G24,H24),  3), 2))</f>
        <v>0</v>
      </c>
      <c r="K24" s="7"/>
      <c r="M24" s="28">
        <v>0.2</v>
      </c>
      <c r="Q24" s="7">
        <v>1415</v>
      </c>
    </row>
    <row r="25" spans="1:17" ht="22.7" customHeight="1" x14ac:dyDescent="0.25">
      <c r="A25" s="7" t="s">
        <v>59</v>
      </c>
      <c r="B25" s="33"/>
      <c r="C25" s="75" t="s">
        <v>63</v>
      </c>
      <c r="D25" s="75"/>
      <c r="E25" s="75"/>
      <c r="F25" s="75"/>
      <c r="G25" s="75"/>
      <c r="H25" s="75"/>
      <c r="I25" s="75"/>
      <c r="J25" s="33"/>
    </row>
    <row r="26" spans="1:17" hidden="1" x14ac:dyDescent="0.25">
      <c r="A26" s="7" t="s">
        <v>46</v>
      </c>
    </row>
    <row r="27" spans="1:17" hidden="1" x14ac:dyDescent="0.25">
      <c r="A27" s="7" t="s">
        <v>64</v>
      </c>
    </row>
    <row r="28" spans="1:17" x14ac:dyDescent="0.25">
      <c r="A28" s="7">
        <v>5</v>
      </c>
      <c r="B28" s="16" t="s">
        <v>65</v>
      </c>
      <c r="C28" s="74" t="s">
        <v>66</v>
      </c>
      <c r="D28" s="74"/>
      <c r="E28" s="74"/>
      <c r="F28" s="31"/>
      <c r="G28" s="31"/>
      <c r="H28" s="31"/>
      <c r="I28" s="31"/>
      <c r="J28" s="32"/>
      <c r="K28" s="7"/>
    </row>
    <row r="29" spans="1:17" hidden="1" x14ac:dyDescent="0.25">
      <c r="A29" s="7" t="s">
        <v>56</v>
      </c>
    </row>
    <row r="30" spans="1:17" x14ac:dyDescent="0.25">
      <c r="A30" s="7">
        <v>9</v>
      </c>
      <c r="B30" s="21" t="s">
        <v>67</v>
      </c>
      <c r="C30" s="72" t="s">
        <v>68</v>
      </c>
      <c r="D30" s="73"/>
      <c r="E30" s="73"/>
      <c r="F30" s="23" t="s">
        <v>45</v>
      </c>
      <c r="G30" s="24">
        <v>1</v>
      </c>
      <c r="H30" s="25"/>
      <c r="I30" s="26"/>
      <c r="J30" s="27">
        <f>IF(AND(G30= "",H30= ""), 0, ROUND(ROUND(I30, 2) * ROUND(IF(H30="",G30,H30),  0), 2))</f>
        <v>0</v>
      </c>
      <c r="K30" s="7"/>
      <c r="M30" s="28">
        <v>0.2</v>
      </c>
      <c r="Q30" s="7">
        <v>1415</v>
      </c>
    </row>
    <row r="31" spans="1:17" x14ac:dyDescent="0.25">
      <c r="A31" s="7" t="s">
        <v>59</v>
      </c>
      <c r="B31" s="33"/>
      <c r="C31" s="75" t="s">
        <v>69</v>
      </c>
      <c r="D31" s="75"/>
      <c r="E31" s="75"/>
      <c r="F31" s="75"/>
      <c r="G31" s="75"/>
      <c r="H31" s="75"/>
      <c r="I31" s="75"/>
      <c r="J31" s="33"/>
    </row>
    <row r="32" spans="1:17" hidden="1" x14ac:dyDescent="0.25">
      <c r="A32" s="7" t="s">
        <v>46</v>
      </c>
    </row>
    <row r="33" spans="1:17" x14ac:dyDescent="0.25">
      <c r="A33" s="7">
        <v>9</v>
      </c>
      <c r="B33" s="21" t="s">
        <v>70</v>
      </c>
      <c r="C33" s="72" t="s">
        <v>71</v>
      </c>
      <c r="D33" s="73"/>
      <c r="E33" s="73"/>
      <c r="F33" s="23" t="s">
        <v>45</v>
      </c>
      <c r="G33" s="24">
        <v>1</v>
      </c>
      <c r="H33" s="25"/>
      <c r="I33" s="26"/>
      <c r="J33" s="27">
        <f>IF(AND(G33= "",H33= ""), 0, ROUND(ROUND(I33, 2) * ROUND(IF(H33="",G33,H33),  0), 2))</f>
        <v>0</v>
      </c>
      <c r="K33" s="7"/>
      <c r="M33" s="28">
        <v>0.2</v>
      </c>
      <c r="Q33" s="7">
        <v>1415</v>
      </c>
    </row>
    <row r="34" spans="1:17" x14ac:dyDescent="0.25">
      <c r="A34" s="7" t="s">
        <v>59</v>
      </c>
      <c r="B34" s="33"/>
      <c r="C34" s="75" t="s">
        <v>69</v>
      </c>
      <c r="D34" s="75"/>
      <c r="E34" s="75"/>
      <c r="F34" s="75"/>
      <c r="G34" s="75"/>
      <c r="H34" s="75"/>
      <c r="I34" s="75"/>
      <c r="J34" s="33"/>
    </row>
    <row r="35" spans="1:17" hidden="1" x14ac:dyDescent="0.25">
      <c r="A35" s="7" t="s">
        <v>46</v>
      </c>
    </row>
    <row r="36" spans="1:17" ht="27.2" customHeight="1" x14ac:dyDescent="0.25">
      <c r="A36" s="7">
        <v>9</v>
      </c>
      <c r="B36" s="21" t="s">
        <v>72</v>
      </c>
      <c r="C36" s="72" t="s">
        <v>73</v>
      </c>
      <c r="D36" s="73"/>
      <c r="E36" s="73"/>
      <c r="F36" s="23" t="s">
        <v>45</v>
      </c>
      <c r="G36" s="24">
        <v>1</v>
      </c>
      <c r="H36" s="25"/>
      <c r="I36" s="26"/>
      <c r="J36" s="27">
        <f>IF(AND(G36= "",H36= ""), 0, ROUND(ROUND(I36, 2) * ROUND(IF(H36="",G36,H36),  0), 2))</f>
        <v>0</v>
      </c>
      <c r="K36" s="7"/>
      <c r="M36" s="28">
        <v>0.2</v>
      </c>
      <c r="Q36" s="7">
        <v>1415</v>
      </c>
    </row>
    <row r="37" spans="1:17" x14ac:dyDescent="0.25">
      <c r="A37" s="7" t="s">
        <v>59</v>
      </c>
      <c r="B37" s="33"/>
      <c r="C37" s="75" t="s">
        <v>69</v>
      </c>
      <c r="D37" s="75"/>
      <c r="E37" s="75"/>
      <c r="F37" s="75"/>
      <c r="G37" s="75"/>
      <c r="H37" s="75"/>
      <c r="I37" s="75"/>
      <c r="J37" s="33"/>
    </row>
    <row r="38" spans="1:17" hidden="1" x14ac:dyDescent="0.25">
      <c r="A38" s="7" t="s">
        <v>46</v>
      </c>
    </row>
    <row r="39" spans="1:17" x14ac:dyDescent="0.25">
      <c r="A39" s="7">
        <v>9</v>
      </c>
      <c r="B39" s="21" t="s">
        <v>74</v>
      </c>
      <c r="C39" s="72" t="s">
        <v>75</v>
      </c>
      <c r="D39" s="73"/>
      <c r="E39" s="73"/>
      <c r="F39" s="23" t="s">
        <v>12</v>
      </c>
      <c r="G39" s="24">
        <v>5</v>
      </c>
      <c r="H39" s="25"/>
      <c r="I39" s="26"/>
      <c r="J39" s="27">
        <f>IF(AND(G39= "",H39= ""), 0, ROUND(ROUND(I39, 2) * ROUND(IF(H39="",G39,H39),  0), 2))</f>
        <v>0</v>
      </c>
      <c r="K39" s="7"/>
      <c r="M39" s="28">
        <v>0.2</v>
      </c>
      <c r="Q39" s="7">
        <v>1415</v>
      </c>
    </row>
    <row r="40" spans="1:17" ht="22.7" customHeight="1" x14ac:dyDescent="0.25">
      <c r="A40" s="7" t="s">
        <v>59</v>
      </c>
      <c r="B40" s="33"/>
      <c r="C40" s="75" t="s">
        <v>76</v>
      </c>
      <c r="D40" s="75"/>
      <c r="E40" s="75"/>
      <c r="F40" s="75"/>
      <c r="G40" s="75"/>
      <c r="H40" s="75"/>
      <c r="I40" s="75"/>
      <c r="J40" s="33"/>
    </row>
    <row r="41" spans="1:17" hidden="1" x14ac:dyDescent="0.25">
      <c r="A41" s="7" t="s">
        <v>46</v>
      </c>
    </row>
    <row r="42" spans="1:17" hidden="1" x14ac:dyDescent="0.25">
      <c r="A42" s="7" t="s">
        <v>64</v>
      </c>
    </row>
    <row r="43" spans="1:17" x14ac:dyDescent="0.25">
      <c r="A43" s="7">
        <v>5</v>
      </c>
      <c r="B43" s="16" t="s">
        <v>77</v>
      </c>
      <c r="C43" s="74" t="s">
        <v>78</v>
      </c>
      <c r="D43" s="74"/>
      <c r="E43" s="74"/>
      <c r="F43" s="31"/>
      <c r="G43" s="31"/>
      <c r="H43" s="31"/>
      <c r="I43" s="31"/>
      <c r="J43" s="32"/>
      <c r="K43" s="7"/>
    </row>
    <row r="44" spans="1:17" hidden="1" x14ac:dyDescent="0.25">
      <c r="A44" s="7" t="s">
        <v>56</v>
      </c>
    </row>
    <row r="45" spans="1:17" x14ac:dyDescent="0.25">
      <c r="A45" s="7">
        <v>9</v>
      </c>
      <c r="B45" s="21" t="s">
        <v>79</v>
      </c>
      <c r="C45" s="72" t="s">
        <v>78</v>
      </c>
      <c r="D45" s="73"/>
      <c r="E45" s="73"/>
      <c r="F45" s="23" t="s">
        <v>80</v>
      </c>
      <c r="G45" s="29">
        <v>0.8</v>
      </c>
      <c r="H45" s="30"/>
      <c r="I45" s="26"/>
      <c r="J45" s="27">
        <f>IF(AND(G45= "",H45= ""), 0, ROUND(ROUND(I45, 2) * ROUND(IF(H45="",G45,H45),  3), 2))</f>
        <v>0</v>
      </c>
      <c r="K45" s="7"/>
      <c r="M45" s="28">
        <v>0.2</v>
      </c>
      <c r="Q45" s="7">
        <v>1415</v>
      </c>
    </row>
    <row r="46" spans="1:17" ht="22.7" customHeight="1" x14ac:dyDescent="0.25">
      <c r="A46" s="7" t="s">
        <v>59</v>
      </c>
      <c r="B46" s="33"/>
      <c r="C46" s="75" t="s">
        <v>81</v>
      </c>
      <c r="D46" s="75"/>
      <c r="E46" s="75"/>
      <c r="F46" s="75"/>
      <c r="G46" s="75"/>
      <c r="H46" s="75"/>
      <c r="I46" s="75"/>
      <c r="J46" s="33"/>
    </row>
    <row r="47" spans="1:17" hidden="1" x14ac:dyDescent="0.25">
      <c r="A47" s="7" t="s">
        <v>46</v>
      </c>
    </row>
    <row r="48" spans="1:17" hidden="1" x14ac:dyDescent="0.25">
      <c r="A48" s="7" t="s">
        <v>64</v>
      </c>
    </row>
    <row r="49" spans="1:17" ht="16.899999999999999" customHeight="1" x14ac:dyDescent="0.25">
      <c r="A49" s="7">
        <v>5</v>
      </c>
      <c r="B49" s="16" t="s">
        <v>82</v>
      </c>
      <c r="C49" s="74" t="s">
        <v>83</v>
      </c>
      <c r="D49" s="74"/>
      <c r="E49" s="74"/>
      <c r="F49" s="31"/>
      <c r="G49" s="31"/>
      <c r="H49" s="31"/>
      <c r="I49" s="31"/>
      <c r="J49" s="32"/>
      <c r="K49" s="7"/>
    </row>
    <row r="50" spans="1:17" hidden="1" x14ac:dyDescent="0.25">
      <c r="A50" s="7" t="s">
        <v>56</v>
      </c>
    </row>
    <row r="51" spans="1:17" x14ac:dyDescent="0.25">
      <c r="A51" s="7">
        <v>9</v>
      </c>
      <c r="B51" s="21" t="s">
        <v>84</v>
      </c>
      <c r="C51" s="72" t="s">
        <v>83</v>
      </c>
      <c r="D51" s="73"/>
      <c r="E51" s="73"/>
      <c r="F51" s="23" t="s">
        <v>85</v>
      </c>
      <c r="G51" s="29">
        <v>4571</v>
      </c>
      <c r="H51" s="30"/>
      <c r="I51" s="26"/>
      <c r="J51" s="27">
        <f>IF(AND(G51= "",H51= ""), 0, ROUND(ROUND(I51, 2) * ROUND(IF(H51="",G51,H51),  3), 2))</f>
        <v>0</v>
      </c>
      <c r="K51" s="7"/>
      <c r="M51" s="28">
        <v>0.2</v>
      </c>
      <c r="Q51" s="7">
        <v>1415</v>
      </c>
    </row>
    <row r="52" spans="1:17" ht="22.7" customHeight="1" x14ac:dyDescent="0.25">
      <c r="A52" s="7" t="s">
        <v>59</v>
      </c>
      <c r="B52" s="33"/>
      <c r="C52" s="75" t="s">
        <v>81</v>
      </c>
      <c r="D52" s="75"/>
      <c r="E52" s="75"/>
      <c r="F52" s="75"/>
      <c r="G52" s="75"/>
      <c r="H52" s="75"/>
      <c r="I52" s="75"/>
      <c r="J52" s="33"/>
    </row>
    <row r="53" spans="1:17" hidden="1" x14ac:dyDescent="0.25">
      <c r="A53" s="7" t="s">
        <v>46</v>
      </c>
    </row>
    <row r="54" spans="1:17" hidden="1" x14ac:dyDescent="0.25">
      <c r="A54" s="7" t="s">
        <v>64</v>
      </c>
    </row>
    <row r="55" spans="1:17" x14ac:dyDescent="0.25">
      <c r="A55" s="7">
        <v>5</v>
      </c>
      <c r="B55" s="16" t="s">
        <v>86</v>
      </c>
      <c r="C55" s="74" t="s">
        <v>87</v>
      </c>
      <c r="D55" s="74"/>
      <c r="E55" s="74"/>
      <c r="F55" s="31"/>
      <c r="G55" s="31"/>
      <c r="H55" s="31"/>
      <c r="I55" s="31"/>
      <c r="J55" s="32"/>
      <c r="K55" s="7"/>
    </row>
    <row r="56" spans="1:17" hidden="1" x14ac:dyDescent="0.25">
      <c r="A56" s="7" t="s">
        <v>56</v>
      </c>
    </row>
    <row r="57" spans="1:17" x14ac:dyDescent="0.25">
      <c r="A57" s="7">
        <v>9</v>
      </c>
      <c r="B57" s="21" t="s">
        <v>88</v>
      </c>
      <c r="C57" s="72" t="s">
        <v>89</v>
      </c>
      <c r="D57" s="73"/>
      <c r="E57" s="73"/>
      <c r="F57" s="23" t="s">
        <v>51</v>
      </c>
      <c r="G57" s="29">
        <v>1</v>
      </c>
      <c r="H57" s="30"/>
      <c r="I57" s="26"/>
      <c r="J57" s="27">
        <f>IF(AND(G57= "",H57= ""), 0, ROUND(ROUND(I57, 2) * ROUND(IF(H57="",G57,H57),  3), 2))</f>
        <v>0</v>
      </c>
      <c r="K57" s="7"/>
      <c r="M57" s="28">
        <v>0.2</v>
      </c>
      <c r="Q57" s="7">
        <v>1415</v>
      </c>
    </row>
    <row r="58" spans="1:17" x14ac:dyDescent="0.25">
      <c r="A58" s="7" t="s">
        <v>59</v>
      </c>
      <c r="B58" s="33"/>
      <c r="C58" s="75" t="s">
        <v>90</v>
      </c>
      <c r="D58" s="75"/>
      <c r="E58" s="75"/>
      <c r="F58" s="75"/>
      <c r="G58" s="75"/>
      <c r="H58" s="75"/>
      <c r="I58" s="75"/>
      <c r="J58" s="33"/>
    </row>
    <row r="59" spans="1:17" hidden="1" x14ac:dyDescent="0.25">
      <c r="A59" s="7" t="s">
        <v>46</v>
      </c>
    </row>
    <row r="60" spans="1:17" x14ac:dyDescent="0.25">
      <c r="A60" s="7">
        <v>9</v>
      </c>
      <c r="B60" s="21" t="s">
        <v>91</v>
      </c>
      <c r="C60" s="72" t="s">
        <v>92</v>
      </c>
      <c r="D60" s="73"/>
      <c r="E60" s="73"/>
      <c r="F60" s="23" t="s">
        <v>51</v>
      </c>
      <c r="G60" s="29">
        <v>2</v>
      </c>
      <c r="H60" s="30"/>
      <c r="I60" s="26"/>
      <c r="J60" s="27">
        <f>IF(AND(G60= "",H60= ""), 0, ROUND(ROUND(I60, 2) * ROUND(IF(H60="",G60,H60),  3), 2))</f>
        <v>0</v>
      </c>
      <c r="K60" s="7"/>
      <c r="M60" s="28">
        <v>0.2</v>
      </c>
      <c r="Q60" s="7">
        <v>1415</v>
      </c>
    </row>
    <row r="61" spans="1:17" x14ac:dyDescent="0.25">
      <c r="A61" s="7" t="s">
        <v>59</v>
      </c>
      <c r="B61" s="33"/>
      <c r="C61" s="75" t="s">
        <v>90</v>
      </c>
      <c r="D61" s="75"/>
      <c r="E61" s="75"/>
      <c r="F61" s="75"/>
      <c r="G61" s="75"/>
      <c r="H61" s="75"/>
      <c r="I61" s="75"/>
      <c r="J61" s="33"/>
    </row>
    <row r="62" spans="1:17" hidden="1" x14ac:dyDescent="0.25">
      <c r="A62" s="7" t="s">
        <v>46</v>
      </c>
    </row>
    <row r="63" spans="1:17" x14ac:dyDescent="0.25">
      <c r="A63" s="7">
        <v>9</v>
      </c>
      <c r="B63" s="21" t="s">
        <v>93</v>
      </c>
      <c r="C63" s="72" t="s">
        <v>94</v>
      </c>
      <c r="D63" s="73"/>
      <c r="E63" s="73"/>
      <c r="F63" s="23" t="s">
        <v>51</v>
      </c>
      <c r="G63" s="29">
        <v>2</v>
      </c>
      <c r="H63" s="30"/>
      <c r="I63" s="26"/>
      <c r="J63" s="27">
        <f>IF(AND(G63= "",H63= ""), 0, ROUND(ROUND(I63, 2) * ROUND(IF(H63="",G63,H63),  3), 2))</f>
        <v>0</v>
      </c>
      <c r="K63" s="7"/>
      <c r="M63" s="28">
        <v>0.2</v>
      </c>
      <c r="Q63" s="7">
        <v>1415</v>
      </c>
    </row>
    <row r="64" spans="1:17" x14ac:dyDescent="0.25">
      <c r="A64" s="7" t="s">
        <v>59</v>
      </c>
      <c r="B64" s="33"/>
      <c r="C64" s="75" t="s">
        <v>90</v>
      </c>
      <c r="D64" s="75"/>
      <c r="E64" s="75"/>
      <c r="F64" s="75"/>
      <c r="G64" s="75"/>
      <c r="H64" s="75"/>
      <c r="I64" s="75"/>
      <c r="J64" s="33"/>
    </row>
    <row r="65" spans="1:17" hidden="1" x14ac:dyDescent="0.25">
      <c r="A65" s="7" t="s">
        <v>46</v>
      </c>
    </row>
    <row r="66" spans="1:17" x14ac:dyDescent="0.25">
      <c r="A66" s="7">
        <v>9</v>
      </c>
      <c r="B66" s="21" t="s">
        <v>95</v>
      </c>
      <c r="C66" s="72" t="s">
        <v>96</v>
      </c>
      <c r="D66" s="73"/>
      <c r="E66" s="73"/>
      <c r="F66" s="23" t="s">
        <v>51</v>
      </c>
      <c r="G66" s="29">
        <v>1</v>
      </c>
      <c r="H66" s="30"/>
      <c r="I66" s="26"/>
      <c r="J66" s="27">
        <f>IF(AND(G66= "",H66= ""), 0, ROUND(ROUND(I66, 2) * ROUND(IF(H66="",G66,H66),  3), 2))</f>
        <v>0</v>
      </c>
      <c r="K66" s="7"/>
      <c r="M66" s="28">
        <v>0.2</v>
      </c>
      <c r="Q66" s="7">
        <v>1415</v>
      </c>
    </row>
    <row r="67" spans="1:17" x14ac:dyDescent="0.25">
      <c r="A67" s="7" t="s">
        <v>59</v>
      </c>
      <c r="B67" s="33"/>
      <c r="C67" s="75" t="s">
        <v>90</v>
      </c>
      <c r="D67" s="75"/>
      <c r="E67" s="75"/>
      <c r="F67" s="75"/>
      <c r="G67" s="75"/>
      <c r="H67" s="75"/>
      <c r="I67" s="75"/>
      <c r="J67" s="33"/>
    </row>
    <row r="68" spans="1:17" hidden="1" x14ac:dyDescent="0.25">
      <c r="A68" s="7" t="s">
        <v>46</v>
      </c>
    </row>
    <row r="69" spans="1:17" x14ac:dyDescent="0.25">
      <c r="A69" s="7">
        <v>9</v>
      </c>
      <c r="B69" s="21" t="s">
        <v>97</v>
      </c>
      <c r="C69" s="72" t="s">
        <v>98</v>
      </c>
      <c r="D69" s="73"/>
      <c r="E69" s="73"/>
      <c r="F69" s="23" t="s">
        <v>51</v>
      </c>
      <c r="G69" s="29">
        <v>1</v>
      </c>
      <c r="H69" s="30"/>
      <c r="I69" s="26"/>
      <c r="J69" s="27">
        <f>IF(AND(G69= "",H69= ""), 0, ROUND(ROUND(I69, 2) * ROUND(IF(H69="",G69,H69),  3), 2))</f>
        <v>0</v>
      </c>
      <c r="K69" s="7"/>
      <c r="M69" s="28">
        <v>0.2</v>
      </c>
      <c r="Q69" s="7">
        <v>1415</v>
      </c>
    </row>
    <row r="70" spans="1:17" x14ac:dyDescent="0.25">
      <c r="A70" s="7" t="s">
        <v>59</v>
      </c>
      <c r="B70" s="33"/>
      <c r="C70" s="75" t="s">
        <v>99</v>
      </c>
      <c r="D70" s="75"/>
      <c r="E70" s="75"/>
      <c r="F70" s="75"/>
      <c r="G70" s="75"/>
      <c r="H70" s="75"/>
      <c r="I70" s="75"/>
      <c r="J70" s="33"/>
    </row>
    <row r="71" spans="1:17" hidden="1" x14ac:dyDescent="0.25">
      <c r="A71" s="7" t="s">
        <v>46</v>
      </c>
    </row>
    <row r="72" spans="1:17" x14ac:dyDescent="0.25">
      <c r="A72" s="7">
        <v>9</v>
      </c>
      <c r="B72" s="21" t="s">
        <v>100</v>
      </c>
      <c r="C72" s="72" t="s">
        <v>94</v>
      </c>
      <c r="D72" s="73"/>
      <c r="E72" s="73"/>
      <c r="F72" s="23" t="s">
        <v>51</v>
      </c>
      <c r="G72" s="29">
        <v>2</v>
      </c>
      <c r="H72" s="30"/>
      <c r="I72" s="26"/>
      <c r="J72" s="27">
        <f>IF(AND(G72= "",H72= ""), 0, ROUND(ROUND(I72, 2) * ROUND(IF(H72="",G72,H72),  3), 2))</f>
        <v>0</v>
      </c>
      <c r="K72" s="7"/>
      <c r="M72" s="28">
        <v>0.2</v>
      </c>
      <c r="Q72" s="7">
        <v>1415</v>
      </c>
    </row>
    <row r="73" spans="1:17" x14ac:dyDescent="0.25">
      <c r="A73" s="7" t="s">
        <v>59</v>
      </c>
      <c r="B73" s="33"/>
      <c r="C73" s="75" t="s">
        <v>99</v>
      </c>
      <c r="D73" s="75"/>
      <c r="E73" s="75"/>
      <c r="F73" s="75"/>
      <c r="G73" s="75"/>
      <c r="H73" s="75"/>
      <c r="I73" s="75"/>
      <c r="J73" s="33"/>
    </row>
    <row r="74" spans="1:17" hidden="1" x14ac:dyDescent="0.25">
      <c r="A74" s="7" t="s">
        <v>46</v>
      </c>
    </row>
    <row r="75" spans="1:17" x14ac:dyDescent="0.25">
      <c r="A75" s="7">
        <v>9</v>
      </c>
      <c r="B75" s="21" t="s">
        <v>101</v>
      </c>
      <c r="C75" s="72" t="s">
        <v>102</v>
      </c>
      <c r="D75" s="73"/>
      <c r="E75" s="73"/>
      <c r="F75" s="23" t="s">
        <v>51</v>
      </c>
      <c r="G75" s="29">
        <v>2</v>
      </c>
      <c r="H75" s="30"/>
      <c r="I75" s="26"/>
      <c r="J75" s="27">
        <f>IF(AND(G75= "",H75= ""), 0, ROUND(ROUND(I75, 2) * ROUND(IF(H75="",G75,H75),  3), 2))</f>
        <v>0</v>
      </c>
      <c r="K75" s="7"/>
      <c r="M75" s="28">
        <v>0.2</v>
      </c>
      <c r="Q75" s="7">
        <v>1415</v>
      </c>
    </row>
    <row r="76" spans="1:17" x14ac:dyDescent="0.25">
      <c r="A76" s="7" t="s">
        <v>59</v>
      </c>
      <c r="B76" s="33"/>
      <c r="C76" s="75" t="s">
        <v>99</v>
      </c>
      <c r="D76" s="75"/>
      <c r="E76" s="75"/>
      <c r="F76" s="75"/>
      <c r="G76" s="75"/>
      <c r="H76" s="75"/>
      <c r="I76" s="75"/>
      <c r="J76" s="33"/>
    </row>
    <row r="77" spans="1:17" hidden="1" x14ac:dyDescent="0.25">
      <c r="A77" s="7" t="s">
        <v>46</v>
      </c>
    </row>
    <row r="78" spans="1:17" x14ac:dyDescent="0.25">
      <c r="A78" s="7">
        <v>9</v>
      </c>
      <c r="B78" s="21" t="s">
        <v>103</v>
      </c>
      <c r="C78" s="72" t="s">
        <v>104</v>
      </c>
      <c r="D78" s="73"/>
      <c r="E78" s="73"/>
      <c r="F78" s="23" t="s">
        <v>51</v>
      </c>
      <c r="G78" s="29">
        <v>2</v>
      </c>
      <c r="H78" s="30"/>
      <c r="I78" s="26"/>
      <c r="J78" s="27">
        <f>IF(AND(G78= "",H78= ""), 0, ROUND(ROUND(I78, 2) * ROUND(IF(H78="",G78,H78),  3), 2))</f>
        <v>0</v>
      </c>
      <c r="K78" s="7"/>
      <c r="M78" s="28">
        <v>0.2</v>
      </c>
      <c r="Q78" s="7">
        <v>1415</v>
      </c>
    </row>
    <row r="79" spans="1:17" x14ac:dyDescent="0.25">
      <c r="A79" s="7" t="s">
        <v>59</v>
      </c>
      <c r="B79" s="33"/>
      <c r="C79" s="75" t="s">
        <v>99</v>
      </c>
      <c r="D79" s="75"/>
      <c r="E79" s="75"/>
      <c r="F79" s="75"/>
      <c r="G79" s="75"/>
      <c r="H79" s="75"/>
      <c r="I79" s="75"/>
      <c r="J79" s="33"/>
    </row>
    <row r="80" spans="1:17" hidden="1" x14ac:dyDescent="0.25">
      <c r="A80" s="7" t="s">
        <v>46</v>
      </c>
    </row>
    <row r="81" spans="1:17" x14ac:dyDescent="0.25">
      <c r="A81" s="7">
        <v>9</v>
      </c>
      <c r="B81" s="21" t="s">
        <v>105</v>
      </c>
      <c r="C81" s="72" t="s">
        <v>106</v>
      </c>
      <c r="D81" s="73"/>
      <c r="E81" s="73"/>
      <c r="F81" s="23" t="s">
        <v>51</v>
      </c>
      <c r="G81" s="29">
        <v>1</v>
      </c>
      <c r="H81" s="30"/>
      <c r="I81" s="26"/>
      <c r="J81" s="27">
        <f>IF(AND(G81= "",H81= ""), 0, ROUND(ROUND(I81, 2) * ROUND(IF(H81="",G81,H81),  3), 2))</f>
        <v>0</v>
      </c>
      <c r="K81" s="7"/>
      <c r="M81" s="28">
        <v>0.2</v>
      </c>
      <c r="Q81" s="7">
        <v>1415</v>
      </c>
    </row>
    <row r="82" spans="1:17" x14ac:dyDescent="0.25">
      <c r="A82" s="7" t="s">
        <v>59</v>
      </c>
      <c r="B82" s="33"/>
      <c r="C82" s="75" t="s">
        <v>99</v>
      </c>
      <c r="D82" s="75"/>
      <c r="E82" s="75"/>
      <c r="F82" s="75"/>
      <c r="G82" s="75"/>
      <c r="H82" s="75"/>
      <c r="I82" s="75"/>
      <c r="J82" s="33"/>
    </row>
    <row r="83" spans="1:17" hidden="1" x14ac:dyDescent="0.25">
      <c r="A83" s="7" t="s">
        <v>46</v>
      </c>
    </row>
    <row r="84" spans="1:17" x14ac:dyDescent="0.25">
      <c r="A84" s="7">
        <v>9</v>
      </c>
      <c r="B84" s="21" t="s">
        <v>107</v>
      </c>
      <c r="C84" s="72" t="s">
        <v>108</v>
      </c>
      <c r="D84" s="73"/>
      <c r="E84" s="73"/>
      <c r="F84" s="23" t="s">
        <v>51</v>
      </c>
      <c r="G84" s="29">
        <v>1</v>
      </c>
      <c r="H84" s="30"/>
      <c r="I84" s="26"/>
      <c r="J84" s="27">
        <f>IF(AND(G84= "",H84= ""), 0, ROUND(ROUND(I84, 2) * ROUND(IF(H84="",G84,H84),  3), 2))</f>
        <v>0</v>
      </c>
      <c r="K84" s="7"/>
      <c r="M84" s="28">
        <v>0.2</v>
      </c>
      <c r="Q84" s="7">
        <v>1415</v>
      </c>
    </row>
    <row r="85" spans="1:17" x14ac:dyDescent="0.25">
      <c r="A85" s="7" t="s">
        <v>59</v>
      </c>
      <c r="B85" s="33"/>
      <c r="C85" s="75" t="s">
        <v>99</v>
      </c>
      <c r="D85" s="75"/>
      <c r="E85" s="75"/>
      <c r="F85" s="75"/>
      <c r="G85" s="75"/>
      <c r="H85" s="75"/>
      <c r="I85" s="75"/>
      <c r="J85" s="33"/>
    </row>
    <row r="86" spans="1:17" hidden="1" x14ac:dyDescent="0.25">
      <c r="A86" s="7" t="s">
        <v>46</v>
      </c>
    </row>
    <row r="87" spans="1:17" x14ac:dyDescent="0.25">
      <c r="A87" s="7">
        <v>9</v>
      </c>
      <c r="B87" s="21" t="s">
        <v>109</v>
      </c>
      <c r="C87" s="72" t="s">
        <v>110</v>
      </c>
      <c r="D87" s="73"/>
      <c r="E87" s="73"/>
      <c r="F87" s="23" t="s">
        <v>51</v>
      </c>
      <c r="G87" s="29">
        <v>2</v>
      </c>
      <c r="H87" s="30"/>
      <c r="I87" s="26"/>
      <c r="J87" s="27">
        <f>IF(AND(G87= "",H87= ""), 0, ROUND(ROUND(I87, 2) * ROUND(IF(H87="",G87,H87),  3), 2))</f>
        <v>0</v>
      </c>
      <c r="K87" s="7"/>
      <c r="M87" s="28">
        <v>0.2</v>
      </c>
      <c r="Q87" s="7">
        <v>1415</v>
      </c>
    </row>
    <row r="88" spans="1:17" ht="22.7" customHeight="1" x14ac:dyDescent="0.25">
      <c r="A88" s="7" t="s">
        <v>59</v>
      </c>
      <c r="B88" s="33"/>
      <c r="C88" s="75" t="s">
        <v>111</v>
      </c>
      <c r="D88" s="75"/>
      <c r="E88" s="75"/>
      <c r="F88" s="75"/>
      <c r="G88" s="75"/>
      <c r="H88" s="75"/>
      <c r="I88" s="75"/>
      <c r="J88" s="33"/>
    </row>
    <row r="89" spans="1:17" hidden="1" x14ac:dyDescent="0.25">
      <c r="A89" s="7" t="s">
        <v>46</v>
      </c>
    </row>
    <row r="90" spans="1:17" x14ac:dyDescent="0.25">
      <c r="A90" s="7">
        <v>9</v>
      </c>
      <c r="B90" s="21" t="s">
        <v>112</v>
      </c>
      <c r="C90" s="72" t="s">
        <v>113</v>
      </c>
      <c r="D90" s="73"/>
      <c r="E90" s="73"/>
      <c r="F90" s="23" t="s">
        <v>51</v>
      </c>
      <c r="G90" s="29">
        <v>2</v>
      </c>
      <c r="H90" s="30"/>
      <c r="I90" s="26"/>
      <c r="J90" s="27">
        <f>IF(AND(G90= "",H90= ""), 0, ROUND(ROUND(I90, 2) * ROUND(IF(H90="",G90,H90),  3), 2))</f>
        <v>0</v>
      </c>
      <c r="K90" s="7"/>
      <c r="M90" s="28">
        <v>0.2</v>
      </c>
      <c r="Q90" s="7">
        <v>1415</v>
      </c>
    </row>
    <row r="91" spans="1:17" ht="22.7" customHeight="1" x14ac:dyDescent="0.25">
      <c r="A91" s="7" t="s">
        <v>59</v>
      </c>
      <c r="B91" s="33"/>
      <c r="C91" s="75" t="s">
        <v>114</v>
      </c>
      <c r="D91" s="75"/>
      <c r="E91" s="75"/>
      <c r="F91" s="75"/>
      <c r="G91" s="75"/>
      <c r="H91" s="75"/>
      <c r="I91" s="75"/>
      <c r="J91" s="33"/>
    </row>
    <row r="92" spans="1:17" hidden="1" x14ac:dyDescent="0.25">
      <c r="A92" s="7" t="s">
        <v>46</v>
      </c>
    </row>
    <row r="93" spans="1:17" hidden="1" x14ac:dyDescent="0.25">
      <c r="A93" s="7" t="s">
        <v>64</v>
      </c>
    </row>
    <row r="94" spans="1:17" ht="16.899999999999999" customHeight="1" x14ac:dyDescent="0.25">
      <c r="A94" s="7">
        <v>5</v>
      </c>
      <c r="B94" s="16" t="s">
        <v>115</v>
      </c>
      <c r="C94" s="74" t="s">
        <v>116</v>
      </c>
      <c r="D94" s="74"/>
      <c r="E94" s="74"/>
      <c r="F94" s="31"/>
      <c r="G94" s="31"/>
      <c r="H94" s="31"/>
      <c r="I94" s="31"/>
      <c r="J94" s="32"/>
      <c r="K94" s="7"/>
    </row>
    <row r="95" spans="1:17" hidden="1" x14ac:dyDescent="0.25">
      <c r="A95" s="7" t="s">
        <v>56</v>
      </c>
    </row>
    <row r="96" spans="1:17" x14ac:dyDescent="0.25">
      <c r="A96" s="7">
        <v>9</v>
      </c>
      <c r="B96" s="21" t="s">
        <v>117</v>
      </c>
      <c r="C96" s="72" t="s">
        <v>118</v>
      </c>
      <c r="D96" s="73"/>
      <c r="E96" s="73"/>
      <c r="F96" s="23" t="s">
        <v>119</v>
      </c>
      <c r="G96" s="34">
        <v>125</v>
      </c>
      <c r="H96" s="35"/>
      <c r="I96" s="26"/>
      <c r="J96" s="27">
        <f>IF(AND(G96= "",H96= ""), 0, ROUND(ROUND(I96, 2) * ROUND(IF(H96="",G96,H96),  2), 2))</f>
        <v>0</v>
      </c>
      <c r="K96" s="7"/>
      <c r="M96" s="28">
        <v>0.2</v>
      </c>
      <c r="Q96" s="7">
        <v>1415</v>
      </c>
    </row>
    <row r="97" spans="1:17" ht="22.7" customHeight="1" x14ac:dyDescent="0.25">
      <c r="A97" s="7" t="s">
        <v>59</v>
      </c>
      <c r="B97" s="33"/>
      <c r="C97" s="75" t="s">
        <v>120</v>
      </c>
      <c r="D97" s="75"/>
      <c r="E97" s="75"/>
      <c r="F97" s="75"/>
      <c r="G97" s="75"/>
      <c r="H97" s="75"/>
      <c r="I97" s="75"/>
      <c r="J97" s="33"/>
    </row>
    <row r="98" spans="1:17" hidden="1" x14ac:dyDescent="0.25">
      <c r="A98" s="7" t="s">
        <v>46</v>
      </c>
    </row>
    <row r="99" spans="1:17" hidden="1" x14ac:dyDescent="0.25">
      <c r="A99" s="7" t="s">
        <v>64</v>
      </c>
    </row>
    <row r="100" spans="1:17" hidden="1" x14ac:dyDescent="0.25">
      <c r="A100" s="7" t="s">
        <v>47</v>
      </c>
    </row>
    <row r="101" spans="1:17" x14ac:dyDescent="0.25">
      <c r="A101" s="7">
        <v>4</v>
      </c>
      <c r="B101" s="16" t="s">
        <v>121</v>
      </c>
      <c r="C101" s="71" t="s">
        <v>122</v>
      </c>
      <c r="D101" s="71"/>
      <c r="E101" s="71"/>
      <c r="F101" s="19"/>
      <c r="G101" s="19"/>
      <c r="H101" s="19"/>
      <c r="I101" s="19"/>
      <c r="J101" s="20"/>
      <c r="K101" s="7"/>
    </row>
    <row r="102" spans="1:17" x14ac:dyDescent="0.25">
      <c r="A102" s="7">
        <v>5</v>
      </c>
      <c r="B102" s="16" t="s">
        <v>123</v>
      </c>
      <c r="C102" s="74" t="s">
        <v>124</v>
      </c>
      <c r="D102" s="74"/>
      <c r="E102" s="74"/>
      <c r="F102" s="31"/>
      <c r="G102" s="31"/>
      <c r="H102" s="31"/>
      <c r="I102" s="31"/>
      <c r="J102" s="32"/>
      <c r="K102" s="7"/>
    </row>
    <row r="103" spans="1:17" hidden="1" x14ac:dyDescent="0.25">
      <c r="A103" s="7" t="s">
        <v>56</v>
      </c>
    </row>
    <row r="104" spans="1:17" x14ac:dyDescent="0.25">
      <c r="A104" s="7">
        <v>9</v>
      </c>
      <c r="B104" s="21" t="s">
        <v>125</v>
      </c>
      <c r="C104" s="72" t="s">
        <v>126</v>
      </c>
      <c r="D104" s="73"/>
      <c r="E104" s="73"/>
      <c r="F104" s="23" t="s">
        <v>45</v>
      </c>
      <c r="G104" s="24">
        <v>1</v>
      </c>
      <c r="H104" s="25"/>
      <c r="I104" s="26"/>
      <c r="J104" s="27">
        <f>IF(AND(G104= "",H104= ""), 0, ROUND(ROUND(I104, 2) * ROUND(IF(H104="",G104,H104),  0), 2))</f>
        <v>0</v>
      </c>
      <c r="K104" s="7"/>
      <c r="M104" s="28">
        <v>0.2</v>
      </c>
      <c r="Q104" s="7">
        <v>1415</v>
      </c>
    </row>
    <row r="105" spans="1:17" ht="20.85" customHeight="1" x14ac:dyDescent="0.25">
      <c r="A105" s="7" t="s">
        <v>59</v>
      </c>
      <c r="B105" s="33"/>
      <c r="C105" s="75" t="s">
        <v>127</v>
      </c>
      <c r="D105" s="75"/>
      <c r="E105" s="75"/>
      <c r="F105" s="75"/>
      <c r="G105" s="75"/>
      <c r="H105" s="75"/>
      <c r="I105" s="75"/>
      <c r="J105" s="33"/>
    </row>
    <row r="106" spans="1:17" hidden="1" x14ac:dyDescent="0.25">
      <c r="A106" s="7" t="s">
        <v>46</v>
      </c>
    </row>
    <row r="107" spans="1:17" hidden="1" x14ac:dyDescent="0.25">
      <c r="A107" s="7" t="s">
        <v>64</v>
      </c>
    </row>
    <row r="108" spans="1:17" x14ac:dyDescent="0.25">
      <c r="A108" s="7">
        <v>5</v>
      </c>
      <c r="B108" s="16" t="s">
        <v>128</v>
      </c>
      <c r="C108" s="74" t="s">
        <v>129</v>
      </c>
      <c r="D108" s="74"/>
      <c r="E108" s="74"/>
      <c r="F108" s="31"/>
      <c r="G108" s="31"/>
      <c r="H108" s="31"/>
      <c r="I108" s="31"/>
      <c r="J108" s="32"/>
      <c r="K108" s="7"/>
    </row>
    <row r="109" spans="1:17" hidden="1" x14ac:dyDescent="0.25">
      <c r="A109" s="7" t="s">
        <v>56</v>
      </c>
    </row>
    <row r="110" spans="1:17" x14ac:dyDescent="0.25">
      <c r="A110" s="7">
        <v>9</v>
      </c>
      <c r="B110" s="21" t="s">
        <v>130</v>
      </c>
      <c r="C110" s="72" t="s">
        <v>131</v>
      </c>
      <c r="D110" s="73"/>
      <c r="E110" s="73"/>
      <c r="F110" s="23" t="s">
        <v>45</v>
      </c>
      <c r="G110" s="24">
        <v>4</v>
      </c>
      <c r="H110" s="25"/>
      <c r="I110" s="26"/>
      <c r="J110" s="27">
        <f>IF(AND(G110= "",H110= ""), 0, ROUND(ROUND(I110, 2) * ROUND(IF(H110="",G110,H110),  0), 2))</f>
        <v>0</v>
      </c>
      <c r="K110" s="7"/>
      <c r="M110" s="28">
        <v>0.2</v>
      </c>
      <c r="Q110" s="7">
        <v>1415</v>
      </c>
    </row>
    <row r="111" spans="1:17" ht="22.7" customHeight="1" x14ac:dyDescent="0.25">
      <c r="A111" s="7" t="s">
        <v>59</v>
      </c>
      <c r="B111" s="33"/>
      <c r="C111" s="75" t="s">
        <v>132</v>
      </c>
      <c r="D111" s="75"/>
      <c r="E111" s="75"/>
      <c r="F111" s="75"/>
      <c r="G111" s="75"/>
      <c r="H111" s="75"/>
      <c r="I111" s="75"/>
      <c r="J111" s="33"/>
    </row>
    <row r="112" spans="1:17" hidden="1" x14ac:dyDescent="0.25">
      <c r="A112" s="7" t="s">
        <v>46</v>
      </c>
    </row>
    <row r="113" spans="1:17" hidden="1" x14ac:dyDescent="0.25">
      <c r="A113" s="7" t="s">
        <v>64</v>
      </c>
    </row>
    <row r="114" spans="1:17" x14ac:dyDescent="0.25">
      <c r="A114" s="7">
        <v>5</v>
      </c>
      <c r="B114" s="16" t="s">
        <v>133</v>
      </c>
      <c r="C114" s="74" t="s">
        <v>134</v>
      </c>
      <c r="D114" s="74"/>
      <c r="E114" s="74"/>
      <c r="F114" s="31"/>
      <c r="G114" s="31"/>
      <c r="H114" s="31"/>
      <c r="I114" s="31"/>
      <c r="J114" s="32"/>
      <c r="K114" s="7"/>
    </row>
    <row r="115" spans="1:17" hidden="1" x14ac:dyDescent="0.25">
      <c r="A115" s="7" t="s">
        <v>56</v>
      </c>
    </row>
    <row r="116" spans="1:17" x14ac:dyDescent="0.25">
      <c r="A116" s="7">
        <v>9</v>
      </c>
      <c r="B116" s="21" t="s">
        <v>135</v>
      </c>
      <c r="C116" s="72" t="s">
        <v>136</v>
      </c>
      <c r="D116" s="73"/>
      <c r="E116" s="73"/>
      <c r="F116" s="23" t="s">
        <v>119</v>
      </c>
      <c r="G116" s="34">
        <v>665</v>
      </c>
      <c r="H116" s="35"/>
      <c r="I116" s="26"/>
      <c r="J116" s="27">
        <f>IF(AND(G116= "",H116= ""), 0, ROUND(ROUND(I116, 2) * ROUND(IF(H116="",G116,H116),  2), 2))</f>
        <v>0</v>
      </c>
      <c r="K116" s="7"/>
      <c r="M116" s="28">
        <v>0.2</v>
      </c>
      <c r="Q116" s="7">
        <v>1415</v>
      </c>
    </row>
    <row r="117" spans="1:17" ht="22.7" customHeight="1" x14ac:dyDescent="0.25">
      <c r="A117" s="7" t="s">
        <v>59</v>
      </c>
      <c r="B117" s="33"/>
      <c r="C117" s="75" t="s">
        <v>137</v>
      </c>
      <c r="D117" s="75"/>
      <c r="E117" s="75"/>
      <c r="F117" s="75"/>
      <c r="G117" s="75"/>
      <c r="H117" s="75"/>
      <c r="I117" s="75"/>
      <c r="J117" s="33"/>
    </row>
    <row r="118" spans="1:17" hidden="1" x14ac:dyDescent="0.25">
      <c r="A118" s="7" t="s">
        <v>46</v>
      </c>
    </row>
    <row r="119" spans="1:17" hidden="1" x14ac:dyDescent="0.25">
      <c r="A119" s="7" t="s">
        <v>64</v>
      </c>
    </row>
    <row r="120" spans="1:17" ht="16.899999999999999" customHeight="1" x14ac:dyDescent="0.25">
      <c r="A120" s="7">
        <v>5</v>
      </c>
      <c r="B120" s="16" t="s">
        <v>138</v>
      </c>
      <c r="C120" s="74" t="s">
        <v>139</v>
      </c>
      <c r="D120" s="74"/>
      <c r="E120" s="74"/>
      <c r="F120" s="31"/>
      <c r="G120" s="31"/>
      <c r="H120" s="31"/>
      <c r="I120" s="31"/>
      <c r="J120" s="32"/>
      <c r="K120" s="7"/>
    </row>
    <row r="121" spans="1:17" hidden="1" x14ac:dyDescent="0.25">
      <c r="A121" s="7" t="s">
        <v>56</v>
      </c>
    </row>
    <row r="122" spans="1:17" x14ac:dyDescent="0.25">
      <c r="A122" s="7">
        <v>9</v>
      </c>
      <c r="B122" s="21" t="s">
        <v>140</v>
      </c>
      <c r="C122" s="72" t="s">
        <v>139</v>
      </c>
      <c r="D122" s="73"/>
      <c r="E122" s="73"/>
      <c r="F122" s="23" t="s">
        <v>119</v>
      </c>
      <c r="G122" s="34">
        <v>480</v>
      </c>
      <c r="H122" s="35"/>
      <c r="I122" s="26"/>
      <c r="J122" s="27">
        <f>IF(AND(G122= "",H122= ""), 0, ROUND(ROUND(I122, 2) * ROUND(IF(H122="",G122,H122),  2), 2))</f>
        <v>0</v>
      </c>
      <c r="K122" s="7"/>
      <c r="M122" s="28">
        <v>0.2</v>
      </c>
      <c r="Q122" s="7">
        <v>1415</v>
      </c>
    </row>
    <row r="123" spans="1:17" ht="22.7" customHeight="1" x14ac:dyDescent="0.25">
      <c r="A123" s="7" t="s">
        <v>59</v>
      </c>
      <c r="B123" s="33"/>
      <c r="C123" s="75" t="s">
        <v>141</v>
      </c>
      <c r="D123" s="75"/>
      <c r="E123" s="75"/>
      <c r="F123" s="75"/>
      <c r="G123" s="75"/>
      <c r="H123" s="75"/>
      <c r="I123" s="75"/>
      <c r="J123" s="33"/>
    </row>
    <row r="124" spans="1:17" hidden="1" x14ac:dyDescent="0.25">
      <c r="A124" s="7" t="s">
        <v>46</v>
      </c>
    </row>
    <row r="125" spans="1:17" hidden="1" x14ac:dyDescent="0.25">
      <c r="A125" s="7" t="s">
        <v>64</v>
      </c>
    </row>
    <row r="126" spans="1:17" ht="33.75" customHeight="1" x14ac:dyDescent="0.25">
      <c r="A126" s="7">
        <v>5</v>
      </c>
      <c r="B126" s="16" t="s">
        <v>142</v>
      </c>
      <c r="C126" s="74" t="s">
        <v>143</v>
      </c>
      <c r="D126" s="74"/>
      <c r="E126" s="74"/>
      <c r="F126" s="31"/>
      <c r="G126" s="31"/>
      <c r="H126" s="31"/>
      <c r="I126" s="31"/>
      <c r="J126" s="32"/>
      <c r="K126" s="7"/>
    </row>
    <row r="127" spans="1:17" hidden="1" x14ac:dyDescent="0.25">
      <c r="A127" s="7" t="s">
        <v>56</v>
      </c>
    </row>
    <row r="128" spans="1:17" x14ac:dyDescent="0.25">
      <c r="A128" s="7">
        <v>9</v>
      </c>
      <c r="B128" s="21" t="s">
        <v>144</v>
      </c>
      <c r="C128" s="72" t="s">
        <v>143</v>
      </c>
      <c r="D128" s="73"/>
      <c r="E128" s="73"/>
      <c r="F128" s="23" t="s">
        <v>51</v>
      </c>
      <c r="G128" s="29">
        <v>10</v>
      </c>
      <c r="H128" s="30"/>
      <c r="I128" s="26"/>
      <c r="J128" s="27">
        <f>IF(AND(G128= "",H128= ""), 0, ROUND(ROUND(I128, 2) * ROUND(IF(H128="",G128,H128),  3), 2))</f>
        <v>0</v>
      </c>
      <c r="K128" s="7"/>
      <c r="M128" s="28">
        <v>0.2</v>
      </c>
      <c r="Q128" s="7">
        <v>1415</v>
      </c>
    </row>
    <row r="129" spans="1:17" ht="20.85" customHeight="1" x14ac:dyDescent="0.25">
      <c r="A129" s="7" t="s">
        <v>59</v>
      </c>
      <c r="B129" s="33"/>
      <c r="C129" s="75" t="s">
        <v>145</v>
      </c>
      <c r="D129" s="75"/>
      <c r="E129" s="75"/>
      <c r="F129" s="75"/>
      <c r="G129" s="75"/>
      <c r="H129" s="75"/>
      <c r="I129" s="75"/>
      <c r="J129" s="33"/>
    </row>
    <row r="130" spans="1:17" hidden="1" x14ac:dyDescent="0.25">
      <c r="A130" s="7" t="s">
        <v>46</v>
      </c>
    </row>
    <row r="131" spans="1:17" hidden="1" x14ac:dyDescent="0.25">
      <c r="A131" s="7" t="s">
        <v>64</v>
      </c>
    </row>
    <row r="132" spans="1:17" ht="16.899999999999999" customHeight="1" x14ac:dyDescent="0.25">
      <c r="A132" s="7">
        <v>5</v>
      </c>
      <c r="B132" s="16" t="s">
        <v>146</v>
      </c>
      <c r="C132" s="74" t="s">
        <v>147</v>
      </c>
      <c r="D132" s="74"/>
      <c r="E132" s="74"/>
      <c r="F132" s="31"/>
      <c r="G132" s="31"/>
      <c r="H132" s="31"/>
      <c r="I132" s="31"/>
      <c r="J132" s="32"/>
      <c r="K132" s="7" t="s">
        <v>148</v>
      </c>
    </row>
    <row r="133" spans="1:17" hidden="1" x14ac:dyDescent="0.25">
      <c r="A133" s="7" t="s">
        <v>56</v>
      </c>
    </row>
    <row r="134" spans="1:17" x14ac:dyDescent="0.25">
      <c r="A134" s="7">
        <v>9</v>
      </c>
      <c r="B134" s="21" t="s">
        <v>149</v>
      </c>
      <c r="C134" s="72" t="s">
        <v>150</v>
      </c>
      <c r="D134" s="73"/>
      <c r="E134" s="73"/>
      <c r="F134" s="23" t="s">
        <v>45</v>
      </c>
      <c r="G134" s="24">
        <v>1</v>
      </c>
      <c r="H134" s="25"/>
      <c r="I134" s="26"/>
      <c r="J134" s="27">
        <f>IF(AND(G134= "",H134= ""), 0, ROUND(ROUND(I134, 2) * ROUND(IF(H134="",G134,H134),  0), 2))</f>
        <v>0</v>
      </c>
      <c r="K134" s="7" t="s">
        <v>148</v>
      </c>
      <c r="L134" s="7">
        <v>18638</v>
      </c>
      <c r="M134" s="28">
        <v>0.2</v>
      </c>
      <c r="Q134" s="7">
        <v>1415</v>
      </c>
    </row>
    <row r="135" spans="1:17" ht="22.7" customHeight="1" x14ac:dyDescent="0.25">
      <c r="A135" s="7" t="s">
        <v>59</v>
      </c>
      <c r="B135" s="33"/>
      <c r="C135" s="75" t="s">
        <v>151</v>
      </c>
      <c r="D135" s="75"/>
      <c r="E135" s="75"/>
      <c r="F135" s="75"/>
      <c r="G135" s="75"/>
      <c r="H135" s="75"/>
      <c r="I135" s="75"/>
      <c r="J135" s="33"/>
    </row>
    <row r="136" spans="1:17" hidden="1" x14ac:dyDescent="0.25">
      <c r="A136" s="7" t="s">
        <v>46</v>
      </c>
    </row>
    <row r="137" spans="1:17" hidden="1" x14ac:dyDescent="0.25">
      <c r="A137" s="7" t="s">
        <v>64</v>
      </c>
    </row>
    <row r="138" spans="1:17" hidden="1" x14ac:dyDescent="0.25">
      <c r="A138" s="7" t="s">
        <v>47</v>
      </c>
    </row>
    <row r="139" spans="1:17" ht="36" customHeight="1" x14ac:dyDescent="0.25">
      <c r="A139" s="7">
        <v>4</v>
      </c>
      <c r="B139" s="16" t="s">
        <v>152</v>
      </c>
      <c r="C139" s="71" t="s">
        <v>153</v>
      </c>
      <c r="D139" s="71"/>
      <c r="E139" s="71"/>
      <c r="F139" s="19"/>
      <c r="G139" s="19"/>
      <c r="H139" s="19"/>
      <c r="I139" s="19"/>
      <c r="J139" s="20"/>
      <c r="K139" s="7" t="s">
        <v>148</v>
      </c>
    </row>
    <row r="140" spans="1:17" ht="16.899999999999999" customHeight="1" x14ac:dyDescent="0.25">
      <c r="A140" s="7">
        <v>5</v>
      </c>
      <c r="B140" s="16" t="s">
        <v>154</v>
      </c>
      <c r="C140" s="74" t="s">
        <v>155</v>
      </c>
      <c r="D140" s="74"/>
      <c r="E140" s="74"/>
      <c r="F140" s="31"/>
      <c r="G140" s="31"/>
      <c r="H140" s="31"/>
      <c r="I140" s="31"/>
      <c r="J140" s="32"/>
      <c r="K140" s="7" t="s">
        <v>148</v>
      </c>
    </row>
    <row r="141" spans="1:17" hidden="1" x14ac:dyDescent="0.25">
      <c r="A141" s="7" t="s">
        <v>56</v>
      </c>
    </row>
    <row r="142" spans="1:17" x14ac:dyDescent="0.25">
      <c r="A142" s="7">
        <v>9</v>
      </c>
      <c r="B142" s="21" t="s">
        <v>156</v>
      </c>
      <c r="C142" s="72" t="s">
        <v>157</v>
      </c>
      <c r="D142" s="73"/>
      <c r="E142" s="73"/>
      <c r="F142" s="23" t="s">
        <v>119</v>
      </c>
      <c r="G142" s="34">
        <v>20</v>
      </c>
      <c r="H142" s="35"/>
      <c r="I142" s="26"/>
      <c r="J142" s="27">
        <f>IF(AND(G142= "",H142= ""), 0, ROUND(ROUND(I142, 2) * ROUND(IF(H142="",G142,H142),  2), 2))</f>
        <v>0</v>
      </c>
      <c r="K142" s="7" t="s">
        <v>148</v>
      </c>
      <c r="L142" s="7">
        <v>28703</v>
      </c>
      <c r="M142" s="28">
        <v>0.2</v>
      </c>
      <c r="Q142" s="7">
        <v>1415</v>
      </c>
    </row>
    <row r="143" spans="1:17" ht="20.85" customHeight="1" x14ac:dyDescent="0.25">
      <c r="A143" s="7" t="s">
        <v>59</v>
      </c>
      <c r="B143" s="33"/>
      <c r="C143" s="75" t="s">
        <v>158</v>
      </c>
      <c r="D143" s="75"/>
      <c r="E143" s="75"/>
      <c r="F143" s="75"/>
      <c r="G143" s="75"/>
      <c r="H143" s="75"/>
      <c r="I143" s="75"/>
      <c r="J143" s="33"/>
    </row>
    <row r="144" spans="1:17" hidden="1" x14ac:dyDescent="0.25">
      <c r="A144" s="7" t="s">
        <v>46</v>
      </c>
    </row>
    <row r="145" spans="1:17" hidden="1" x14ac:dyDescent="0.25">
      <c r="A145" s="7" t="s">
        <v>64</v>
      </c>
    </row>
    <row r="146" spans="1:17" ht="16.899999999999999" customHeight="1" x14ac:dyDescent="0.25">
      <c r="A146" s="7">
        <v>5</v>
      </c>
      <c r="B146" s="16" t="s">
        <v>159</v>
      </c>
      <c r="C146" s="74" t="s">
        <v>160</v>
      </c>
      <c r="D146" s="74"/>
      <c r="E146" s="74"/>
      <c r="F146" s="31"/>
      <c r="G146" s="31"/>
      <c r="H146" s="31"/>
      <c r="I146" s="31"/>
      <c r="J146" s="32"/>
      <c r="K146" s="7" t="s">
        <v>148</v>
      </c>
    </row>
    <row r="147" spans="1:17" hidden="1" x14ac:dyDescent="0.25">
      <c r="A147" s="7" t="s">
        <v>56</v>
      </c>
    </row>
    <row r="148" spans="1:17" x14ac:dyDescent="0.25">
      <c r="A148" s="7">
        <v>9</v>
      </c>
      <c r="B148" s="21" t="s">
        <v>161</v>
      </c>
      <c r="C148" s="72" t="s">
        <v>162</v>
      </c>
      <c r="D148" s="73"/>
      <c r="E148" s="73"/>
      <c r="F148" s="23" t="s">
        <v>119</v>
      </c>
      <c r="G148" s="34">
        <v>110</v>
      </c>
      <c r="H148" s="35"/>
      <c r="I148" s="26"/>
      <c r="J148" s="27">
        <f>IF(AND(G148= "",H148= ""), 0, ROUND(ROUND(I148, 2) * ROUND(IF(H148="",G148,H148),  2), 2))</f>
        <v>0</v>
      </c>
      <c r="K148" s="7" t="s">
        <v>148</v>
      </c>
      <c r="L148" s="7">
        <v>28703</v>
      </c>
      <c r="M148" s="28">
        <v>0.2</v>
      </c>
      <c r="Q148" s="7">
        <v>1415</v>
      </c>
    </row>
    <row r="149" spans="1:17" ht="20.85" customHeight="1" x14ac:dyDescent="0.25">
      <c r="A149" s="7" t="s">
        <v>59</v>
      </c>
      <c r="B149" s="33"/>
      <c r="C149" s="75" t="s">
        <v>158</v>
      </c>
      <c r="D149" s="75"/>
      <c r="E149" s="75"/>
      <c r="F149" s="75"/>
      <c r="G149" s="75"/>
      <c r="H149" s="75"/>
      <c r="I149" s="75"/>
      <c r="J149" s="33"/>
    </row>
    <row r="150" spans="1:17" hidden="1" x14ac:dyDescent="0.25">
      <c r="A150" s="7" t="s">
        <v>46</v>
      </c>
    </row>
    <row r="151" spans="1:17" hidden="1" x14ac:dyDescent="0.25">
      <c r="A151" s="7" t="s">
        <v>64</v>
      </c>
    </row>
    <row r="152" spans="1:17" x14ac:dyDescent="0.25">
      <c r="A152" s="7">
        <v>5</v>
      </c>
      <c r="B152" s="16" t="s">
        <v>163</v>
      </c>
      <c r="C152" s="74" t="s">
        <v>164</v>
      </c>
      <c r="D152" s="74"/>
      <c r="E152" s="74"/>
      <c r="F152" s="31"/>
      <c r="G152" s="31"/>
      <c r="H152" s="31"/>
      <c r="I152" s="31"/>
      <c r="J152" s="32"/>
      <c r="K152" s="7" t="s">
        <v>148</v>
      </c>
    </row>
    <row r="153" spans="1:17" hidden="1" x14ac:dyDescent="0.25">
      <c r="A153" s="7" t="s">
        <v>56</v>
      </c>
    </row>
    <row r="154" spans="1:17" x14ac:dyDescent="0.25">
      <c r="A154" s="7">
        <v>9</v>
      </c>
      <c r="B154" s="21" t="s">
        <v>165</v>
      </c>
      <c r="C154" s="72" t="s">
        <v>164</v>
      </c>
      <c r="D154" s="73"/>
      <c r="E154" s="73"/>
      <c r="F154" s="23" t="s">
        <v>166</v>
      </c>
      <c r="G154" s="34">
        <v>45</v>
      </c>
      <c r="H154" s="35"/>
      <c r="I154" s="26"/>
      <c r="J154" s="27">
        <f>IF(AND(G154= "",H154= ""), 0, ROUND(ROUND(I154, 2) * ROUND(IF(H154="",G154,H154),  2), 2))</f>
        <v>0</v>
      </c>
      <c r="K154" s="7" t="s">
        <v>148</v>
      </c>
      <c r="L154" s="7">
        <v>28703</v>
      </c>
      <c r="M154" s="28">
        <v>0.2</v>
      </c>
      <c r="Q154" s="7">
        <v>1415</v>
      </c>
    </row>
    <row r="155" spans="1:17" ht="22.7" customHeight="1" x14ac:dyDescent="0.25">
      <c r="A155" s="7" t="s">
        <v>59</v>
      </c>
      <c r="B155" s="33"/>
      <c r="C155" s="75" t="s">
        <v>167</v>
      </c>
      <c r="D155" s="75"/>
      <c r="E155" s="75"/>
      <c r="F155" s="75"/>
      <c r="G155" s="75"/>
      <c r="H155" s="75"/>
      <c r="I155" s="75"/>
      <c r="J155" s="33"/>
    </row>
    <row r="156" spans="1:17" hidden="1" x14ac:dyDescent="0.25">
      <c r="A156" s="7" t="s">
        <v>46</v>
      </c>
    </row>
    <row r="157" spans="1:17" hidden="1" x14ac:dyDescent="0.25">
      <c r="A157" s="7" t="s">
        <v>64</v>
      </c>
    </row>
    <row r="158" spans="1:17" hidden="1" x14ac:dyDescent="0.25">
      <c r="A158" s="7" t="s">
        <v>47</v>
      </c>
    </row>
    <row r="159" spans="1:17" x14ac:dyDescent="0.25">
      <c r="A159" s="7" t="s">
        <v>39</v>
      </c>
      <c r="B159" s="22"/>
      <c r="C159" s="76"/>
      <c r="D159" s="76"/>
      <c r="E159" s="76"/>
      <c r="J159" s="22"/>
    </row>
    <row r="160" spans="1:17" x14ac:dyDescent="0.25">
      <c r="B160" s="22"/>
      <c r="C160" s="79" t="s">
        <v>38</v>
      </c>
      <c r="D160" s="80"/>
      <c r="E160" s="80"/>
      <c r="F160" s="77"/>
      <c r="G160" s="77"/>
      <c r="H160" s="77"/>
      <c r="I160" s="77"/>
      <c r="J160" s="78"/>
    </row>
    <row r="161" spans="1:10" x14ac:dyDescent="0.25">
      <c r="B161" s="22"/>
      <c r="C161" s="82"/>
      <c r="D161" s="53"/>
      <c r="E161" s="53"/>
      <c r="F161" s="53"/>
      <c r="G161" s="53"/>
      <c r="H161" s="53"/>
      <c r="I161" s="53"/>
      <c r="J161" s="81"/>
    </row>
    <row r="162" spans="1:10" x14ac:dyDescent="0.25">
      <c r="B162" s="22"/>
      <c r="C162" s="85" t="s">
        <v>168</v>
      </c>
      <c r="D162" s="74"/>
      <c r="E162" s="74"/>
      <c r="F162" s="83">
        <f>SUMIF(K8:K159, IF(K7="","",K7), J8:J159)</f>
        <v>0</v>
      </c>
      <c r="G162" s="83"/>
      <c r="H162" s="83"/>
      <c r="I162" s="83"/>
      <c r="J162" s="84"/>
    </row>
    <row r="163" spans="1:10" ht="16.899999999999999" customHeight="1" x14ac:dyDescent="0.25">
      <c r="B163" s="22"/>
      <c r="C163" s="85" t="s">
        <v>169</v>
      </c>
      <c r="D163" s="74"/>
      <c r="E163" s="74"/>
      <c r="F163" s="83">
        <f>ROUND(SUMIF(K8:K159, IF(K7="","",K7), J8:J159) * 0.2, 2)</f>
        <v>0</v>
      </c>
      <c r="G163" s="83"/>
      <c r="H163" s="83"/>
      <c r="I163" s="83"/>
      <c r="J163" s="84"/>
    </row>
    <row r="164" spans="1:10" x14ac:dyDescent="0.25">
      <c r="B164" s="22"/>
      <c r="C164" s="88" t="s">
        <v>170</v>
      </c>
      <c r="D164" s="89"/>
      <c r="E164" s="89"/>
      <c r="F164" s="86">
        <f>SUM(F162:F163)</f>
        <v>0</v>
      </c>
      <c r="G164" s="86"/>
      <c r="H164" s="86"/>
      <c r="I164" s="86"/>
      <c r="J164" s="87"/>
    </row>
    <row r="165" spans="1:10" ht="37.15" customHeight="1" x14ac:dyDescent="0.25">
      <c r="B165" s="3"/>
      <c r="C165" s="90" t="s">
        <v>171</v>
      </c>
      <c r="D165" s="90"/>
      <c r="E165" s="90"/>
      <c r="F165" s="90"/>
      <c r="G165" s="90"/>
      <c r="H165" s="90"/>
      <c r="I165" s="90"/>
      <c r="J165" s="90"/>
    </row>
    <row r="167" spans="1:10" ht="15.75" x14ac:dyDescent="0.25">
      <c r="C167" s="91" t="s">
        <v>172</v>
      </c>
      <c r="D167" s="91"/>
      <c r="E167" s="91"/>
      <c r="F167" s="91"/>
      <c r="G167" s="91"/>
      <c r="H167" s="91"/>
      <c r="I167" s="91"/>
      <c r="J167" s="91"/>
    </row>
    <row r="168" spans="1:10" ht="16.899999999999999" customHeight="1" x14ac:dyDescent="0.25">
      <c r="C168" s="93" t="s">
        <v>173</v>
      </c>
      <c r="D168" s="94"/>
      <c r="E168" s="94"/>
      <c r="F168" s="92">
        <f>SUMIF(K10:K154, "", J10:J154)</f>
        <v>0</v>
      </c>
      <c r="G168" s="92"/>
      <c r="H168" s="92"/>
      <c r="I168" s="92"/>
      <c r="J168" s="92"/>
    </row>
    <row r="169" spans="1:10" x14ac:dyDescent="0.25">
      <c r="C169" s="97" t="s">
        <v>174</v>
      </c>
      <c r="D169" s="98"/>
      <c r="E169" s="98"/>
      <c r="F169" s="95">
        <f>SUMIF(K10:K10, "", J10:J10)</f>
        <v>0</v>
      </c>
      <c r="G169" s="96"/>
      <c r="H169" s="96"/>
      <c r="I169" s="96"/>
      <c r="J169" s="96"/>
    </row>
    <row r="170" spans="1:10" x14ac:dyDescent="0.25">
      <c r="C170" s="97" t="s">
        <v>175</v>
      </c>
      <c r="D170" s="98"/>
      <c r="E170" s="98"/>
      <c r="F170" s="95">
        <f>SUMIF(K15:K15, "", J15:J15)</f>
        <v>0</v>
      </c>
      <c r="G170" s="96"/>
      <c r="H170" s="96"/>
      <c r="I170" s="96"/>
      <c r="J170" s="96"/>
    </row>
    <row r="171" spans="1:10" x14ac:dyDescent="0.25">
      <c r="C171" s="97" t="s">
        <v>176</v>
      </c>
      <c r="D171" s="98"/>
      <c r="E171" s="98"/>
      <c r="F171" s="95">
        <f>SUMIF(K21:K96, "", J21:J96)</f>
        <v>0</v>
      </c>
      <c r="G171" s="96"/>
      <c r="H171" s="96"/>
      <c r="I171" s="96"/>
      <c r="J171" s="96"/>
    </row>
    <row r="172" spans="1:10" x14ac:dyDescent="0.25">
      <c r="C172" s="97" t="s">
        <v>177</v>
      </c>
      <c r="D172" s="98"/>
      <c r="E172" s="98"/>
      <c r="F172" s="95">
        <f>SUMIF(K104:K134, "", J104:J134)</f>
        <v>0</v>
      </c>
      <c r="G172" s="96"/>
      <c r="H172" s="96"/>
      <c r="I172" s="96"/>
      <c r="J172" s="96"/>
    </row>
    <row r="173" spans="1:10" ht="32.85" customHeight="1" x14ac:dyDescent="0.25">
      <c r="C173" s="97" t="s">
        <v>178</v>
      </c>
      <c r="D173" s="98"/>
      <c r="E173" s="98"/>
      <c r="F173" s="95" t="str">
        <f>"[Non totalisé] "&amp;(SUMIF(A142:A154, "9", J142:J154))&amp;IF(IF(ISNUMBER(FIND(MID(FIXED(1000+1/2),6,1),""&amp;(SUMIF(A142:A154, "9", J142:J154)))),FIND(MID(FIXED(1000+1/2),6,1),""&amp;(SUMIF(A142:A154, "9", J142:J154))),0)=0,MID(FIXED(1000+1/2),6,1),"")&amp;REPT("0",MAX(0,2-IF(ISNUMBER(FIND(MID(FIXED(1000+1/2),6,1),""&amp;(SUMIF(A142:A154, "9", J142:J154)))),LEN((SUMIF(A142:A154, "9", J142:J154)))-IF(ISNUMBER(FIND(MID(FIXED(1000+1/2),6,1),""&amp;(SUMIF(A142:A154, "9", J142:J154)))),FIND(MID(FIXED(1000+1/2),6,1),""&amp;(SUMIF(A142:A154, "9", J142:J154))),0),0)))&amp;" €"</f>
        <v>[Non totalisé] 0,00 €</v>
      </c>
      <c r="G173" s="96"/>
      <c r="H173" s="96"/>
      <c r="I173" s="96"/>
      <c r="J173" s="96"/>
    </row>
    <row r="174" spans="1:10" x14ac:dyDescent="0.25">
      <c r="C174" s="99" t="s">
        <v>179</v>
      </c>
      <c r="D174" s="100"/>
      <c r="E174" s="100"/>
      <c r="F174" s="36"/>
      <c r="G174" s="36"/>
      <c r="H174" s="36"/>
      <c r="I174" s="36"/>
      <c r="J174" s="37"/>
    </row>
    <row r="175" spans="1:10" x14ac:dyDescent="0.25">
      <c r="C175" s="101"/>
      <c r="D175" s="102"/>
      <c r="E175" s="102"/>
      <c r="F175" s="102"/>
      <c r="G175" s="102"/>
      <c r="H175" s="102"/>
      <c r="I175" s="102"/>
      <c r="J175" s="103"/>
    </row>
    <row r="176" spans="1:10" x14ac:dyDescent="0.25">
      <c r="A176" s="38"/>
      <c r="C176" s="104" t="s">
        <v>168</v>
      </c>
      <c r="D176" s="53"/>
      <c r="E176" s="53"/>
      <c r="F176" s="105">
        <f>SUMIF(K5:K165, IF(K4="","",K4), J5:J165)</f>
        <v>0</v>
      </c>
      <c r="G176" s="106"/>
      <c r="H176" s="106"/>
      <c r="I176" s="106"/>
      <c r="J176" s="107"/>
    </row>
    <row r="177" spans="1:13" x14ac:dyDescent="0.25">
      <c r="A177" s="38"/>
      <c r="C177" s="104" t="s">
        <v>169</v>
      </c>
      <c r="D177" s="53"/>
      <c r="E177" s="53"/>
      <c r="F177" s="105">
        <f>ROUND(SUMIF(K5:K165, IF(K4="","",K4), J5:J165) * 0.2, 2)</f>
        <v>0</v>
      </c>
      <c r="G177" s="106"/>
      <c r="H177" s="106"/>
      <c r="I177" s="106"/>
      <c r="J177" s="107"/>
    </row>
    <row r="178" spans="1:13" x14ac:dyDescent="0.25">
      <c r="C178" s="108" t="s">
        <v>170</v>
      </c>
      <c r="D178" s="109"/>
      <c r="E178" s="109"/>
      <c r="F178" s="110">
        <f>SUM(F176:F177)</f>
        <v>0</v>
      </c>
      <c r="G178" s="111"/>
      <c r="H178" s="111"/>
      <c r="I178" s="111"/>
      <c r="J178" s="112"/>
    </row>
    <row r="179" spans="1:13" x14ac:dyDescent="0.25">
      <c r="C179" s="113"/>
      <c r="D179" s="76"/>
      <c r="E179" s="76"/>
      <c r="F179" s="76"/>
      <c r="G179" s="76"/>
      <c r="H179" s="76"/>
      <c r="I179" s="76"/>
      <c r="J179" s="76"/>
    </row>
    <row r="180" spans="1:13" x14ac:dyDescent="0.25">
      <c r="C180" s="114" t="s">
        <v>180</v>
      </c>
      <c r="D180" s="76"/>
      <c r="E180" s="76"/>
      <c r="F180" s="76"/>
      <c r="G180" s="76"/>
      <c r="H180" s="76"/>
      <c r="I180" s="76"/>
      <c r="J180" s="76"/>
    </row>
    <row r="181" spans="1:13" x14ac:dyDescent="0.25">
      <c r="C181" s="109" t="str">
        <f>IF(Paramètres!AA2&lt;&gt;"",Paramètres!AA2,"")</f>
        <v xml:space="preserve">Zéro euro </v>
      </c>
      <c r="D181" s="109"/>
      <c r="E181" s="109"/>
      <c r="F181" s="109"/>
      <c r="G181" s="109"/>
      <c r="H181" s="109"/>
      <c r="I181" s="109"/>
      <c r="J181" s="109"/>
    </row>
    <row r="182" spans="1:13" x14ac:dyDescent="0.25">
      <c r="C182" s="109"/>
      <c r="D182" s="109"/>
      <c r="E182" s="109"/>
      <c r="F182" s="109"/>
      <c r="G182" s="109"/>
      <c r="H182" s="109"/>
      <c r="I182" s="109"/>
      <c r="J182" s="109"/>
    </row>
    <row r="184" spans="1:13" ht="15.75" x14ac:dyDescent="0.25">
      <c r="C184" s="91" t="s">
        <v>181</v>
      </c>
      <c r="D184" s="91"/>
      <c r="E184" s="91"/>
      <c r="F184" s="91"/>
      <c r="G184" s="91"/>
      <c r="H184" s="91"/>
      <c r="I184" s="91"/>
      <c r="J184" s="91"/>
    </row>
    <row r="185" spans="1:13" x14ac:dyDescent="0.25">
      <c r="C185" s="74" t="s">
        <v>182</v>
      </c>
      <c r="D185" s="74"/>
      <c r="E185" s="74"/>
      <c r="L185" s="7">
        <v>1</v>
      </c>
    </row>
    <row r="186" spans="1:13" x14ac:dyDescent="0.25">
      <c r="C186" s="115" t="s">
        <v>183</v>
      </c>
      <c r="D186" s="115"/>
      <c r="E186" s="115"/>
      <c r="F186" s="116">
        <f>SUMIF(L5:L165,L186, J5:J165)</f>
        <v>0</v>
      </c>
      <c r="G186" s="116"/>
      <c r="H186" s="116"/>
      <c r="I186" s="116"/>
      <c r="J186" s="116"/>
      <c r="K186" s="7">
        <v>1</v>
      </c>
      <c r="L186" s="7">
        <v>18638</v>
      </c>
    </row>
    <row r="187" spans="1:13" hidden="1" x14ac:dyDescent="0.25">
      <c r="A187" s="7">
        <v>0.2</v>
      </c>
      <c r="C187" s="40" t="str">
        <f>"	- dont T.V.A. à 20% sur " &amp;ROUND((SUMPRODUCT((L5:L165=L186)*1, J5:J165,(M5:M165=A187)*1)), 2)&amp; "€ :"</f>
        <v xml:space="preserve">	- dont T.V.A. à 20% sur 0€ :</v>
      </c>
      <c r="D187" s="40"/>
      <c r="E187" s="40"/>
      <c r="F187" s="117"/>
      <c r="G187" s="117"/>
      <c r="H187" s="117"/>
      <c r="I187" s="117"/>
      <c r="J187" s="117"/>
      <c r="K187" s="7">
        <v>1</v>
      </c>
      <c r="M187" s="7">
        <f>ROUND((SUMPRODUCT((L5:L165=L186)*1, J5:J165,(M5:M165=A187)*1))*A187, 2)</f>
        <v>0</v>
      </c>
    </row>
    <row r="188" spans="1:13" x14ac:dyDescent="0.25">
      <c r="C188" s="115" t="s">
        <v>184</v>
      </c>
      <c r="D188" s="115"/>
      <c r="E188" s="115"/>
      <c r="F188" s="39"/>
      <c r="G188" s="39"/>
      <c r="H188" s="39"/>
      <c r="I188" s="39"/>
      <c r="J188" s="39"/>
    </row>
    <row r="189" spans="1:13" x14ac:dyDescent="0.25">
      <c r="C189" s="118" t="s">
        <v>185</v>
      </c>
      <c r="D189" s="118"/>
      <c r="E189" s="118"/>
      <c r="F189" s="116">
        <f>SUM(F186:F187)</f>
        <v>0</v>
      </c>
      <c r="G189" s="116"/>
      <c r="H189" s="116"/>
      <c r="I189" s="116"/>
      <c r="J189" s="116"/>
    </row>
    <row r="190" spans="1:13" x14ac:dyDescent="0.25">
      <c r="C190" s="118" t="s">
        <v>186</v>
      </c>
      <c r="D190" s="118"/>
      <c r="E190" s="118"/>
      <c r="F190" s="116">
        <f>SUM(M186:M187)</f>
        <v>0</v>
      </c>
      <c r="G190" s="116"/>
      <c r="H190" s="116"/>
      <c r="I190" s="116"/>
      <c r="J190" s="116"/>
    </row>
    <row r="191" spans="1:13" x14ac:dyDescent="0.25">
      <c r="C191" s="118" t="s">
        <v>187</v>
      </c>
      <c r="D191" s="118"/>
      <c r="E191" s="118"/>
      <c r="F191" s="116">
        <f>SUM(F189:F190)</f>
        <v>0</v>
      </c>
      <c r="G191" s="116"/>
      <c r="H191" s="116"/>
      <c r="I191" s="116"/>
      <c r="J191" s="116"/>
    </row>
    <row r="192" spans="1:13" x14ac:dyDescent="0.25">
      <c r="C192" s="74" t="s">
        <v>188</v>
      </c>
      <c r="D192" s="74"/>
      <c r="E192" s="74"/>
      <c r="L192" s="7">
        <v>2</v>
      </c>
    </row>
    <row r="193" spans="1:13" x14ac:dyDescent="0.25">
      <c r="C193" s="115" t="s">
        <v>189</v>
      </c>
      <c r="D193" s="115"/>
      <c r="E193" s="115"/>
      <c r="F193" s="116">
        <f>SUMIF(L5:L165,L193, J5:J165)</f>
        <v>0</v>
      </c>
      <c r="G193" s="116"/>
      <c r="H193" s="116"/>
      <c r="I193" s="116"/>
      <c r="J193" s="116"/>
      <c r="K193" s="7">
        <v>2</v>
      </c>
      <c r="L193" s="7">
        <v>28703</v>
      </c>
    </row>
    <row r="194" spans="1:13" hidden="1" x14ac:dyDescent="0.25">
      <c r="A194" s="7">
        <v>0.2</v>
      </c>
      <c r="C194" s="40" t="str">
        <f>"	- dont T.V.A. à 20% sur " &amp;ROUND((SUMPRODUCT((L5:L165=L193)*1, J5:J165,(M5:M165=A194)*1)), 2)&amp; "€ :"</f>
        <v xml:space="preserve">	- dont T.V.A. à 20% sur 0€ :</v>
      </c>
      <c r="D194" s="40"/>
      <c r="E194" s="40"/>
      <c r="F194" s="117"/>
      <c r="G194" s="117"/>
      <c r="H194" s="117"/>
      <c r="I194" s="117"/>
      <c r="J194" s="117"/>
      <c r="K194" s="7">
        <v>2</v>
      </c>
      <c r="M194" s="7">
        <f>ROUND((SUMPRODUCT((L5:L165=L193)*1, J5:J165,(M5:M165=A194)*1))*A194, 2)</f>
        <v>0</v>
      </c>
    </row>
    <row r="195" spans="1:13" x14ac:dyDescent="0.25">
      <c r="C195" s="115" t="s">
        <v>190</v>
      </c>
      <c r="D195" s="115"/>
      <c r="E195" s="115"/>
      <c r="F195" s="39"/>
      <c r="G195" s="39"/>
      <c r="H195" s="39"/>
      <c r="I195" s="39"/>
      <c r="J195" s="39"/>
    </row>
    <row r="196" spans="1:13" x14ac:dyDescent="0.25">
      <c r="C196" s="118" t="s">
        <v>185</v>
      </c>
      <c r="D196" s="118"/>
      <c r="E196" s="118"/>
      <c r="F196" s="116">
        <f>SUM(F193:F194)</f>
        <v>0</v>
      </c>
      <c r="G196" s="116"/>
      <c r="H196" s="116"/>
      <c r="I196" s="116"/>
      <c r="J196" s="116"/>
    </row>
    <row r="197" spans="1:13" x14ac:dyDescent="0.25">
      <c r="C197" s="118" t="s">
        <v>186</v>
      </c>
      <c r="D197" s="118"/>
      <c r="E197" s="118"/>
      <c r="F197" s="116">
        <f>SUM(M193:M194)</f>
        <v>0</v>
      </c>
      <c r="G197" s="116"/>
      <c r="H197" s="116"/>
      <c r="I197" s="116"/>
      <c r="J197" s="116"/>
    </row>
    <row r="198" spans="1:13" x14ac:dyDescent="0.25">
      <c r="C198" s="118" t="s">
        <v>187</v>
      </c>
      <c r="D198" s="118"/>
      <c r="E198" s="118"/>
      <c r="F198" s="116">
        <f>SUM(F196:F197)</f>
        <v>0</v>
      </c>
      <c r="G198" s="116"/>
      <c r="H198" s="116"/>
      <c r="I198" s="116"/>
      <c r="J198" s="116"/>
    </row>
    <row r="200" spans="1:13" ht="56.65" customHeight="1" x14ac:dyDescent="0.25">
      <c r="F200" s="115" t="s">
        <v>191</v>
      </c>
      <c r="G200" s="115"/>
      <c r="H200" s="115"/>
      <c r="I200" s="115"/>
      <c r="J200" s="115"/>
    </row>
    <row r="202" spans="1:13" ht="85.15" customHeight="1" x14ac:dyDescent="0.25">
      <c r="C202" s="119" t="s">
        <v>192</v>
      </c>
      <c r="D202" s="119"/>
      <c r="F202" s="119" t="s">
        <v>193</v>
      </c>
      <c r="G202" s="119"/>
      <c r="H202" s="119"/>
      <c r="I202" s="119"/>
      <c r="J202" s="119"/>
    </row>
    <row r="203" spans="1:13" x14ac:dyDescent="0.25">
      <c r="C203" s="120" t="s">
        <v>194</v>
      </c>
      <c r="D203" s="120"/>
      <c r="E203" s="120"/>
      <c r="F203" s="120"/>
      <c r="G203" s="120"/>
      <c r="H203" s="120"/>
      <c r="I203" s="120"/>
      <c r="J203" s="120"/>
    </row>
  </sheetData>
  <sheetProtection selectLockedCells="1"/>
  <mergeCells count="149">
    <mergeCell ref="C202:D202"/>
    <mergeCell ref="F202:J202"/>
    <mergeCell ref="C203:J203"/>
    <mergeCell ref="F194:J194"/>
    <mergeCell ref="C195:E195"/>
    <mergeCell ref="C196:E196"/>
    <mergeCell ref="F196:J196"/>
    <mergeCell ref="C197:E197"/>
    <mergeCell ref="F197:J197"/>
    <mergeCell ref="C198:E198"/>
    <mergeCell ref="F198:J198"/>
    <mergeCell ref="F200:J200"/>
    <mergeCell ref="C189:E189"/>
    <mergeCell ref="F189:J189"/>
    <mergeCell ref="C190:E190"/>
    <mergeCell ref="F190:J190"/>
    <mergeCell ref="C191:E191"/>
    <mergeCell ref="F191:J191"/>
    <mergeCell ref="C192:E192"/>
    <mergeCell ref="C193:E193"/>
    <mergeCell ref="F193:J193"/>
    <mergeCell ref="C180:J180"/>
    <mergeCell ref="C181:J181"/>
    <mergeCell ref="C182:J182"/>
    <mergeCell ref="C184:J184"/>
    <mergeCell ref="C185:E185"/>
    <mergeCell ref="C186:E186"/>
    <mergeCell ref="F186:J186"/>
    <mergeCell ref="F187:J187"/>
    <mergeCell ref="C188:E188"/>
    <mergeCell ref="C174:E174"/>
    <mergeCell ref="C175:J175"/>
    <mergeCell ref="C176:E176"/>
    <mergeCell ref="F176:J176"/>
    <mergeCell ref="C177:E177"/>
    <mergeCell ref="F177:J177"/>
    <mergeCell ref="C178:E178"/>
    <mergeCell ref="F178:J178"/>
    <mergeCell ref="C179:J179"/>
    <mergeCell ref="F169:J169"/>
    <mergeCell ref="C169:E169"/>
    <mergeCell ref="F170:J170"/>
    <mergeCell ref="C170:E170"/>
    <mergeCell ref="F171:J171"/>
    <mergeCell ref="C171:E171"/>
    <mergeCell ref="F172:J172"/>
    <mergeCell ref="C172:E172"/>
    <mergeCell ref="F173:J173"/>
    <mergeCell ref="C173:E173"/>
    <mergeCell ref="F162:J162"/>
    <mergeCell ref="C162:E162"/>
    <mergeCell ref="F163:J163"/>
    <mergeCell ref="C163:E163"/>
    <mergeCell ref="F164:J164"/>
    <mergeCell ref="C164:E164"/>
    <mergeCell ref="C165:J165"/>
    <mergeCell ref="C167:J167"/>
    <mergeCell ref="F168:J168"/>
    <mergeCell ref="C168:E168"/>
    <mergeCell ref="C149:I149"/>
    <mergeCell ref="C152:E152"/>
    <mergeCell ref="C154:E154"/>
    <mergeCell ref="C155:I155"/>
    <mergeCell ref="C159:E159"/>
    <mergeCell ref="F160:J160"/>
    <mergeCell ref="C160:E160"/>
    <mergeCell ref="F161:J161"/>
    <mergeCell ref="C161:E161"/>
    <mergeCell ref="C132:E132"/>
    <mergeCell ref="C134:E134"/>
    <mergeCell ref="C135:I135"/>
    <mergeCell ref="C139:E139"/>
    <mergeCell ref="C140:E140"/>
    <mergeCell ref="C142:E142"/>
    <mergeCell ref="C143:I143"/>
    <mergeCell ref="C146:E146"/>
    <mergeCell ref="C148:E148"/>
    <mergeCell ref="C114:E114"/>
    <mergeCell ref="C116:E116"/>
    <mergeCell ref="C117:I117"/>
    <mergeCell ref="C120:E120"/>
    <mergeCell ref="C122:E122"/>
    <mergeCell ref="C123:I123"/>
    <mergeCell ref="C126:E126"/>
    <mergeCell ref="C128:E128"/>
    <mergeCell ref="C129:I129"/>
    <mergeCell ref="C96:E96"/>
    <mergeCell ref="C97:I97"/>
    <mergeCell ref="C101:E101"/>
    <mergeCell ref="C102:E102"/>
    <mergeCell ref="C104:E104"/>
    <mergeCell ref="C105:I105"/>
    <mergeCell ref="C108:E108"/>
    <mergeCell ref="C110:E110"/>
    <mergeCell ref="C111:I111"/>
    <mergeCell ref="C81:E81"/>
    <mergeCell ref="C82:I82"/>
    <mergeCell ref="C84:E84"/>
    <mergeCell ref="C85:I85"/>
    <mergeCell ref="C87:E87"/>
    <mergeCell ref="C88:I88"/>
    <mergeCell ref="C90:E90"/>
    <mergeCell ref="C91:I91"/>
    <mergeCell ref="C94:E94"/>
    <mergeCell ref="C67:I67"/>
    <mergeCell ref="C69:E69"/>
    <mergeCell ref="C70:I70"/>
    <mergeCell ref="C72:E72"/>
    <mergeCell ref="C73:I73"/>
    <mergeCell ref="C75:E75"/>
    <mergeCell ref="C76:I76"/>
    <mergeCell ref="C78:E78"/>
    <mergeCell ref="C79:I79"/>
    <mergeCell ref="C52:I52"/>
    <mergeCell ref="C55:E55"/>
    <mergeCell ref="C57:E57"/>
    <mergeCell ref="C58:I58"/>
    <mergeCell ref="C60:E60"/>
    <mergeCell ref="C61:I61"/>
    <mergeCell ref="C63:E63"/>
    <mergeCell ref="C64:I64"/>
    <mergeCell ref="C66:E66"/>
    <mergeCell ref="C36:E36"/>
    <mergeCell ref="C37:I37"/>
    <mergeCell ref="C39:E39"/>
    <mergeCell ref="C40:I40"/>
    <mergeCell ref="C43:E43"/>
    <mergeCell ref="C45:E45"/>
    <mergeCell ref="C46:I46"/>
    <mergeCell ref="C49:E49"/>
    <mergeCell ref="C51:E51"/>
    <mergeCell ref="C21:E21"/>
    <mergeCell ref="C22:I22"/>
    <mergeCell ref="C24:E24"/>
    <mergeCell ref="C25:I25"/>
    <mergeCell ref="C28:E28"/>
    <mergeCell ref="C30:E30"/>
    <mergeCell ref="C31:I31"/>
    <mergeCell ref="C33:E33"/>
    <mergeCell ref="C34:I34"/>
    <mergeCell ref="C3:E3"/>
    <mergeCell ref="C4:E4"/>
    <mergeCell ref="C7:E7"/>
    <mergeCell ref="C8:E8"/>
    <mergeCell ref="C10:E10"/>
    <mergeCell ref="C13:E13"/>
    <mergeCell ref="C15:E15"/>
    <mergeCell ref="C18:E18"/>
    <mergeCell ref="C19:E19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&amp;L&amp;G&amp;L              CFA MOULIN RABAUD
              &amp;RDPGF - Lot n°3 DEMOLITION - GROS OEUVRE 
DCE - Edition du 14/11/2024</oddHeader>
    <oddFooter>&amp;CEdition du 14/11/2024&amp;RPage &amp;P/&amp;N</oddFooter>
  </headerFooter>
  <legacyDrawing r:id="rId1"/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9.140625" defaultRowHeight="12.75" customHeight="1" x14ac:dyDescent="0.25"/>
  <cols>
    <col min="1" max="1" width="11.42578125" customWidth="1"/>
    <col min="2" max="2" width="35" customWidth="1"/>
    <col min="3" max="10" width="11.42578125" customWidth="1"/>
  </cols>
  <sheetData>
    <row r="1" spans="1:27" ht="12.75" customHeight="1" x14ac:dyDescent="0.25">
      <c r="B1" s="31" t="s">
        <v>195</v>
      </c>
      <c r="AA1" s="7">
        <f>IF(DPGF!F178&lt;&gt;"",DPGF!F178,"0")</f>
        <v>0</v>
      </c>
    </row>
    <row r="2" spans="1:27" ht="12.75" customHeight="1" x14ac:dyDescent="0.25">
      <c r="AA2" s="7" t="str">
        <f>UPPER(MID(AA98,1,1))&amp;MID(AA98,2,168)</f>
        <v xml:space="preserve">Zéro euro </v>
      </c>
    </row>
    <row r="3" spans="1:27" ht="25.5" customHeight="1" x14ac:dyDescent="0.25">
      <c r="A3" s="41" t="s">
        <v>196</v>
      </c>
      <c r="B3" s="39" t="s">
        <v>197</v>
      </c>
      <c r="C3" s="121" t="s">
        <v>222</v>
      </c>
      <c r="D3" s="121"/>
      <c r="E3" s="121"/>
      <c r="F3" s="121"/>
      <c r="G3" s="121"/>
      <c r="H3" s="121"/>
      <c r="I3" s="121"/>
      <c r="J3" s="121"/>
      <c r="AA3" s="7">
        <f>INT(AA1/1000000)</f>
        <v>0</v>
      </c>
    </row>
    <row r="4" spans="1:27" ht="12.75" customHeight="1" x14ac:dyDescent="0.25">
      <c r="AA4" s="7">
        <f>INT((AA1-AA3*1000000)/1000)</f>
        <v>0</v>
      </c>
    </row>
    <row r="5" spans="1:27" ht="25.5" customHeight="1" x14ac:dyDescent="0.25">
      <c r="A5" s="41" t="s">
        <v>198</v>
      </c>
      <c r="B5" s="39" t="s">
        <v>199</v>
      </c>
      <c r="C5" s="121" t="s">
        <v>223</v>
      </c>
      <c r="D5" s="121"/>
      <c r="E5" s="121"/>
      <c r="F5" s="121"/>
      <c r="G5" s="121"/>
      <c r="H5" s="121"/>
      <c r="I5" s="121"/>
      <c r="J5" s="121"/>
      <c r="AA5" s="7">
        <f>INT(AA1-AA3*1000000-AA4*1000)</f>
        <v>0</v>
      </c>
    </row>
    <row r="6" spans="1:27" ht="12.75" customHeight="1" x14ac:dyDescent="0.25">
      <c r="AA6" s="7">
        <f>ROUND(AA1-AA3*1000000-AA4*1000-AA5,2)*100</f>
        <v>0</v>
      </c>
    </row>
    <row r="7" spans="1:27" ht="12.75" customHeight="1" x14ac:dyDescent="0.25">
      <c r="A7" s="41" t="s">
        <v>208</v>
      </c>
      <c r="B7" s="39" t="s">
        <v>209</v>
      </c>
      <c r="C7" s="42"/>
      <c r="AA7" s="7">
        <f>AA3-AA12*100</f>
        <v>0</v>
      </c>
    </row>
    <row r="8" spans="1:27" ht="12.75" customHeight="1" x14ac:dyDescent="0.25">
      <c r="AA8" s="7">
        <f>0</f>
        <v>0</v>
      </c>
    </row>
    <row r="9" spans="1:27" ht="12.75" customHeight="1" x14ac:dyDescent="0.25">
      <c r="A9" s="41" t="s">
        <v>210</v>
      </c>
      <c r="B9" s="39" t="s">
        <v>211</v>
      </c>
      <c r="C9" s="42" t="s">
        <v>37</v>
      </c>
      <c r="AA9" s="7">
        <f>AA4-AA15*100</f>
        <v>0</v>
      </c>
    </row>
    <row r="10" spans="1:27" ht="12.75" customHeight="1" x14ac:dyDescent="0.25">
      <c r="AA10" s="7">
        <f>ROUND(AA5-AA18*100,0)</f>
        <v>0</v>
      </c>
    </row>
    <row r="11" spans="1:27" ht="25.5" customHeight="1" x14ac:dyDescent="0.25">
      <c r="A11" s="41" t="s">
        <v>200</v>
      </c>
      <c r="B11" s="39" t="s">
        <v>201</v>
      </c>
      <c r="C11" s="121" t="s">
        <v>38</v>
      </c>
      <c r="D11" s="121"/>
      <c r="E11" s="121"/>
      <c r="F11" s="121"/>
      <c r="G11" s="121"/>
      <c r="H11" s="121"/>
      <c r="I11" s="121"/>
      <c r="J11" s="121"/>
      <c r="AA11" s="7">
        <f>AA6</f>
        <v>0</v>
      </c>
    </row>
    <row r="12" spans="1:27" ht="12.75" customHeight="1" x14ac:dyDescent="0.25">
      <c r="AA12" s="7">
        <f>INT(AA3/100)</f>
        <v>0</v>
      </c>
    </row>
    <row r="13" spans="1:27" ht="12.75" customHeight="1" x14ac:dyDescent="0.25">
      <c r="A13" s="41" t="s">
        <v>212</v>
      </c>
      <c r="B13" s="39" t="s">
        <v>213</v>
      </c>
      <c r="C13" s="42" t="s">
        <v>224</v>
      </c>
      <c r="AA13" s="7">
        <f>INT((AA3-AA12*100)/10)</f>
        <v>0</v>
      </c>
    </row>
    <row r="14" spans="1:27" ht="12.75" customHeight="1" x14ac:dyDescent="0.25">
      <c r="AA14" s="7">
        <f>AA3-AA12*100-AA13*10</f>
        <v>0</v>
      </c>
    </row>
    <row r="15" spans="1:27" ht="12.75" customHeight="1" x14ac:dyDescent="0.25">
      <c r="A15" s="41" t="s">
        <v>214</v>
      </c>
      <c r="B15" s="39" t="s">
        <v>215</v>
      </c>
      <c r="C15" s="42" t="s">
        <v>225</v>
      </c>
      <c r="AA15" s="7">
        <f>INT(AA4/100)</f>
        <v>0</v>
      </c>
    </row>
    <row r="16" spans="1:27" ht="12.75" customHeight="1" x14ac:dyDescent="0.25">
      <c r="AA16" s="7">
        <f>INT((AA4-AA15*100)/10)</f>
        <v>0</v>
      </c>
    </row>
    <row r="17" spans="1:27" ht="12.75" customHeight="1" x14ac:dyDescent="0.25">
      <c r="A17" s="41" t="s">
        <v>216</v>
      </c>
      <c r="B17" s="39" t="s">
        <v>217</v>
      </c>
      <c r="C17" s="42"/>
      <c r="AA17" s="7">
        <f>AA4-AA15*100-AA16*10</f>
        <v>0</v>
      </c>
    </row>
    <row r="18" spans="1:27" ht="12.75" customHeight="1" x14ac:dyDescent="0.25">
      <c r="AA18" s="7">
        <f>INT(AA5/100)</f>
        <v>0</v>
      </c>
    </row>
    <row r="19" spans="1:27" ht="12.75" customHeight="1" x14ac:dyDescent="0.25">
      <c r="C19" s="43">
        <v>0.2</v>
      </c>
      <c r="E19" s="44" t="s">
        <v>218</v>
      </c>
      <c r="AA19" s="7">
        <f>INT((AA5-AA18*100)/10)</f>
        <v>0</v>
      </c>
    </row>
    <row r="20" spans="1:27" ht="12.75" customHeight="1" x14ac:dyDescent="0.25">
      <c r="C20" s="45">
        <v>5.5E-2</v>
      </c>
      <c r="E20" s="44" t="s">
        <v>219</v>
      </c>
      <c r="AA20" s="7">
        <f>AA5-AA18*100-AA19*10</f>
        <v>0</v>
      </c>
    </row>
    <row r="21" spans="1:27" ht="12.75" customHeight="1" x14ac:dyDescent="0.25">
      <c r="C21" s="45">
        <v>0</v>
      </c>
      <c r="E21" s="44" t="s">
        <v>220</v>
      </c>
      <c r="AA21" s="7">
        <f>INT(AA6/10)</f>
        <v>0</v>
      </c>
    </row>
    <row r="22" spans="1:27" ht="12.75" customHeight="1" x14ac:dyDescent="0.25">
      <c r="C22" s="46">
        <v>0</v>
      </c>
      <c r="E22" s="44" t="s">
        <v>221</v>
      </c>
      <c r="AA22" s="7">
        <f>ROUND(AA6-AA21*10,0)</f>
        <v>0</v>
      </c>
    </row>
    <row r="23" spans="1:27" ht="12.75" customHeight="1" x14ac:dyDescent="0.25">
      <c r="AA23" s="7" t="str">
        <f>IF(AA12=0,"",IF(AA12=1,"",IF(AA12=2,"deux ",IF(AA12=3,"trois ",IF(AA12=4,"quatre ",IF(AA12=5,"cinq ",AA42))))))</f>
        <v/>
      </c>
    </row>
    <row r="24" spans="1:27" ht="12.75" customHeight="1" x14ac:dyDescent="0.25">
      <c r="A24" s="41" t="s">
        <v>202</v>
      </c>
      <c r="B24" s="39" t="s">
        <v>203</v>
      </c>
      <c r="C24" s="121"/>
      <c r="D24" s="121"/>
      <c r="E24" s="121"/>
      <c r="F24" s="121"/>
      <c r="G24" s="121"/>
      <c r="H24" s="121"/>
      <c r="I24" s="121"/>
      <c r="J24" s="121"/>
      <c r="AA24" s="7" t="str">
        <f>IF(AA12=0,"",IF(AA12&lt;2,"cent ",AA43))</f>
        <v/>
      </c>
    </row>
    <row r="25" spans="1:27" ht="12.75" customHeight="1" x14ac:dyDescent="0.25">
      <c r="AA25" s="7" t="str">
        <f>IF(AA13=1,AA44,IF(AA13=7,AA64,IF(AA13=9,AA80,AA89)))</f>
        <v/>
      </c>
    </row>
    <row r="26" spans="1:27" ht="12.75" customHeight="1" x14ac:dyDescent="0.25">
      <c r="A26" s="41" t="s">
        <v>204</v>
      </c>
      <c r="B26" s="39" t="s">
        <v>205</v>
      </c>
      <c r="C26" s="121"/>
      <c r="D26" s="121"/>
      <c r="E26" s="121"/>
      <c r="F26" s="121"/>
      <c r="G26" s="121"/>
      <c r="H26" s="121"/>
      <c r="I26" s="121"/>
      <c r="J26" s="121"/>
      <c r="AA26" s="7" t="str">
        <f>IF(AA7=11,"",IF(AA7=12,"",IF(AA7=13,"",IF(AA7=14,"",IF(AA7=15,"",IF(AA7=16,"",AA45))))))</f>
        <v/>
      </c>
    </row>
    <row r="27" spans="1:27" ht="12.75" customHeight="1" x14ac:dyDescent="0.25">
      <c r="AA27" s="7" t="str">
        <f>IF(AA3=0,"",IF(AA3&lt;2,"million ","millions "))</f>
        <v/>
      </c>
    </row>
    <row r="28" spans="1:27" ht="12.75" customHeight="1" x14ac:dyDescent="0.25">
      <c r="A28" s="41" t="s">
        <v>206</v>
      </c>
      <c r="B28" s="39" t="s">
        <v>207</v>
      </c>
      <c r="C28" s="121"/>
      <c r="D28" s="121"/>
      <c r="E28" s="121"/>
      <c r="F28" s="121"/>
      <c r="G28" s="121"/>
      <c r="H28" s="121"/>
      <c r="I28" s="121"/>
      <c r="J28" s="121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25">
      <c r="AA29" s="7" t="str">
        <f>IF(AA15=0,"",IF(AA15&lt;2,"cent ",AA47))</f>
        <v/>
      </c>
    </row>
    <row r="30" spans="1:27" ht="12.75" customHeight="1" x14ac:dyDescent="0.25">
      <c r="AA30" s="7" t="str">
        <f>IF(AA16=1,AA48,IF(AA16=7,AA66,IF(AA16=9,AA81,AA90)))</f>
        <v/>
      </c>
    </row>
    <row r="31" spans="1:27" ht="12.75" customHeight="1" x14ac:dyDescent="0.25">
      <c r="AA31" s="7" t="str">
        <f>IF(AA4=1,"",AA49)</f>
        <v/>
      </c>
    </row>
    <row r="32" spans="1:27" ht="12.75" customHeight="1" x14ac:dyDescent="0.25">
      <c r="AA32" s="7" t="str">
        <f>IF(AA4&gt;0,"mille ","")</f>
        <v/>
      </c>
    </row>
    <row r="33" spans="27:27" ht="12.75" customHeight="1" x14ac:dyDescent="0.25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25">
      <c r="AA34" s="7" t="str">
        <f>IF(AA18=0,"",IF(AA18&lt;2,"cent ",AA51))</f>
        <v/>
      </c>
    </row>
    <row r="35" spans="27:27" ht="12.75" customHeight="1" x14ac:dyDescent="0.25">
      <c r="AA35" s="7" t="str">
        <f>IF(AA19=1,AA52,IF(AA19=7,AA68,IF(AA19=9,AA83,AA91)))</f>
        <v/>
      </c>
    </row>
    <row r="36" spans="27:27" ht="12.75" customHeight="1" x14ac:dyDescent="0.25">
      <c r="AA36" s="7" t="str">
        <f>IF(AA10=11,"",IF(AA10=12,"",IF(AA10=13,"",IF(AA10=14,"",IF(AA10=15,"",IF(AA10=16,"",AA53))))))</f>
        <v/>
      </c>
    </row>
    <row r="37" spans="27:27" ht="12.75" customHeight="1" x14ac:dyDescent="0.25">
      <c r="AA37" s="7" t="str">
        <f>IF(INT(AA1&lt;2),"euro ","euros ")</f>
        <v xml:space="preserve">euro </v>
      </c>
    </row>
    <row r="38" spans="27:27" ht="12.75" customHeight="1" x14ac:dyDescent="0.25">
      <c r="AA38" s="7" t="str">
        <f>IF(AA6&gt;0,"et ","")</f>
        <v/>
      </c>
    </row>
    <row r="39" spans="27:27" ht="12.75" customHeight="1" x14ac:dyDescent="0.25">
      <c r="AA39" s="7" t="str">
        <f>IF(AA21=1,AA54,IF(AA21=7,AA70,IF(AA21=9,AA84,AA92)))</f>
        <v/>
      </c>
    </row>
    <row r="40" spans="27:27" ht="12.75" customHeight="1" x14ac:dyDescent="0.25">
      <c r="AA40" s="7" t="str">
        <f>IF(AA11=11,"",IF(AA11=12,"",IF(AA11=13,"",IF(AA11=14,"",IF(AA11=15,"",IF(AA11=16,"",AA55))))))</f>
        <v/>
      </c>
    </row>
    <row r="41" spans="27:27" ht="12.75" customHeight="1" x14ac:dyDescent="0.25">
      <c r="AA41" s="7" t="str">
        <f>IF(AA6=0,"",IF(AA6&lt;2,"centime","centimes"))</f>
        <v/>
      </c>
    </row>
    <row r="42" spans="27:27" ht="12.75" customHeight="1" x14ac:dyDescent="0.25">
      <c r="AA42" s="7" t="str">
        <f>IF(AA3=0," ",IF(AA12=6,"six ",IF(AA12=7,"sept ",IF(AA12=8,"huit ",IF(AA12=9,"neuf ",)))))</f>
        <v xml:space="preserve"> </v>
      </c>
    </row>
    <row r="43" spans="27:27" ht="12.75" customHeight="1" x14ac:dyDescent="0.25">
      <c r="AA43" s="7" t="str">
        <f>IF(AA7&gt;0,"cent ", "cents ")</f>
        <v xml:space="preserve">cents </v>
      </c>
    </row>
    <row r="44" spans="27:27" ht="12.75" customHeight="1" x14ac:dyDescent="0.25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25">
      <c r="AA45" s="7" t="str">
        <f>IF(AA7=17,"",IF(AA7=18,"",IF(AA7=19,"",AA57)))</f>
        <v/>
      </c>
    </row>
    <row r="46" spans="27:27" ht="12.75" customHeight="1" x14ac:dyDescent="0.25">
      <c r="AA46" s="7">
        <f>IF(AA15=6,"six ",IF(AA15=7,"sept ",IF(AA15=8,"huit ",IF(AA15=9,"neuf ",))))</f>
        <v>0</v>
      </c>
    </row>
    <row r="47" spans="27:27" ht="12.75" customHeight="1" x14ac:dyDescent="0.25">
      <c r="AA47" s="7" t="str">
        <f>IF(AA9&gt;0,"cent ", "cents ")</f>
        <v xml:space="preserve">cents </v>
      </c>
    </row>
    <row r="48" spans="27:27" ht="12.75" customHeight="1" x14ac:dyDescent="0.25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25">
      <c r="AA49" s="7" t="str">
        <f>IF(AA9=11,"",IF(AA9=12,"",IF(AA9=13,"",IF(AA9=14,"",IF(AA9=15,"",IF(AA9=16,"",AA59))))))</f>
        <v/>
      </c>
    </row>
    <row r="50" spans="27:27" ht="12.75" customHeight="1" x14ac:dyDescent="0.25">
      <c r="AA50" s="7">
        <f>IF(AA18=6,"six ",IF(AA18=7,"sept ",IF(AA18=8,"huit ",IF(AA18=9,"neuf ",))))</f>
        <v>0</v>
      </c>
    </row>
    <row r="51" spans="27:27" ht="12.75" customHeight="1" x14ac:dyDescent="0.25">
      <c r="AA51" s="7" t="str">
        <f>IF(AA10&gt;0,"cent ", "cents ")</f>
        <v xml:space="preserve">cents </v>
      </c>
    </row>
    <row r="52" spans="27:27" ht="12.75" customHeight="1" x14ac:dyDescent="0.25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25">
      <c r="AA53" s="7" t="str">
        <f>IF(AA10=17,"",IF(AA10=18,"",IF(AA10=19,"",AA61)))</f>
        <v/>
      </c>
    </row>
    <row r="54" spans="27:27" ht="12.75" customHeight="1" x14ac:dyDescent="0.25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25">
      <c r="AA55" s="7" t="str">
        <f>IF(AA11=17,"",IF(AA11=18,"",IF(AA11=19,"",AA63)))</f>
        <v/>
      </c>
    </row>
    <row r="56" spans="27:27" ht="12.75" customHeight="1" x14ac:dyDescent="0.25">
      <c r="AA56" s="7" t="str">
        <f>IF(AA7=16,"seize ",IF(AA7=17,"dix-sept ",IF(AA7=18,"dix-huit ",IF(AA7=19,"dix-neuf ",AA64))))</f>
        <v/>
      </c>
    </row>
    <row r="57" spans="27:27" ht="12.75" customHeight="1" x14ac:dyDescent="0.25">
      <c r="AA57" s="7" t="str">
        <f>IF(AA7=21,"et un ",IF(AA7=31,"et un ",IF(AA7=41,"et un ",IF(AA7=51,"et un ",IF(AA7=61,"et un ",AA65)))))</f>
        <v/>
      </c>
    </row>
    <row r="58" spans="27:27" ht="12.75" customHeight="1" x14ac:dyDescent="0.25">
      <c r="AA58" s="7" t="str">
        <f>IF(AA9=16,"seize ",IF(AA9=17,"dix-sept ",IF(AA9=18,"dix-huit ",IF(AA9=19,"dix-neuf ",AA66))))</f>
        <v/>
      </c>
    </row>
    <row r="59" spans="27:27" ht="12.75" customHeight="1" x14ac:dyDescent="0.25">
      <c r="AA59" s="7" t="str">
        <f>IF(AA9=17,"",IF(AA9=18,"",IF(AA9=19,"",AA67)))</f>
        <v/>
      </c>
    </row>
    <row r="60" spans="27:27" ht="12.75" customHeight="1" x14ac:dyDescent="0.25">
      <c r="AA60" s="7" t="str">
        <f>IF(AA10=16,"seize ",IF(AA10=17,"dix-sept ",IF(AA10=18,"dix-huit ",IF(AA10=19,"dix-neuf ",AA68))))</f>
        <v/>
      </c>
    </row>
    <row r="61" spans="27:27" ht="12.75" customHeight="1" x14ac:dyDescent="0.25">
      <c r="AA61" s="7" t="str">
        <f>IF(AA10=21,"et un ",IF(AA10=31,"et un ",IF(AA10=41,"et un ",IF(AA10=51,"et un ",IF(AA10=61,"et un ",AA69)))))</f>
        <v/>
      </c>
    </row>
    <row r="62" spans="27:27" ht="12.75" customHeight="1" x14ac:dyDescent="0.25">
      <c r="AA62" s="7" t="str">
        <f>IF(AA11=16,"seize ",IF(AA11=17,"dix-sept ",IF(AA11=18,"dix-huit ",IF(AA11=19,"dix-neuf ",AA70))))</f>
        <v/>
      </c>
    </row>
    <row r="63" spans="27:27" ht="12.75" customHeight="1" x14ac:dyDescent="0.25">
      <c r="AA63" s="7" t="str">
        <f>IF(AA11=21,"et un ",IF(AA11=31,"et un ",IF(AA11=41,"et un ",IF(AA11=51,"et un ",IF(AA11=61,"et un ",AA71)))))</f>
        <v/>
      </c>
    </row>
    <row r="64" spans="27:27" ht="12.75" customHeight="1" x14ac:dyDescent="0.25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25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25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25">
      <c r="AA67" s="7" t="str">
        <f>IF(AA9=21,"et un ",IF(AA9=31,"et un ",IF(AA9=41,"et un ",IF(AA9=51,"et un ",IF(AA9=61,"et un ",AA75)))))</f>
        <v/>
      </c>
    </row>
    <row r="68" spans="27:27" ht="12.75" customHeight="1" x14ac:dyDescent="0.25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25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25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25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25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25">
      <c r="AA73" s="7">
        <f>IF(AA13=9,"",IF(AA14=6,"six ",IF(AA14=7,"sept ",IF(AA14=8,"huit ",IF(AA14=9,"neuf ",)))))</f>
        <v>0</v>
      </c>
    </row>
    <row r="74" spans="27:27" ht="12.75" customHeight="1" x14ac:dyDescent="0.25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25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25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25">
      <c r="AA77" s="7">
        <f>IF(AA19=9,"",IF(AA20=6,"six ",IF(AA20=7,"sept ",IF(AA20=8,"huit ",IF(AA20=9,"neuf ",)))))</f>
        <v>0</v>
      </c>
    </row>
    <row r="78" spans="27:27" ht="12.75" customHeight="1" x14ac:dyDescent="0.25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25">
      <c r="AA79" s="7">
        <f>IF(AA21=9,"",IF(AA22=6,"six ",IF(AA22=7,"sept ",IF(AA22=8,"huit ",IF(AA22=9,"neuf ",)))))</f>
        <v>0</v>
      </c>
    </row>
    <row r="80" spans="27:27" ht="12.75" customHeight="1" x14ac:dyDescent="0.25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25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25">
      <c r="AA82" s="7">
        <f>IF(AA16=9,"",IF(AA17=6,"six ",IF(AA17=7,"sept ",IF(AA17=8,"huit ",IF(AA17=9,"neuf ",)))))</f>
        <v>0</v>
      </c>
    </row>
    <row r="83" spans="27:27" ht="12.75" customHeight="1" x14ac:dyDescent="0.25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25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25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25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25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25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25">
      <c r="AA89" s="7" t="str">
        <f>IF(AA13=2,"vingt ",IF(AA13=3,"trente ",IF(AA13=4,"quarante ",IF(AA13=5,"cinquante ",AA93))))</f>
        <v/>
      </c>
    </row>
    <row r="90" spans="27:27" ht="12.75" customHeight="1" x14ac:dyDescent="0.25">
      <c r="AA90" s="7" t="str">
        <f>IF(AA16=2,"vingt ",IF(AA16=3,"trente ",IF(AA16=4,"quarante ",IF(AA16=5,"cinquante ",AA94))))</f>
        <v/>
      </c>
    </row>
    <row r="91" spans="27:27" ht="12.75" customHeight="1" x14ac:dyDescent="0.25">
      <c r="AA91" s="7" t="str">
        <f>IF(AA19=2,"vingt ",IF(AA19=3,"trente ",IF(AA19=4,"quarante ",IF(AA19=5,"cinquante ",AA95))))</f>
        <v/>
      </c>
    </row>
    <row r="92" spans="27:27" ht="12.75" customHeight="1" x14ac:dyDescent="0.25">
      <c r="AA92" s="7" t="str">
        <f>IF(AA21=2,"vingt ",IF(AA21=3,"trente ",IF(AA21=4,"quarante ",IF(AA21=5,"cinquante ",AA96))))</f>
        <v/>
      </c>
    </row>
    <row r="93" spans="27:27" ht="12.75" customHeight="1" x14ac:dyDescent="0.25">
      <c r="AA93" s="7" t="str">
        <f>IF(AA13=6,"soixante ",IF(AA7=80,"quatre-vingts ",IF(AA13=8,"quatre-vingt-","")))</f>
        <v/>
      </c>
    </row>
    <row r="94" spans="27:27" ht="12.75" customHeight="1" x14ac:dyDescent="0.25">
      <c r="AA94" s="7" t="str">
        <f>IF(AA16=6,"soixante ",IF(AA9=80,"quatre-vingts ",IF(AA16=8,"quatre-vingt-","")))</f>
        <v/>
      </c>
    </row>
    <row r="95" spans="27:27" ht="12.75" customHeight="1" x14ac:dyDescent="0.25">
      <c r="AA95" s="7" t="str">
        <f>IF(AA19=6,"soixante ",IF(AA10=80,"quatre-vingts ",IF(AA19=8,"quatre-vingt-","")))</f>
        <v/>
      </c>
    </row>
    <row r="96" spans="27:27" ht="12.75" customHeight="1" x14ac:dyDescent="0.25">
      <c r="AA96" s="7" t="str">
        <f>IF(AA21=6,"soixante ",IF(AA11=80,"quatre-vingts ",IF(AA21=8,"quatre-vingt-","")))</f>
        <v/>
      </c>
    </row>
    <row r="97" spans="27:27" ht="12.75" customHeight="1" x14ac:dyDescent="0.25">
      <c r="AA97" s="7">
        <f>0</f>
        <v>0</v>
      </c>
    </row>
    <row r="98" spans="27:27" ht="12.75" customHeight="1" x14ac:dyDescent="0.25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2"/>
  <sheetViews>
    <sheetView workbookViewId="0"/>
  </sheetViews>
  <sheetFormatPr baseColWidth="10" defaultColWidth="9.140625" defaultRowHeight="15" x14ac:dyDescent="0.25"/>
  <cols>
    <col min="1" max="1" width="24.7109375" customWidth="1"/>
  </cols>
  <sheetData>
    <row r="1" spans="1:3" x14ac:dyDescent="0.25">
      <c r="A1" s="7" t="s">
        <v>226</v>
      </c>
      <c r="B1" s="7" t="s">
        <v>227</v>
      </c>
    </row>
    <row r="2" spans="1:3" x14ac:dyDescent="0.25">
      <c r="A2" s="7" t="s">
        <v>228</v>
      </c>
      <c r="B2" s="7" t="s">
        <v>222</v>
      </c>
    </row>
    <row r="3" spans="1:3" x14ac:dyDescent="0.25">
      <c r="A3" s="7" t="s">
        <v>229</v>
      </c>
      <c r="B3" s="7">
        <v>1</v>
      </c>
    </row>
    <row r="4" spans="1:3" x14ac:dyDescent="0.25">
      <c r="A4" s="7" t="s">
        <v>230</v>
      </c>
      <c r="B4" s="7">
        <v>0</v>
      </c>
    </row>
    <row r="5" spans="1:3" x14ac:dyDescent="0.25">
      <c r="A5" s="7" t="s">
        <v>231</v>
      </c>
      <c r="B5" s="7">
        <v>0</v>
      </c>
    </row>
    <row r="6" spans="1:3" x14ac:dyDescent="0.25">
      <c r="A6" s="7" t="s">
        <v>232</v>
      </c>
      <c r="B6" s="7">
        <v>1</v>
      </c>
    </row>
    <row r="7" spans="1:3" x14ac:dyDescent="0.25">
      <c r="A7" s="7" t="s">
        <v>233</v>
      </c>
      <c r="B7" s="7">
        <v>1</v>
      </c>
    </row>
    <row r="8" spans="1:3" x14ac:dyDescent="0.25">
      <c r="A8" s="7" t="s">
        <v>234</v>
      </c>
      <c r="B8" s="7">
        <v>0</v>
      </c>
    </row>
    <row r="9" spans="1:3" x14ac:dyDescent="0.25">
      <c r="A9" s="7" t="s">
        <v>235</v>
      </c>
      <c r="B9" s="7">
        <v>0</v>
      </c>
    </row>
    <row r="10" spans="1:3" x14ac:dyDescent="0.25">
      <c r="A10" s="7" t="s">
        <v>236</v>
      </c>
      <c r="C10" s="7" t="s">
        <v>237</v>
      </c>
    </row>
    <row r="11" spans="1:3" x14ac:dyDescent="0.25">
      <c r="A11" s="7" t="s">
        <v>238</v>
      </c>
      <c r="B11" s="7">
        <v>0</v>
      </c>
    </row>
    <row r="12" spans="1:3" x14ac:dyDescent="0.25">
      <c r="A12" s="7" t="s">
        <v>239</v>
      </c>
      <c r="B12" s="7" t="s">
        <v>240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baseColWidth="10" defaultColWidth="9.140625" defaultRowHeight="12.75" customHeight="1" x14ac:dyDescent="0.25"/>
  <cols>
    <col min="1" max="1" width="6.7109375" customWidth="1"/>
    <col min="2" max="2" width="35" customWidth="1"/>
    <col min="3" max="10" width="11.42578125" customWidth="1"/>
  </cols>
  <sheetData>
    <row r="2" spans="1:10" ht="12.75" customHeight="1" x14ac:dyDescent="0.25">
      <c r="B2" s="122" t="s">
        <v>241</v>
      </c>
      <c r="C2" s="122"/>
      <c r="D2" s="122"/>
      <c r="E2" s="122"/>
      <c r="F2" s="122"/>
      <c r="G2" s="122"/>
      <c r="H2" s="122"/>
      <c r="I2" s="122"/>
      <c r="J2" s="122"/>
    </row>
    <row r="4" spans="1:10" ht="12.75" customHeight="1" x14ac:dyDescent="0.25">
      <c r="A4" s="41" t="s">
        <v>196</v>
      </c>
      <c r="B4" s="39" t="s">
        <v>242</v>
      </c>
      <c r="C4" s="123"/>
      <c r="D4" s="123"/>
      <c r="E4" s="123"/>
      <c r="F4" s="123"/>
      <c r="G4" s="123"/>
      <c r="H4" s="123"/>
      <c r="I4" s="123"/>
      <c r="J4" s="123"/>
    </row>
    <row r="6" spans="1:10" ht="12.75" customHeight="1" x14ac:dyDescent="0.25">
      <c r="A6" s="41" t="s">
        <v>198</v>
      </c>
      <c r="B6" s="39" t="s">
        <v>243</v>
      </c>
      <c r="C6" s="123"/>
      <c r="D6" s="123"/>
      <c r="E6" s="123"/>
      <c r="F6" s="123"/>
      <c r="G6" s="123"/>
      <c r="H6" s="123"/>
      <c r="I6" s="123"/>
      <c r="J6" s="123"/>
    </row>
    <row r="8" spans="1:10" ht="12.75" customHeight="1" x14ac:dyDescent="0.25">
      <c r="A8" s="41" t="s">
        <v>208</v>
      </c>
      <c r="B8" s="39" t="s">
        <v>244</v>
      </c>
      <c r="C8" s="123"/>
      <c r="D8" s="123"/>
      <c r="E8" s="123"/>
      <c r="F8" s="123"/>
      <c r="G8" s="123"/>
      <c r="H8" s="123"/>
      <c r="I8" s="123"/>
      <c r="J8" s="123"/>
    </row>
    <row r="10" spans="1:10" ht="12.75" customHeight="1" x14ac:dyDescent="0.25">
      <c r="A10" s="41" t="s">
        <v>210</v>
      </c>
      <c r="B10" s="39" t="s">
        <v>245</v>
      </c>
      <c r="C10" s="124"/>
      <c r="D10" s="124"/>
      <c r="E10" s="124"/>
      <c r="F10" s="124"/>
      <c r="G10" s="124"/>
      <c r="H10" s="124"/>
      <c r="I10" s="124"/>
      <c r="J10" s="124"/>
    </row>
    <row r="12" spans="1:10" ht="12.75" customHeight="1" x14ac:dyDescent="0.25">
      <c r="A12" s="41" t="s">
        <v>200</v>
      </c>
      <c r="B12" s="39" t="s">
        <v>246</v>
      </c>
      <c r="C12" s="123"/>
      <c r="D12" s="123"/>
      <c r="E12" s="123"/>
      <c r="F12" s="123"/>
      <c r="G12" s="123"/>
      <c r="H12" s="123"/>
      <c r="I12" s="123"/>
      <c r="J12" s="123"/>
    </row>
    <row r="14" spans="1:10" ht="12.75" customHeight="1" x14ac:dyDescent="0.25">
      <c r="A14" s="41" t="s">
        <v>212</v>
      </c>
      <c r="B14" s="39" t="s">
        <v>247</v>
      </c>
      <c r="C14" s="123"/>
      <c r="D14" s="123"/>
      <c r="E14" s="123"/>
      <c r="F14" s="123"/>
      <c r="G14" s="123"/>
      <c r="H14" s="123"/>
      <c r="I14" s="123"/>
      <c r="J14" s="123"/>
    </row>
    <row r="16" spans="1:10" ht="12.75" customHeight="1" x14ac:dyDescent="0.25">
      <c r="A16" s="41" t="s">
        <v>214</v>
      </c>
      <c r="B16" s="39" t="s">
        <v>248</v>
      </c>
      <c r="C16" s="123"/>
      <c r="D16" s="123"/>
      <c r="E16" s="123"/>
      <c r="F16" s="123"/>
      <c r="G16" s="123"/>
      <c r="H16" s="123"/>
      <c r="I16" s="123"/>
      <c r="J16" s="123"/>
    </row>
    <row r="18" spans="1:10" ht="12.75" customHeight="1" x14ac:dyDescent="0.25">
      <c r="A18" s="41" t="s">
        <v>216</v>
      </c>
      <c r="B18" s="39" t="s">
        <v>249</v>
      </c>
      <c r="C18" s="125"/>
      <c r="D18" s="125"/>
      <c r="E18" s="125"/>
      <c r="F18" s="125"/>
      <c r="G18" s="125"/>
      <c r="H18" s="125"/>
      <c r="I18" s="125"/>
      <c r="J18" s="125"/>
    </row>
    <row r="20" spans="1:10" ht="12.75" customHeight="1" x14ac:dyDescent="0.25">
      <c r="A20" s="41" t="s">
        <v>250</v>
      </c>
      <c r="B20" s="39" t="s">
        <v>251</v>
      </c>
      <c r="C20" s="125"/>
      <c r="D20" s="125"/>
      <c r="E20" s="125"/>
      <c r="F20" s="125"/>
      <c r="G20" s="125"/>
      <c r="H20" s="125"/>
      <c r="I20" s="125"/>
      <c r="J20" s="125"/>
    </row>
    <row r="22" spans="1:10" ht="12.75" customHeight="1" x14ac:dyDescent="0.25">
      <c r="A22" s="41" t="s">
        <v>202</v>
      </c>
      <c r="B22" s="39" t="s">
        <v>252</v>
      </c>
      <c r="C22" s="125"/>
      <c r="D22" s="125"/>
      <c r="E22" s="125"/>
      <c r="F22" s="125"/>
      <c r="G22" s="125"/>
      <c r="H22" s="125"/>
      <c r="I22" s="125"/>
      <c r="J22" s="125"/>
    </row>
    <row r="24" spans="1:10" ht="12.75" customHeight="1" x14ac:dyDescent="0.25">
      <c r="A24" s="41" t="s">
        <v>204</v>
      </c>
      <c r="B24" s="39" t="s">
        <v>253</v>
      </c>
      <c r="C24" s="123"/>
      <c r="D24" s="123"/>
      <c r="E24" s="123"/>
      <c r="F24" s="123"/>
      <c r="G24" s="123"/>
      <c r="H24" s="123"/>
      <c r="I24" s="123"/>
      <c r="J24" s="123"/>
    </row>
    <row r="28" spans="1:10" ht="60" customHeight="1" x14ac:dyDescent="0.25">
      <c r="A28" s="41" t="s">
        <v>206</v>
      </c>
      <c r="B28" s="39" t="s">
        <v>254</v>
      </c>
      <c r="C28" s="123"/>
      <c r="D28" s="123"/>
      <c r="E28" s="123"/>
      <c r="F28" s="123"/>
      <c r="G28" s="123"/>
      <c r="H28" s="123"/>
      <c r="I28" s="123"/>
      <c r="J28" s="123"/>
    </row>
  </sheetData>
  <sheetProtection password="E95E" sheet="1" objects="1" selectLockedCells="1"/>
  <mergeCells count="13">
    <mergeCell ref="C22:J22"/>
    <mergeCell ref="C24:J24"/>
    <mergeCell ref="C28:J28"/>
    <mergeCell ref="C12:J12"/>
    <mergeCell ref="C14:J14"/>
    <mergeCell ref="C16:J16"/>
    <mergeCell ref="C18:J18"/>
    <mergeCell ref="C20:J20"/>
    <mergeCell ref="B2:J2"/>
    <mergeCell ref="C4:J4"/>
    <mergeCell ref="C6:J6"/>
    <mergeCell ref="C8:J8"/>
    <mergeCell ref="C10:J1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9BFF"/>
    <outlinePr summaryBelow="0" summaryRight="0"/>
    <pageSetUpPr fitToPage="1"/>
  </sheetPr>
  <dimension ref="B2:F54"/>
  <sheetViews>
    <sheetView showGridLines="0" workbookViewId="0">
      <selection activeCell="B6" sqref="B6"/>
    </sheetView>
  </sheetViews>
  <sheetFormatPr baseColWidth="10" defaultColWidth="9.140625" defaultRowHeight="12.75" customHeight="1" x14ac:dyDescent="0.25"/>
  <cols>
    <col min="1" max="1" width="6.7109375" customWidth="1"/>
    <col min="2" max="2" width="68.140625" customWidth="1"/>
    <col min="3" max="6" width="15.5703125" customWidth="1"/>
  </cols>
  <sheetData>
    <row r="2" spans="2:6" ht="16.149999999999999" customHeight="1" x14ac:dyDescent="0.25">
      <c r="B2" s="126" t="s">
        <v>255</v>
      </c>
      <c r="C2" s="126"/>
      <c r="D2" s="126"/>
      <c r="E2" s="126"/>
      <c r="F2" s="126"/>
    </row>
    <row r="4" spans="2:6" ht="12.75" customHeight="1" x14ac:dyDescent="0.25">
      <c r="B4" s="47" t="s">
        <v>256</v>
      </c>
      <c r="C4" s="47" t="s">
        <v>51</v>
      </c>
      <c r="D4" s="47" t="s">
        <v>257</v>
      </c>
      <c r="E4" s="47" t="s">
        <v>258</v>
      </c>
      <c r="F4" s="47" t="s">
        <v>259</v>
      </c>
    </row>
    <row r="6" spans="2:6" ht="12.75" customHeight="1" x14ac:dyDescent="0.25">
      <c r="B6" s="48"/>
      <c r="C6" s="49"/>
      <c r="D6" s="50"/>
      <c r="E6" s="51"/>
      <c r="F6" s="52" t="str">
        <f>IF(AND(E6= "",D6= ""), "", ROUND(ROUND(E6, 2) * ROUND(D6, 3), 2))</f>
        <v/>
      </c>
    </row>
    <row r="8" spans="2:6" ht="12.75" customHeight="1" x14ac:dyDescent="0.25">
      <c r="B8" s="48"/>
      <c r="C8" s="49"/>
      <c r="D8" s="50"/>
      <c r="E8" s="51"/>
      <c r="F8" s="52" t="str">
        <f>IF(AND(E8= "",D8= ""), "", ROUND(ROUND(E8, 2) * ROUND(D8, 3), 2))</f>
        <v/>
      </c>
    </row>
    <row r="10" spans="2:6" ht="12.75" customHeight="1" x14ac:dyDescent="0.25">
      <c r="B10" s="48"/>
      <c r="C10" s="49"/>
      <c r="D10" s="50"/>
      <c r="E10" s="51"/>
      <c r="F10" s="52" t="str">
        <f>IF(AND(E10= "",D10= ""), "", ROUND(ROUND(E10, 2) * ROUND(D10, 3), 2))</f>
        <v/>
      </c>
    </row>
    <row r="12" spans="2:6" ht="12.75" customHeight="1" x14ac:dyDescent="0.25">
      <c r="B12" s="48"/>
      <c r="C12" s="49"/>
      <c r="D12" s="50"/>
      <c r="E12" s="51"/>
      <c r="F12" s="52" t="str">
        <f>IF(AND(E12= "",D12= ""), "", ROUND(ROUND(E12, 2) * ROUND(D12, 3), 2))</f>
        <v/>
      </c>
    </row>
    <row r="14" spans="2:6" ht="12.75" customHeight="1" x14ac:dyDescent="0.25">
      <c r="B14" s="48"/>
      <c r="C14" s="49"/>
      <c r="D14" s="50"/>
      <c r="E14" s="51"/>
      <c r="F14" s="52" t="str">
        <f>IF(AND(E14= "",D14= ""), "", ROUND(ROUND(E14, 2) * ROUND(D14, 3), 2))</f>
        <v/>
      </c>
    </row>
    <row r="16" spans="2:6" ht="12.75" customHeight="1" x14ac:dyDescent="0.25">
      <c r="B16" s="48"/>
      <c r="C16" s="49"/>
      <c r="D16" s="50"/>
      <c r="E16" s="51"/>
      <c r="F16" s="52" t="str">
        <f>IF(AND(E16= "",D16= ""), "", ROUND(ROUND(E16, 2) * ROUND(D16, 3), 2))</f>
        <v/>
      </c>
    </row>
    <row r="18" spans="2:6" ht="12.75" customHeight="1" x14ac:dyDescent="0.25">
      <c r="B18" s="48"/>
      <c r="C18" s="49"/>
      <c r="D18" s="50"/>
      <c r="E18" s="51"/>
      <c r="F18" s="52" t="str">
        <f>IF(AND(E18= "",D18= ""), "", ROUND(ROUND(E18, 2) * ROUND(D18, 3), 2))</f>
        <v/>
      </c>
    </row>
    <row r="20" spans="2:6" ht="12.75" customHeight="1" x14ac:dyDescent="0.25">
      <c r="B20" s="48"/>
      <c r="C20" s="49"/>
      <c r="D20" s="50"/>
      <c r="E20" s="51"/>
      <c r="F20" s="52" t="str">
        <f>IF(AND(E20= "",D20= ""), "", ROUND(ROUND(E20, 2) * ROUND(D20, 3), 2))</f>
        <v/>
      </c>
    </row>
    <row r="22" spans="2:6" ht="12.75" customHeight="1" x14ac:dyDescent="0.25">
      <c r="B22" s="48"/>
      <c r="C22" s="49"/>
      <c r="D22" s="50"/>
      <c r="E22" s="51"/>
      <c r="F22" s="52" t="str">
        <f>IF(AND(E22= "",D22= ""), "", ROUND(ROUND(E22, 2) * ROUND(D22, 3), 2))</f>
        <v/>
      </c>
    </row>
    <row r="24" spans="2:6" ht="12.75" customHeight="1" x14ac:dyDescent="0.25">
      <c r="B24" s="48"/>
      <c r="C24" s="49"/>
      <c r="D24" s="50"/>
      <c r="E24" s="51"/>
      <c r="F24" s="52" t="str">
        <f>IF(AND(E24= "",D24= ""), "", ROUND(ROUND(E24, 2) * ROUND(D24, 3), 2))</f>
        <v/>
      </c>
    </row>
    <row r="26" spans="2:6" ht="12.75" customHeight="1" x14ac:dyDescent="0.25">
      <c r="B26" s="48"/>
      <c r="C26" s="49"/>
      <c r="D26" s="50"/>
      <c r="E26" s="51"/>
      <c r="F26" s="52" t="str">
        <f>IF(AND(E26= "",D26= ""), "", ROUND(ROUND(E26, 2) * ROUND(D26, 3), 2))</f>
        <v/>
      </c>
    </row>
    <row r="28" spans="2:6" ht="12.75" customHeight="1" x14ac:dyDescent="0.25">
      <c r="B28" s="48"/>
      <c r="C28" s="49"/>
      <c r="D28" s="50"/>
      <c r="E28" s="51"/>
      <c r="F28" s="52" t="str">
        <f>IF(AND(E28= "",D28= ""), "", ROUND(ROUND(E28, 2) * ROUND(D28, 3), 2))</f>
        <v/>
      </c>
    </row>
    <row r="30" spans="2:6" ht="12.75" customHeight="1" x14ac:dyDescent="0.25">
      <c r="B30" s="48"/>
      <c r="C30" s="49"/>
      <c r="D30" s="50"/>
      <c r="E30" s="51"/>
      <c r="F30" s="52" t="str">
        <f>IF(AND(E30= "",D30= ""), "", ROUND(ROUND(E30, 2) * ROUND(D30, 3), 2))</f>
        <v/>
      </c>
    </row>
    <row r="32" spans="2:6" ht="12.75" customHeight="1" x14ac:dyDescent="0.25">
      <c r="B32" s="48"/>
      <c r="C32" s="49"/>
      <c r="D32" s="50"/>
      <c r="E32" s="51"/>
      <c r="F32" s="52" t="str">
        <f>IF(AND(E32= "",D32= ""), "", ROUND(ROUND(E32, 2) * ROUND(D32, 3), 2))</f>
        <v/>
      </c>
    </row>
    <row r="34" spans="2:6" ht="12.75" customHeight="1" x14ac:dyDescent="0.25">
      <c r="B34" s="48"/>
      <c r="C34" s="49"/>
      <c r="D34" s="50"/>
      <c r="E34" s="51"/>
      <c r="F34" s="52" t="str">
        <f>IF(AND(E34= "",D34= ""), "", ROUND(ROUND(E34, 2) * ROUND(D34, 3), 2))</f>
        <v/>
      </c>
    </row>
    <row r="36" spans="2:6" ht="12.75" customHeight="1" x14ac:dyDescent="0.25">
      <c r="B36" s="48"/>
      <c r="C36" s="49"/>
      <c r="D36" s="50"/>
      <c r="E36" s="51"/>
      <c r="F36" s="52" t="str">
        <f>IF(AND(E36= "",D36= ""), "", ROUND(ROUND(E36, 2) * ROUND(D36, 3), 2))</f>
        <v/>
      </c>
    </row>
    <row r="38" spans="2:6" ht="12.75" customHeight="1" x14ac:dyDescent="0.25">
      <c r="B38" s="48"/>
      <c r="C38" s="49"/>
      <c r="D38" s="50"/>
      <c r="E38" s="51"/>
      <c r="F38" s="52" t="str">
        <f>IF(AND(E38= "",D38= ""), "", ROUND(ROUND(E38, 2) * ROUND(D38, 3), 2))</f>
        <v/>
      </c>
    </row>
    <row r="40" spans="2:6" ht="12.75" customHeight="1" x14ac:dyDescent="0.25">
      <c r="B40" s="48"/>
      <c r="C40" s="49"/>
      <c r="D40" s="50"/>
      <c r="E40" s="51"/>
      <c r="F40" s="52" t="str">
        <f>IF(AND(E40= "",D40= ""), "", ROUND(ROUND(E40, 2) * ROUND(D40, 3), 2))</f>
        <v/>
      </c>
    </row>
    <row r="42" spans="2:6" ht="12.75" customHeight="1" x14ac:dyDescent="0.25">
      <c r="B42" s="48"/>
      <c r="C42" s="49"/>
      <c r="D42" s="50"/>
      <c r="E42" s="51"/>
      <c r="F42" s="52" t="str">
        <f>IF(AND(E42= "",D42= ""), "", ROUND(ROUND(E42, 2) * ROUND(D42, 3), 2))</f>
        <v/>
      </c>
    </row>
    <row r="44" spans="2:6" ht="12.75" customHeight="1" x14ac:dyDescent="0.25">
      <c r="B44" s="48"/>
      <c r="C44" s="49"/>
      <c r="D44" s="50"/>
      <c r="E44" s="51"/>
      <c r="F44" s="52" t="str">
        <f>IF(AND(E44= "",D44= ""), "", ROUND(ROUND(E44, 2) * ROUND(D44, 3), 2))</f>
        <v/>
      </c>
    </row>
    <row r="46" spans="2:6" ht="12.75" customHeight="1" x14ac:dyDescent="0.25">
      <c r="B46" s="48"/>
      <c r="C46" s="49"/>
      <c r="D46" s="50"/>
      <c r="E46" s="51"/>
      <c r="F46" s="52" t="str">
        <f>IF(AND(E46= "",D46= ""), "", ROUND(ROUND(E46, 2) * ROUND(D46, 3), 2))</f>
        <v/>
      </c>
    </row>
    <row r="48" spans="2:6" ht="12.75" customHeight="1" x14ac:dyDescent="0.25">
      <c r="B48" s="48"/>
      <c r="C48" s="49"/>
      <c r="D48" s="50"/>
      <c r="E48" s="51"/>
      <c r="F48" s="52" t="str">
        <f>IF(AND(E48= "",D48= ""), "", ROUND(ROUND(E48, 2) * ROUND(D48, 3), 2))</f>
        <v/>
      </c>
    </row>
    <row r="50" spans="2:6" ht="12.75" customHeight="1" x14ac:dyDescent="0.25">
      <c r="B50" s="48"/>
      <c r="C50" s="49"/>
      <c r="D50" s="50"/>
      <c r="E50" s="51"/>
      <c r="F50" s="52" t="str">
        <f>IF(AND(E50= "",D50= ""), "", ROUND(ROUND(E50, 2) * ROUND(D50, 3), 2))</f>
        <v/>
      </c>
    </row>
    <row r="52" spans="2:6" ht="12.75" customHeight="1" x14ac:dyDescent="0.25">
      <c r="B52" s="48"/>
      <c r="C52" s="49"/>
      <c r="D52" s="50"/>
      <c r="E52" s="51"/>
      <c r="F52" s="52" t="str">
        <f>IF(AND(E52= "",D52= ""), "", ROUND(ROUND(E52, 2) * ROUND(D52, 3), 2))</f>
        <v/>
      </c>
    </row>
    <row r="54" spans="2:6" ht="12.75" customHeight="1" x14ac:dyDescent="0.25">
      <c r="B54" s="48"/>
      <c r="C54" s="49"/>
      <c r="D54" s="50"/>
      <c r="E54" s="51"/>
      <c r="F54" s="52" t="str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Proprietaire</cp:lastModifiedBy>
  <dcterms:created xsi:type="dcterms:W3CDTF">2024-11-14T14:29:00Z</dcterms:created>
  <dcterms:modified xsi:type="dcterms:W3CDTF">2024-11-14T14:31:58Z</dcterms:modified>
</cp:coreProperties>
</file>