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8255" yWindow="1860" windowWidth="13305" windowHeight="11370" tabRatio="724"/>
  </bookViews>
  <sheets>
    <sheet name="Page de garde" sheetId="6" r:id="rId1"/>
    <sheet name="Mode d'emploi" sheetId="9" r:id="rId2"/>
    <sheet name="Location" sheetId="14" r:id="rId3"/>
    <sheet name="options CFG1" sheetId="17" r:id="rId4"/>
    <sheet name="options CFG2" sheetId="26" r:id="rId5"/>
    <sheet name="options CFG3" sheetId="27" r:id="rId6"/>
    <sheet name="options CFG4" sheetId="28" r:id="rId7"/>
    <sheet name="options CFG5" sheetId="29" r:id="rId8"/>
    <sheet name="options CFG6" sheetId="30" r:id="rId9"/>
    <sheet name="options CFG7" sheetId="31" r:id="rId10"/>
    <sheet name="options CFG8" sheetId="32" r:id="rId11"/>
    <sheet name="options CFG9" sheetId="33" r:id="rId12"/>
    <sheet name="Copies" sheetId="18" r:id="rId13"/>
    <sheet name="SVC Accès Badge" sheetId="21" r:id="rId14"/>
    <sheet name="SVC Administration" sheetId="22" r:id="rId15"/>
    <sheet name="SVC Gestion flux" sheetId="23" r:id="rId16"/>
    <sheet name="SVC Fax" sheetId="24" r:id="rId17"/>
    <sheet name="SVC OCR" sheetId="25" r:id="rId18"/>
    <sheet name="Prestations" sheetId="19" r:id="rId19"/>
    <sheet name="Simulation" sheetId="12" r:id="rId20"/>
    <sheet name="récapSimulation" sheetId="13" r:id="rId21"/>
  </sheets>
  <definedNames>
    <definedName name="_xlnm.Print_Titles" localSheetId="2">Location!$1:$2</definedName>
    <definedName name="_xlnm.Print_Titles" localSheetId="19">Simulation!#REF!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" i="12" l="1"/>
  <c r="I75" i="12"/>
  <c r="H75" i="12"/>
  <c r="G75" i="12"/>
  <c r="F75" i="12"/>
  <c r="E75" i="12"/>
  <c r="D75" i="12"/>
  <c r="C75" i="12"/>
  <c r="B75" i="12"/>
  <c r="AT43" i="12"/>
  <c r="AT42" i="12"/>
  <c r="AI43" i="12"/>
  <c r="AI42" i="12"/>
  <c r="X43" i="12"/>
  <c r="X42" i="12"/>
  <c r="M43" i="12"/>
  <c r="M42" i="12"/>
  <c r="B43" i="12"/>
  <c r="B42" i="12"/>
  <c r="AT34" i="12"/>
  <c r="AT33" i="12"/>
  <c r="AI34" i="12"/>
  <c r="AI33" i="12"/>
  <c r="X34" i="12"/>
  <c r="X33" i="12"/>
  <c r="M34" i="12"/>
  <c r="M33" i="12"/>
  <c r="B34" i="12"/>
  <c r="B33" i="12"/>
  <c r="J2" i="12" l="1"/>
  <c r="J1" i="12"/>
  <c r="J98" i="12" l="1"/>
  <c r="I98" i="12"/>
  <c r="H98" i="12"/>
  <c r="G98" i="12"/>
  <c r="F98" i="12"/>
  <c r="E98" i="12"/>
  <c r="D98" i="12"/>
  <c r="C98" i="12"/>
  <c r="B98" i="12"/>
  <c r="J96" i="12"/>
  <c r="I96" i="12"/>
  <c r="H96" i="12"/>
  <c r="G96" i="12"/>
  <c r="F96" i="12"/>
  <c r="E96" i="12"/>
  <c r="D96" i="12"/>
  <c r="C96" i="12"/>
  <c r="B96" i="12"/>
  <c r="D125" i="12" l="1"/>
  <c r="C125" i="12"/>
  <c r="B125" i="12"/>
  <c r="E123" i="12"/>
  <c r="D123" i="12"/>
  <c r="C123" i="12"/>
  <c r="B123" i="12"/>
  <c r="E121" i="12"/>
  <c r="D121" i="12"/>
  <c r="C121" i="12"/>
  <c r="B121" i="12"/>
  <c r="E119" i="12"/>
  <c r="D119" i="12"/>
  <c r="C119" i="12"/>
  <c r="B119" i="12"/>
  <c r="E117" i="12"/>
  <c r="D117" i="12"/>
  <c r="C117" i="12"/>
  <c r="B117" i="12"/>
  <c r="J111" i="12"/>
  <c r="J113" i="12"/>
  <c r="I113" i="12"/>
  <c r="H113" i="12"/>
  <c r="G113" i="12"/>
  <c r="F113" i="12"/>
  <c r="E113" i="12"/>
  <c r="D113" i="12"/>
  <c r="C113" i="12"/>
  <c r="B113" i="12"/>
  <c r="I111" i="12"/>
  <c r="H111" i="12"/>
  <c r="G111" i="12"/>
  <c r="F111" i="12"/>
  <c r="E111" i="12"/>
  <c r="D111" i="12"/>
  <c r="C111" i="12"/>
  <c r="B111" i="12"/>
  <c r="J109" i="12"/>
  <c r="I109" i="12"/>
  <c r="H109" i="12"/>
  <c r="G109" i="12"/>
  <c r="F109" i="12"/>
  <c r="E109" i="12"/>
  <c r="D109" i="12"/>
  <c r="C109" i="12"/>
  <c r="B109" i="12"/>
  <c r="J107" i="12"/>
  <c r="I107" i="12"/>
  <c r="H107" i="12"/>
  <c r="G107" i="12"/>
  <c r="F107" i="12"/>
  <c r="E107" i="12"/>
  <c r="D107" i="12"/>
  <c r="C107" i="12"/>
  <c r="B107" i="12"/>
  <c r="J105" i="12"/>
  <c r="I105" i="12"/>
  <c r="H105" i="12"/>
  <c r="G105" i="12"/>
  <c r="F105" i="12"/>
  <c r="E105" i="12"/>
  <c r="D105" i="12"/>
  <c r="C105" i="12"/>
  <c r="B105" i="12"/>
  <c r="J103" i="12"/>
  <c r="I103" i="12"/>
  <c r="H103" i="12"/>
  <c r="G103" i="12"/>
  <c r="F103" i="12"/>
  <c r="E103" i="12"/>
  <c r="D103" i="12"/>
  <c r="C103" i="12"/>
  <c r="B103" i="12"/>
  <c r="C99" i="12"/>
  <c r="B99" i="12"/>
  <c r="H97" i="12"/>
  <c r="G97" i="12"/>
  <c r="J99" i="12"/>
  <c r="I99" i="12"/>
  <c r="H99" i="12"/>
  <c r="G99" i="12"/>
  <c r="F99" i="12"/>
  <c r="E99" i="12"/>
  <c r="D99" i="12"/>
  <c r="J97" i="12"/>
  <c r="I97" i="12"/>
  <c r="F97" i="12"/>
  <c r="E97" i="12"/>
  <c r="D97" i="12"/>
  <c r="C97" i="12"/>
  <c r="B97" i="12"/>
  <c r="B100" i="12" l="1"/>
  <c r="B17" i="13" s="1"/>
  <c r="B126" i="12"/>
  <c r="B19" i="13" s="1"/>
  <c r="B114" i="12"/>
  <c r="B18" i="13" s="1"/>
  <c r="B15" i="13" l="1"/>
  <c r="J89" i="12"/>
  <c r="J90" i="12" s="1"/>
  <c r="I89" i="12"/>
  <c r="I90" i="12" s="1"/>
  <c r="H89" i="12"/>
  <c r="H90" i="12" s="1"/>
  <c r="G89" i="12"/>
  <c r="G90" i="12" s="1"/>
  <c r="J87" i="12"/>
  <c r="J88" i="12" s="1"/>
  <c r="I87" i="12"/>
  <c r="I88" i="12" s="1"/>
  <c r="H87" i="12"/>
  <c r="H88" i="12" s="1"/>
  <c r="G87" i="12"/>
  <c r="G88" i="12" s="1"/>
  <c r="F87" i="12"/>
  <c r="F88" i="12" s="1"/>
  <c r="E87" i="12"/>
  <c r="E88" i="12" s="1"/>
  <c r="D87" i="12"/>
  <c r="D88" i="12" s="1"/>
  <c r="C87" i="12"/>
  <c r="C88" i="12" s="1"/>
  <c r="B87" i="12"/>
  <c r="B88" i="12" l="1"/>
  <c r="B92" i="12" s="1"/>
  <c r="B13" i="13" s="1"/>
  <c r="B91" i="12"/>
  <c r="F34" i="26" l="1"/>
  <c r="J63" i="12" l="1"/>
  <c r="I63" i="12"/>
  <c r="H63" i="12"/>
  <c r="G63" i="12"/>
  <c r="F63" i="12"/>
  <c r="E63" i="12"/>
  <c r="D63" i="12"/>
  <c r="C63" i="12"/>
  <c r="B63" i="12"/>
  <c r="J54" i="12"/>
  <c r="I54" i="12"/>
  <c r="H54" i="12"/>
  <c r="G54" i="12"/>
  <c r="G55" i="12" s="1"/>
  <c r="F54" i="12"/>
  <c r="E54" i="12"/>
  <c r="D54" i="12"/>
  <c r="C54" i="12"/>
  <c r="B54" i="12"/>
  <c r="J65" i="12"/>
  <c r="AQ65" i="12" s="1"/>
  <c r="AQ66" i="12" s="1"/>
  <c r="I65" i="12"/>
  <c r="AP65" i="12" s="1"/>
  <c r="AP66" i="12" s="1"/>
  <c r="H65" i="12"/>
  <c r="AO65" i="12" s="1"/>
  <c r="AO66" i="12" s="1"/>
  <c r="G65" i="12"/>
  <c r="F65" i="12"/>
  <c r="AM65" i="12" s="1"/>
  <c r="AM66" i="12" s="1"/>
  <c r="E65" i="12"/>
  <c r="AL65" i="12" s="1"/>
  <c r="AL66" i="12" s="1"/>
  <c r="D65" i="12"/>
  <c r="AK65" i="12" s="1"/>
  <c r="AK66" i="12" s="1"/>
  <c r="C65" i="12"/>
  <c r="AJ65" i="12" s="1"/>
  <c r="AJ66" i="12" s="1"/>
  <c r="B65" i="12"/>
  <c r="J56" i="12"/>
  <c r="J57" i="12" s="1"/>
  <c r="I56" i="12"/>
  <c r="H56" i="12"/>
  <c r="G56" i="12"/>
  <c r="F56" i="12"/>
  <c r="E56" i="12"/>
  <c r="D56" i="12"/>
  <c r="C56" i="12"/>
  <c r="B56" i="12"/>
  <c r="J67" i="12"/>
  <c r="J68" i="12" s="1"/>
  <c r="I67" i="12"/>
  <c r="H67" i="12"/>
  <c r="G67" i="12"/>
  <c r="F67" i="12"/>
  <c r="E67" i="12"/>
  <c r="D67" i="12"/>
  <c r="C67" i="12"/>
  <c r="B67" i="12"/>
  <c r="J58" i="12"/>
  <c r="I58" i="12"/>
  <c r="H58" i="12"/>
  <c r="G58" i="12"/>
  <c r="F58" i="12"/>
  <c r="E58" i="12"/>
  <c r="D58" i="12"/>
  <c r="C58" i="12"/>
  <c r="B58" i="12"/>
  <c r="J49" i="12"/>
  <c r="I49" i="12"/>
  <c r="H49" i="12"/>
  <c r="G49" i="12"/>
  <c r="F49" i="12"/>
  <c r="E49" i="12"/>
  <c r="D49" i="12"/>
  <c r="C49" i="12"/>
  <c r="B49" i="12"/>
  <c r="J47" i="12"/>
  <c r="I47" i="12"/>
  <c r="H47" i="12"/>
  <c r="G47" i="12"/>
  <c r="F47" i="12"/>
  <c r="E47" i="12"/>
  <c r="D47" i="12"/>
  <c r="C47" i="12"/>
  <c r="B47" i="12"/>
  <c r="J45" i="12"/>
  <c r="J46" i="12" s="1"/>
  <c r="I45" i="12"/>
  <c r="H45" i="12"/>
  <c r="G45" i="12"/>
  <c r="F45" i="12"/>
  <c r="E45" i="12"/>
  <c r="D45" i="12"/>
  <c r="C45" i="12"/>
  <c r="B45" i="12"/>
  <c r="I64" i="12"/>
  <c r="H64" i="12"/>
  <c r="G59" i="12"/>
  <c r="F59" i="12"/>
  <c r="J40" i="12"/>
  <c r="I40" i="12"/>
  <c r="H40" i="12"/>
  <c r="G40" i="12"/>
  <c r="F40" i="12"/>
  <c r="E40" i="12"/>
  <c r="D40" i="12"/>
  <c r="C40" i="12"/>
  <c r="B40" i="12"/>
  <c r="J38" i="12"/>
  <c r="I38" i="12"/>
  <c r="H38" i="12"/>
  <c r="G38" i="12"/>
  <c r="F38" i="12"/>
  <c r="E38" i="12"/>
  <c r="D38" i="12"/>
  <c r="C38" i="12"/>
  <c r="B38" i="12"/>
  <c r="J36" i="12"/>
  <c r="I36" i="12"/>
  <c r="H36" i="12"/>
  <c r="G36" i="12"/>
  <c r="F36" i="12"/>
  <c r="E36" i="12"/>
  <c r="D36" i="12"/>
  <c r="C36" i="12"/>
  <c r="B36" i="12"/>
  <c r="J31" i="12"/>
  <c r="I31" i="12"/>
  <c r="H31" i="12"/>
  <c r="G31" i="12"/>
  <c r="F31" i="12"/>
  <c r="E31" i="12"/>
  <c r="D31" i="12"/>
  <c r="C31" i="12"/>
  <c r="B31" i="12"/>
  <c r="J29" i="12"/>
  <c r="I29" i="12"/>
  <c r="H29" i="12"/>
  <c r="G29" i="12"/>
  <c r="F29" i="12"/>
  <c r="E29" i="12"/>
  <c r="D29" i="12"/>
  <c r="C29" i="12"/>
  <c r="B29" i="12"/>
  <c r="J27" i="12"/>
  <c r="I27" i="12"/>
  <c r="H27" i="12"/>
  <c r="G27" i="12"/>
  <c r="F27" i="12"/>
  <c r="E27" i="12"/>
  <c r="D27" i="12"/>
  <c r="C27" i="12"/>
  <c r="B27" i="12"/>
  <c r="J22" i="12"/>
  <c r="I22" i="12"/>
  <c r="H22" i="12"/>
  <c r="G22" i="12"/>
  <c r="F22" i="12"/>
  <c r="E22" i="12"/>
  <c r="D22" i="12"/>
  <c r="C22" i="12"/>
  <c r="B22" i="12"/>
  <c r="J20" i="12"/>
  <c r="I20" i="12"/>
  <c r="H20" i="12"/>
  <c r="G20" i="12"/>
  <c r="F20" i="12"/>
  <c r="E20" i="12"/>
  <c r="D20" i="12"/>
  <c r="C20" i="12"/>
  <c r="B20" i="12"/>
  <c r="J18" i="12"/>
  <c r="I18" i="12"/>
  <c r="H18" i="12"/>
  <c r="G18" i="12"/>
  <c r="F18" i="12"/>
  <c r="E18" i="12"/>
  <c r="D18" i="12"/>
  <c r="C18" i="12"/>
  <c r="B18" i="12"/>
  <c r="B24" i="12" l="1"/>
  <c r="AY31" i="12"/>
  <c r="AY32" i="12" s="1"/>
  <c r="AC31" i="12"/>
  <c r="AC32" i="12" s="1"/>
  <c r="R31" i="12"/>
  <c r="AW65" i="12"/>
  <c r="AW66" i="12" s="1"/>
  <c r="P65" i="12"/>
  <c r="P66" i="12" s="1"/>
  <c r="AA65" i="12"/>
  <c r="AA66" i="12" s="1"/>
  <c r="AZ31" i="12"/>
  <c r="AZ32" i="12" s="1"/>
  <c r="AO31" i="12"/>
  <c r="AO32" i="12" s="1"/>
  <c r="AD31" i="12"/>
  <c r="AD32" i="12" s="1"/>
  <c r="S31" i="12"/>
  <c r="AX22" i="12"/>
  <c r="AX23" i="12" s="1"/>
  <c r="AM22" i="12"/>
  <c r="AM23" i="12" s="1"/>
  <c r="AB22" i="12"/>
  <c r="AB23" i="12" s="1"/>
  <c r="Q22" i="12"/>
  <c r="AU27" i="12"/>
  <c r="AU28" i="12" s="1"/>
  <c r="AJ27" i="12"/>
  <c r="AJ28" i="12" s="1"/>
  <c r="Y27" i="12"/>
  <c r="Y28" i="12" s="1"/>
  <c r="N27" i="12"/>
  <c r="AX29" i="12"/>
  <c r="AX30" i="12" s="1"/>
  <c r="AM29" i="12"/>
  <c r="AM30" i="12" s="1"/>
  <c r="AB29" i="12"/>
  <c r="AB30" i="12" s="1"/>
  <c r="Q29" i="12"/>
  <c r="BA31" i="12"/>
  <c r="BA32" i="12" s="1"/>
  <c r="AP31" i="12"/>
  <c r="AP32" i="12" s="1"/>
  <c r="AE31" i="12"/>
  <c r="AE32" i="12" s="1"/>
  <c r="T31" i="12"/>
  <c r="AX36" i="12"/>
  <c r="AX37" i="12" s="1"/>
  <c r="AM36" i="12"/>
  <c r="AM37" i="12" s="1"/>
  <c r="AB36" i="12"/>
  <c r="AB37" i="12" s="1"/>
  <c r="Q36" i="12"/>
  <c r="BA38" i="12"/>
  <c r="BA39" i="12" s="1"/>
  <c r="AP38" i="12"/>
  <c r="AP39" i="12" s="1"/>
  <c r="AE38" i="12"/>
  <c r="AE39" i="12" s="1"/>
  <c r="T38" i="12"/>
  <c r="AV47" i="12"/>
  <c r="AV48" i="12" s="1"/>
  <c r="Z47" i="12"/>
  <c r="Z48" i="12" s="1"/>
  <c r="O47" i="12"/>
  <c r="AK47" i="12"/>
  <c r="AK48" i="12" s="1"/>
  <c r="AC49" i="12"/>
  <c r="AC50" i="12" s="1"/>
  <c r="R49" i="12"/>
  <c r="AY49" i="12"/>
  <c r="AY50" i="12" s="1"/>
  <c r="AQ58" i="12"/>
  <c r="AQ59" i="12" s="1"/>
  <c r="BB58" i="12"/>
  <c r="BB59" i="12" s="1"/>
  <c r="AF58" i="12"/>
  <c r="AF59" i="12" s="1"/>
  <c r="U58" i="12"/>
  <c r="AV56" i="12"/>
  <c r="AV57" i="12" s="1"/>
  <c r="O56" i="12"/>
  <c r="Z56" i="12"/>
  <c r="Z57" i="12" s="1"/>
  <c r="AK56" i="12"/>
  <c r="AK57" i="12" s="1"/>
  <c r="AY65" i="12"/>
  <c r="AY66" i="12" s="1"/>
  <c r="AC65" i="12"/>
  <c r="AC66" i="12" s="1"/>
  <c r="R65" i="12"/>
  <c r="R66" i="12" s="1"/>
  <c r="AQ54" i="12"/>
  <c r="AQ55" i="12" s="1"/>
  <c r="AF54" i="12"/>
  <c r="AF55" i="12" s="1"/>
  <c r="BB54" i="12"/>
  <c r="BB55" i="12" s="1"/>
  <c r="U54" i="12"/>
  <c r="AY36" i="12"/>
  <c r="AY37" i="12" s="1"/>
  <c r="AC36" i="12"/>
  <c r="AC37" i="12" s="1"/>
  <c r="R36" i="12"/>
  <c r="BB38" i="12"/>
  <c r="BB39" i="12" s="1"/>
  <c r="AQ38" i="12"/>
  <c r="AQ39" i="12" s="1"/>
  <c r="AF38" i="12"/>
  <c r="AF39" i="12" s="1"/>
  <c r="U38" i="12"/>
  <c r="AT45" i="12"/>
  <c r="M45" i="12"/>
  <c r="X45" i="12"/>
  <c r="AW47" i="12"/>
  <c r="AW48" i="12" s="1"/>
  <c r="AL47" i="12"/>
  <c r="AL48" i="12" s="1"/>
  <c r="P47" i="12"/>
  <c r="AA47" i="12"/>
  <c r="AA48" i="12" s="1"/>
  <c r="AZ49" i="12"/>
  <c r="AZ50" i="12" s="1"/>
  <c r="AO49" i="12"/>
  <c r="AO50" i="12" s="1"/>
  <c r="AD49" i="12"/>
  <c r="AD50" i="12" s="1"/>
  <c r="S49" i="12"/>
  <c r="AT67" i="12"/>
  <c r="AT68" i="12" s="1"/>
  <c r="M67" i="12"/>
  <c r="M68" i="12" s="1"/>
  <c r="X67" i="12"/>
  <c r="X68" i="12" s="1"/>
  <c r="AW56" i="12"/>
  <c r="AW57" i="12" s="1"/>
  <c r="AL56" i="12"/>
  <c r="AL57" i="12" s="1"/>
  <c r="AA56" i="12"/>
  <c r="AA57" i="12" s="1"/>
  <c r="P56" i="12"/>
  <c r="AZ65" i="12"/>
  <c r="AZ66" i="12" s="1"/>
  <c r="S65" i="12"/>
  <c r="S66" i="12" s="1"/>
  <c r="AD65" i="12"/>
  <c r="AD66" i="12" s="1"/>
  <c r="AT63" i="12"/>
  <c r="AT64" i="12" s="1"/>
  <c r="M63" i="12"/>
  <c r="M64" i="12" s="1"/>
  <c r="X63" i="12"/>
  <c r="X64" i="12" s="1"/>
  <c r="AK22" i="12"/>
  <c r="AK23" i="12" s="1"/>
  <c r="AV22" i="12"/>
  <c r="AV23" i="12" s="1"/>
  <c r="O22" i="12"/>
  <c r="Z22" i="12"/>
  <c r="Z23" i="12" s="1"/>
  <c r="AT47" i="12"/>
  <c r="AT48" i="12" s="1"/>
  <c r="M47" i="12"/>
  <c r="X47" i="12"/>
  <c r="X48" i="12" s="1"/>
  <c r="AY29" i="12"/>
  <c r="AY30" i="12" s="1"/>
  <c r="AC29" i="12"/>
  <c r="AC30" i="12" s="1"/>
  <c r="R29" i="12"/>
  <c r="AT18" i="12"/>
  <c r="X18" i="12"/>
  <c r="M18" i="12"/>
  <c r="AZ29" i="12"/>
  <c r="AZ30" i="12" s="1"/>
  <c r="AO29" i="12"/>
  <c r="AO30" i="12" s="1"/>
  <c r="AD29" i="12"/>
  <c r="AD30" i="12" s="1"/>
  <c r="S29" i="12"/>
  <c r="AO36" i="12"/>
  <c r="AO37" i="12" s="1"/>
  <c r="S36" i="12"/>
  <c r="AZ36" i="12"/>
  <c r="AZ37" i="12" s="1"/>
  <c r="AD36" i="12"/>
  <c r="AD37" i="12" s="1"/>
  <c r="AT40" i="12"/>
  <c r="AT41" i="12" s="1"/>
  <c r="M40" i="12"/>
  <c r="X40" i="12"/>
  <c r="X41" i="12" s="1"/>
  <c r="AU45" i="12"/>
  <c r="AU46" i="12" s="1"/>
  <c r="AJ45" i="12"/>
  <c r="AJ46" i="12" s="1"/>
  <c r="N45" i="12"/>
  <c r="Y45" i="12"/>
  <c r="Y46" i="12" s="1"/>
  <c r="AX47" i="12"/>
  <c r="AX48" i="12" s="1"/>
  <c r="AM47" i="12"/>
  <c r="AM48" i="12" s="1"/>
  <c r="Q47" i="12"/>
  <c r="AB47" i="12"/>
  <c r="AB48" i="12" s="1"/>
  <c r="BA49" i="12"/>
  <c r="BA50" i="12" s="1"/>
  <c r="AP49" i="12"/>
  <c r="AP50" i="12" s="1"/>
  <c r="AE49" i="12"/>
  <c r="AE50" i="12" s="1"/>
  <c r="T49" i="12"/>
  <c r="AU67" i="12"/>
  <c r="AU68" i="12" s="1"/>
  <c r="AJ67" i="12"/>
  <c r="AJ68" i="12" s="1"/>
  <c r="Y67" i="12"/>
  <c r="Y68" i="12" s="1"/>
  <c r="N67" i="12"/>
  <c r="N68" i="12" s="1"/>
  <c r="AX56" i="12"/>
  <c r="AX57" i="12" s="1"/>
  <c r="AM56" i="12"/>
  <c r="AM57" i="12" s="1"/>
  <c r="AB56" i="12"/>
  <c r="AB57" i="12" s="1"/>
  <c r="Q56" i="12"/>
  <c r="BA65" i="12"/>
  <c r="BA66" i="12" s="1"/>
  <c r="AE65" i="12"/>
  <c r="AE66" i="12" s="1"/>
  <c r="T65" i="12"/>
  <c r="T66" i="12" s="1"/>
  <c r="AU63" i="12"/>
  <c r="AU64" i="12" s="1"/>
  <c r="AJ63" i="12"/>
  <c r="AJ64" i="12" s="1"/>
  <c r="N63" i="12"/>
  <c r="N64" i="12" s="1"/>
  <c r="Y63" i="12"/>
  <c r="Y64" i="12" s="1"/>
  <c r="AK29" i="12"/>
  <c r="AK30" i="12" s="1"/>
  <c r="AV29" i="12"/>
  <c r="AV30" i="12" s="1"/>
  <c r="Z29" i="12"/>
  <c r="Z30" i="12" s="1"/>
  <c r="O29" i="12"/>
  <c r="BB40" i="12"/>
  <c r="BB41" i="12" s="1"/>
  <c r="AF40" i="12"/>
  <c r="AF41" i="12" s="1"/>
  <c r="U40" i="12"/>
  <c r="AQ40" i="12"/>
  <c r="AQ41" i="12" s="1"/>
  <c r="AT56" i="12"/>
  <c r="AT57" i="12" s="1"/>
  <c r="X56" i="12"/>
  <c r="X57" i="12" s="1"/>
  <c r="M56" i="12"/>
  <c r="AW29" i="12"/>
  <c r="AW30" i="12" s="1"/>
  <c r="AL29" i="12"/>
  <c r="AL30" i="12" s="1"/>
  <c r="AA29" i="12"/>
  <c r="AA30" i="12" s="1"/>
  <c r="P29" i="12"/>
  <c r="AV20" i="12"/>
  <c r="AV21" i="12" s="1"/>
  <c r="AK20" i="12"/>
  <c r="AK21" i="12" s="1"/>
  <c r="Z20" i="12"/>
  <c r="Z21" i="12" s="1"/>
  <c r="O20" i="12"/>
  <c r="AV27" i="12"/>
  <c r="AV28" i="12" s="1"/>
  <c r="AK27" i="12"/>
  <c r="AK28" i="12" s="1"/>
  <c r="Z27" i="12"/>
  <c r="Z28" i="12" s="1"/>
  <c r="O27" i="12"/>
  <c r="BB31" i="12"/>
  <c r="BB32" i="12" s="1"/>
  <c r="AQ31" i="12"/>
  <c r="AQ32" i="12" s="1"/>
  <c r="AF31" i="12"/>
  <c r="AF32" i="12" s="1"/>
  <c r="U31" i="12"/>
  <c r="AL20" i="12"/>
  <c r="AL21" i="12" s="1"/>
  <c r="AW20" i="12"/>
  <c r="AW21" i="12" s="1"/>
  <c r="AA20" i="12"/>
  <c r="AA21" i="12" s="1"/>
  <c r="P20" i="12"/>
  <c r="AO22" i="12"/>
  <c r="AO23" i="12" s="1"/>
  <c r="AZ22" i="12"/>
  <c r="AZ23" i="12" s="1"/>
  <c r="S22" i="12"/>
  <c r="AD22" i="12"/>
  <c r="AD23" i="12" s="1"/>
  <c r="AL27" i="12"/>
  <c r="AL28" i="12" s="1"/>
  <c r="AW27" i="12"/>
  <c r="AW28" i="12" s="1"/>
  <c r="AA27" i="12"/>
  <c r="AA28" i="12" s="1"/>
  <c r="P27" i="12"/>
  <c r="AU18" i="12"/>
  <c r="AU19" i="12" s="1"/>
  <c r="Y18" i="12"/>
  <c r="Y19" i="12" s="1"/>
  <c r="AJ18" i="12"/>
  <c r="N18" i="12"/>
  <c r="AB20" i="12"/>
  <c r="AB21" i="12" s="1"/>
  <c r="AM20" i="12"/>
  <c r="AM21" i="12" s="1"/>
  <c r="AX20" i="12"/>
  <c r="AX21" i="12" s="1"/>
  <c r="Q20" i="12"/>
  <c r="AP22" i="12"/>
  <c r="AP23" i="12" s="1"/>
  <c r="AE22" i="12"/>
  <c r="AE23" i="12" s="1"/>
  <c r="BA22" i="12"/>
  <c r="BA23" i="12" s="1"/>
  <c r="T22" i="12"/>
  <c r="AM27" i="12"/>
  <c r="AB27" i="12"/>
  <c r="AB28" i="12" s="1"/>
  <c r="AX27" i="12"/>
  <c r="AX28" i="12" s="1"/>
  <c r="Q27" i="12"/>
  <c r="BA29" i="12"/>
  <c r="BA30" i="12" s="1"/>
  <c r="AE29" i="12"/>
  <c r="AE30" i="12" s="1"/>
  <c r="AP29" i="12"/>
  <c r="AP30" i="12" s="1"/>
  <c r="T29" i="12"/>
  <c r="AE36" i="12"/>
  <c r="AE37" i="12" s="1"/>
  <c r="AP36" i="12"/>
  <c r="AP37" i="12" s="1"/>
  <c r="BA36" i="12"/>
  <c r="BA37" i="12" s="1"/>
  <c r="T36" i="12"/>
  <c r="AJ40" i="12"/>
  <c r="AJ41" i="12" s="1"/>
  <c r="Y40" i="12"/>
  <c r="Y41" i="12" s="1"/>
  <c r="AU40" i="12"/>
  <c r="AU41" i="12" s="1"/>
  <c r="N40" i="12"/>
  <c r="AK45" i="12"/>
  <c r="AK46" i="12" s="1"/>
  <c r="O45" i="12"/>
  <c r="AV45" i="12"/>
  <c r="AV46" i="12" s="1"/>
  <c r="Z45" i="12"/>
  <c r="Z46" i="12" s="1"/>
  <c r="AY47" i="12"/>
  <c r="AY48" i="12" s="1"/>
  <c r="R47" i="12"/>
  <c r="AC47" i="12"/>
  <c r="AC48" i="12" s="1"/>
  <c r="U49" i="12"/>
  <c r="AQ49" i="12"/>
  <c r="AQ50" i="12" s="1"/>
  <c r="BB49" i="12"/>
  <c r="BB50" i="12" s="1"/>
  <c r="AF49" i="12"/>
  <c r="AF50" i="12" s="1"/>
  <c r="AV67" i="12"/>
  <c r="AV68" i="12" s="1"/>
  <c r="Z67" i="12"/>
  <c r="Z68" i="12" s="1"/>
  <c r="O67" i="12"/>
  <c r="O68" i="12" s="1"/>
  <c r="AK67" i="12"/>
  <c r="AK68" i="12" s="1"/>
  <c r="AY56" i="12"/>
  <c r="AY57" i="12" s="1"/>
  <c r="AC56" i="12"/>
  <c r="AC57" i="12" s="1"/>
  <c r="R56" i="12"/>
  <c r="BB65" i="12"/>
  <c r="BB66" i="12" s="1"/>
  <c r="AF65" i="12"/>
  <c r="AF66" i="12" s="1"/>
  <c r="U65" i="12"/>
  <c r="U66" i="12" s="1"/>
  <c r="AV63" i="12"/>
  <c r="AV64" i="12" s="1"/>
  <c r="AK63" i="12"/>
  <c r="AK64" i="12" s="1"/>
  <c r="O63" i="12"/>
  <c r="O64" i="12" s="1"/>
  <c r="Z63" i="12"/>
  <c r="Z64" i="12" s="1"/>
  <c r="AL49" i="12"/>
  <c r="AL50" i="12" s="1"/>
  <c r="AW49" i="12"/>
  <c r="AW50" i="12" s="1"/>
  <c r="P49" i="12"/>
  <c r="AA49" i="12"/>
  <c r="AA50" i="12" s="1"/>
  <c r="AB49" i="12"/>
  <c r="AB50" i="12" s="1"/>
  <c r="AM49" i="12"/>
  <c r="AM50" i="12" s="1"/>
  <c r="AX49" i="12"/>
  <c r="AX50" i="12" s="1"/>
  <c r="Q49" i="12"/>
  <c r="AC20" i="12"/>
  <c r="AC21" i="12" s="1"/>
  <c r="R20" i="12"/>
  <c r="AY20" i="12"/>
  <c r="AY21" i="12" s="1"/>
  <c r="AC27" i="12"/>
  <c r="AC28" i="12" s="1"/>
  <c r="AY27" i="12"/>
  <c r="AY28" i="12" s="1"/>
  <c r="R27" i="12"/>
  <c r="BB29" i="12"/>
  <c r="BB30" i="12" s="1"/>
  <c r="AF29" i="12"/>
  <c r="AF30" i="12" s="1"/>
  <c r="U29" i="12"/>
  <c r="AQ29" i="12"/>
  <c r="AQ30" i="12" s="1"/>
  <c r="AF36" i="12"/>
  <c r="AF37" i="12" s="1"/>
  <c r="AQ36" i="12"/>
  <c r="AQ37" i="12" s="1"/>
  <c r="U36" i="12"/>
  <c r="BB36" i="12"/>
  <c r="BB37" i="12" s="1"/>
  <c r="AK40" i="12"/>
  <c r="AK41" i="12" s="1"/>
  <c r="Z40" i="12"/>
  <c r="Z41" i="12" s="1"/>
  <c r="AV40" i="12"/>
  <c r="AV41" i="12" s="1"/>
  <c r="O40" i="12"/>
  <c r="AW45" i="12"/>
  <c r="AW46" i="12" s="1"/>
  <c r="AL45" i="12"/>
  <c r="AL46" i="12" s="1"/>
  <c r="P45" i="12"/>
  <c r="AA45" i="12"/>
  <c r="AA46" i="12" s="1"/>
  <c r="AZ47" i="12"/>
  <c r="AZ48" i="12" s="1"/>
  <c r="AO47" i="12"/>
  <c r="AO48" i="12" s="1"/>
  <c r="S47" i="12"/>
  <c r="AD47" i="12"/>
  <c r="AD48" i="12" s="1"/>
  <c r="AT58" i="12"/>
  <c r="AT59" i="12" s="1"/>
  <c r="M58" i="12"/>
  <c r="X58" i="12"/>
  <c r="X59" i="12" s="1"/>
  <c r="AW67" i="12"/>
  <c r="AW68" i="12" s="1"/>
  <c r="AL67" i="12"/>
  <c r="AL68" i="12" s="1"/>
  <c r="P67" i="12"/>
  <c r="P68" i="12" s="1"/>
  <c r="AA67" i="12"/>
  <c r="AA68" i="12" s="1"/>
  <c r="AZ56" i="12"/>
  <c r="AZ57" i="12" s="1"/>
  <c r="AO56" i="12"/>
  <c r="AO57" i="12" s="1"/>
  <c r="AD56" i="12"/>
  <c r="AD57" i="12" s="1"/>
  <c r="S56" i="12"/>
  <c r="AT54" i="12"/>
  <c r="M54" i="12"/>
  <c r="X54" i="12"/>
  <c r="AL63" i="12"/>
  <c r="AL64" i="12" s="1"/>
  <c r="AW63" i="12"/>
  <c r="AW64" i="12" s="1"/>
  <c r="P63" i="12"/>
  <c r="P64" i="12" s="1"/>
  <c r="AA63" i="12"/>
  <c r="AA64" i="12" s="1"/>
  <c r="AY38" i="12"/>
  <c r="AY39" i="12" s="1"/>
  <c r="AC38" i="12"/>
  <c r="AC39" i="12" s="1"/>
  <c r="R38" i="12"/>
  <c r="AO54" i="12"/>
  <c r="AO55" i="12" s="1"/>
  <c r="AZ54" i="12"/>
  <c r="AZ55" i="12" s="1"/>
  <c r="AD54" i="12"/>
  <c r="AD55" i="12" s="1"/>
  <c r="S54" i="12"/>
  <c r="AW36" i="12"/>
  <c r="AW37" i="12" s="1"/>
  <c r="AL36" i="12"/>
  <c r="AL37" i="12" s="1"/>
  <c r="P36" i="12"/>
  <c r="AA36" i="12"/>
  <c r="AA37" i="12" s="1"/>
  <c r="BA58" i="12"/>
  <c r="BA59" i="12" s="1"/>
  <c r="AP58" i="12"/>
  <c r="AP59" i="12" s="1"/>
  <c r="T58" i="12"/>
  <c r="AE58" i="12"/>
  <c r="AE59" i="12" s="1"/>
  <c r="AZ20" i="12"/>
  <c r="AZ21" i="12" s="1"/>
  <c r="AO20" i="12"/>
  <c r="AO21" i="12" s="1"/>
  <c r="AD20" i="12"/>
  <c r="AD21" i="12" s="1"/>
  <c r="S20" i="12"/>
  <c r="AZ27" i="12"/>
  <c r="AZ28" i="12" s="1"/>
  <c r="AO27" i="12"/>
  <c r="AO28" i="12" s="1"/>
  <c r="AD27" i="12"/>
  <c r="AD28" i="12" s="1"/>
  <c r="S27" i="12"/>
  <c r="AT31" i="12"/>
  <c r="AT32" i="12" s="1"/>
  <c r="M31" i="12"/>
  <c r="X31" i="12"/>
  <c r="X32" i="12" s="1"/>
  <c r="AT38" i="12"/>
  <c r="AT39" i="12" s="1"/>
  <c r="X38" i="12"/>
  <c r="X39" i="12" s="1"/>
  <c r="M38" i="12"/>
  <c r="AW40" i="12"/>
  <c r="AW41" i="12" s="1"/>
  <c r="AL40" i="12"/>
  <c r="AL41" i="12" s="1"/>
  <c r="P40" i="12"/>
  <c r="AA40" i="12"/>
  <c r="AA41" i="12" s="1"/>
  <c r="AX45" i="12"/>
  <c r="AX46" i="12" s="1"/>
  <c r="AM45" i="12"/>
  <c r="AM46" i="12" s="1"/>
  <c r="AB45" i="12"/>
  <c r="AB46" i="12" s="1"/>
  <c r="Q45" i="12"/>
  <c r="BA47" i="12"/>
  <c r="BA48" i="12" s="1"/>
  <c r="AP47" i="12"/>
  <c r="AP48" i="12" s="1"/>
  <c r="AE47" i="12"/>
  <c r="AE48" i="12" s="1"/>
  <c r="T47" i="12"/>
  <c r="Y58" i="12"/>
  <c r="Y59" i="12" s="1"/>
  <c r="N58" i="12"/>
  <c r="AJ58" i="12"/>
  <c r="AJ59" i="12" s="1"/>
  <c r="AU58" i="12"/>
  <c r="AU59" i="12" s="1"/>
  <c r="AX67" i="12"/>
  <c r="AX68" i="12" s="1"/>
  <c r="AM67" i="12"/>
  <c r="AM68" i="12" s="1"/>
  <c r="Q67" i="12"/>
  <c r="Q68" i="12" s="1"/>
  <c r="AB67" i="12"/>
  <c r="AB68" i="12" s="1"/>
  <c r="BA56" i="12"/>
  <c r="BA57" i="12" s="1"/>
  <c r="AP56" i="12"/>
  <c r="AP57" i="12" s="1"/>
  <c r="AE56" i="12"/>
  <c r="AE57" i="12" s="1"/>
  <c r="T56" i="12"/>
  <c r="AU54" i="12"/>
  <c r="AU55" i="12" s="1"/>
  <c r="AJ54" i="12"/>
  <c r="AJ55" i="12" s="1"/>
  <c r="N54" i="12"/>
  <c r="Y54" i="12"/>
  <c r="Y55" i="12" s="1"/>
  <c r="AM63" i="12"/>
  <c r="AM64" i="12" s="1"/>
  <c r="AX63" i="12"/>
  <c r="AX64" i="12" s="1"/>
  <c r="AB63" i="12"/>
  <c r="AB64" i="12" s="1"/>
  <c r="Q63" i="12"/>
  <c r="Q64" i="12" s="1"/>
  <c r="AZ58" i="12"/>
  <c r="AZ59" i="12" s="1"/>
  <c r="AO58" i="12"/>
  <c r="AO59" i="12" s="1"/>
  <c r="S58" i="12"/>
  <c r="AD58" i="12"/>
  <c r="AD59" i="12" s="1"/>
  <c r="AT27" i="12"/>
  <c r="X27" i="12"/>
  <c r="M27" i="12"/>
  <c r="AZ38" i="12"/>
  <c r="AZ39" i="12" s="1"/>
  <c r="AO38" i="12"/>
  <c r="AO39" i="12" s="1"/>
  <c r="S38" i="12"/>
  <c r="AD38" i="12"/>
  <c r="AD39" i="12" s="1"/>
  <c r="AP54" i="12"/>
  <c r="AE54" i="12"/>
  <c r="AE55" i="12" s="1"/>
  <c r="BA54" i="12"/>
  <c r="BA55" i="12" s="1"/>
  <c r="T54" i="12"/>
  <c r="AU31" i="12"/>
  <c r="AU32" i="12" s="1"/>
  <c r="AJ31" i="12"/>
  <c r="AJ32" i="12" s="1"/>
  <c r="N31" i="12"/>
  <c r="Y31" i="12"/>
  <c r="Y32" i="12" s="1"/>
  <c r="AU38" i="12"/>
  <c r="AU39" i="12" s="1"/>
  <c r="AJ38" i="12"/>
  <c r="AJ39" i="12" s="1"/>
  <c r="Y38" i="12"/>
  <c r="Y39" i="12" s="1"/>
  <c r="N38" i="12"/>
  <c r="AX40" i="12"/>
  <c r="AX41" i="12" s="1"/>
  <c r="AM40" i="12"/>
  <c r="AM41" i="12" s="1"/>
  <c r="Q40" i="12"/>
  <c r="AB40" i="12"/>
  <c r="AB41" i="12" s="1"/>
  <c r="AY45" i="12"/>
  <c r="AY46" i="12" s="1"/>
  <c r="AC45" i="12"/>
  <c r="AC46" i="12" s="1"/>
  <c r="R45" i="12"/>
  <c r="AQ47" i="12"/>
  <c r="AQ48" i="12" s="1"/>
  <c r="BB47" i="12"/>
  <c r="BB48" i="12" s="1"/>
  <c r="AF47" i="12"/>
  <c r="AF48" i="12" s="1"/>
  <c r="U47" i="12"/>
  <c r="Z58" i="12"/>
  <c r="Z59" i="12" s="1"/>
  <c r="O58" i="12"/>
  <c r="AK58" i="12"/>
  <c r="AK59" i="12" s="1"/>
  <c r="AV58" i="12"/>
  <c r="AV59" i="12" s="1"/>
  <c r="AY67" i="12"/>
  <c r="AY68" i="12" s="1"/>
  <c r="R67" i="12"/>
  <c r="R68" i="12" s="1"/>
  <c r="AC67" i="12"/>
  <c r="AC68" i="12" s="1"/>
  <c r="BB56" i="12"/>
  <c r="BB57" i="12" s="1"/>
  <c r="AQ56" i="12"/>
  <c r="AQ57" i="12" s="1"/>
  <c r="AF56" i="12"/>
  <c r="AF57" i="12" s="1"/>
  <c r="U56" i="12"/>
  <c r="AK54" i="12"/>
  <c r="AK55" i="12" s="1"/>
  <c r="AV54" i="12"/>
  <c r="AV55" i="12" s="1"/>
  <c r="O54" i="12"/>
  <c r="Z54" i="12"/>
  <c r="Z55" i="12" s="1"/>
  <c r="AY63" i="12"/>
  <c r="AY64" i="12" s="1"/>
  <c r="AC63" i="12"/>
  <c r="AC64" i="12" s="1"/>
  <c r="R63" i="12"/>
  <c r="R64" i="12" s="1"/>
  <c r="AQ18" i="12"/>
  <c r="AQ19" i="12" s="1"/>
  <c r="U18" i="12"/>
  <c r="AF18" i="12"/>
  <c r="AF19" i="12" s="1"/>
  <c r="BB18" i="12"/>
  <c r="BB19" i="12" s="1"/>
  <c r="AT20" i="12"/>
  <c r="AT21" i="12" s="1"/>
  <c r="X20" i="12"/>
  <c r="X21" i="12" s="1"/>
  <c r="M20" i="12"/>
  <c r="AX65" i="12"/>
  <c r="AX66" i="12" s="1"/>
  <c r="AB65" i="12"/>
  <c r="AB66" i="12" s="1"/>
  <c r="Q65" i="12"/>
  <c r="Q66" i="12" s="1"/>
  <c r="AV18" i="12"/>
  <c r="AV19" i="12" s="1"/>
  <c r="Z18" i="12"/>
  <c r="Z19" i="12" s="1"/>
  <c r="AK18" i="12"/>
  <c r="AK19" i="12" s="1"/>
  <c r="O18" i="12"/>
  <c r="AX18" i="12"/>
  <c r="AX19" i="12" s="1"/>
  <c r="AM18" i="12"/>
  <c r="AM19" i="12" s="1"/>
  <c r="Q18" i="12"/>
  <c r="AB18" i="12"/>
  <c r="AB19" i="12" s="1"/>
  <c r="AY18" i="12"/>
  <c r="AY19" i="12" s="1"/>
  <c r="R18" i="12"/>
  <c r="AC18" i="12"/>
  <c r="AC19" i="12" s="1"/>
  <c r="U20" i="12"/>
  <c r="AQ20" i="12"/>
  <c r="AQ21" i="12" s="1"/>
  <c r="BB20" i="12"/>
  <c r="BB21" i="12" s="1"/>
  <c r="AF20" i="12"/>
  <c r="AF21" i="12" s="1"/>
  <c r="AQ27" i="12"/>
  <c r="AQ28" i="12" s="1"/>
  <c r="U27" i="12"/>
  <c r="BB27" i="12"/>
  <c r="BB28" i="12" s="1"/>
  <c r="AF27" i="12"/>
  <c r="AF28" i="12" s="1"/>
  <c r="O31" i="12"/>
  <c r="AK31" i="12"/>
  <c r="AK32" i="12" s="1"/>
  <c r="AV31" i="12"/>
  <c r="AV32" i="12" s="1"/>
  <c r="Z31" i="12"/>
  <c r="Z32" i="12" s="1"/>
  <c r="O38" i="12"/>
  <c r="AK38" i="12"/>
  <c r="AK39" i="12" s="1"/>
  <c r="AV38" i="12"/>
  <c r="AV39" i="12" s="1"/>
  <c r="Z38" i="12"/>
  <c r="Z39" i="12" s="1"/>
  <c r="AY40" i="12"/>
  <c r="AY41" i="12" s="1"/>
  <c r="R40" i="12"/>
  <c r="AC40" i="12"/>
  <c r="AC41" i="12" s="1"/>
  <c r="AZ45" i="12"/>
  <c r="AZ46" i="12" s="1"/>
  <c r="AO45" i="12"/>
  <c r="AO46" i="12" s="1"/>
  <c r="S45" i="12"/>
  <c r="AD45" i="12"/>
  <c r="AD46" i="12" s="1"/>
  <c r="AT49" i="12"/>
  <c r="AT50" i="12" s="1"/>
  <c r="X49" i="12"/>
  <c r="X50" i="12" s="1"/>
  <c r="M49" i="12"/>
  <c r="AW58" i="12"/>
  <c r="AW59" i="12" s="1"/>
  <c r="AL58" i="12"/>
  <c r="AL59" i="12" s="1"/>
  <c r="P58" i="12"/>
  <c r="AA58" i="12"/>
  <c r="AA59" i="12" s="1"/>
  <c r="AZ67" i="12"/>
  <c r="AZ68" i="12" s="1"/>
  <c r="AO67" i="12"/>
  <c r="AO68" i="12" s="1"/>
  <c r="S67" i="12"/>
  <c r="S68" i="12" s="1"/>
  <c r="AD67" i="12"/>
  <c r="AD68" i="12" s="1"/>
  <c r="AT65" i="12"/>
  <c r="AT66" i="12" s="1"/>
  <c r="M65" i="12"/>
  <c r="M66" i="12" s="1"/>
  <c r="X65" i="12"/>
  <c r="X66" i="12" s="1"/>
  <c r="AW54" i="12"/>
  <c r="AW55" i="12" s="1"/>
  <c r="AL54" i="12"/>
  <c r="AL55" i="12" s="1"/>
  <c r="P54" i="12"/>
  <c r="AA54" i="12"/>
  <c r="AA55" i="12" s="1"/>
  <c r="AZ63" i="12"/>
  <c r="AZ64" i="12" s="1"/>
  <c r="AO63" i="12"/>
  <c r="AO64" i="12" s="1"/>
  <c r="S63" i="12"/>
  <c r="S64" i="12" s="1"/>
  <c r="AD63" i="12"/>
  <c r="AD64" i="12" s="1"/>
  <c r="AV36" i="12"/>
  <c r="AV37" i="12" s="1"/>
  <c r="AK36" i="12"/>
  <c r="AK37" i="12" s="1"/>
  <c r="O36" i="12"/>
  <c r="Z36" i="12"/>
  <c r="Z37" i="12" s="1"/>
  <c r="AU47" i="12"/>
  <c r="AU48" i="12" s="1"/>
  <c r="Y47" i="12"/>
  <c r="Y48" i="12" s="1"/>
  <c r="N47" i="12"/>
  <c r="AJ47" i="12"/>
  <c r="AJ48" i="12" s="1"/>
  <c r="AY22" i="12"/>
  <c r="AY23" i="12" s="1"/>
  <c r="AC22" i="12"/>
  <c r="AC23" i="12" s="1"/>
  <c r="R22" i="12"/>
  <c r="AW18" i="12"/>
  <c r="AW19" i="12" s="1"/>
  <c r="AL18" i="12"/>
  <c r="AL19" i="12" s="1"/>
  <c r="P18" i="12"/>
  <c r="AA18" i="12"/>
  <c r="AA19" i="12" s="1"/>
  <c r="BA20" i="12"/>
  <c r="BA21" i="12" s="1"/>
  <c r="AP20" i="12"/>
  <c r="AP21" i="12" s="1"/>
  <c r="AE20" i="12"/>
  <c r="AE21" i="12" s="1"/>
  <c r="T20" i="12"/>
  <c r="AW38" i="12"/>
  <c r="AW39" i="12" s="1"/>
  <c r="AL38" i="12"/>
  <c r="AL39" i="12" s="1"/>
  <c r="AA38" i="12"/>
  <c r="AA39" i="12" s="1"/>
  <c r="P38" i="12"/>
  <c r="AZ40" i="12"/>
  <c r="AZ41" i="12" s="1"/>
  <c r="AO40" i="12"/>
  <c r="AO41" i="12" s="1"/>
  <c r="AD40" i="12"/>
  <c r="AD41" i="12" s="1"/>
  <c r="S40" i="12"/>
  <c r="BA45" i="12"/>
  <c r="BA46" i="12" s="1"/>
  <c r="AP45" i="12"/>
  <c r="AP46" i="12" s="1"/>
  <c r="AE45" i="12"/>
  <c r="AE46" i="12" s="1"/>
  <c r="T45" i="12"/>
  <c r="AU49" i="12"/>
  <c r="AU50" i="12" s="1"/>
  <c r="AJ49" i="12"/>
  <c r="AJ50" i="12" s="1"/>
  <c r="Y49" i="12"/>
  <c r="Y50" i="12" s="1"/>
  <c r="N49" i="12"/>
  <c r="AX58" i="12"/>
  <c r="AX59" i="12" s="1"/>
  <c r="AM58" i="12"/>
  <c r="AM59" i="12" s="1"/>
  <c r="Q58" i="12"/>
  <c r="AB58" i="12"/>
  <c r="AB59" i="12" s="1"/>
  <c r="BA67" i="12"/>
  <c r="BA68" i="12" s="1"/>
  <c r="AP67" i="12"/>
  <c r="AP68" i="12" s="1"/>
  <c r="T67" i="12"/>
  <c r="T68" i="12" s="1"/>
  <c r="AE67" i="12"/>
  <c r="AE68" i="12" s="1"/>
  <c r="AU65" i="12"/>
  <c r="AU66" i="12" s="1"/>
  <c r="N65" i="12"/>
  <c r="N66" i="12" s="1"/>
  <c r="Y65" i="12"/>
  <c r="Y66" i="12" s="1"/>
  <c r="AX54" i="12"/>
  <c r="AX55" i="12" s="1"/>
  <c r="AM54" i="12"/>
  <c r="AM55" i="12" s="1"/>
  <c r="AB54" i="12"/>
  <c r="AB55" i="12" s="1"/>
  <c r="Q54" i="12"/>
  <c r="BA63" i="12"/>
  <c r="BA64" i="12" s="1"/>
  <c r="AP63" i="12"/>
  <c r="AP64" i="12" s="1"/>
  <c r="AE63" i="12"/>
  <c r="AE64" i="12" s="1"/>
  <c r="T63" i="12"/>
  <c r="T64" i="12" s="1"/>
  <c r="AW22" i="12"/>
  <c r="AW23" i="12" s="1"/>
  <c r="AL22" i="12"/>
  <c r="AL23" i="12" s="1"/>
  <c r="AA22" i="12"/>
  <c r="AA23" i="12" s="1"/>
  <c r="P22" i="12"/>
  <c r="AU56" i="12"/>
  <c r="AU57" i="12" s="1"/>
  <c r="AJ56" i="12"/>
  <c r="AJ57" i="12" s="1"/>
  <c r="N56" i="12"/>
  <c r="Y56" i="12"/>
  <c r="Y57" i="12" s="1"/>
  <c r="AU20" i="12"/>
  <c r="AU21" i="12" s="1"/>
  <c r="AJ20" i="12"/>
  <c r="AJ21" i="12" s="1"/>
  <c r="Y20" i="12"/>
  <c r="Y21" i="12" s="1"/>
  <c r="N20" i="12"/>
  <c r="AQ22" i="12"/>
  <c r="AQ23" i="12" s="1"/>
  <c r="AF22" i="12"/>
  <c r="AF23" i="12" s="1"/>
  <c r="BB22" i="12"/>
  <c r="BB23" i="12" s="1"/>
  <c r="U22" i="12"/>
  <c r="BA27" i="12"/>
  <c r="BA28" i="12" s="1"/>
  <c r="AP27" i="12"/>
  <c r="AP28" i="12" s="1"/>
  <c r="AE27" i="12"/>
  <c r="AE28" i="12" s="1"/>
  <c r="T27" i="12"/>
  <c r="AZ18" i="12"/>
  <c r="AZ19" i="12" s="1"/>
  <c r="AO18" i="12"/>
  <c r="AO19" i="12" s="1"/>
  <c r="S18" i="12"/>
  <c r="AD18" i="12"/>
  <c r="AD19" i="12" s="1"/>
  <c r="AT22" i="12"/>
  <c r="AT23" i="12" s="1"/>
  <c r="M22" i="12"/>
  <c r="X22" i="12"/>
  <c r="X23" i="12" s="1"/>
  <c r="AT29" i="12"/>
  <c r="AT30" i="12" s="1"/>
  <c r="M29" i="12"/>
  <c r="X29" i="12"/>
  <c r="X30" i="12" s="1"/>
  <c r="AW31" i="12"/>
  <c r="AW32" i="12" s="1"/>
  <c r="AL31" i="12"/>
  <c r="AL32" i="12" s="1"/>
  <c r="AA31" i="12"/>
  <c r="AA32" i="12" s="1"/>
  <c r="P31" i="12"/>
  <c r="AT36" i="12"/>
  <c r="M36" i="12"/>
  <c r="X36" i="12"/>
  <c r="BA18" i="12"/>
  <c r="BA19" i="12" s="1"/>
  <c r="AP18" i="12"/>
  <c r="AP19" i="12" s="1"/>
  <c r="T18" i="12"/>
  <c r="AE18" i="12"/>
  <c r="AE19" i="12" s="1"/>
  <c r="AU22" i="12"/>
  <c r="AU23" i="12" s="1"/>
  <c r="AJ22" i="12"/>
  <c r="AJ23" i="12" s="1"/>
  <c r="N22" i="12"/>
  <c r="Y22" i="12"/>
  <c r="Y23" i="12" s="1"/>
  <c r="AU29" i="12"/>
  <c r="AU30" i="12" s="1"/>
  <c r="AJ29" i="12"/>
  <c r="AJ30" i="12" s="1"/>
  <c r="N29" i="12"/>
  <c r="Y29" i="12"/>
  <c r="Y30" i="12" s="1"/>
  <c r="AX31" i="12"/>
  <c r="AX32" i="12" s="1"/>
  <c r="AM31" i="12"/>
  <c r="AM32" i="12" s="1"/>
  <c r="AB31" i="12"/>
  <c r="AB32" i="12" s="1"/>
  <c r="Q31" i="12"/>
  <c r="AU36" i="12"/>
  <c r="AU37" i="12" s="1"/>
  <c r="AJ36" i="12"/>
  <c r="AJ37" i="12" s="1"/>
  <c r="N36" i="12"/>
  <c r="Y36" i="12"/>
  <c r="Y37" i="12" s="1"/>
  <c r="AX38" i="12"/>
  <c r="AX39" i="12" s="1"/>
  <c r="AM38" i="12"/>
  <c r="AM39" i="12" s="1"/>
  <c r="AB38" i="12"/>
  <c r="AB39" i="12" s="1"/>
  <c r="Q38" i="12"/>
  <c r="BA40" i="12"/>
  <c r="BA41" i="12" s="1"/>
  <c r="AP40" i="12"/>
  <c r="AP41" i="12" s="1"/>
  <c r="AE40" i="12"/>
  <c r="AE41" i="12" s="1"/>
  <c r="T40" i="12"/>
  <c r="BB45" i="12"/>
  <c r="BB46" i="12" s="1"/>
  <c r="AQ45" i="12"/>
  <c r="AQ46" i="12" s="1"/>
  <c r="AF45" i="12"/>
  <c r="AF46" i="12" s="1"/>
  <c r="U45" i="12"/>
  <c r="AV49" i="12"/>
  <c r="AV50" i="12" s="1"/>
  <c r="AK49" i="12"/>
  <c r="AK50" i="12" s="1"/>
  <c r="Z49" i="12"/>
  <c r="Z50" i="12" s="1"/>
  <c r="O49" i="12"/>
  <c r="R58" i="12"/>
  <c r="AY58" i="12"/>
  <c r="AY59" i="12" s="1"/>
  <c r="AC58" i="12"/>
  <c r="AC59" i="12" s="1"/>
  <c r="BB67" i="12"/>
  <c r="BB68" i="12" s="1"/>
  <c r="AQ67" i="12"/>
  <c r="AQ68" i="12" s="1"/>
  <c r="U67" i="12"/>
  <c r="U68" i="12" s="1"/>
  <c r="AF67" i="12"/>
  <c r="AF68" i="12" s="1"/>
  <c r="AV65" i="12"/>
  <c r="AV66" i="12" s="1"/>
  <c r="O65" i="12"/>
  <c r="O66" i="12" s="1"/>
  <c r="Z65" i="12"/>
  <c r="Z66" i="12" s="1"/>
  <c r="AY54" i="12"/>
  <c r="AY55" i="12" s="1"/>
  <c r="AC54" i="12"/>
  <c r="AC55" i="12" s="1"/>
  <c r="R54" i="12"/>
  <c r="AQ63" i="12"/>
  <c r="AQ64" i="12" s="1"/>
  <c r="AF63" i="12"/>
  <c r="AF64" i="12" s="1"/>
  <c r="BB63" i="12"/>
  <c r="BB64" i="12" s="1"/>
  <c r="U63" i="12"/>
  <c r="U64" i="12" s="1"/>
  <c r="J48" i="12"/>
  <c r="F64" i="12"/>
  <c r="B57" i="12"/>
  <c r="H59" i="12"/>
  <c r="G64" i="12"/>
  <c r="D50" i="12"/>
  <c r="J64" i="12"/>
  <c r="F55" i="12"/>
  <c r="D66" i="12"/>
  <c r="B41" i="12"/>
  <c r="B32" i="12"/>
  <c r="B23" i="12"/>
  <c r="C55" i="12"/>
  <c r="D55" i="12"/>
  <c r="F48" i="12"/>
  <c r="I50" i="12"/>
  <c r="C68" i="12"/>
  <c r="F57" i="12"/>
  <c r="I66" i="12"/>
  <c r="C64" i="12"/>
  <c r="D57" i="12"/>
  <c r="B64" i="12"/>
  <c r="J50" i="12"/>
  <c r="D68" i="12"/>
  <c r="G57" i="12"/>
  <c r="J66" i="12"/>
  <c r="D64" i="12"/>
  <c r="G50" i="12"/>
  <c r="H66" i="12"/>
  <c r="H48" i="12"/>
  <c r="B59" i="12"/>
  <c r="E68" i="12"/>
  <c r="H57" i="12"/>
  <c r="B55" i="12"/>
  <c r="E64" i="12"/>
  <c r="G66" i="12"/>
  <c r="I48" i="12"/>
  <c r="C59" i="12"/>
  <c r="F68" i="12"/>
  <c r="I57" i="12"/>
  <c r="J59" i="12"/>
  <c r="E50" i="12"/>
  <c r="G46" i="12"/>
  <c r="D59" i="12"/>
  <c r="G68" i="12"/>
  <c r="D48" i="12"/>
  <c r="H46" i="12"/>
  <c r="B50" i="12"/>
  <c r="E59" i="12"/>
  <c r="H68" i="12"/>
  <c r="B66" i="12"/>
  <c r="E55" i="12"/>
  <c r="J55" i="12"/>
  <c r="E57" i="12"/>
  <c r="I46" i="12"/>
  <c r="C50" i="12"/>
  <c r="I68" i="12"/>
  <c r="C66" i="12"/>
  <c r="B68" i="12"/>
  <c r="E48" i="12"/>
  <c r="H50" i="12"/>
  <c r="B48" i="12"/>
  <c r="H55" i="12"/>
  <c r="E66" i="12"/>
  <c r="C48" i="12"/>
  <c r="F50" i="12"/>
  <c r="I59" i="12"/>
  <c r="C57" i="12"/>
  <c r="F66" i="12"/>
  <c r="I55" i="12"/>
  <c r="I23" i="12"/>
  <c r="E21" i="12"/>
  <c r="I37" i="12"/>
  <c r="G21" i="12"/>
  <c r="E41" i="12"/>
  <c r="E28" i="12"/>
  <c r="H37" i="12"/>
  <c r="H21" i="12"/>
  <c r="I28" i="12"/>
  <c r="C39" i="12"/>
  <c r="F41" i="12"/>
  <c r="H23" i="12"/>
  <c r="J23" i="12"/>
  <c r="B39" i="12"/>
  <c r="D39" i="12"/>
  <c r="H30" i="12"/>
  <c r="G28" i="12"/>
  <c r="B30" i="12"/>
  <c r="E32" i="12"/>
  <c r="B37" i="12"/>
  <c r="E39" i="12"/>
  <c r="H41" i="12"/>
  <c r="F21" i="12"/>
  <c r="C41" i="12"/>
  <c r="I21" i="12"/>
  <c r="D32" i="12"/>
  <c r="C30" i="12"/>
  <c r="C37" i="12"/>
  <c r="F39" i="12"/>
  <c r="I41" i="12"/>
  <c r="J30" i="12"/>
  <c r="G41" i="12"/>
  <c r="C23" i="12"/>
  <c r="F32" i="12"/>
  <c r="D30" i="12"/>
  <c r="D37" i="12"/>
  <c r="G39" i="12"/>
  <c r="J41" i="12"/>
  <c r="F28" i="12"/>
  <c r="D41" i="12"/>
  <c r="H28" i="12"/>
  <c r="C32" i="12"/>
  <c r="J28" i="12"/>
  <c r="D23" i="12"/>
  <c r="G32" i="12"/>
  <c r="B21" i="12"/>
  <c r="E23" i="12"/>
  <c r="B28" i="12"/>
  <c r="E30" i="12"/>
  <c r="H32" i="12"/>
  <c r="E37" i="12"/>
  <c r="H39" i="12"/>
  <c r="J37" i="12"/>
  <c r="J21" i="12"/>
  <c r="C21" i="12"/>
  <c r="F23" i="12"/>
  <c r="C28" i="12"/>
  <c r="F30" i="12"/>
  <c r="I32" i="12"/>
  <c r="F37" i="12"/>
  <c r="I39" i="12"/>
  <c r="I30" i="12"/>
  <c r="D21" i="12"/>
  <c r="G23" i="12"/>
  <c r="D28" i="12"/>
  <c r="G30" i="12"/>
  <c r="J32" i="12"/>
  <c r="G37" i="12"/>
  <c r="J39" i="12"/>
  <c r="D77" i="12"/>
  <c r="C46" i="12"/>
  <c r="C77" i="12"/>
  <c r="E77" i="12"/>
  <c r="F46" i="12"/>
  <c r="F77" i="12"/>
  <c r="H19" i="12"/>
  <c r="S75" i="12"/>
  <c r="S76" i="12" s="1"/>
  <c r="G77" i="12"/>
  <c r="I19" i="12"/>
  <c r="T75" i="12"/>
  <c r="T76" i="12" s="1"/>
  <c r="B19" i="12"/>
  <c r="M75" i="12"/>
  <c r="M76" i="12" s="1"/>
  <c r="H77" i="12"/>
  <c r="C19" i="12"/>
  <c r="N75" i="12"/>
  <c r="N76" i="12" s="1"/>
  <c r="I77" i="12"/>
  <c r="T77" i="12" s="1"/>
  <c r="T78" i="12" s="1"/>
  <c r="G19" i="12"/>
  <c r="R75" i="12"/>
  <c r="R76" i="12" s="1"/>
  <c r="B46" i="12"/>
  <c r="B77" i="12"/>
  <c r="D19" i="12"/>
  <c r="O75" i="12"/>
  <c r="O76" i="12" s="1"/>
  <c r="J77" i="12"/>
  <c r="U77" i="12" s="1"/>
  <c r="U78" i="12" s="1"/>
  <c r="E19" i="12"/>
  <c r="P75" i="12"/>
  <c r="P76" i="12" s="1"/>
  <c r="D46" i="12"/>
  <c r="J19" i="12"/>
  <c r="U75" i="12"/>
  <c r="U76" i="12" s="1"/>
  <c r="F19" i="12"/>
  <c r="Q75" i="12"/>
  <c r="Q76" i="12" s="1"/>
  <c r="E46" i="12"/>
  <c r="B60" i="12"/>
  <c r="B51" i="12"/>
  <c r="G48" i="12"/>
  <c r="B69" i="12"/>
  <c r="M24" i="12" l="1"/>
  <c r="AJ19" i="12"/>
  <c r="AI25" i="12" s="1"/>
  <c r="AI24" i="12"/>
  <c r="B25" i="12"/>
  <c r="AT24" i="12"/>
  <c r="X24" i="12"/>
  <c r="N77" i="12"/>
  <c r="N78" i="12" s="1"/>
  <c r="Y77" i="12"/>
  <c r="Y78" i="12" s="1"/>
  <c r="S77" i="12"/>
  <c r="S78" i="12" s="1"/>
  <c r="AD77" i="12"/>
  <c r="AD78" i="12" s="1"/>
  <c r="O77" i="12"/>
  <c r="O78" i="12" s="1"/>
  <c r="Z77" i="12"/>
  <c r="Z78" i="12" s="1"/>
  <c r="AA77" i="12"/>
  <c r="AA78" i="12" s="1"/>
  <c r="P77" i="12"/>
  <c r="P78" i="12" s="1"/>
  <c r="AB77" i="12"/>
  <c r="AB78" i="12" s="1"/>
  <c r="Q77" i="12"/>
  <c r="Q78" i="12" s="1"/>
  <c r="AC77" i="12"/>
  <c r="AC78" i="12" s="1"/>
  <c r="R77" i="12"/>
  <c r="R78" i="12" s="1"/>
  <c r="X77" i="12"/>
  <c r="X78" i="12" s="1"/>
  <c r="M77" i="12"/>
  <c r="M78" i="12" s="1"/>
  <c r="AK75" i="12"/>
  <c r="AK76" i="12" s="1"/>
  <c r="Z75" i="12"/>
  <c r="Z76" i="12" s="1"/>
  <c r="AV75" i="12"/>
  <c r="AV76" i="12" s="1"/>
  <c r="X28" i="12"/>
  <c r="X55" i="12"/>
  <c r="X61" i="12" s="1"/>
  <c r="X60" i="12"/>
  <c r="AY77" i="12"/>
  <c r="AY78" i="12" s="1"/>
  <c r="AO75" i="12"/>
  <c r="AO76" i="12" s="1"/>
  <c r="AZ75" i="12"/>
  <c r="AZ76" i="12" s="1"/>
  <c r="AD75" i="12"/>
  <c r="AD76" i="12" s="1"/>
  <c r="AT37" i="12"/>
  <c r="AT28" i="12"/>
  <c r="AT55" i="12"/>
  <c r="AT61" i="12" s="1"/>
  <c r="AT60" i="12"/>
  <c r="AX75" i="12"/>
  <c r="AX76" i="12" s="1"/>
  <c r="AM75" i="12"/>
  <c r="AM76" i="12" s="1"/>
  <c r="AB75" i="12"/>
  <c r="AB76" i="12" s="1"/>
  <c r="X70" i="12"/>
  <c r="X69" i="12"/>
  <c r="X46" i="12"/>
  <c r="X52" i="12" s="1"/>
  <c r="X51" i="12"/>
  <c r="X37" i="12"/>
  <c r="AT77" i="12"/>
  <c r="AT78" i="12" s="1"/>
  <c r="AY75" i="12"/>
  <c r="AY76" i="12" s="1"/>
  <c r="AC75" i="12"/>
  <c r="AC76" i="12" s="1"/>
  <c r="AX77" i="12"/>
  <c r="AX78" i="12" s="1"/>
  <c r="AM77" i="12"/>
  <c r="AM78" i="12" s="1"/>
  <c r="AI70" i="12"/>
  <c r="AI69" i="12"/>
  <c r="AI52" i="12"/>
  <c r="AI51" i="12"/>
  <c r="AU75" i="12"/>
  <c r="AU76" i="12" s="1"/>
  <c r="AJ75" i="12"/>
  <c r="AJ76" i="12" s="1"/>
  <c r="Y75" i="12"/>
  <c r="Y76" i="12" s="1"/>
  <c r="AI60" i="12"/>
  <c r="AP55" i="12"/>
  <c r="AI61" i="12" s="1"/>
  <c r="AM28" i="12"/>
  <c r="AT70" i="12"/>
  <c r="AT69" i="12"/>
  <c r="AT46" i="12"/>
  <c r="AT52" i="12" s="1"/>
  <c r="AT51" i="12"/>
  <c r="AP75" i="12"/>
  <c r="AP76" i="12" s="1"/>
  <c r="BA75" i="12"/>
  <c r="BA76" i="12" s="1"/>
  <c r="AE75" i="12"/>
  <c r="AE76" i="12" s="1"/>
  <c r="BA77" i="12"/>
  <c r="BA78" i="12" s="1"/>
  <c r="AP77" i="12"/>
  <c r="AP78" i="12" s="1"/>
  <c r="AE77" i="12"/>
  <c r="AE78" i="12" s="1"/>
  <c r="AW77" i="12"/>
  <c r="AW78" i="12" s="1"/>
  <c r="AL77" i="12"/>
  <c r="AL78" i="12" s="1"/>
  <c r="AJ77" i="12"/>
  <c r="AJ78" i="12" s="1"/>
  <c r="AU77" i="12"/>
  <c r="AU78" i="12" s="1"/>
  <c r="AQ75" i="12"/>
  <c r="AQ76" i="12" s="1"/>
  <c r="BB75" i="12"/>
  <c r="BB76" i="12" s="1"/>
  <c r="AF75" i="12"/>
  <c r="AF76" i="12" s="1"/>
  <c r="AW75" i="12"/>
  <c r="AW76" i="12" s="1"/>
  <c r="AL75" i="12"/>
  <c r="AL76" i="12" s="1"/>
  <c r="AA75" i="12"/>
  <c r="AA76" i="12" s="1"/>
  <c r="X19" i="12"/>
  <c r="X25" i="12" s="1"/>
  <c r="AZ77" i="12"/>
  <c r="AZ78" i="12" s="1"/>
  <c r="AO77" i="12"/>
  <c r="AO78" i="12" s="1"/>
  <c r="AT75" i="12"/>
  <c r="AT76" i="12" s="1"/>
  <c r="X75" i="12"/>
  <c r="X76" i="12" s="1"/>
  <c r="AT19" i="12"/>
  <c r="AT25" i="12" s="1"/>
  <c r="AK77" i="12"/>
  <c r="AK78" i="12" s="1"/>
  <c r="AV77" i="12"/>
  <c r="AV78" i="12" s="1"/>
  <c r="BB77" i="12"/>
  <c r="BB78" i="12" s="1"/>
  <c r="AF77" i="12"/>
  <c r="AF78" i="12" s="1"/>
  <c r="AQ77" i="12"/>
  <c r="AQ78" i="12" s="1"/>
  <c r="M39" i="12"/>
  <c r="R59" i="12"/>
  <c r="P19" i="12"/>
  <c r="P46" i="12"/>
  <c r="O21" i="12"/>
  <c r="N21" i="12"/>
  <c r="U21" i="12"/>
  <c r="M28" i="12"/>
  <c r="O23" i="12"/>
  <c r="O30" i="12"/>
  <c r="N30" i="12"/>
  <c r="Q21" i="12"/>
  <c r="P32" i="12"/>
  <c r="R28" i="12"/>
  <c r="U23" i="12"/>
  <c r="P28" i="12"/>
  <c r="P21" i="12"/>
  <c r="M48" i="12"/>
  <c r="N50" i="12"/>
  <c r="O59" i="12"/>
  <c r="U19" i="12"/>
  <c r="T19" i="12"/>
  <c r="Q55" i="12"/>
  <c r="Q23" i="12"/>
  <c r="T48" i="12"/>
  <c r="M59" i="12"/>
  <c r="R57" i="12"/>
  <c r="O50" i="12"/>
  <c r="O19" i="12"/>
  <c r="R48" i="12"/>
  <c r="N41" i="12"/>
  <c r="S39" i="12"/>
  <c r="Q28" i="12"/>
  <c r="Q32" i="12"/>
  <c r="O32" i="12"/>
  <c r="M30" i="12"/>
  <c r="N57" i="12"/>
  <c r="S50" i="12"/>
  <c r="T46" i="12"/>
  <c r="P59" i="12"/>
  <c r="R46" i="12"/>
  <c r="S55" i="12"/>
  <c r="R19" i="12"/>
  <c r="Q59" i="12"/>
  <c r="O55" i="12"/>
  <c r="Q37" i="12"/>
  <c r="S37" i="12"/>
  <c r="S48" i="12"/>
  <c r="Q57" i="12"/>
  <c r="U46" i="12"/>
  <c r="N19" i="12"/>
  <c r="O46" i="12"/>
  <c r="R23" i="12"/>
  <c r="N37" i="12"/>
  <c r="N59" i="12"/>
  <c r="R30" i="12"/>
  <c r="Q30" i="12"/>
  <c r="U37" i="12"/>
  <c r="P37" i="12"/>
  <c r="P23" i="12"/>
  <c r="U28" i="12"/>
  <c r="N23" i="12"/>
  <c r="T21" i="12"/>
  <c r="S41" i="12"/>
  <c r="S23" i="12"/>
  <c r="T28" i="12"/>
  <c r="P41" i="12"/>
  <c r="T59" i="12"/>
  <c r="P48" i="12"/>
  <c r="P57" i="12"/>
  <c r="M50" i="12"/>
  <c r="M46" i="12"/>
  <c r="U57" i="12"/>
  <c r="M41" i="12"/>
  <c r="O37" i="12"/>
  <c r="U32" i="12"/>
  <c r="T30" i="12"/>
  <c r="U59" i="12"/>
  <c r="U50" i="12"/>
  <c r="M57" i="12"/>
  <c r="M23" i="12"/>
  <c r="R37" i="12"/>
  <c r="U30" i="12"/>
  <c r="T32" i="12"/>
  <c r="O28" i="12"/>
  <c r="N28" i="12"/>
  <c r="M21" i="12"/>
  <c r="N32" i="12"/>
  <c r="U41" i="12"/>
  <c r="T41" i="12"/>
  <c r="P39" i="12"/>
  <c r="S30" i="12"/>
  <c r="S21" i="12"/>
  <c r="R21" i="12"/>
  <c r="T23" i="12"/>
  <c r="Q50" i="12"/>
  <c r="U55" i="12"/>
  <c r="S46" i="12"/>
  <c r="R55" i="12"/>
  <c r="U48" i="12"/>
  <c r="O41" i="12"/>
  <c r="T57" i="12"/>
  <c r="M55" i="12"/>
  <c r="R50" i="12"/>
  <c r="T50" i="12"/>
  <c r="S59" i="12"/>
  <c r="N55" i="12"/>
  <c r="P30" i="12"/>
  <c r="N39" i="12"/>
  <c r="M19" i="12"/>
  <c r="U39" i="12"/>
  <c r="T39" i="12"/>
  <c r="S32" i="12"/>
  <c r="R41" i="12"/>
  <c r="M37" i="12"/>
  <c r="O39" i="12"/>
  <c r="Q41" i="12"/>
  <c r="T37" i="12"/>
  <c r="N48" i="12"/>
  <c r="P55" i="12"/>
  <c r="O48" i="12"/>
  <c r="S19" i="12"/>
  <c r="Q19" i="12"/>
  <c r="M32" i="12"/>
  <c r="N46" i="12"/>
  <c r="T55" i="12"/>
  <c r="R32" i="12"/>
  <c r="S28" i="12"/>
  <c r="R39" i="12"/>
  <c r="Q39" i="12"/>
  <c r="S57" i="12"/>
  <c r="O57" i="12"/>
  <c r="Q48" i="12"/>
  <c r="P50" i="12"/>
  <c r="Q46" i="12"/>
  <c r="G78" i="12"/>
  <c r="F76" i="12"/>
  <c r="I76" i="12"/>
  <c r="F78" i="12"/>
  <c r="M60" i="12"/>
  <c r="J76" i="12"/>
  <c r="I78" i="12"/>
  <c r="C76" i="12"/>
  <c r="E78" i="12"/>
  <c r="B61" i="12"/>
  <c r="B70" i="12"/>
  <c r="C78" i="12"/>
  <c r="G76" i="12"/>
  <c r="E76" i="12"/>
  <c r="H78" i="12"/>
  <c r="M51" i="12"/>
  <c r="B78" i="12"/>
  <c r="D78" i="12"/>
  <c r="D76" i="12"/>
  <c r="H76" i="12"/>
  <c r="B76" i="12"/>
  <c r="J78" i="12"/>
  <c r="M69" i="12"/>
  <c r="B80" i="12"/>
  <c r="B52" i="12"/>
  <c r="B71" i="12"/>
  <c r="M25" i="12" l="1"/>
  <c r="AI80" i="12"/>
  <c r="AI79" i="12"/>
  <c r="X71" i="12"/>
  <c r="AT79" i="12"/>
  <c r="X72" i="12"/>
  <c r="AT71" i="12"/>
  <c r="AT72" i="12"/>
  <c r="AI71" i="12"/>
  <c r="X80" i="12"/>
  <c r="X79" i="12"/>
  <c r="AI72" i="12"/>
  <c r="M70" i="12"/>
  <c r="M52" i="12"/>
  <c r="M61" i="12"/>
  <c r="B81" i="12"/>
  <c r="B11" i="13" s="1"/>
  <c r="M79" i="12"/>
  <c r="M71" i="12"/>
  <c r="AT80" i="12" l="1"/>
  <c r="M72" i="12"/>
  <c r="B7" i="13" s="1"/>
  <c r="M80" i="12"/>
  <c r="B72" i="12"/>
  <c r="B6" i="13" s="1"/>
  <c r="F34" i="33"/>
  <c r="F3" i="33"/>
  <c r="F34" i="32"/>
  <c r="F3" i="32"/>
  <c r="F34" i="31"/>
  <c r="F3" i="31"/>
  <c r="F34" i="30"/>
  <c r="F3" i="30"/>
  <c r="F34" i="29"/>
  <c r="F3" i="29"/>
  <c r="F34" i="28"/>
  <c r="F3" i="28"/>
  <c r="F34" i="27"/>
  <c r="F3" i="27"/>
  <c r="F3" i="26"/>
  <c r="B9" i="13" l="1"/>
  <c r="J21" i="19"/>
  <c r="I21" i="19"/>
  <c r="H21" i="19"/>
  <c r="G21" i="19"/>
  <c r="F21" i="19"/>
  <c r="E21" i="19"/>
  <c r="D21" i="19"/>
  <c r="C21" i="19"/>
  <c r="J20" i="19"/>
  <c r="I20" i="19"/>
  <c r="H20" i="19"/>
  <c r="G20" i="19"/>
  <c r="F20" i="19"/>
  <c r="E20" i="19"/>
  <c r="D20" i="19"/>
  <c r="C20" i="19"/>
  <c r="B21" i="19"/>
  <c r="B20" i="19"/>
  <c r="J9" i="19"/>
  <c r="I9" i="19"/>
  <c r="H9" i="19"/>
  <c r="G9" i="19"/>
  <c r="F9" i="19"/>
  <c r="E9" i="19"/>
  <c r="D9" i="19"/>
  <c r="C9" i="19"/>
  <c r="B9" i="19"/>
  <c r="J8" i="19"/>
  <c r="I8" i="19"/>
  <c r="H8" i="19"/>
  <c r="G8" i="19"/>
  <c r="F8" i="19"/>
  <c r="E8" i="19"/>
  <c r="D8" i="19"/>
  <c r="C8" i="19"/>
  <c r="B8" i="19"/>
  <c r="C8" i="25"/>
  <c r="C8" i="24"/>
  <c r="C8" i="23"/>
  <c r="C8" i="22"/>
  <c r="C8" i="21"/>
  <c r="K10" i="25"/>
  <c r="J10" i="25"/>
  <c r="I10" i="25"/>
  <c r="H10" i="25"/>
  <c r="G10" i="25"/>
  <c r="F10" i="25"/>
  <c r="E10" i="25"/>
  <c r="D10" i="25"/>
  <c r="C10" i="25"/>
  <c r="K9" i="25"/>
  <c r="J9" i="25"/>
  <c r="I9" i="25"/>
  <c r="H9" i="25"/>
  <c r="G9" i="25"/>
  <c r="F9" i="25"/>
  <c r="E9" i="25"/>
  <c r="D9" i="25"/>
  <c r="C9" i="25"/>
  <c r="K10" i="24"/>
  <c r="J10" i="24"/>
  <c r="I10" i="24"/>
  <c r="H10" i="24"/>
  <c r="G10" i="24"/>
  <c r="F10" i="24"/>
  <c r="E10" i="24"/>
  <c r="D10" i="24"/>
  <c r="C10" i="24"/>
  <c r="K9" i="24"/>
  <c r="J9" i="24"/>
  <c r="I9" i="24"/>
  <c r="H9" i="24"/>
  <c r="G9" i="24"/>
  <c r="F9" i="24"/>
  <c r="E9" i="24"/>
  <c r="D9" i="24"/>
  <c r="C9" i="24"/>
  <c r="K10" i="23"/>
  <c r="J10" i="23"/>
  <c r="I10" i="23"/>
  <c r="H10" i="23"/>
  <c r="G10" i="23"/>
  <c r="F10" i="23"/>
  <c r="E10" i="23"/>
  <c r="D10" i="23"/>
  <c r="C10" i="23"/>
  <c r="K9" i="23"/>
  <c r="J9" i="23"/>
  <c r="I9" i="23"/>
  <c r="H9" i="23"/>
  <c r="G9" i="23"/>
  <c r="F9" i="23"/>
  <c r="E9" i="23"/>
  <c r="D9" i="23"/>
  <c r="C9" i="23"/>
  <c r="K10" i="22"/>
  <c r="J10" i="22"/>
  <c r="I10" i="22"/>
  <c r="H10" i="22"/>
  <c r="G10" i="22"/>
  <c r="F10" i="22"/>
  <c r="E10" i="22"/>
  <c r="D10" i="22"/>
  <c r="C10" i="22"/>
  <c r="K9" i="22"/>
  <c r="J9" i="22"/>
  <c r="I9" i="22"/>
  <c r="H9" i="22"/>
  <c r="G9" i="22"/>
  <c r="F9" i="22"/>
  <c r="E9" i="22"/>
  <c r="D9" i="22"/>
  <c r="C9" i="22"/>
  <c r="K10" i="21"/>
  <c r="J10" i="21"/>
  <c r="I10" i="21"/>
  <c r="H10" i="21"/>
  <c r="G10" i="21"/>
  <c r="F10" i="21"/>
  <c r="E10" i="21"/>
  <c r="D10" i="21"/>
  <c r="K9" i="21"/>
  <c r="J9" i="21"/>
  <c r="I9" i="21"/>
  <c r="H9" i="21"/>
  <c r="G9" i="21"/>
  <c r="F9" i="21"/>
  <c r="E9" i="21"/>
  <c r="D9" i="21"/>
  <c r="C10" i="21"/>
  <c r="C9" i="21"/>
  <c r="B19" i="19" l="1"/>
  <c r="B7" i="19"/>
  <c r="J9" i="18"/>
  <c r="I9" i="18"/>
  <c r="H9" i="18"/>
  <c r="G9" i="18"/>
  <c r="F9" i="18"/>
  <c r="E9" i="18"/>
  <c r="D9" i="18"/>
  <c r="C9" i="18"/>
  <c r="B9" i="18"/>
  <c r="J8" i="18"/>
  <c r="I8" i="18"/>
  <c r="H8" i="18"/>
  <c r="G8" i="18"/>
  <c r="F8" i="18"/>
  <c r="E8" i="18"/>
  <c r="D8" i="18"/>
  <c r="C8" i="18"/>
  <c r="B8" i="18"/>
  <c r="F34" i="17"/>
  <c r="F3" i="17"/>
  <c r="B7" i="18"/>
  <c r="C41" i="14" l="1"/>
  <c r="B4" i="13" l="1"/>
  <c r="B21" i="13" s="1"/>
  <c r="C13" i="13" l="1"/>
  <c r="C18" i="13"/>
  <c r="C11" i="13"/>
  <c r="C17" i="13"/>
  <c r="C15" i="13"/>
  <c r="C19" i="13"/>
  <c r="B24" i="13"/>
  <c r="B25" i="13" s="1"/>
  <c r="C4" i="13"/>
  <c r="C6" i="13"/>
  <c r="C7" i="13"/>
  <c r="B22" i="13"/>
  <c r="C9" i="13"/>
</calcChain>
</file>

<file path=xl/sharedStrings.xml><?xml version="1.0" encoding="utf-8"?>
<sst xmlns="http://schemas.openxmlformats.org/spreadsheetml/2006/main" count="2093" uniqueCount="264">
  <si>
    <t>CADRE DE REPONSE FINANCIER</t>
  </si>
  <si>
    <t>NE PAS TRANSFORMER EN PDF</t>
  </si>
  <si>
    <t>Cachet, date et signature de l'entreprise :</t>
  </si>
  <si>
    <t>MODE D'EMPLOI POUR LA SAISIE DES DONNEES</t>
  </si>
  <si>
    <r>
      <rPr>
        <sz val="10"/>
        <rFont val="Arial"/>
        <family val="2"/>
      </rPr>
      <t xml:space="preserve">L’offre financière est constituée du présent cadre de réponse financier fourni dans le DCE.
</t>
    </r>
    <r>
      <rPr>
        <sz val="10"/>
        <color indexed="10"/>
        <rFont val="Arial"/>
        <family val="2"/>
      </rPr>
      <t>Il sera tenu compte exclusivement des éléments indiqués dans ce cadre de réponse financier fourni par l'AP-HP.</t>
    </r>
  </si>
  <si>
    <r>
      <t xml:space="preserve">Il est demandé de ne pas modifier la structure (onglets, cellules à saisir…) du cadre de réponse financier. 
</t>
    </r>
    <r>
      <rPr>
        <sz val="10"/>
        <color indexed="10"/>
        <rFont val="Arial"/>
        <family val="2"/>
      </rPr>
      <t>Le cas échéant il pourrait être déclaré non conforme.</t>
    </r>
  </si>
  <si>
    <t>ONGLETS DE SIMULATION</t>
  </si>
  <si>
    <r>
      <t xml:space="preserve">L'onglet </t>
    </r>
    <r>
      <rPr>
        <b/>
        <sz val="10"/>
        <rFont val="Arial"/>
        <family val="2"/>
      </rPr>
      <t>récapSimulation</t>
    </r>
    <r>
      <rPr>
        <sz val="10"/>
        <rFont val="Arial"/>
        <family val="2"/>
      </rPr>
      <t xml:space="preserve"> n'est pas à renseigner, il récapitule l'onglet simulation.</t>
    </r>
  </si>
  <si>
    <t>SIMULATION FINANCIERE</t>
  </si>
  <si>
    <t>Poids</t>
  </si>
  <si>
    <t>RECAPITULATIF DE LA SIMULATION FINANCIERE</t>
  </si>
  <si>
    <t>TOTAL MARCHE HT :</t>
  </si>
  <si>
    <t>TOTAL MARCHE TTC :</t>
  </si>
  <si>
    <t>Consultation 23-026-IT</t>
  </si>
  <si>
    <t>Les valeurs TEC doivent impérativement être renseignées. Les documents attestant ces valeurs devront être transmis.</t>
  </si>
  <si>
    <t>Marque</t>
  </si>
  <si>
    <t>Modèle</t>
  </si>
  <si>
    <t>Location évolutive (pourcentage du parc)</t>
  </si>
  <si>
    <r>
      <t xml:space="preserve">Tous les prix à renseigner le sont en </t>
    </r>
    <r>
      <rPr>
        <b/>
        <u/>
        <sz val="10"/>
        <rFont val="Arial"/>
        <family val="2"/>
      </rPr>
      <t>EUROS HORS TAXES</t>
    </r>
    <r>
      <rPr>
        <sz val="10"/>
        <rFont val="Arial"/>
        <family val="2"/>
      </rPr>
      <t>.</t>
    </r>
  </si>
  <si>
    <t>Seuls les cases entourées de rouge doivent être renseignées.</t>
  </si>
  <si>
    <t>Abréviations: HT hors taxes, TTC toutes taxes comprises.</t>
  </si>
  <si>
    <t>LOCATION DE COPIEURS</t>
  </si>
  <si>
    <t>Copieurs neufs</t>
  </si>
  <si>
    <t>Copieurs reconditionnés</t>
  </si>
  <si>
    <r>
      <t xml:space="preserve">Le candidat doit impérativement renseigner les cases entourées de rouge.
</t>
    </r>
    <r>
      <rPr>
        <sz val="10"/>
        <color rgb="FFFF0000"/>
        <rFont val="Arial"/>
        <family val="2"/>
      </rPr>
      <t>Toute case entourée de rouge non renseignée rend l'offre irrégulière.</t>
    </r>
  </si>
  <si>
    <t>Les cases "code fournisseur" sont à renseigner avec des codes uniques permettant d'identifier chaque poste de coût dans les commandes.</t>
  </si>
  <si>
    <r>
      <t>Valeur TEC (</t>
    </r>
    <r>
      <rPr>
        <i/>
        <sz val="10"/>
        <rFont val="Calibri"/>
        <family val="2"/>
        <scheme val="minor"/>
      </rPr>
      <t>Typical electric consumption</t>
    </r>
    <r>
      <rPr>
        <sz val="10"/>
        <color theme="1"/>
        <rFont val="Calibri"/>
        <family val="2"/>
        <scheme val="minor"/>
      </rPr>
      <t>)
 selon Energy Star, en kWh/semaine</t>
    </r>
  </si>
  <si>
    <t>Copieur neuf</t>
  </si>
  <si>
    <t>Désignation de l’accessoire</t>
  </si>
  <si>
    <t>Fonction(s)</t>
  </si>
  <si>
    <t>Commentaires</t>
  </si>
  <si>
    <t>Prix d'achat</t>
  </si>
  <si>
    <t>CFG1</t>
  </si>
  <si>
    <t>CFG2</t>
  </si>
  <si>
    <t>CFG3</t>
  </si>
  <si>
    <t>CFG4</t>
  </si>
  <si>
    <t>CFG5</t>
  </si>
  <si>
    <t>CFG6</t>
  </si>
  <si>
    <t>CFG7</t>
  </si>
  <si>
    <t>CFG8</t>
  </si>
  <si>
    <t>CFG9</t>
  </si>
  <si>
    <t>Magasin additionnel
(environ 250 feuilles 80g/m²)</t>
  </si>
  <si>
    <t>Magasin additionnel
(environ 500 feuilles 80g/m²)</t>
  </si>
  <si>
    <t>Magasin grande capacité
(&gt; 500 feuilles 80g/m²)</t>
  </si>
  <si>
    <t>Agrafeuse automatique 2 points</t>
  </si>
  <si>
    <t>Lecteur de badges</t>
  </si>
  <si>
    <t>Dispositif pour non-voyant.
(Si disponible sur la configuration)</t>
  </si>
  <si>
    <t>Module pliage</t>
  </si>
  <si>
    <t>Finition en livret piqué à cheval</t>
  </si>
  <si>
    <t>Module perforation</t>
  </si>
  <si>
    <t>Insertion hors four</t>
  </si>
  <si>
    <t>Socle, meuble support ou piétement à roulettes</t>
  </si>
  <si>
    <t>Deux magasins additionnels
(environ 2x500 feuilles 80g/m²)</t>
  </si>
  <si>
    <t>Magasin grande capacité
(environ 1000 feuilles 80g/m²)</t>
  </si>
  <si>
    <t>Les cases bleutées sont facultatives et sont renseignées le cas échéant. Les éléments facultatifs ne sont pas notés.</t>
  </si>
  <si>
    <t>COÛT COPIE</t>
  </si>
  <si>
    <t>Code fournisseur "mille copies" Noir et Blanc</t>
  </si>
  <si>
    <t xml:space="preserve">modèle : </t>
  </si>
  <si>
    <t>OPTIONS POUR LA CONFIGURATON N°1</t>
  </si>
  <si>
    <t>Copieur reconditionné</t>
  </si>
  <si>
    <t>Prix aux "mille copies" Noir et Blanc</t>
  </si>
  <si>
    <t>Prix aux "mille copies" Couleur</t>
  </si>
  <si>
    <t>Code fournisseur "mille copies" Couleur</t>
  </si>
  <si>
    <t>Formations</t>
  </si>
  <si>
    <t>Code fournisseur déplacement technicien</t>
  </si>
  <si>
    <t>Prestations associées</t>
  </si>
  <si>
    <t>Prestations de service</t>
  </si>
  <si>
    <t>Déplacement et déménagement de matériel</t>
  </si>
  <si>
    <t>Prix de déplacement d'une seule solution 
En fonction du nombre de solutions à déplacer</t>
  </si>
  <si>
    <t>1</t>
  </si>
  <si>
    <t>2 à 5</t>
  </si>
  <si>
    <t>6 à 10</t>
  </si>
  <si>
    <t>supplément levage/portage d'une seule solution</t>
  </si>
  <si>
    <r>
      <t xml:space="preserve">Les prix indiqués sont pour </t>
    </r>
    <r>
      <rPr>
        <sz val="10"/>
        <color rgb="FFFF0000"/>
        <rFont val="Calibri"/>
        <family val="2"/>
        <scheme val="minor"/>
      </rPr>
      <t>un seul copieur</t>
    </r>
  </si>
  <si>
    <t>Code fournisseur</t>
  </si>
  <si>
    <t>Intra bâtiment via escalier</t>
  </si>
  <si>
    <t>Intra bâtiment via monte-charge</t>
  </si>
  <si>
    <t>Reconnexion copieur</t>
  </si>
  <si>
    <t>SERVICES AVANCES - Accès par badges</t>
  </si>
  <si>
    <t>Location mensuelle pour 60 mois</t>
  </si>
  <si>
    <t>1-30</t>
  </si>
  <si>
    <t>31-100</t>
  </si>
  <si>
    <t>101 et +</t>
  </si>
  <si>
    <t>Location mensuelle pour 48 mois</t>
  </si>
  <si>
    <t>Location mensuelle pour 36 mois</t>
  </si>
  <si>
    <t>Référence de l’accessoire</t>
  </si>
  <si>
    <t>Prix location mensuel</t>
  </si>
  <si>
    <t>Serveur</t>
  </si>
  <si>
    <t>code fournisseur</t>
  </si>
  <si>
    <t>Pour 60 mois</t>
  </si>
  <si>
    <t>Pour 48 mois</t>
  </si>
  <si>
    <t>Pour 36 mois</t>
  </si>
  <si>
    <t>Modèle neuf</t>
  </si>
  <si>
    <t>Modèle reconditionné</t>
  </si>
  <si>
    <t>Les prix d'achat sont nécessaires à l'établissement des révision de prix</t>
  </si>
  <si>
    <t>Capacité(s) en nombre de feuilles A4</t>
  </si>
  <si>
    <t>SERVICES AVANCES - Administration de parc</t>
  </si>
  <si>
    <t>SERVICES AVANCES - Gestion des flux d'impression</t>
  </si>
  <si>
    <t>SERVICES AVANCES - Fax</t>
  </si>
  <si>
    <t>SERVICES AVANCES - Reconnaissance optique des caractères</t>
  </si>
  <si>
    <t>Terminal d'encodage de badges</t>
  </si>
  <si>
    <t>A défaut de location en reconditionné, indiquer obligatoirement le modèle et le prix de location en neuf.</t>
  </si>
  <si>
    <t>A défaut de location en reconditionné, reporter obligatoirement les informations du copieur neuf correspondant.</t>
  </si>
  <si>
    <t>Copieurs neufs et reconditionnés</t>
  </si>
  <si>
    <t>Le copieur proposé EST RECONDITIONNE (OUI/NON)</t>
  </si>
  <si>
    <t>Prix formation Référent technique</t>
  </si>
  <si>
    <t>Code fournisseur formation Référent technique</t>
  </si>
  <si>
    <t>Code fournisseur formation Référent achat</t>
  </si>
  <si>
    <t>Prix formation Référent achat</t>
  </si>
  <si>
    <t>Périmètre géographique / objet</t>
  </si>
  <si>
    <t>Mise en place sur un copieur de la Libération d'impression par code</t>
  </si>
  <si>
    <t>Code fournisseur Libération d'impression par code</t>
  </si>
  <si>
    <t>Code fournisseur Libération d’impression par badge</t>
  </si>
  <si>
    <t>Demi-journée d’intégration, sur un copieur, de la libération d’impression par badge, avec gestion d’un annuaire dans un logiciel tiers</t>
  </si>
  <si>
    <t>Code fournisseur Chiffrement disques</t>
  </si>
  <si>
    <t>Code fournisseur Effacement sécurisé des disques</t>
  </si>
  <si>
    <t>Code fournisseur Retrait des disques</t>
  </si>
  <si>
    <t>Chiffrement des disques (prix forfaitaire par machine)</t>
  </si>
  <si>
    <t>Effacement sécurisé des disques (prix forfaitaire par machine)</t>
  </si>
  <si>
    <t>Retrait des disques pour remise au service bénéficiaire avant retrait de la machine (prix forfaitaire par machine)</t>
  </si>
  <si>
    <t>Inter bâtiments intra site</t>
  </si>
  <si>
    <t>Inter sites IDF</t>
  </si>
  <si>
    <t>Déplacement d'un technicien, hors maintenance, pour une demi-journée (installation, réparation...).</t>
  </si>
  <si>
    <r>
      <t xml:space="preserve">Les prix Hors taxes ne doivent pas comporter de fraction de centimes.
Le cas échéant l'AP-HP se réserve le droit d'arrondir au plus proche,
</t>
    </r>
    <r>
      <rPr>
        <sz val="10"/>
        <color rgb="FFFF0000"/>
        <rFont val="Arial"/>
        <family val="2"/>
      </rPr>
      <t>et le titulaire devra en tenir compte dans sa facturation.</t>
    </r>
  </si>
  <si>
    <t>Il est demandé de veiller à ce que la simulation financière reste établie sur la base des prix figurant dans le cadre de réponse financier. En cas d'erreur sur les prix reportés dans la simulation financière, l'AP-HP se réserve le droit de procéder aux corrections qui s'imposent.</t>
  </si>
  <si>
    <r>
      <t xml:space="preserve">L'onglet </t>
    </r>
    <r>
      <rPr>
        <b/>
        <sz val="10"/>
        <rFont val="Arial"/>
        <family val="2"/>
      </rPr>
      <t>simulation</t>
    </r>
    <r>
      <rPr>
        <sz val="10"/>
        <rFont val="Arial"/>
        <family val="2"/>
      </rPr>
      <t xml:space="preserve"> n'est pas à renseigner, il permet de calculer des montants sur la base des informations saisies dans les autres onglets.</t>
    </r>
  </si>
  <si>
    <r>
      <t>Les cases "</t>
    </r>
    <r>
      <rPr>
        <sz val="10"/>
        <color rgb="FFFF0000"/>
        <rFont val="Arial"/>
        <family val="2"/>
      </rPr>
      <t>code fournisseur</t>
    </r>
    <r>
      <rPr>
        <sz val="10"/>
        <rFont val="Arial"/>
        <family val="2"/>
      </rPr>
      <t xml:space="preserve">" sont à renseigner avec des </t>
    </r>
    <r>
      <rPr>
        <sz val="10"/>
        <color rgb="FFFF0000"/>
        <rFont val="Arial"/>
        <family val="2"/>
      </rPr>
      <t>codes permettant d'identifier chaque poste de coût dans les commandes</t>
    </r>
    <r>
      <rPr>
        <sz val="10"/>
        <rFont val="Arial"/>
        <family val="2"/>
      </rPr>
      <t>.</t>
    </r>
  </si>
  <si>
    <t>location mensuelle pour 60 mois</t>
  </si>
  <si>
    <t>location mensuelle pour 48 mois</t>
  </si>
  <si>
    <t>location mensuelle pour 36 mois</t>
  </si>
  <si>
    <t>1-5</t>
  </si>
  <si>
    <t>6-10</t>
  </si>
  <si>
    <t>location mensuelle pour 24 mois</t>
  </si>
  <si>
    <t>11 et +</t>
  </si>
  <si>
    <t>Les modèles reconditionnés peuvent être différents de ceux proposés en neufs mais doivent répondre aux mêmes critères techniques et supporter les mêmes logiciels d'administration et services avancés.</t>
  </si>
  <si>
    <t>Les prix d'achat sont nécessaires à l'établissement des révisions de prix et aux commandes ponctuelles</t>
  </si>
  <si>
    <t>prix d'achat</t>
  </si>
  <si>
    <t>Les prix indiqués sont des prix unitaires par mois (sauf les prix d'achat), par configuration et en fonction des quantités commandées.</t>
  </si>
  <si>
    <t>OPTIONS POUR LA CONFIGURATON N°2</t>
  </si>
  <si>
    <t>OPTIONS POUR LA CONFIGURATON N°3</t>
  </si>
  <si>
    <t>OPTIONS POUR LA CONFIGURATON N°4</t>
  </si>
  <si>
    <t>OPTIONS POUR LA CONFIGURATON N°5</t>
  </si>
  <si>
    <t>OPTIONS POUR LA CONFIGURATON N°6</t>
  </si>
  <si>
    <t>OPTIONS POUR LA CONFIGURATON N°7</t>
  </si>
  <si>
    <t>OPTIONS POUR LA CONFIGURATON N°8</t>
  </si>
  <si>
    <t>OPTIONS POUR LA CONFIGURATON N°9</t>
  </si>
  <si>
    <t>CFG</t>
  </si>
  <si>
    <t>proportions</t>
  </si>
  <si>
    <t>Proportion neuf 60 mois</t>
  </si>
  <si>
    <t>Proportion neuf 48 mois</t>
  </si>
  <si>
    <t>Proportion neuf 36 mois</t>
  </si>
  <si>
    <t>Proportion reconditionné 48 mois</t>
  </si>
  <si>
    <t>Proportion reconditionné 36 mois</t>
  </si>
  <si>
    <t>Proportion reconditionné 24 mois</t>
  </si>
  <si>
    <t>commandé neuf par 1-5</t>
  </si>
  <si>
    <t>commandé neuf par 6-10</t>
  </si>
  <si>
    <t>commandé reconditionné par 1-5</t>
  </si>
  <si>
    <t>commandé reconditionné par 6-10</t>
  </si>
  <si>
    <t>commandé reconditionné par 11 et +</t>
  </si>
  <si>
    <t>commandé par 1-5</t>
  </si>
  <si>
    <t>commandé par 6-10</t>
  </si>
  <si>
    <t>Prix HT sur 12 mois</t>
  </si>
  <si>
    <t>locations neuf 60 mois</t>
  </si>
  <si>
    <t>locations neuf 48 mois</t>
  </si>
  <si>
    <t>locations neuf 36 mois</t>
  </si>
  <si>
    <t>locations reconditionné 48 mois</t>
  </si>
  <si>
    <t>commandé par 11 et +</t>
  </si>
  <si>
    <t>locations reconditionné 36 mois</t>
  </si>
  <si>
    <t>locations reconditionné 24 mois</t>
  </si>
  <si>
    <t>sous-total quantités</t>
  </si>
  <si>
    <t>sous-total HT sur 12 mois</t>
  </si>
  <si>
    <t>total quantités</t>
  </si>
  <si>
    <t>total quantités louées</t>
  </si>
  <si>
    <t>total locations HT sur 12 mois</t>
  </si>
  <si>
    <t>quantités neuf</t>
  </si>
  <si>
    <t>quantités reconditionné</t>
  </si>
  <si>
    <t>total électricité HT sur 12 mois</t>
  </si>
  <si>
    <t>kWh sur 12 mois</t>
  </si>
  <si>
    <t>PU HT kWh</t>
  </si>
  <si>
    <t>Locations copieurs</t>
  </si>
  <si>
    <t>Electricité (base valeur TEC)</t>
  </si>
  <si>
    <t>locations SOCLE neuf 60 mois</t>
  </si>
  <si>
    <t>locations SOCLE neuf 48 mois</t>
  </si>
  <si>
    <t>locations SOCLE neuf 36 mois</t>
  </si>
  <si>
    <t>locations SOCLE reconditionné 48 mois</t>
  </si>
  <si>
    <t>locations SOCLE reconditionné 36 mois</t>
  </si>
  <si>
    <t>locations SOCLE reconditionné 24 mois</t>
  </si>
  <si>
    <t>taux d'acquisition</t>
  </si>
  <si>
    <t>taux de location</t>
  </si>
  <si>
    <t>total acquisitions HT sur 12 mois</t>
  </si>
  <si>
    <t>locations MAGASIN reconditionné 48 mois</t>
  </si>
  <si>
    <t>locations MAGASIN reconditionné 36 mois</t>
  </si>
  <si>
    <t>locations MAGASIN reconditionné 24 mois</t>
  </si>
  <si>
    <t>Locations option "Socle, meuble support ou piétement à roulettes" (SOCLE)</t>
  </si>
  <si>
    <t>Locations option "Magasin additionnel (environ 500 feuilles 80g/m²)" (MAGASIN)</t>
  </si>
  <si>
    <t>Acquisitions option SOCLE</t>
  </si>
  <si>
    <t>Acquisitions option MAGASIN</t>
  </si>
  <si>
    <t>Locations option "Lecteur de badges" (LECTEUR)</t>
  </si>
  <si>
    <t>locations MAGASIN neuf 60 mois</t>
  </si>
  <si>
    <t>locations MAGASIN neuf 48 mois</t>
  </si>
  <si>
    <t>locations MAGASIN neuf 36 mois</t>
  </si>
  <si>
    <t>locations LECTEUR reconditionné 48 mois</t>
  </si>
  <si>
    <t>locations LECTEUR reconditionné 36 mois</t>
  </si>
  <si>
    <t>locations LECTEUR reconditionné 24 mois</t>
  </si>
  <si>
    <t>Acquisitions option LECTEUR</t>
  </si>
  <si>
    <t>locations LECTEUR neuf 60 mois</t>
  </si>
  <si>
    <t>locations LECTEUR neuf 48 mois</t>
  </si>
  <si>
    <t>locations LECTEUR neuf 36 mois</t>
  </si>
  <si>
    <t>Coûts copies</t>
  </si>
  <si>
    <t>total HT sur 12 mois</t>
  </si>
  <si>
    <t>Pages par mois</t>
  </si>
  <si>
    <t>quantités noir et blanc sur 12 mois</t>
  </si>
  <si>
    <t>quantités couleur sur 12 mois</t>
  </si>
  <si>
    <t>taux d'utilisation moyen estimé</t>
  </si>
  <si>
    <t>taux de noir et blanc moyen estimé</t>
  </si>
  <si>
    <t>Exemple d'une location de 48 mois pour parc de 7 configurations "CFG3" : coût total  = prix unitaire (case E18) x 7 (configurations CFG3) x 48 (mois).</t>
  </si>
  <si>
    <t>Déplacement, déménagement</t>
  </si>
  <si>
    <t>1 copieur</t>
  </si>
  <si>
    <t>2 à 5 copieurs</t>
  </si>
  <si>
    <t>6 à 10 copieurs</t>
  </si>
  <si>
    <t>supplément levage-portage</t>
  </si>
  <si>
    <t>Carte fax</t>
  </si>
  <si>
    <t>Locations option "Carte fax" (FAX)</t>
  </si>
  <si>
    <t>locations FAX neuf 60 mois</t>
  </si>
  <si>
    <t>locations FAX neuf 48 mois</t>
  </si>
  <si>
    <t>locations FAX neuf 36 mois</t>
  </si>
  <si>
    <t>locations FAX reconditionné 48 mois</t>
  </si>
  <si>
    <t>locations FAX reconditionné 36 mois</t>
  </si>
  <si>
    <t>locations FAX reconditionné 24 mois</t>
  </si>
  <si>
    <t>Acquisitions option FAX</t>
  </si>
  <si>
    <t>quantités de copieurs neufs</t>
  </si>
  <si>
    <t>quantités de copieurs reconditionnés</t>
  </si>
  <si>
    <t>formations référent technique sur 12 mois</t>
  </si>
  <si>
    <t>formations référent achat sur 12 mois</t>
  </si>
  <si>
    <t>Demi-journées technicien sur 12 mois</t>
  </si>
  <si>
    <t>Chiffrements disques sur 12 mois</t>
  </si>
  <si>
    <t>Effacements sécurisés disques sur 12 mois</t>
  </si>
  <si>
    <t>Retraits disques sur 12 mois</t>
  </si>
  <si>
    <t>Mises en place libération par code sur 12 mois</t>
  </si>
  <si>
    <t>Intégrations libération par badge sur 12 mois</t>
  </si>
  <si>
    <t>Intra bâtiment via escalier sur 12 mois</t>
  </si>
  <si>
    <t>Intra bâtiment via monte-charge sur 12 mois</t>
  </si>
  <si>
    <t>Inter bâtiments intra site sur 12 mois</t>
  </si>
  <si>
    <t>Inter sites IDF sur 12 mois</t>
  </si>
  <si>
    <t>Reconnexion copieur sur 12 mois</t>
  </si>
  <si>
    <t>Locations</t>
  </si>
  <si>
    <t>copieurs</t>
  </si>
  <si>
    <t>options</t>
  </si>
  <si>
    <t>Total annuel HT :</t>
  </si>
  <si>
    <t>Total annuel TTC :</t>
  </si>
  <si>
    <t>Acquisitions d'options</t>
  </si>
  <si>
    <t>Electricité</t>
  </si>
  <si>
    <t>Montants annuels € HT</t>
  </si>
  <si>
    <t>Prestations de services</t>
  </si>
  <si>
    <t>Déplacements déménagements</t>
  </si>
  <si>
    <t>AOO
Location maintenance de copieurs multifonctions en libre-service, 
fournitures d’accessoires, prestations associées.</t>
  </si>
  <si>
    <t>Mettre les prix à zéro pour les options comprises dans le copieur</t>
  </si>
  <si>
    <t>Prestations</t>
  </si>
  <si>
    <t>Les quantités représentent des valeurs élaborées en vue d'une simulation globale</t>
  </si>
  <si>
    <t>Durée moyenne d'un copieur :</t>
  </si>
  <si>
    <t xml:space="preserve">60 nouveaux copieurs par mois pendant 5 ans, pour un parc de </t>
  </si>
  <si>
    <t>puis décroissance du parc.</t>
  </si>
  <si>
    <t xml:space="preserve">Parc moyen de : </t>
  </si>
  <si>
    <t>commandé neuf par 11 et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</si>
</sst>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F_-;\-* #,##0.00\ _F_-;_-* &quot;-&quot;??\ _F_-;_-@_-"/>
    <numFmt numFmtId="165" formatCode="0.0%"/>
    <numFmt numFmtId="166" formatCode="#,##0.00\ &quot;€&quot;"/>
    <numFmt numFmtId="167" formatCode="#,##0.0000\ &quot;€&quot;"/>
    <numFmt numFmtId="168" formatCode="_-* #,##0_-;\-* #,##0_-;_-* &quot;-&quot;??_-;_-@_-"/>
  </numFmts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8"/>
      <color indexed="10"/>
      <name val="Arial"/>
      <family val="2"/>
    </font>
    <font>
      <b/>
      <sz val="18"/>
      <name val="Times New Roman"/>
      <family val="1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rgb="FFFF000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name val="Century Gothic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name val="Century Gothic"/>
      <family val="2"/>
    </font>
    <font>
      <b/>
      <sz val="16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9"/>
      <name val="Century Gothic"/>
      <family val="2"/>
    </font>
    <font>
      <sz val="9"/>
      <color theme="1"/>
      <name val="Century Gothic"/>
      <family val="2"/>
    </font>
    <font>
      <sz val="9"/>
      <color theme="1"/>
      <name val="Arial Narrow"/>
      <family val="2"/>
    </font>
    <font>
      <sz val="8"/>
      <color theme="1"/>
      <name val="Calibri"/>
      <family val="2"/>
      <scheme val="minor"/>
    </font>
    <font>
      <sz val="8"/>
      <name val="Century Gothic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rgb="FFFF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rgb="FFFF0000"/>
      </bottom>
      <diagonal/>
    </border>
    <border diagonalUp="1" diagonalDown="1">
      <left style="thin">
        <color indexed="8"/>
      </left>
      <right style="medium">
        <color rgb="FFFF0000"/>
      </right>
      <top style="medium">
        <color rgb="FFFF0000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/>
      <top style="medium">
        <color rgb="FFFF0000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/>
      <top style="thin">
        <color indexed="8"/>
      </top>
      <bottom style="thin">
        <color indexed="8"/>
      </bottom>
      <diagonal style="thin">
        <color indexed="8"/>
      </diagonal>
    </border>
    <border diagonalUp="1" diagonalDown="1">
      <left style="thin">
        <color indexed="8"/>
      </left>
      <right style="medium">
        <color rgb="FFFF0000"/>
      </right>
      <top style="thin">
        <color indexed="8"/>
      </top>
      <bottom style="thin">
        <color indexed="8"/>
      </bottom>
      <diagonal style="thin">
        <color indexed="8"/>
      </diagonal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rgb="FFFF0000"/>
      </bottom>
      <diagonal/>
    </border>
    <border diagonalUp="1" diagonalDown="1">
      <left style="medium">
        <color rgb="FFFF0000"/>
      </left>
      <right style="thin">
        <color auto="1"/>
      </right>
      <top style="medium">
        <color rgb="FFFF0000"/>
      </top>
      <bottom style="thin">
        <color indexed="8"/>
      </bottom>
      <diagonal style="thin">
        <color indexed="8"/>
      </diagonal>
    </border>
    <border diagonalUp="1" diagonalDown="1">
      <left style="medium">
        <color rgb="FFFF0000"/>
      </left>
      <right style="thin">
        <color auto="1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" fillId="0" borderId="0"/>
    <xf numFmtId="43" fontId="12" fillId="0" borderId="0" applyFont="0" applyFill="0" applyBorder="0" applyAlignment="0" applyProtection="0"/>
  </cellStyleXfs>
  <cellXfs count="254">
    <xf numFmtId="0" fontId="0" fillId="0" borderId="0" xfId="0"/>
    <xf numFmtId="0" fontId="1" fillId="0" borderId="0" xfId="4"/>
    <xf numFmtId="0" fontId="3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3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1" fillId="0" borderId="0" xfId="4" applyAlignment="1">
      <alignment vertical="center"/>
    </xf>
    <xf numFmtId="0" fontId="6" fillId="0" borderId="3" xfId="4" applyFont="1" applyBorder="1" applyAlignment="1">
      <alignment horizontal="center"/>
    </xf>
    <xf numFmtId="0" fontId="1" fillId="0" borderId="2" xfId="4" applyBorder="1" applyAlignment="1" applyProtection="1">
      <alignment horizontal="left" vertical="center" wrapText="1"/>
      <protection locked="0"/>
    </xf>
    <xf numFmtId="0" fontId="1" fillId="0" borderId="0" xfId="4" applyAlignment="1">
      <alignment wrapText="1"/>
    </xf>
    <xf numFmtId="0" fontId="1" fillId="0" borderId="0" xfId="4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7" fillId="0" borderId="0" xfId="0" applyFont="1" applyAlignment="1">
      <alignment horizontal="left" vertical="center" wrapText="1" indent="1"/>
    </xf>
    <xf numFmtId="0" fontId="1" fillId="0" borderId="0" xfId="4" applyAlignment="1">
      <alignment vertical="center" wrapText="1"/>
    </xf>
    <xf numFmtId="0" fontId="1" fillId="0" borderId="0" xfId="5" applyAlignment="1">
      <alignment vertical="center"/>
    </xf>
    <xf numFmtId="0" fontId="1" fillId="0" borderId="0" xfId="5" applyAlignment="1">
      <alignment vertical="center" wrapText="1"/>
    </xf>
    <xf numFmtId="0" fontId="1" fillId="0" borderId="0" xfId="5" quotePrefix="1" applyAlignment="1">
      <alignment vertical="center"/>
    </xf>
    <xf numFmtId="0" fontId="1" fillId="0" borderId="0" xfId="4" applyAlignment="1">
      <alignment horizontal="left"/>
    </xf>
    <xf numFmtId="0" fontId="10" fillId="0" borderId="0" xfId="5" applyFont="1" applyAlignment="1">
      <alignment vertical="center" wrapText="1"/>
    </xf>
    <xf numFmtId="0" fontId="7" fillId="0" borderId="4" xfId="0" applyFont="1" applyBorder="1" applyAlignment="1" applyProtection="1">
      <alignment vertical="center"/>
      <protection locked="0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vertical="center"/>
    </xf>
    <xf numFmtId="0" fontId="1" fillId="0" borderId="0" xfId="5" quotePrefix="1" applyFont="1" applyFill="1" applyAlignment="1">
      <alignment horizontal="left" vertical="top" wrapText="1"/>
    </xf>
    <xf numFmtId="0" fontId="1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165" fontId="11" fillId="0" borderId="1" xfId="7" applyNumberFormat="1" applyFont="1" applyBorder="1" applyAlignment="1">
      <alignment vertical="center"/>
    </xf>
    <xf numFmtId="166" fontId="20" fillId="0" borderId="0" xfId="0" applyNumberFormat="1" applyFont="1" applyAlignment="1">
      <alignment vertical="center"/>
    </xf>
    <xf numFmtId="165" fontId="11" fillId="0" borderId="13" xfId="7" applyNumberFormat="1" applyFont="1" applyBorder="1" applyAlignment="1">
      <alignment vertical="center"/>
    </xf>
    <xf numFmtId="165" fontId="12" fillId="0" borderId="1" xfId="7" applyNumberFormat="1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166" fontId="20" fillId="7" borderId="1" xfId="0" applyNumberFormat="1" applyFont="1" applyFill="1" applyBorder="1" applyAlignment="1">
      <alignment vertical="center"/>
    </xf>
    <xf numFmtId="0" fontId="17" fillId="0" borderId="14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166" fontId="19" fillId="7" borderId="1" xfId="0" applyNumberFormat="1" applyFont="1" applyFill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166" fontId="17" fillId="7" borderId="1" xfId="0" applyNumberFormat="1" applyFont="1" applyFill="1" applyBorder="1" applyAlignment="1">
      <alignment vertical="center"/>
    </xf>
    <xf numFmtId="0" fontId="1" fillId="0" borderId="0" xfId="5" quotePrefix="1" applyAlignment="1">
      <alignment horizontal="left" vertical="center" wrapText="1"/>
    </xf>
    <xf numFmtId="0" fontId="10" fillId="0" borderId="0" xfId="5" applyFont="1" applyAlignment="1">
      <alignment horizontal="left" vertical="center" wrapText="1"/>
    </xf>
    <xf numFmtId="0" fontId="1" fillId="0" borderId="0" xfId="5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2" fillId="9" borderId="24" xfId="0" applyFont="1" applyFill="1" applyBorder="1" applyAlignment="1">
      <alignment vertical="center"/>
    </xf>
    <xf numFmtId="0" fontId="22" fillId="9" borderId="25" xfId="0" applyFont="1" applyFill="1" applyBorder="1" applyAlignment="1">
      <alignment vertical="center"/>
    </xf>
    <xf numFmtId="0" fontId="22" fillId="9" borderId="26" xfId="0" applyFont="1" applyFill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Font="1" applyAlignment="1">
      <alignment vertical="center"/>
    </xf>
    <xf numFmtId="0" fontId="25" fillId="9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Fill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15" fillId="0" borderId="0" xfId="0" applyFont="1"/>
    <xf numFmtId="0" fontId="15" fillId="0" borderId="0" xfId="0" applyFont="1" applyProtection="1"/>
    <xf numFmtId="0" fontId="15" fillId="0" borderId="15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left" vertical="center" wrapText="1"/>
    </xf>
    <xf numFmtId="0" fontId="26" fillId="0" borderId="0" xfId="0" applyFont="1" applyAlignment="1">
      <alignment vertical="center"/>
    </xf>
    <xf numFmtId="49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9" fillId="0" borderId="2" xfId="0" applyNumberFormat="1" applyFont="1" applyBorder="1" applyAlignment="1" applyProtection="1">
      <alignment horizontal="center" vertical="center" wrapText="1"/>
      <protection locked="0"/>
    </xf>
    <xf numFmtId="8" fontId="19" fillId="0" borderId="2" xfId="0" applyNumberFormat="1" applyFont="1" applyBorder="1" applyAlignment="1" applyProtection="1">
      <alignment vertical="center"/>
      <protection locked="0"/>
    </xf>
    <xf numFmtId="0" fontId="15" fillId="0" borderId="15" xfId="0" applyFont="1" applyBorder="1" applyAlignment="1" applyProtection="1">
      <alignment vertical="center"/>
    </xf>
    <xf numFmtId="4" fontId="19" fillId="0" borderId="2" xfId="0" applyNumberFormat="1" applyFont="1" applyBorder="1" applyAlignment="1" applyProtection="1">
      <alignment vertical="center"/>
      <protection locked="0"/>
    </xf>
    <xf numFmtId="0" fontId="26" fillId="0" borderId="0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center"/>
    </xf>
    <xf numFmtId="0" fontId="24" fillId="0" borderId="0" xfId="0" applyFont="1" applyAlignment="1">
      <alignment horizontal="left" vertical="center"/>
    </xf>
    <xf numFmtId="0" fontId="15" fillId="0" borderId="0" xfId="0" applyFont="1" applyAlignment="1"/>
    <xf numFmtId="0" fontId="15" fillId="0" borderId="16" xfId="0" applyNumberFormat="1" applyFont="1" applyFill="1" applyBorder="1" applyAlignment="1" applyProtection="1">
      <alignment horizontal="center" vertical="center" wrapText="1"/>
    </xf>
    <xf numFmtId="0" fontId="15" fillId="0" borderId="17" xfId="0" applyNumberFormat="1" applyFont="1" applyFill="1" applyBorder="1" applyAlignment="1" applyProtection="1">
      <alignment horizontal="left" vertical="center" wrapText="1"/>
    </xf>
    <xf numFmtId="0" fontId="19" fillId="0" borderId="0" xfId="0" applyFont="1"/>
    <xf numFmtId="0" fontId="2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49" fontId="19" fillId="10" borderId="2" xfId="0" applyNumberFormat="1" applyFont="1" applyFill="1" applyBorder="1" applyAlignment="1" applyProtection="1">
      <alignment horizontal="center" vertical="center" wrapText="1"/>
      <protection locked="0"/>
    </xf>
    <xf numFmtId="8" fontId="19" fillId="10" borderId="2" xfId="0" applyNumberFormat="1" applyFont="1" applyFill="1" applyBorder="1" applyAlignment="1" applyProtection="1">
      <alignment vertical="center"/>
      <protection locked="0"/>
    </xf>
    <xf numFmtId="0" fontId="25" fillId="9" borderId="0" xfId="0" applyFont="1" applyFill="1" applyAlignment="1">
      <alignment horizontal="right" vertical="center"/>
    </xf>
    <xf numFmtId="49" fontId="24" fillId="0" borderId="27" xfId="0" applyNumberFormat="1" applyFont="1" applyBorder="1" applyAlignment="1">
      <alignment horizontal="center" vertical="center" wrapText="1"/>
    </xf>
    <xf numFmtId="49" fontId="24" fillId="0" borderId="30" xfId="0" applyNumberFormat="1" applyFont="1" applyBorder="1" applyAlignment="1">
      <alignment horizontal="center" vertical="center" wrapText="1"/>
    </xf>
    <xf numFmtId="0" fontId="15" fillId="0" borderId="17" xfId="0" applyNumberFormat="1" applyFont="1" applyFill="1" applyBorder="1" applyAlignment="1" applyProtection="1">
      <alignment horizontal="center" vertical="center" wrapText="1"/>
    </xf>
    <xf numFmtId="0" fontId="15" fillId="8" borderId="38" xfId="0" applyNumberFormat="1" applyFont="1" applyFill="1" applyBorder="1" applyAlignment="1" applyProtection="1">
      <alignment horizontal="center" vertical="center" wrapText="1"/>
    </xf>
    <xf numFmtId="0" fontId="15" fillId="8" borderId="39" xfId="0" applyNumberFormat="1" applyFont="1" applyFill="1" applyBorder="1" applyAlignment="1" applyProtection="1">
      <alignment horizontal="center" vertical="center" wrapText="1"/>
    </xf>
    <xf numFmtId="0" fontId="15" fillId="8" borderId="32" xfId="0" applyNumberFormat="1" applyFont="1" applyFill="1" applyBorder="1" applyAlignment="1" applyProtection="1">
      <alignment horizontal="center" vertical="center" wrapText="1"/>
    </xf>
    <xf numFmtId="0" fontId="15" fillId="8" borderId="31" xfId="0" applyNumberFormat="1" applyFont="1" applyFill="1" applyBorder="1" applyAlignment="1" applyProtection="1">
      <alignment horizontal="center" vertical="center" wrapText="1"/>
    </xf>
    <xf numFmtId="0" fontId="15" fillId="8" borderId="33" xfId="0" applyNumberFormat="1" applyFont="1" applyFill="1" applyBorder="1" applyAlignment="1" applyProtection="1">
      <alignment horizontal="center" vertical="center" wrapText="1"/>
    </xf>
    <xf numFmtId="0" fontId="15" fillId="8" borderId="34" xfId="0" applyNumberFormat="1" applyFont="1" applyFill="1" applyBorder="1" applyAlignment="1" applyProtection="1">
      <alignment horizontal="center" vertical="center" wrapText="1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15" fillId="0" borderId="40" xfId="0" applyNumberFormat="1" applyFont="1" applyFill="1" applyBorder="1" applyAlignment="1" applyProtection="1">
      <alignment horizontal="center" vertical="center" wrapText="1"/>
    </xf>
    <xf numFmtId="0" fontId="15" fillId="0" borderId="15" xfId="0" applyNumberFormat="1" applyFont="1" applyFill="1" applyBorder="1" applyAlignment="1" applyProtection="1">
      <alignment horizontal="centerContinuous" vertical="center" wrapText="1"/>
    </xf>
    <xf numFmtId="0" fontId="15" fillId="0" borderId="1" xfId="0" applyNumberFormat="1" applyFont="1" applyFill="1" applyBorder="1" applyAlignment="1" applyProtection="1">
      <alignment horizontal="centerContinuous" vertical="center" wrapText="1"/>
    </xf>
    <xf numFmtId="0" fontId="15" fillId="0" borderId="15" xfId="0" applyNumberFormat="1" applyFont="1" applyFill="1" applyBorder="1" applyAlignment="1" applyProtection="1">
      <alignment horizontal="right" vertical="center" wrapText="1"/>
    </xf>
    <xf numFmtId="0" fontId="15" fillId="0" borderId="17" xfId="0" applyNumberFormat="1" applyFont="1" applyFill="1" applyBorder="1" applyAlignment="1" applyProtection="1">
      <alignment horizontal="right" vertical="center" wrapText="1"/>
    </xf>
    <xf numFmtId="49" fontId="24" fillId="0" borderId="15" xfId="0" applyNumberFormat="1" applyFont="1" applyBorder="1" applyAlignment="1">
      <alignment horizontal="center" vertical="center" wrapText="1"/>
    </xf>
    <xf numFmtId="49" fontId="24" fillId="0" borderId="43" xfId="0" applyNumberFormat="1" applyFont="1" applyBorder="1" applyAlignment="1">
      <alignment horizontal="center" vertical="center" wrapText="1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49" fontId="15" fillId="0" borderId="16" xfId="0" applyNumberFormat="1" applyFont="1" applyFill="1" applyBorder="1" applyAlignment="1" applyProtection="1">
      <alignment horizontal="center" vertical="center" wrapText="1"/>
    </xf>
    <xf numFmtId="0" fontId="31" fillId="0" borderId="0" xfId="0" applyFont="1" applyAlignment="1" applyProtection="1">
      <alignment horizontal="left" vertical="center"/>
    </xf>
    <xf numFmtId="49" fontId="19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4" applyFill="1" applyAlignment="1">
      <alignment horizontal="left" vertical="center" wrapText="1"/>
    </xf>
    <xf numFmtId="0" fontId="24" fillId="0" borderId="0" xfId="0" applyFont="1" applyFill="1" applyAlignment="1" applyProtection="1">
      <alignment horizontal="left" vertical="center" wrapText="1"/>
    </xf>
    <xf numFmtId="0" fontId="15" fillId="0" borderId="0" xfId="0" applyFont="1" applyFill="1"/>
    <xf numFmtId="0" fontId="24" fillId="0" borderId="0" xfId="0" applyFont="1" applyFill="1" applyAlignment="1">
      <alignment vertical="center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16" fontId="15" fillId="0" borderId="15" xfId="0" quotePrefix="1" applyNumberFormat="1" applyFont="1" applyFill="1" applyBorder="1" applyAlignment="1" applyProtection="1">
      <alignment horizontal="center" vertical="center" wrapText="1"/>
    </xf>
    <xf numFmtId="0" fontId="15" fillId="0" borderId="15" xfId="0" quotePrefix="1" applyNumberFormat="1" applyFont="1" applyFill="1" applyBorder="1" applyAlignment="1" applyProtection="1">
      <alignment horizontal="center" vertical="center" wrapText="1"/>
    </xf>
    <xf numFmtId="0" fontId="15" fillId="0" borderId="15" xfId="0" applyFont="1" applyBorder="1" applyAlignment="1" applyProtection="1">
      <alignment horizontal="right" vertical="center"/>
    </xf>
    <xf numFmtId="0" fontId="15" fillId="0" borderId="15" xfId="0" applyNumberFormat="1" applyFont="1" applyFill="1" applyBorder="1" applyAlignment="1" applyProtection="1">
      <alignment horizontal="right" vertical="center"/>
    </xf>
    <xf numFmtId="16" fontId="15" fillId="0" borderId="36" xfId="0" quotePrefix="1" applyNumberFormat="1" applyFont="1" applyFill="1" applyBorder="1" applyAlignment="1" applyProtection="1">
      <alignment horizontal="center" vertical="center" wrapText="1"/>
    </xf>
    <xf numFmtId="0" fontId="15" fillId="0" borderId="36" xfId="0" quotePrefix="1" applyNumberFormat="1" applyFont="1" applyFill="1" applyBorder="1" applyAlignment="1" applyProtection="1">
      <alignment horizontal="center" vertical="center" wrapText="1"/>
    </xf>
    <xf numFmtId="49" fontId="25" fillId="0" borderId="1" xfId="0" applyNumberFormat="1" applyFont="1" applyFill="1" applyBorder="1" applyAlignment="1">
      <alignment vertical="center"/>
    </xf>
    <xf numFmtId="0" fontId="19" fillId="0" borderId="49" xfId="0" applyFont="1" applyBorder="1"/>
    <xf numFmtId="0" fontId="15" fillId="0" borderId="8" xfId="0" applyNumberFormat="1" applyFont="1" applyFill="1" applyBorder="1" applyAlignment="1" applyProtection="1">
      <alignment horizontal="right" vertical="center"/>
    </xf>
    <xf numFmtId="0" fontId="21" fillId="4" borderId="50" xfId="0" applyFont="1" applyFill="1" applyBorder="1" applyAlignment="1">
      <alignment horizontal="right" vertical="center"/>
    </xf>
    <xf numFmtId="0" fontId="21" fillId="4" borderId="10" xfId="0" applyFont="1" applyFill="1" applyBorder="1" applyAlignment="1">
      <alignment horizontal="right" vertical="center"/>
    </xf>
    <xf numFmtId="0" fontId="21" fillId="4" borderId="55" xfId="0" applyFont="1" applyFill="1" applyBorder="1" applyAlignment="1">
      <alignment horizontal="right" vertical="center"/>
    </xf>
    <xf numFmtId="0" fontId="21" fillId="0" borderId="59" xfId="8" applyFont="1" applyFill="1" applyBorder="1" applyAlignment="1">
      <alignment horizontal="center" vertical="center" wrapText="1"/>
    </xf>
    <xf numFmtId="0" fontId="21" fillId="0" borderId="60" xfId="8" applyFont="1" applyFill="1" applyBorder="1" applyAlignment="1">
      <alignment horizontal="center" vertical="center" wrapText="1"/>
    </xf>
    <xf numFmtId="9" fontId="21" fillId="4" borderId="55" xfId="0" applyNumberFormat="1" applyFont="1" applyFill="1" applyBorder="1" applyAlignment="1">
      <alignment horizontal="right" vertical="center"/>
    </xf>
    <xf numFmtId="9" fontId="21" fillId="0" borderId="61" xfId="7" applyFont="1" applyFill="1" applyBorder="1" applyAlignment="1">
      <alignment horizontal="center" vertical="center" wrapText="1"/>
    </xf>
    <xf numFmtId="9" fontId="21" fillId="0" borderId="62" xfId="7" applyFont="1" applyFill="1" applyBorder="1" applyAlignment="1">
      <alignment horizontal="center" vertical="center" wrapText="1"/>
    </xf>
    <xf numFmtId="4" fontId="33" fillId="5" borderId="1" xfId="6" applyNumberFormat="1" applyFont="1" applyFill="1" applyBorder="1" applyAlignment="1">
      <alignment vertical="center"/>
    </xf>
    <xf numFmtId="0" fontId="32" fillId="4" borderId="50" xfId="0" applyFont="1" applyFill="1" applyBorder="1" applyAlignment="1">
      <alignment horizontal="right" vertical="center"/>
    </xf>
    <xf numFmtId="4" fontId="33" fillId="5" borderId="63" xfId="6" applyNumberFormat="1" applyFont="1" applyFill="1" applyBorder="1" applyAlignment="1">
      <alignment vertical="center"/>
    </xf>
    <xf numFmtId="0" fontId="32" fillId="4" borderId="10" xfId="0" applyFont="1" applyFill="1" applyBorder="1" applyAlignment="1">
      <alignment horizontal="right" vertical="center"/>
    </xf>
    <xf numFmtId="4" fontId="33" fillId="6" borderId="1" xfId="0" applyNumberFormat="1" applyFont="1" applyFill="1" applyBorder="1" applyAlignment="1">
      <alignment vertical="center"/>
    </xf>
    <xf numFmtId="4" fontId="33" fillId="6" borderId="63" xfId="0" applyNumberFormat="1" applyFont="1" applyFill="1" applyBorder="1" applyAlignment="1">
      <alignment vertical="center"/>
    </xf>
    <xf numFmtId="0" fontId="32" fillId="13" borderId="50" xfId="0" applyFont="1" applyFill="1" applyBorder="1" applyAlignment="1">
      <alignment horizontal="right" vertical="center"/>
    </xf>
    <xf numFmtId="0" fontId="32" fillId="13" borderId="55" xfId="0" applyFont="1" applyFill="1" applyBorder="1" applyAlignment="1">
      <alignment horizontal="right" vertical="center"/>
    </xf>
    <xf numFmtId="0" fontId="32" fillId="4" borderId="55" xfId="0" applyFont="1" applyFill="1" applyBorder="1" applyAlignment="1">
      <alignment horizontal="right" vertical="center"/>
    </xf>
    <xf numFmtId="4" fontId="0" fillId="0" borderId="0" xfId="0" applyNumberFormat="1" applyAlignment="1">
      <alignment vertical="center"/>
    </xf>
    <xf numFmtId="0" fontId="21" fillId="4" borderId="64" xfId="0" applyFont="1" applyFill="1" applyBorder="1" applyAlignment="1">
      <alignment horizontal="right" vertical="center"/>
    </xf>
    <xf numFmtId="0" fontId="32" fillId="12" borderId="50" xfId="0" applyFont="1" applyFill="1" applyBorder="1" applyAlignment="1">
      <alignment horizontal="left" vertical="center"/>
    </xf>
    <xf numFmtId="0" fontId="32" fillId="4" borderId="12" xfId="0" applyFont="1" applyFill="1" applyBorder="1" applyAlignment="1">
      <alignment horizontal="right" vertical="center"/>
    </xf>
    <xf numFmtId="0" fontId="21" fillId="2" borderId="11" xfId="0" applyNumberFormat="1" applyFont="1" applyFill="1" applyBorder="1" applyAlignment="1">
      <alignment horizontal="right" vertical="center"/>
    </xf>
    <xf numFmtId="0" fontId="21" fillId="2" borderId="14" xfId="7" applyNumberFormat="1" applyFont="1" applyFill="1" applyBorder="1" applyAlignment="1">
      <alignment horizontal="center" vertical="center" wrapText="1"/>
    </xf>
    <xf numFmtId="0" fontId="21" fillId="2" borderId="0" xfId="7" applyNumberFormat="1" applyFont="1" applyFill="1" applyBorder="1" applyAlignment="1">
      <alignment horizontal="center" vertical="center" wrapText="1"/>
    </xf>
    <xf numFmtId="0" fontId="21" fillId="2" borderId="65" xfId="7" applyNumberFormat="1" applyFont="1" applyFill="1" applyBorder="1" applyAlignment="1">
      <alignment horizontal="center" vertical="center" wrapText="1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9" fontId="21" fillId="4" borderId="10" xfId="0" applyNumberFormat="1" applyFont="1" applyFill="1" applyBorder="1" applyAlignment="1">
      <alignment horizontal="right" vertical="center"/>
    </xf>
    <xf numFmtId="0" fontId="21" fillId="12" borderId="25" xfId="0" applyFont="1" applyFill="1" applyBorder="1" applyAlignment="1">
      <alignment horizontal="left" vertical="center"/>
    </xf>
    <xf numFmtId="0" fontId="14" fillId="12" borderId="25" xfId="8" applyFont="1" applyFill="1" applyBorder="1" applyAlignment="1">
      <alignment horizontal="center" vertical="center" wrapText="1"/>
    </xf>
    <xf numFmtId="3" fontId="0" fillId="6" borderId="68" xfId="0" applyNumberFormat="1" applyFill="1" applyBorder="1" applyAlignment="1">
      <alignment horizontal="center" vertical="center"/>
    </xf>
    <xf numFmtId="0" fontId="21" fillId="4" borderId="69" xfId="0" applyFont="1" applyFill="1" applyBorder="1" applyAlignment="1">
      <alignment horizontal="right" vertical="center"/>
    </xf>
    <xf numFmtId="0" fontId="32" fillId="12" borderId="24" xfId="0" applyFont="1" applyFill="1" applyBorder="1" applyAlignment="1">
      <alignment horizontal="left" vertical="center"/>
    </xf>
    <xf numFmtId="0" fontId="21" fillId="12" borderId="25" xfId="8" applyFont="1" applyFill="1" applyBorder="1" applyAlignment="1">
      <alignment horizontal="center" vertical="center" wrapText="1"/>
    </xf>
    <xf numFmtId="0" fontId="21" fillId="12" borderId="26" xfId="8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right" vertical="center"/>
    </xf>
    <xf numFmtId="0" fontId="32" fillId="12" borderId="50" xfId="0" applyFont="1" applyFill="1" applyBorder="1" applyAlignment="1">
      <alignment vertical="center"/>
    </xf>
    <xf numFmtId="168" fontId="21" fillId="0" borderId="1" xfId="9" applyNumberFormat="1" applyFont="1" applyFill="1" applyBorder="1" applyAlignment="1">
      <alignment horizontal="center" vertical="center" wrapText="1"/>
    </xf>
    <xf numFmtId="168" fontId="21" fillId="0" borderId="63" xfId="9" applyNumberFormat="1" applyFont="1" applyFill="1" applyBorder="1" applyAlignment="1">
      <alignment horizontal="center" vertical="center" wrapText="1"/>
    </xf>
    <xf numFmtId="165" fontId="21" fillId="2" borderId="49" xfId="7" applyNumberFormat="1" applyFont="1" applyFill="1" applyBorder="1" applyAlignment="1">
      <alignment vertical="center" wrapText="1"/>
    </xf>
    <xf numFmtId="165" fontId="21" fillId="2" borderId="5" xfId="7" applyNumberFormat="1" applyFont="1" applyFill="1" applyBorder="1" applyAlignment="1">
      <alignment vertical="center" wrapText="1"/>
    </xf>
    <xf numFmtId="165" fontId="21" fillId="2" borderId="8" xfId="7" applyNumberFormat="1" applyFont="1" applyFill="1" applyBorder="1" applyAlignment="1">
      <alignment vertical="center" wrapText="1"/>
    </xf>
    <xf numFmtId="4" fontId="33" fillId="2" borderId="73" xfId="0" applyNumberFormat="1" applyFont="1" applyFill="1" applyBorder="1" applyAlignment="1">
      <alignment vertical="center"/>
    </xf>
    <xf numFmtId="4" fontId="33" fillId="2" borderId="74" xfId="0" applyNumberFormat="1" applyFont="1" applyFill="1" applyBorder="1" applyAlignment="1">
      <alignment vertical="center"/>
    </xf>
    <xf numFmtId="4" fontId="33" fillId="2" borderId="14" xfId="0" applyNumberFormat="1" applyFont="1" applyFill="1" applyBorder="1" applyAlignment="1">
      <alignment vertical="center"/>
    </xf>
    <xf numFmtId="4" fontId="33" fillId="2" borderId="0" xfId="0" applyNumberFormat="1" applyFont="1" applyFill="1" applyBorder="1" applyAlignment="1">
      <alignment vertical="center"/>
    </xf>
    <xf numFmtId="4" fontId="33" fillId="2" borderId="75" xfId="0" applyNumberFormat="1" applyFont="1" applyFill="1" applyBorder="1" applyAlignment="1">
      <alignment vertical="center"/>
    </xf>
    <xf numFmtId="4" fontId="33" fillId="2" borderId="65" xfId="0" applyNumberFormat="1" applyFont="1" applyFill="1" applyBorder="1" applyAlignment="1">
      <alignment vertical="center"/>
    </xf>
    <xf numFmtId="0" fontId="21" fillId="14" borderId="59" xfId="8" applyFont="1" applyFill="1" applyBorder="1" applyAlignment="1">
      <alignment horizontal="center" vertical="center" wrapText="1"/>
    </xf>
    <xf numFmtId="4" fontId="33" fillId="14" borderId="1" xfId="0" applyNumberFormat="1" applyFont="1" applyFill="1" applyBorder="1" applyAlignment="1">
      <alignment vertical="center"/>
    </xf>
    <xf numFmtId="4" fontId="33" fillId="14" borderId="1" xfId="6" applyNumberFormat="1" applyFont="1" applyFill="1" applyBorder="1" applyAlignment="1">
      <alignment vertical="center"/>
    </xf>
    <xf numFmtId="8" fontId="19" fillId="0" borderId="2" xfId="0" applyNumberFormat="1" applyFont="1" applyFill="1" applyBorder="1" applyAlignment="1" applyProtection="1">
      <alignment vertical="center"/>
      <protection locked="0"/>
    </xf>
    <xf numFmtId="4" fontId="33" fillId="2" borderId="77" xfId="0" applyNumberFormat="1" applyFont="1" applyFill="1" applyBorder="1" applyAlignment="1">
      <alignment vertical="center"/>
    </xf>
    <xf numFmtId="4" fontId="33" fillId="2" borderId="78" xfId="0" applyNumberFormat="1" applyFont="1" applyFill="1" applyBorder="1" applyAlignment="1">
      <alignment vertical="center"/>
    </xf>
    <xf numFmtId="4" fontId="33" fillId="2" borderId="79" xfId="0" applyNumberFormat="1" applyFont="1" applyFill="1" applyBorder="1" applyAlignment="1">
      <alignment vertical="center"/>
    </xf>
    <xf numFmtId="166" fontId="20" fillId="7" borderId="8" xfId="0" applyNumberFormat="1" applyFont="1" applyFill="1" applyBorder="1" applyAlignment="1">
      <alignment vertical="center"/>
    </xf>
    <xf numFmtId="166" fontId="19" fillId="7" borderId="8" xfId="0" applyNumberFormat="1" applyFont="1" applyFill="1" applyBorder="1" applyAlignment="1">
      <alignment vertical="center"/>
    </xf>
    <xf numFmtId="0" fontId="17" fillId="0" borderId="41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9" fillId="0" borderId="42" xfId="0" applyFont="1" applyBorder="1" applyAlignment="1">
      <alignment vertical="center"/>
    </xf>
    <xf numFmtId="0" fontId="19" fillId="0" borderId="6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1" fillId="0" borderId="0" xfId="0" applyFont="1" applyAlignment="1">
      <alignment horizontal="center"/>
    </xf>
    <xf numFmtId="0" fontId="34" fillId="0" borderId="0" xfId="0" applyFont="1" applyAlignment="1">
      <alignment horizontal="right" vertical="center"/>
    </xf>
    <xf numFmtId="0" fontId="35" fillId="5" borderId="0" xfId="0" applyFont="1" applyFill="1" applyAlignment="1">
      <alignment horizontal="left" vertical="center"/>
    </xf>
    <xf numFmtId="0" fontId="36" fillId="12" borderId="25" xfId="8" applyFont="1" applyFill="1" applyBorder="1" applyAlignment="1">
      <alignment horizontal="right" vertical="center"/>
    </xf>
    <xf numFmtId="0" fontId="36" fillId="12" borderId="67" xfId="8" applyFont="1" applyFill="1" applyBorder="1" applyAlignment="1">
      <alignment horizontal="left" vertical="center"/>
    </xf>
    <xf numFmtId="0" fontId="36" fillId="12" borderId="67" xfId="8" applyFont="1" applyFill="1" applyBorder="1" applyAlignment="1">
      <alignment horizontal="right" vertical="center"/>
    </xf>
    <xf numFmtId="3" fontId="0" fillId="5" borderId="68" xfId="0" applyNumberFormat="1" applyFill="1" applyBorder="1" applyAlignment="1">
      <alignment horizontal="left" vertical="center"/>
    </xf>
    <xf numFmtId="0" fontId="32" fillId="12" borderId="24" xfId="0" applyFont="1" applyFill="1" applyBorder="1" applyAlignment="1" applyProtection="1">
      <alignment vertical="center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0" fontId="15" fillId="0" borderId="16" xfId="0" applyNumberFormat="1" applyFont="1" applyFill="1" applyBorder="1" applyAlignment="1" applyProtection="1">
      <alignment horizontal="center" vertical="center" wrapText="1"/>
    </xf>
    <xf numFmtId="0" fontId="15" fillId="0" borderId="44" xfId="0" applyNumberFormat="1" applyFont="1" applyFill="1" applyBorder="1" applyAlignment="1" applyProtection="1">
      <alignment horizontal="center" vertical="center" wrapText="1"/>
    </xf>
    <xf numFmtId="10" fontId="19" fillId="0" borderId="18" xfId="7" applyNumberFormat="1" applyFont="1" applyBorder="1" applyAlignment="1" applyProtection="1">
      <alignment horizontal="center" vertical="center"/>
      <protection locked="0"/>
    </xf>
    <xf numFmtId="10" fontId="19" fillId="0" borderId="19" xfId="7" applyNumberFormat="1" applyFont="1" applyBorder="1" applyAlignment="1" applyProtection="1">
      <alignment horizontal="center" vertical="center"/>
      <protection locked="0"/>
    </xf>
    <xf numFmtId="10" fontId="19" fillId="0" borderId="20" xfId="7" applyNumberFormat="1" applyFont="1" applyBorder="1" applyAlignment="1" applyProtection="1">
      <alignment horizontal="center" vertical="center"/>
      <protection locked="0"/>
    </xf>
    <xf numFmtId="49" fontId="19" fillId="0" borderId="18" xfId="0" applyNumberFormat="1" applyFont="1" applyBorder="1" applyAlignment="1" applyProtection="1">
      <alignment horizontal="center" vertical="center" wrapText="1"/>
      <protection locked="0"/>
    </xf>
    <xf numFmtId="49" fontId="19" fillId="0" borderId="19" xfId="0" applyNumberFormat="1" applyFont="1" applyBorder="1" applyAlignment="1" applyProtection="1">
      <alignment horizontal="center" vertical="center" wrapText="1"/>
      <protection locked="0"/>
    </xf>
    <xf numFmtId="49" fontId="19" fillId="0" borderId="20" xfId="0" applyNumberFormat="1" applyFont="1" applyBorder="1" applyAlignment="1" applyProtection="1">
      <alignment horizontal="center" vertical="center" wrapText="1"/>
      <protection locked="0"/>
    </xf>
    <xf numFmtId="49" fontId="19" fillId="0" borderId="21" xfId="6" applyNumberFormat="1" applyFont="1" applyFill="1" applyBorder="1" applyAlignment="1">
      <alignment horizontal="center" vertical="center"/>
    </xf>
    <xf numFmtId="0" fontId="19" fillId="0" borderId="22" xfId="6" applyNumberFormat="1" applyFont="1" applyFill="1" applyBorder="1" applyAlignment="1">
      <alignment horizontal="center" vertical="center"/>
    </xf>
    <xf numFmtId="0" fontId="19" fillId="0" borderId="23" xfId="6" applyNumberFormat="1" applyFont="1" applyFill="1" applyBorder="1" applyAlignment="1">
      <alignment horizontal="center" vertical="center"/>
    </xf>
    <xf numFmtId="0" fontId="15" fillId="0" borderId="45" xfId="0" applyNumberFormat="1" applyFont="1" applyFill="1" applyBorder="1" applyAlignment="1" applyProtection="1">
      <alignment horizontal="center" vertical="center" wrapText="1"/>
    </xf>
    <xf numFmtId="0" fontId="15" fillId="0" borderId="46" xfId="0" applyNumberFormat="1" applyFont="1" applyFill="1" applyBorder="1" applyAlignment="1" applyProtection="1">
      <alignment horizontal="center" vertical="center" wrapText="1"/>
    </xf>
    <xf numFmtId="0" fontId="15" fillId="0" borderId="47" xfId="0" applyNumberFormat="1" applyFont="1" applyFill="1" applyBorder="1" applyAlignment="1" applyProtection="1">
      <alignment horizontal="center" vertical="center" wrapText="1"/>
    </xf>
    <xf numFmtId="0" fontId="15" fillId="0" borderId="48" xfId="0" applyNumberFormat="1" applyFont="1" applyFill="1" applyBorder="1" applyAlignment="1" applyProtection="1">
      <alignment horizontal="center" vertical="center" wrapText="1"/>
    </xf>
    <xf numFmtId="0" fontId="15" fillId="0" borderId="41" xfId="0" applyNumberFormat="1" applyFont="1" applyFill="1" applyBorder="1" applyAlignment="1" applyProtection="1">
      <alignment horizontal="center" vertical="center" wrapText="1"/>
    </xf>
    <xf numFmtId="0" fontId="15" fillId="0" borderId="42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9" fillId="0" borderId="7" xfId="6" applyNumberFormat="1" applyFont="1" applyFill="1" applyBorder="1" applyAlignment="1">
      <alignment horizontal="center" vertical="center"/>
    </xf>
    <xf numFmtId="0" fontId="19" fillId="0" borderId="28" xfId="6" applyNumberFormat="1" applyFont="1" applyFill="1" applyBorder="1" applyAlignment="1">
      <alignment horizontal="center" vertical="center"/>
    </xf>
    <xf numFmtId="0" fontId="19" fillId="0" borderId="29" xfId="6" applyNumberFormat="1" applyFont="1" applyFill="1" applyBorder="1" applyAlignment="1">
      <alignment horizontal="center" vertical="center"/>
    </xf>
    <xf numFmtId="49" fontId="19" fillId="10" borderId="18" xfId="0" applyNumberFormat="1" applyFont="1" applyFill="1" applyBorder="1" applyAlignment="1" applyProtection="1">
      <alignment horizontal="left" vertical="center" wrapText="1"/>
      <protection locked="0"/>
    </xf>
    <xf numFmtId="49" fontId="19" fillId="10" borderId="19" xfId="0" applyNumberFormat="1" applyFont="1" applyFill="1" applyBorder="1" applyAlignment="1" applyProtection="1">
      <alignment horizontal="left" vertical="center" wrapText="1"/>
      <protection locked="0"/>
    </xf>
    <xf numFmtId="49" fontId="19" fillId="10" borderId="2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7" xfId="0" applyNumberFormat="1" applyFont="1" applyFill="1" applyBorder="1" applyAlignment="1" applyProtection="1">
      <alignment horizontal="center" vertical="center" wrapText="1"/>
    </xf>
    <xf numFmtId="0" fontId="15" fillId="0" borderId="35" xfId="0" applyNumberFormat="1" applyFont="1" applyFill="1" applyBorder="1" applyAlignment="1" applyProtection="1">
      <alignment horizontal="center" vertical="center" wrapText="1"/>
    </xf>
    <xf numFmtId="0" fontId="15" fillId="0" borderId="36" xfId="0" applyNumberFormat="1" applyFont="1" applyFill="1" applyBorder="1" applyAlignment="1" applyProtection="1">
      <alignment horizontal="center" vertical="center" wrapText="1"/>
    </xf>
    <xf numFmtId="0" fontId="15" fillId="0" borderId="37" xfId="0" applyNumberFormat="1" applyFont="1" applyFill="1" applyBorder="1" applyAlignment="1" applyProtection="1">
      <alignment horizontal="center" vertical="center" wrapText="1"/>
    </xf>
    <xf numFmtId="165" fontId="21" fillId="0" borderId="59" xfId="7" applyNumberFormat="1" applyFont="1" applyFill="1" applyBorder="1" applyAlignment="1">
      <alignment horizontal="center" vertical="center" wrapText="1"/>
    </xf>
    <xf numFmtId="165" fontId="21" fillId="0" borderId="60" xfId="7" applyNumberFormat="1" applyFont="1" applyFill="1" applyBorder="1" applyAlignment="1">
      <alignment horizontal="center" vertical="center" wrapText="1"/>
    </xf>
    <xf numFmtId="165" fontId="21" fillId="0" borderId="61" xfId="7" applyNumberFormat="1" applyFont="1" applyFill="1" applyBorder="1" applyAlignment="1">
      <alignment horizontal="center" vertical="center" wrapText="1"/>
    </xf>
    <xf numFmtId="165" fontId="21" fillId="0" borderId="62" xfId="7" applyNumberFormat="1" applyFont="1" applyFill="1" applyBorder="1" applyAlignment="1">
      <alignment horizontal="center" vertical="center" wrapText="1"/>
    </xf>
    <xf numFmtId="4" fontId="33" fillId="7" borderId="49" xfId="6" applyNumberFormat="1" applyFont="1" applyFill="1" applyBorder="1" applyAlignment="1">
      <alignment horizontal="center" vertical="center"/>
    </xf>
    <xf numFmtId="4" fontId="33" fillId="7" borderId="5" xfId="6" applyNumberFormat="1" applyFont="1" applyFill="1" applyBorder="1" applyAlignment="1">
      <alignment horizontal="center" vertical="center"/>
    </xf>
    <xf numFmtId="4" fontId="33" fillId="7" borderId="54" xfId="6" applyNumberFormat="1" applyFont="1" applyFill="1" applyBorder="1" applyAlignment="1">
      <alignment horizontal="center" vertical="center"/>
    </xf>
    <xf numFmtId="8" fontId="0" fillId="11" borderId="41" xfId="0" applyNumberFormat="1" applyFill="1" applyBorder="1" applyAlignment="1">
      <alignment horizontal="center"/>
    </xf>
    <xf numFmtId="8" fontId="0" fillId="11" borderId="66" xfId="0" applyNumberFormat="1" applyFill="1" applyBorder="1" applyAlignment="1">
      <alignment horizontal="center"/>
    </xf>
    <xf numFmtId="8" fontId="0" fillId="11" borderId="61" xfId="0" applyNumberFormat="1" applyFill="1" applyBorder="1" applyAlignment="1">
      <alignment horizontal="center"/>
    </xf>
    <xf numFmtId="8" fontId="0" fillId="11" borderId="62" xfId="0" applyNumberFormat="1" applyFill="1" applyBorder="1" applyAlignment="1">
      <alignment horizontal="center"/>
    </xf>
    <xf numFmtId="167" fontId="21" fillId="0" borderId="1" xfId="7" applyNumberFormat="1" applyFont="1" applyFill="1" applyBorder="1" applyAlignment="1">
      <alignment horizontal="center" vertical="center" wrapText="1"/>
    </xf>
    <xf numFmtId="167" fontId="21" fillId="0" borderId="63" xfId="7" applyNumberFormat="1" applyFont="1" applyFill="1" applyBorder="1" applyAlignment="1">
      <alignment horizontal="center" vertical="center" wrapText="1"/>
    </xf>
    <xf numFmtId="4" fontId="33" fillId="7" borderId="59" xfId="6" applyNumberFormat="1" applyFont="1" applyFill="1" applyBorder="1" applyAlignment="1">
      <alignment horizontal="center" vertical="center"/>
    </xf>
    <xf numFmtId="4" fontId="33" fillId="7" borderId="60" xfId="6" applyNumberFormat="1" applyFont="1" applyFill="1" applyBorder="1" applyAlignment="1">
      <alignment horizontal="center" vertical="center"/>
    </xf>
    <xf numFmtId="165" fontId="21" fillId="0" borderId="72" xfId="7" applyNumberFormat="1" applyFont="1" applyFill="1" applyBorder="1" applyAlignment="1">
      <alignment horizontal="center" vertical="center" wrapText="1"/>
    </xf>
    <xf numFmtId="165" fontId="21" fillId="0" borderId="68" xfId="7" applyNumberFormat="1" applyFont="1" applyFill="1" applyBorder="1" applyAlignment="1">
      <alignment horizontal="center" vertical="center" wrapText="1"/>
    </xf>
    <xf numFmtId="8" fontId="0" fillId="11" borderId="56" xfId="0" applyNumberFormat="1" applyFill="1" applyBorder="1" applyAlignment="1">
      <alignment horizontal="center"/>
    </xf>
    <xf numFmtId="8" fontId="0" fillId="11" borderId="57" xfId="0" applyNumberFormat="1" applyFill="1" applyBorder="1" applyAlignment="1">
      <alignment horizontal="center"/>
    </xf>
    <xf numFmtId="8" fontId="0" fillId="11" borderId="76" xfId="0" applyNumberFormat="1" applyFill="1" applyBorder="1" applyAlignment="1">
      <alignment horizontal="center"/>
    </xf>
    <xf numFmtId="4" fontId="33" fillId="7" borderId="1" xfId="6" applyNumberFormat="1" applyFont="1" applyFill="1" applyBorder="1" applyAlignment="1">
      <alignment horizontal="center" vertical="center"/>
    </xf>
    <xf numFmtId="4" fontId="33" fillId="7" borderId="63" xfId="6" applyNumberFormat="1" applyFont="1" applyFill="1" applyBorder="1" applyAlignment="1">
      <alignment horizontal="center" vertical="center"/>
    </xf>
    <xf numFmtId="165" fontId="21" fillId="0" borderId="1" xfId="7" applyNumberFormat="1" applyFont="1" applyFill="1" applyBorder="1" applyAlignment="1">
      <alignment horizontal="center" vertical="center" wrapText="1"/>
    </xf>
    <xf numFmtId="165" fontId="21" fillId="0" borderId="63" xfId="7" applyNumberFormat="1" applyFont="1" applyFill="1" applyBorder="1" applyAlignment="1">
      <alignment horizontal="center" vertical="center" wrapText="1"/>
    </xf>
    <xf numFmtId="165" fontId="21" fillId="0" borderId="49" xfId="7" applyNumberFormat="1" applyFont="1" applyFill="1" applyBorder="1" applyAlignment="1">
      <alignment horizontal="center" vertical="center" wrapText="1"/>
    </xf>
    <xf numFmtId="165" fontId="21" fillId="0" borderId="5" xfId="7" applyNumberFormat="1" applyFont="1" applyFill="1" applyBorder="1" applyAlignment="1">
      <alignment horizontal="center" vertical="center" wrapText="1"/>
    </xf>
    <xf numFmtId="165" fontId="21" fillId="0" borderId="54" xfId="7" applyNumberFormat="1" applyFont="1" applyFill="1" applyBorder="1" applyAlignment="1">
      <alignment horizontal="center" vertical="center" wrapText="1"/>
    </xf>
    <xf numFmtId="165" fontId="21" fillId="0" borderId="70" xfId="7" applyNumberFormat="1" applyFont="1" applyFill="1" applyBorder="1" applyAlignment="1">
      <alignment horizontal="center" vertical="center" wrapText="1"/>
    </xf>
    <xf numFmtId="165" fontId="21" fillId="0" borderId="71" xfId="7" applyNumberFormat="1" applyFont="1" applyFill="1" applyBorder="1" applyAlignment="1">
      <alignment horizontal="center" vertical="center" wrapText="1"/>
    </xf>
    <xf numFmtId="165" fontId="21" fillId="0" borderId="51" xfId="7" applyNumberFormat="1" applyFont="1" applyFill="1" applyBorder="1" applyAlignment="1">
      <alignment horizontal="center" vertical="center" wrapText="1"/>
    </xf>
    <xf numFmtId="165" fontId="21" fillId="0" borderId="52" xfId="7" applyNumberFormat="1" applyFont="1" applyFill="1" applyBorder="1" applyAlignment="1">
      <alignment horizontal="center" vertical="center" wrapText="1"/>
    </xf>
    <xf numFmtId="165" fontId="21" fillId="0" borderId="53" xfId="7" applyNumberFormat="1" applyFont="1" applyFill="1" applyBorder="1" applyAlignment="1">
      <alignment horizontal="center" vertical="center" wrapText="1"/>
    </xf>
    <xf numFmtId="165" fontId="21" fillId="0" borderId="56" xfId="7" applyNumberFormat="1" applyFont="1" applyFill="1" applyBorder="1" applyAlignment="1">
      <alignment horizontal="center" vertical="center" wrapText="1"/>
    </xf>
    <xf numFmtId="165" fontId="21" fillId="0" borderId="57" xfId="7" applyNumberFormat="1" applyFont="1" applyFill="1" applyBorder="1" applyAlignment="1">
      <alignment horizontal="center" vertical="center" wrapText="1"/>
    </xf>
    <xf numFmtId="165" fontId="21" fillId="0" borderId="58" xfId="7" applyNumberFormat="1" applyFont="1" applyFill="1" applyBorder="1" applyAlignment="1">
      <alignment horizontal="center" vertical="center" wrapText="1"/>
    </xf>
  </cellXfs>
  <cellStyles count="10">
    <cellStyle name="% 2 2" xfId="8"/>
    <cellStyle name="Euro 2" xfId="1"/>
    <cellStyle name="Milliers" xfId="9" builtinId="3"/>
    <cellStyle name="Milliers 8 2 2 2" xfId="3"/>
    <cellStyle name="Monétaire" xfId="6" builtinId="4"/>
    <cellStyle name="Normal" xfId="0" builtinId="0"/>
    <cellStyle name="Normal 17" xfId="5"/>
    <cellStyle name="Normal 2 10" xfId="4"/>
    <cellStyle name="Normal 2 2" xfId="2"/>
    <cellStyle name="Pourcentage" xfId="7" builtinId="5"/>
  </cellStyles>
  <dxfs count="0"/>
  <tableStyles count="0" defaultTableStyle="TableStyleMedium2" defaultPivotStyle="PivotStyleMedium9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5" name="Pictur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1"/>
  <sheetViews>
    <sheetView showGridLines="0" tabSelected="1" workbookViewId="0"/>
  </sheetViews>
  <sheetFormatPr baseColWidth="10" defaultRowHeight="15" x14ac:dyDescent="0.25"/>
  <cols>
    <col min="1" max="1" width="105.7109375" customWidth="1"/>
  </cols>
  <sheetData>
    <row r="1" spans="1:1" ht="92.25" customHeight="1" x14ac:dyDescent="0.25">
      <c r="A1" s="1"/>
    </row>
    <row r="2" spans="1:1" x14ac:dyDescent="0.25">
      <c r="A2" s="1"/>
    </row>
    <row r="3" spans="1:1" ht="39.950000000000003" customHeight="1" x14ac:dyDescent="0.25">
      <c r="A3" s="3" t="s">
        <v>13</v>
      </c>
    </row>
    <row r="4" spans="1:1" ht="80.099999999999994" customHeight="1" x14ac:dyDescent="0.25">
      <c r="A4" s="2" t="s">
        <v>255</v>
      </c>
    </row>
    <row r="5" spans="1:1" ht="15.75" x14ac:dyDescent="0.25">
      <c r="A5" s="2"/>
    </row>
    <row r="6" spans="1:1" ht="39.950000000000003" customHeight="1" x14ac:dyDescent="0.25">
      <c r="A6" s="3" t="s">
        <v>0</v>
      </c>
    </row>
    <row r="7" spans="1:1" ht="15.75" x14ac:dyDescent="0.25">
      <c r="A7" s="4"/>
    </row>
    <row r="8" spans="1:1" ht="39.950000000000003" customHeight="1" x14ac:dyDescent="0.25">
      <c r="A8" s="5" t="s">
        <v>1</v>
      </c>
    </row>
    <row r="9" spans="1:1" ht="15.75" thickBot="1" x14ac:dyDescent="0.3">
      <c r="A9" s="6"/>
    </row>
    <row r="10" spans="1:1" ht="23.25" thickBot="1" x14ac:dyDescent="0.35">
      <c r="A10" s="7" t="s">
        <v>2</v>
      </c>
    </row>
    <row r="11" spans="1:1" ht="89.25" customHeight="1" thickBot="1" x14ac:dyDescent="0.3">
      <c r="A11" s="8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&amp;L&amp;F - &amp;A&amp;R&amp;P/&amp;N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Location!I10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Location!I42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Location!J10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Location!J42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Location!K10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Location!K42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43" style="75" customWidth="1"/>
    <col min="2" max="10" width="17.7109375" style="75" customWidth="1"/>
    <col min="11" max="16384" width="11.42578125" style="75"/>
  </cols>
  <sheetData>
    <row r="1" spans="1:10" s="52" customFormat="1" ht="21.75" thickBot="1" x14ac:dyDescent="0.3">
      <c r="A1" s="49" t="s">
        <v>55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0" s="56" customFormat="1" ht="18.75" x14ac:dyDescent="0.25">
      <c r="A3" s="55" t="s">
        <v>103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s="59" customFormat="1" ht="12.75" x14ac:dyDescent="0.2">
      <c r="A4" s="57" t="s">
        <v>25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s="59" customFormat="1" ht="12.75" x14ac:dyDescent="0.2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s="54" customFormat="1" ht="24.95" customHeight="1" x14ac:dyDescent="0.2">
      <c r="A6" s="60"/>
      <c r="B6" s="78" t="s">
        <v>32</v>
      </c>
      <c r="C6" s="78" t="s">
        <v>33</v>
      </c>
      <c r="D6" s="78" t="s">
        <v>34</v>
      </c>
      <c r="E6" s="78" t="s">
        <v>35</v>
      </c>
      <c r="F6" s="78" t="s">
        <v>36</v>
      </c>
      <c r="G6" s="78" t="s">
        <v>37</v>
      </c>
      <c r="H6" s="78" t="s">
        <v>38</v>
      </c>
      <c r="I6" s="78" t="s">
        <v>39</v>
      </c>
      <c r="J6" s="78" t="s">
        <v>40</v>
      </c>
    </row>
    <row r="7" spans="1:10" s="63" customFormat="1" ht="24.95" customHeight="1" x14ac:dyDescent="0.25">
      <c r="A7" s="97" t="s">
        <v>15</v>
      </c>
      <c r="B7" s="209">
        <f>Location!C9</f>
        <v>0</v>
      </c>
      <c r="C7" s="210"/>
      <c r="D7" s="210"/>
      <c r="E7" s="210"/>
      <c r="F7" s="210"/>
      <c r="G7" s="210"/>
      <c r="H7" s="210"/>
      <c r="I7" s="210"/>
      <c r="J7" s="211"/>
    </row>
    <row r="8" spans="1:10" s="63" customFormat="1" ht="24.95" customHeight="1" x14ac:dyDescent="0.25">
      <c r="A8" s="97" t="s">
        <v>92</v>
      </c>
      <c r="B8" s="99">
        <f>Location!C10</f>
        <v>0</v>
      </c>
      <c r="C8" s="99">
        <f>Location!D10</f>
        <v>0</v>
      </c>
      <c r="D8" s="99">
        <f>Location!E10</f>
        <v>0</v>
      </c>
      <c r="E8" s="99">
        <f>Location!F10</f>
        <v>0</v>
      </c>
      <c r="F8" s="99">
        <f>Location!G10</f>
        <v>0</v>
      </c>
      <c r="G8" s="99">
        <f>Location!H10</f>
        <v>0</v>
      </c>
      <c r="H8" s="99">
        <f>Location!I10</f>
        <v>0</v>
      </c>
      <c r="I8" s="99">
        <f>Location!J10</f>
        <v>0</v>
      </c>
      <c r="J8" s="100">
        <f>Location!K10</f>
        <v>0</v>
      </c>
    </row>
    <row r="9" spans="1:10" s="63" customFormat="1" ht="24.95" customHeight="1" thickBot="1" x14ac:dyDescent="0.3">
      <c r="A9" s="97" t="s">
        <v>93</v>
      </c>
      <c r="B9" s="84">
        <f>Location!C42</f>
        <v>0</v>
      </c>
      <c r="C9" s="84">
        <f>Location!D42</f>
        <v>0</v>
      </c>
      <c r="D9" s="84">
        <f>Location!E42</f>
        <v>0</v>
      </c>
      <c r="E9" s="84">
        <f>Location!F42</f>
        <v>0</v>
      </c>
      <c r="F9" s="84">
        <f>Location!G42</f>
        <v>0</v>
      </c>
      <c r="G9" s="84">
        <f>Location!H42</f>
        <v>0</v>
      </c>
      <c r="H9" s="84">
        <f>Location!I42</f>
        <v>0</v>
      </c>
      <c r="I9" s="84">
        <f>Location!J42</f>
        <v>0</v>
      </c>
      <c r="J9" s="83">
        <f>Location!K42</f>
        <v>0</v>
      </c>
    </row>
    <row r="10" spans="1:10" s="63" customFormat="1" ht="24.95" customHeight="1" thickBot="1" x14ac:dyDescent="0.3">
      <c r="A10" s="62" t="s">
        <v>56</v>
      </c>
      <c r="B10" s="64"/>
      <c r="C10" s="64"/>
      <c r="D10" s="65"/>
      <c r="E10" s="65"/>
      <c r="F10" s="65"/>
      <c r="G10" s="65"/>
      <c r="H10" s="65"/>
      <c r="I10" s="65"/>
      <c r="J10" s="65"/>
    </row>
    <row r="11" spans="1:10" s="63" customFormat="1" ht="24.95" customHeight="1" thickBot="1" x14ac:dyDescent="0.3">
      <c r="A11" s="62" t="s">
        <v>60</v>
      </c>
      <c r="B11" s="66"/>
      <c r="C11" s="66"/>
      <c r="D11" s="66"/>
      <c r="E11" s="66"/>
      <c r="F11" s="66"/>
      <c r="G11" s="66"/>
      <c r="H11" s="66"/>
      <c r="I11" s="66"/>
      <c r="J11" s="66"/>
    </row>
    <row r="12" spans="1:10" s="63" customFormat="1" ht="24.95" customHeight="1" thickBot="1" x14ac:dyDescent="0.3">
      <c r="A12" s="62" t="s">
        <v>62</v>
      </c>
      <c r="B12" s="88"/>
      <c r="C12" s="88"/>
      <c r="D12" s="88"/>
      <c r="E12" s="88"/>
      <c r="F12" s="89"/>
      <c r="G12" s="65"/>
      <c r="H12" s="65"/>
      <c r="I12" s="65"/>
      <c r="J12" s="65"/>
    </row>
    <row r="13" spans="1:10" s="63" customFormat="1" ht="24.95" customHeight="1" thickBot="1" x14ac:dyDescent="0.3">
      <c r="A13" s="62" t="s">
        <v>61</v>
      </c>
      <c r="B13" s="90"/>
      <c r="C13" s="90"/>
      <c r="D13" s="90"/>
      <c r="E13" s="90"/>
      <c r="F13" s="91"/>
      <c r="G13" s="66"/>
      <c r="H13" s="66"/>
      <c r="I13" s="66"/>
      <c r="J13" s="66"/>
    </row>
  </sheetData>
  <sheetProtection sheet="1" objects="1" scenarios="1"/>
  <mergeCells count="1">
    <mergeCell ref="B7:J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17.7109375" style="75" customWidth="1"/>
    <col min="2" max="2" width="23.7109375" style="75" customWidth="1"/>
    <col min="3" max="13" width="17.7109375" style="75" customWidth="1"/>
    <col min="14" max="16384" width="11.42578125" style="75"/>
  </cols>
  <sheetData>
    <row r="1" spans="1:13" s="52" customFormat="1" ht="21.75" thickBot="1" x14ac:dyDescent="0.3">
      <c r="A1" s="49" t="s">
        <v>78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s="59" customFormat="1" ht="12.75" x14ac:dyDescent="0.2">
      <c r="A2" s="57" t="s">
        <v>25</v>
      </c>
      <c r="B2" s="57"/>
      <c r="C2" s="58"/>
      <c r="D2" s="58"/>
      <c r="E2" s="58"/>
      <c r="F2" s="58"/>
      <c r="G2" s="58"/>
      <c r="H2" s="58"/>
      <c r="I2" s="58"/>
      <c r="J2" s="58"/>
      <c r="K2" s="58"/>
    </row>
    <row r="3" spans="1:13" s="59" customFormat="1" ht="12.75" x14ac:dyDescent="0.2">
      <c r="A3" s="57" t="s">
        <v>54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s="59" customFormat="1" ht="12.75" x14ac:dyDescent="0.2">
      <c r="A4" s="57" t="s">
        <v>137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59" customFormat="1" ht="12.75" x14ac:dyDescent="0.2">
      <c r="A5" s="57" t="s">
        <v>215</v>
      </c>
      <c r="B5" s="57"/>
      <c r="C5" s="58"/>
      <c r="E5" s="106"/>
      <c r="F5" s="58"/>
      <c r="G5" s="58"/>
      <c r="H5" s="58"/>
      <c r="I5" s="58"/>
      <c r="J5" s="58"/>
      <c r="K5" s="58"/>
      <c r="L5" s="58"/>
    </row>
    <row r="6" spans="1:13" s="59" customFormat="1" ht="12.75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3" s="54" customFormat="1" ht="24.95" customHeight="1" x14ac:dyDescent="0.2">
      <c r="A7" s="60"/>
      <c r="B7" s="60"/>
      <c r="C7" s="78" t="s">
        <v>32</v>
      </c>
      <c r="D7" s="78" t="s">
        <v>33</v>
      </c>
      <c r="E7" s="78" t="s">
        <v>34</v>
      </c>
      <c r="F7" s="78" t="s">
        <v>35</v>
      </c>
      <c r="G7" s="78" t="s">
        <v>36</v>
      </c>
      <c r="H7" s="78" t="s">
        <v>37</v>
      </c>
      <c r="I7" s="78" t="s">
        <v>38</v>
      </c>
      <c r="J7" s="78" t="s">
        <v>39</v>
      </c>
      <c r="K7" s="78" t="s">
        <v>40</v>
      </c>
    </row>
    <row r="8" spans="1:13" s="63" customFormat="1" ht="24.95" customHeight="1" x14ac:dyDescent="0.25">
      <c r="B8" s="97" t="s">
        <v>15</v>
      </c>
      <c r="C8" s="209">
        <f>Location!C9</f>
        <v>0</v>
      </c>
      <c r="D8" s="210"/>
      <c r="E8" s="210"/>
      <c r="F8" s="210"/>
      <c r="G8" s="210"/>
      <c r="H8" s="210"/>
      <c r="I8" s="210"/>
      <c r="J8" s="210"/>
      <c r="K8" s="211"/>
    </row>
    <row r="9" spans="1:13" s="63" customFormat="1" ht="24.95" customHeight="1" x14ac:dyDescent="0.25">
      <c r="B9" s="97" t="s">
        <v>92</v>
      </c>
      <c r="C9" s="93">
        <f>Location!C10</f>
        <v>0</v>
      </c>
      <c r="D9" s="93">
        <f>Location!D10</f>
        <v>0</v>
      </c>
      <c r="E9" s="93">
        <f>Location!E10</f>
        <v>0</v>
      </c>
      <c r="F9" s="93">
        <f>Location!F10</f>
        <v>0</v>
      </c>
      <c r="G9" s="93">
        <f>Location!G10</f>
        <v>0</v>
      </c>
      <c r="H9" s="93">
        <f>Location!H10</f>
        <v>0</v>
      </c>
      <c r="I9" s="93">
        <f>Location!I10</f>
        <v>0</v>
      </c>
      <c r="J9" s="93">
        <f>Location!J10</f>
        <v>0</v>
      </c>
      <c r="K9" s="93">
        <f>Location!K10</f>
        <v>0</v>
      </c>
    </row>
    <row r="10" spans="1:13" s="63" customFormat="1" ht="24.95" customHeight="1" thickBot="1" x14ac:dyDescent="0.3">
      <c r="B10" s="97" t="s">
        <v>93</v>
      </c>
      <c r="C10" s="93">
        <f>Location!C42</f>
        <v>0</v>
      </c>
      <c r="D10" s="93">
        <f>Location!D42</f>
        <v>0</v>
      </c>
      <c r="E10" s="93">
        <f>Location!E42</f>
        <v>0</v>
      </c>
      <c r="F10" s="93">
        <f>Location!F42</f>
        <v>0</v>
      </c>
      <c r="G10" s="93">
        <f>Location!G42</f>
        <v>0</v>
      </c>
      <c r="H10" s="93">
        <f>Location!H42</f>
        <v>0</v>
      </c>
      <c r="I10" s="93">
        <f>Location!I42</f>
        <v>0</v>
      </c>
      <c r="J10" s="93">
        <f>Location!J42</f>
        <v>0</v>
      </c>
      <c r="K10" s="93">
        <f>Location!K42</f>
        <v>0</v>
      </c>
    </row>
    <row r="11" spans="1:13" s="63" customFormat="1" ht="15.95" customHeight="1" thickBot="1" x14ac:dyDescent="0.3">
      <c r="A11" s="205" t="s">
        <v>79</v>
      </c>
      <c r="B11" s="92" t="s">
        <v>88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3" customFormat="1" ht="16.5" thickBot="1" x14ac:dyDescent="0.3">
      <c r="A12" s="206"/>
      <c r="B12" s="144" t="s">
        <v>80</v>
      </c>
      <c r="C12" s="81"/>
      <c r="D12" s="81"/>
      <c r="E12" s="81"/>
      <c r="F12" s="81"/>
      <c r="G12" s="81"/>
      <c r="H12" s="81"/>
      <c r="I12" s="81"/>
      <c r="J12" s="81"/>
      <c r="K12" s="81"/>
    </row>
    <row r="13" spans="1:13" s="63" customFormat="1" ht="15.95" customHeight="1" thickBot="1" x14ac:dyDescent="0.3">
      <c r="A13" s="206"/>
      <c r="B13" s="92" t="s">
        <v>88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3" s="63" customFormat="1" ht="16.5" thickBot="1" x14ac:dyDescent="0.3">
      <c r="A14" s="206"/>
      <c r="B14" s="92" t="s">
        <v>81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3" s="63" customFormat="1" ht="15.95" customHeight="1" thickBot="1" x14ac:dyDescent="0.3">
      <c r="A15" s="206"/>
      <c r="B15" s="92" t="s">
        <v>88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3" s="63" customFormat="1" ht="16.5" thickBot="1" x14ac:dyDescent="0.3">
      <c r="A16" s="207"/>
      <c r="B16" s="92" t="s">
        <v>82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1:12" s="63" customFormat="1" ht="15.95" customHeight="1" thickBot="1" x14ac:dyDescent="0.3">
      <c r="A17" s="205" t="s">
        <v>83</v>
      </c>
      <c r="B17" s="92" t="s">
        <v>88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2" s="63" customFormat="1" ht="16.5" thickBot="1" x14ac:dyDescent="0.3">
      <c r="A18" s="206"/>
      <c r="B18" s="92" t="s">
        <v>80</v>
      </c>
      <c r="C18" s="81"/>
      <c r="D18" s="81"/>
      <c r="E18" s="81"/>
      <c r="F18" s="81"/>
      <c r="G18" s="81"/>
      <c r="H18" s="81"/>
      <c r="I18" s="81"/>
      <c r="J18" s="81"/>
      <c r="K18" s="81"/>
    </row>
    <row r="19" spans="1:12" s="63" customFormat="1" ht="15.95" customHeight="1" thickBot="1" x14ac:dyDescent="0.3">
      <c r="A19" s="206"/>
      <c r="B19" s="92" t="s">
        <v>88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2" s="63" customFormat="1" ht="16.5" thickBot="1" x14ac:dyDescent="0.3">
      <c r="A20" s="206"/>
      <c r="B20" s="92" t="s">
        <v>81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12" s="63" customFormat="1" ht="15.95" customHeight="1" thickBot="1" x14ac:dyDescent="0.3">
      <c r="A21" s="206"/>
      <c r="B21" s="92" t="s">
        <v>88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2" s="63" customFormat="1" ht="16.5" thickBot="1" x14ac:dyDescent="0.3">
      <c r="A22" s="207"/>
      <c r="B22" s="92" t="s">
        <v>82</v>
      </c>
      <c r="C22" s="81"/>
      <c r="D22" s="81"/>
      <c r="E22" s="81"/>
      <c r="F22" s="81"/>
      <c r="G22" s="81"/>
      <c r="H22" s="81"/>
      <c r="I22" s="81"/>
      <c r="J22" s="81"/>
      <c r="K22" s="81"/>
    </row>
    <row r="23" spans="1:12" s="63" customFormat="1" ht="15.95" customHeight="1" thickBot="1" x14ac:dyDescent="0.3">
      <c r="A23" s="205" t="s">
        <v>84</v>
      </c>
      <c r="B23" s="92" t="s">
        <v>88</v>
      </c>
      <c r="C23" s="80"/>
      <c r="D23" s="80"/>
      <c r="E23" s="80"/>
      <c r="F23" s="80"/>
      <c r="G23" s="80"/>
      <c r="H23" s="80"/>
      <c r="I23" s="80"/>
      <c r="J23" s="80"/>
      <c r="K23" s="80"/>
    </row>
    <row r="24" spans="1:12" s="63" customFormat="1" ht="16.5" thickBot="1" x14ac:dyDescent="0.3">
      <c r="A24" s="206"/>
      <c r="B24" s="92" t="s">
        <v>80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1:12" s="63" customFormat="1" ht="15.95" customHeight="1" thickBot="1" x14ac:dyDescent="0.3">
      <c r="A25" s="206"/>
      <c r="B25" s="92" t="s">
        <v>88</v>
      </c>
      <c r="C25" s="80"/>
      <c r="D25" s="80"/>
      <c r="E25" s="80"/>
      <c r="F25" s="80"/>
      <c r="G25" s="80"/>
      <c r="H25" s="80"/>
      <c r="I25" s="80"/>
      <c r="J25" s="80"/>
      <c r="K25" s="80"/>
    </row>
    <row r="26" spans="1:12" s="63" customFormat="1" ht="16.5" thickBot="1" x14ac:dyDescent="0.3">
      <c r="A26" s="206"/>
      <c r="B26" s="92" t="s">
        <v>81</v>
      </c>
      <c r="C26" s="81"/>
      <c r="D26" s="81"/>
      <c r="E26" s="81"/>
      <c r="F26" s="81"/>
      <c r="G26" s="81"/>
      <c r="H26" s="81"/>
      <c r="I26" s="81"/>
      <c r="J26" s="81"/>
      <c r="K26" s="81"/>
    </row>
    <row r="27" spans="1:12" s="63" customFormat="1" ht="15.95" customHeight="1" thickBot="1" x14ac:dyDescent="0.3">
      <c r="A27" s="206"/>
      <c r="B27" s="92" t="s">
        <v>88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2" s="63" customFormat="1" ht="16.5" thickBot="1" x14ac:dyDescent="0.3">
      <c r="A28" s="207"/>
      <c r="B28" s="92" t="s">
        <v>82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2" s="63" customFormat="1" ht="16.5" thickBot="1" x14ac:dyDescent="0.3">
      <c r="A29" s="206" t="s">
        <v>31</v>
      </c>
      <c r="B29" s="92" t="s">
        <v>80</v>
      </c>
      <c r="C29" s="81"/>
      <c r="D29" s="81"/>
      <c r="E29" s="81"/>
      <c r="F29" s="81"/>
      <c r="G29" s="81"/>
      <c r="H29" s="81"/>
      <c r="I29" s="81"/>
      <c r="J29" s="81"/>
      <c r="K29" s="81"/>
    </row>
    <row r="30" spans="1:12" s="63" customFormat="1" ht="16.5" thickBot="1" x14ac:dyDescent="0.3">
      <c r="A30" s="206"/>
      <c r="B30" s="92" t="s">
        <v>81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2" s="63" customFormat="1" ht="16.5" thickBot="1" x14ac:dyDescent="0.3">
      <c r="A31" s="207"/>
      <c r="B31" s="92" t="s">
        <v>82</v>
      </c>
      <c r="C31" s="81"/>
      <c r="D31" s="81"/>
      <c r="E31" s="81"/>
      <c r="F31" s="81"/>
      <c r="G31" s="81"/>
      <c r="H31" s="81"/>
      <c r="I31" s="81"/>
      <c r="J31" s="81"/>
      <c r="K31" s="81"/>
    </row>
    <row r="32" spans="1:12" x14ac:dyDescent="0.25">
      <c r="G32" s="96" t="s">
        <v>86</v>
      </c>
      <c r="H32" s="96"/>
      <c r="I32" s="96"/>
      <c r="J32" s="96"/>
      <c r="K32" s="96"/>
      <c r="L32" s="96"/>
    </row>
    <row r="33" spans="1:13" ht="26.25" thickBot="1" x14ac:dyDescent="0.3">
      <c r="A33" s="61" t="s">
        <v>85</v>
      </c>
      <c r="B33" s="61" t="s">
        <v>28</v>
      </c>
      <c r="C33" s="61" t="s">
        <v>29</v>
      </c>
      <c r="D33" s="95" t="s">
        <v>30</v>
      </c>
      <c r="E33" s="95"/>
      <c r="F33" s="95"/>
      <c r="G33" s="94" t="s">
        <v>74</v>
      </c>
      <c r="H33" s="94" t="s">
        <v>89</v>
      </c>
      <c r="I33" s="94" t="s">
        <v>74</v>
      </c>
      <c r="J33" s="94" t="s">
        <v>90</v>
      </c>
      <c r="K33" s="94" t="s">
        <v>74</v>
      </c>
      <c r="L33" s="94" t="s">
        <v>91</v>
      </c>
      <c r="M33" s="61" t="s">
        <v>31</v>
      </c>
    </row>
    <row r="34" spans="1:13" ht="16.5" thickBot="1" x14ac:dyDescent="0.3">
      <c r="A34" s="80"/>
      <c r="B34" s="80"/>
      <c r="C34" s="62" t="s">
        <v>87</v>
      </c>
      <c r="D34" s="212"/>
      <c r="E34" s="213"/>
      <c r="F34" s="214"/>
      <c r="G34" s="80"/>
      <c r="H34" s="81"/>
      <c r="I34" s="80"/>
      <c r="J34" s="81"/>
      <c r="K34" s="80"/>
      <c r="L34" s="81"/>
      <c r="M34" s="81"/>
    </row>
    <row r="35" spans="1:13" ht="26.25" thickBot="1" x14ac:dyDescent="0.3">
      <c r="A35" s="80"/>
      <c r="B35" s="80"/>
      <c r="C35" s="62" t="s">
        <v>100</v>
      </c>
      <c r="D35" s="212"/>
      <c r="E35" s="213"/>
      <c r="F35" s="214"/>
      <c r="G35" s="80"/>
      <c r="H35" s="81"/>
      <c r="I35" s="80"/>
      <c r="J35" s="81"/>
      <c r="K35" s="80"/>
      <c r="L35" s="81"/>
      <c r="M35" s="81"/>
    </row>
  </sheetData>
  <sheetProtection sheet="1" objects="1" scenarios="1"/>
  <mergeCells count="7">
    <mergeCell ref="C8:K8"/>
    <mergeCell ref="D35:F35"/>
    <mergeCell ref="D34:F34"/>
    <mergeCell ref="A11:A16"/>
    <mergeCell ref="A17:A22"/>
    <mergeCell ref="A23:A28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17.7109375" style="75" customWidth="1"/>
    <col min="2" max="2" width="23.7109375" style="75" customWidth="1"/>
    <col min="3" max="13" width="17.7109375" style="75" customWidth="1"/>
    <col min="14" max="16384" width="11.42578125" style="75"/>
  </cols>
  <sheetData>
    <row r="1" spans="1:13" s="52" customFormat="1" ht="21.75" thickBot="1" x14ac:dyDescent="0.3">
      <c r="A1" s="49" t="s">
        <v>96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s="59" customFormat="1" ht="12.75" x14ac:dyDescent="0.2">
      <c r="A2" s="57" t="s">
        <v>25</v>
      </c>
      <c r="B2" s="57"/>
      <c r="C2" s="58"/>
      <c r="D2" s="58"/>
      <c r="E2" s="58"/>
      <c r="F2" s="58"/>
      <c r="G2" s="58"/>
      <c r="H2" s="58"/>
      <c r="I2" s="58"/>
      <c r="J2" s="58"/>
      <c r="K2" s="58"/>
    </row>
    <row r="3" spans="1:13" s="59" customFormat="1" ht="12.75" x14ac:dyDescent="0.2">
      <c r="A3" s="57" t="s">
        <v>54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s="59" customFormat="1" ht="12.75" x14ac:dyDescent="0.2">
      <c r="A4" s="57" t="s">
        <v>137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59" customFormat="1" ht="12.75" x14ac:dyDescent="0.2">
      <c r="A5" s="57" t="s">
        <v>215</v>
      </c>
      <c r="B5" s="57"/>
      <c r="C5" s="58"/>
      <c r="E5" s="106"/>
      <c r="F5" s="58"/>
      <c r="G5" s="58"/>
      <c r="H5" s="58"/>
      <c r="I5" s="58"/>
      <c r="J5" s="58"/>
      <c r="K5" s="58"/>
      <c r="L5" s="58"/>
    </row>
    <row r="6" spans="1:13" s="59" customFormat="1" ht="12.75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3" s="54" customFormat="1" ht="24.95" customHeight="1" x14ac:dyDescent="0.2">
      <c r="A7" s="60"/>
      <c r="B7" s="60"/>
      <c r="C7" s="78" t="s">
        <v>32</v>
      </c>
      <c r="D7" s="78" t="s">
        <v>33</v>
      </c>
      <c r="E7" s="78" t="s">
        <v>34</v>
      </c>
      <c r="F7" s="78" t="s">
        <v>35</v>
      </c>
      <c r="G7" s="78" t="s">
        <v>36</v>
      </c>
      <c r="H7" s="78" t="s">
        <v>37</v>
      </c>
      <c r="I7" s="78" t="s">
        <v>38</v>
      </c>
      <c r="J7" s="78" t="s">
        <v>39</v>
      </c>
      <c r="K7" s="78" t="s">
        <v>40</v>
      </c>
    </row>
    <row r="8" spans="1:13" s="63" customFormat="1" ht="24.95" customHeight="1" x14ac:dyDescent="0.25">
      <c r="B8" s="97" t="s">
        <v>15</v>
      </c>
      <c r="C8" s="209">
        <f>Location!C9</f>
        <v>0</v>
      </c>
      <c r="D8" s="210"/>
      <c r="E8" s="210"/>
      <c r="F8" s="210"/>
      <c r="G8" s="210"/>
      <c r="H8" s="210"/>
      <c r="I8" s="210"/>
      <c r="J8" s="210"/>
      <c r="K8" s="211"/>
    </row>
    <row r="9" spans="1:13" s="63" customFormat="1" ht="24.95" customHeight="1" x14ac:dyDescent="0.25">
      <c r="B9" s="97" t="s">
        <v>92</v>
      </c>
      <c r="C9" s="93">
        <f>Location!C10</f>
        <v>0</v>
      </c>
      <c r="D9" s="93">
        <f>Location!D10</f>
        <v>0</v>
      </c>
      <c r="E9" s="93">
        <f>Location!E10</f>
        <v>0</v>
      </c>
      <c r="F9" s="93">
        <f>Location!F10</f>
        <v>0</v>
      </c>
      <c r="G9" s="93">
        <f>Location!G10</f>
        <v>0</v>
      </c>
      <c r="H9" s="93">
        <f>Location!H10</f>
        <v>0</v>
      </c>
      <c r="I9" s="93">
        <f>Location!I10</f>
        <v>0</v>
      </c>
      <c r="J9" s="93">
        <f>Location!J10</f>
        <v>0</v>
      </c>
      <c r="K9" s="93">
        <f>Location!K10</f>
        <v>0</v>
      </c>
    </row>
    <row r="10" spans="1:13" s="63" customFormat="1" ht="24.95" customHeight="1" thickBot="1" x14ac:dyDescent="0.3">
      <c r="B10" s="97" t="s">
        <v>93</v>
      </c>
      <c r="C10" s="93">
        <f>Location!C42</f>
        <v>0</v>
      </c>
      <c r="D10" s="93">
        <f>Location!D42</f>
        <v>0</v>
      </c>
      <c r="E10" s="93">
        <f>Location!E42</f>
        <v>0</v>
      </c>
      <c r="F10" s="93">
        <f>Location!F42</f>
        <v>0</v>
      </c>
      <c r="G10" s="93">
        <f>Location!G42</f>
        <v>0</v>
      </c>
      <c r="H10" s="93">
        <f>Location!H42</f>
        <v>0</v>
      </c>
      <c r="I10" s="93">
        <f>Location!I42</f>
        <v>0</v>
      </c>
      <c r="J10" s="93">
        <f>Location!J42</f>
        <v>0</v>
      </c>
      <c r="K10" s="93">
        <f>Location!K42</f>
        <v>0</v>
      </c>
    </row>
    <row r="11" spans="1:13" s="63" customFormat="1" ht="15.95" customHeight="1" thickBot="1" x14ac:dyDescent="0.3">
      <c r="A11" s="205" t="s">
        <v>79</v>
      </c>
      <c r="B11" s="101" t="s">
        <v>88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3" customFormat="1" ht="16.5" thickBot="1" x14ac:dyDescent="0.3">
      <c r="A12" s="206"/>
      <c r="B12" s="101" t="s">
        <v>80</v>
      </c>
      <c r="C12" s="81"/>
      <c r="D12" s="81"/>
      <c r="E12" s="81"/>
      <c r="F12" s="81"/>
      <c r="G12" s="81"/>
      <c r="H12" s="81"/>
      <c r="I12" s="81"/>
      <c r="J12" s="81"/>
      <c r="K12" s="81"/>
    </row>
    <row r="13" spans="1:13" s="63" customFormat="1" ht="15.95" customHeight="1" thickBot="1" x14ac:dyDescent="0.3">
      <c r="A13" s="206"/>
      <c r="B13" s="101" t="s">
        <v>88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3" s="63" customFormat="1" ht="16.5" thickBot="1" x14ac:dyDescent="0.3">
      <c r="A14" s="206"/>
      <c r="B14" s="101" t="s">
        <v>81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3" s="63" customFormat="1" ht="15.95" customHeight="1" thickBot="1" x14ac:dyDescent="0.3">
      <c r="A15" s="206"/>
      <c r="B15" s="101" t="s">
        <v>88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3" s="63" customFormat="1" ht="16.5" thickBot="1" x14ac:dyDescent="0.3">
      <c r="A16" s="207"/>
      <c r="B16" s="101" t="s">
        <v>82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1:11" s="63" customFormat="1" ht="15.95" customHeight="1" thickBot="1" x14ac:dyDescent="0.3">
      <c r="A17" s="205" t="s">
        <v>83</v>
      </c>
      <c r="B17" s="101" t="s">
        <v>88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63" customFormat="1" ht="16.5" thickBot="1" x14ac:dyDescent="0.3">
      <c r="A18" s="206"/>
      <c r="B18" s="101" t="s">
        <v>80</v>
      </c>
      <c r="C18" s="81"/>
      <c r="D18" s="81"/>
      <c r="E18" s="81"/>
      <c r="F18" s="81"/>
      <c r="G18" s="81"/>
      <c r="H18" s="81"/>
      <c r="I18" s="81"/>
      <c r="J18" s="81"/>
      <c r="K18" s="81"/>
    </row>
    <row r="19" spans="1:11" s="63" customFormat="1" ht="15.95" customHeight="1" thickBot="1" x14ac:dyDescent="0.3">
      <c r="A19" s="206"/>
      <c r="B19" s="101" t="s">
        <v>88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s="63" customFormat="1" ht="16.5" thickBot="1" x14ac:dyDescent="0.3">
      <c r="A20" s="206"/>
      <c r="B20" s="101" t="s">
        <v>81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11" s="63" customFormat="1" ht="15.95" customHeight="1" thickBot="1" x14ac:dyDescent="0.3">
      <c r="A21" s="206"/>
      <c r="B21" s="101" t="s">
        <v>88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1" s="63" customFormat="1" ht="16.5" thickBot="1" x14ac:dyDescent="0.3">
      <c r="A22" s="207"/>
      <c r="B22" s="101" t="s">
        <v>82</v>
      </c>
      <c r="C22" s="81"/>
      <c r="D22" s="81"/>
      <c r="E22" s="81"/>
      <c r="F22" s="81"/>
      <c r="G22" s="81"/>
      <c r="H22" s="81"/>
      <c r="I22" s="81"/>
      <c r="J22" s="81"/>
      <c r="K22" s="81"/>
    </row>
    <row r="23" spans="1:11" s="63" customFormat="1" ht="15.95" customHeight="1" thickBot="1" x14ac:dyDescent="0.3">
      <c r="A23" s="205" t="s">
        <v>84</v>
      </c>
      <c r="B23" s="101" t="s">
        <v>88</v>
      </c>
      <c r="C23" s="80"/>
      <c r="D23" s="80"/>
      <c r="E23" s="80"/>
      <c r="F23" s="80"/>
      <c r="G23" s="80"/>
      <c r="H23" s="80"/>
      <c r="I23" s="80"/>
      <c r="J23" s="80"/>
      <c r="K23" s="80"/>
    </row>
    <row r="24" spans="1:11" s="63" customFormat="1" ht="16.5" thickBot="1" x14ac:dyDescent="0.3">
      <c r="A24" s="206"/>
      <c r="B24" s="101" t="s">
        <v>80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1:11" s="63" customFormat="1" ht="15.95" customHeight="1" thickBot="1" x14ac:dyDescent="0.3">
      <c r="A25" s="206"/>
      <c r="B25" s="101" t="s">
        <v>88</v>
      </c>
      <c r="C25" s="80"/>
      <c r="D25" s="80"/>
      <c r="E25" s="80"/>
      <c r="F25" s="80"/>
      <c r="G25" s="80"/>
      <c r="H25" s="80"/>
      <c r="I25" s="80"/>
      <c r="J25" s="80"/>
      <c r="K25" s="80"/>
    </row>
    <row r="26" spans="1:11" s="63" customFormat="1" ht="16.5" thickBot="1" x14ac:dyDescent="0.3">
      <c r="A26" s="206"/>
      <c r="B26" s="101" t="s">
        <v>81</v>
      </c>
      <c r="C26" s="81"/>
      <c r="D26" s="81"/>
      <c r="E26" s="81"/>
      <c r="F26" s="81"/>
      <c r="G26" s="81"/>
      <c r="H26" s="81"/>
      <c r="I26" s="81"/>
      <c r="J26" s="81"/>
      <c r="K26" s="81"/>
    </row>
    <row r="27" spans="1:11" s="63" customFormat="1" ht="15.95" customHeight="1" thickBot="1" x14ac:dyDescent="0.3">
      <c r="A27" s="206"/>
      <c r="B27" s="101" t="s">
        <v>88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1" s="63" customFormat="1" ht="16.5" thickBot="1" x14ac:dyDescent="0.3">
      <c r="A28" s="207"/>
      <c r="B28" s="101" t="s">
        <v>82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1" s="63" customFormat="1" ht="16.5" thickBot="1" x14ac:dyDescent="0.3">
      <c r="A29" s="206" t="s">
        <v>31</v>
      </c>
      <c r="B29" s="188" t="s">
        <v>80</v>
      </c>
      <c r="C29" s="81"/>
      <c r="D29" s="81"/>
      <c r="E29" s="81"/>
      <c r="F29" s="81"/>
      <c r="G29" s="81"/>
      <c r="H29" s="81"/>
      <c r="I29" s="81"/>
      <c r="J29" s="81"/>
      <c r="K29" s="81"/>
    </row>
    <row r="30" spans="1:11" s="63" customFormat="1" ht="16.5" thickBot="1" x14ac:dyDescent="0.3">
      <c r="A30" s="206"/>
      <c r="B30" s="188" t="s">
        <v>81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1" s="63" customFormat="1" ht="16.5" thickBot="1" x14ac:dyDescent="0.3">
      <c r="A31" s="207"/>
      <c r="B31" s="188" t="s">
        <v>82</v>
      </c>
      <c r="C31" s="81"/>
      <c r="D31" s="81"/>
      <c r="E31" s="81"/>
      <c r="F31" s="81"/>
      <c r="G31" s="81"/>
      <c r="H31" s="81"/>
      <c r="I31" s="81"/>
      <c r="J31" s="81"/>
      <c r="K31" s="81"/>
    </row>
    <row r="33" spans="1:13" x14ac:dyDescent="0.25">
      <c r="G33" s="96" t="s">
        <v>86</v>
      </c>
      <c r="H33" s="96"/>
      <c r="I33" s="96"/>
      <c r="J33" s="96"/>
      <c r="K33" s="96"/>
      <c r="L33" s="96"/>
    </row>
    <row r="34" spans="1:13" ht="26.25" thickBot="1" x14ac:dyDescent="0.3">
      <c r="A34" s="61" t="s">
        <v>85</v>
      </c>
      <c r="B34" s="61" t="s">
        <v>28</v>
      </c>
      <c r="C34" s="61" t="s">
        <v>29</v>
      </c>
      <c r="D34" s="95" t="s">
        <v>30</v>
      </c>
      <c r="E34" s="95"/>
      <c r="F34" s="95"/>
      <c r="G34" s="94" t="s">
        <v>74</v>
      </c>
      <c r="H34" s="94" t="s">
        <v>89</v>
      </c>
      <c r="I34" s="94" t="s">
        <v>74</v>
      </c>
      <c r="J34" s="94" t="s">
        <v>90</v>
      </c>
      <c r="K34" s="94" t="s">
        <v>74</v>
      </c>
      <c r="L34" s="94" t="s">
        <v>91</v>
      </c>
      <c r="M34" s="61" t="s">
        <v>31</v>
      </c>
    </row>
    <row r="35" spans="1:13" ht="16.5" thickBot="1" x14ac:dyDescent="0.3">
      <c r="A35" s="80"/>
      <c r="B35" s="80"/>
      <c r="C35" s="62" t="s">
        <v>87</v>
      </c>
      <c r="D35" s="212"/>
      <c r="E35" s="213"/>
      <c r="F35" s="214"/>
      <c r="G35" s="80"/>
      <c r="H35" s="81"/>
      <c r="I35" s="80"/>
      <c r="J35" s="81"/>
      <c r="K35" s="80"/>
      <c r="L35" s="81"/>
      <c r="M35" s="81"/>
    </row>
  </sheetData>
  <sheetProtection sheet="1" objects="1" scenarios="1"/>
  <mergeCells count="6">
    <mergeCell ref="D35:F35"/>
    <mergeCell ref="C8:K8"/>
    <mergeCell ref="A11:A16"/>
    <mergeCell ref="A17:A22"/>
    <mergeCell ref="A23:A28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17.7109375" style="75" customWidth="1"/>
    <col min="2" max="2" width="23.7109375" style="75" customWidth="1"/>
    <col min="3" max="13" width="17.7109375" style="75" customWidth="1"/>
    <col min="14" max="16384" width="11.42578125" style="75"/>
  </cols>
  <sheetData>
    <row r="1" spans="1:13" s="52" customFormat="1" ht="21.75" thickBot="1" x14ac:dyDescent="0.3">
      <c r="A1" s="49" t="s">
        <v>97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s="59" customFormat="1" ht="12.75" x14ac:dyDescent="0.2">
      <c r="A2" s="57" t="s">
        <v>25</v>
      </c>
      <c r="B2" s="57"/>
      <c r="C2" s="58"/>
      <c r="D2" s="58"/>
      <c r="E2" s="58"/>
      <c r="F2" s="58"/>
      <c r="G2" s="58"/>
      <c r="H2" s="58"/>
      <c r="I2" s="58"/>
      <c r="J2" s="58"/>
      <c r="K2" s="58"/>
    </row>
    <row r="3" spans="1:13" s="59" customFormat="1" ht="12.75" x14ac:dyDescent="0.2">
      <c r="A3" s="57" t="s">
        <v>54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s="59" customFormat="1" ht="12.75" x14ac:dyDescent="0.2">
      <c r="A4" s="57" t="s">
        <v>137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59" customFormat="1" ht="12.75" x14ac:dyDescent="0.2">
      <c r="A5" s="57" t="s">
        <v>215</v>
      </c>
      <c r="B5" s="57"/>
      <c r="C5" s="58"/>
      <c r="E5" s="106"/>
      <c r="F5" s="58"/>
      <c r="G5" s="58"/>
      <c r="H5" s="58"/>
      <c r="I5" s="58"/>
      <c r="J5" s="58"/>
      <c r="K5" s="58"/>
      <c r="L5" s="58"/>
    </row>
    <row r="6" spans="1:13" s="59" customFormat="1" ht="12.75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3" s="54" customFormat="1" ht="24.95" customHeight="1" x14ac:dyDescent="0.2">
      <c r="A7" s="60"/>
      <c r="B7" s="60"/>
      <c r="C7" s="78" t="s">
        <v>32</v>
      </c>
      <c r="D7" s="78" t="s">
        <v>33</v>
      </c>
      <c r="E7" s="78" t="s">
        <v>34</v>
      </c>
      <c r="F7" s="78" t="s">
        <v>35</v>
      </c>
      <c r="G7" s="78" t="s">
        <v>36</v>
      </c>
      <c r="H7" s="78" t="s">
        <v>37</v>
      </c>
      <c r="I7" s="78" t="s">
        <v>38</v>
      </c>
      <c r="J7" s="78" t="s">
        <v>39</v>
      </c>
      <c r="K7" s="78" t="s">
        <v>40</v>
      </c>
    </row>
    <row r="8" spans="1:13" s="63" customFormat="1" ht="24.95" customHeight="1" x14ac:dyDescent="0.25">
      <c r="B8" s="97" t="s">
        <v>15</v>
      </c>
      <c r="C8" s="209">
        <f>Location!C9</f>
        <v>0</v>
      </c>
      <c r="D8" s="210"/>
      <c r="E8" s="210"/>
      <c r="F8" s="210"/>
      <c r="G8" s="210"/>
      <c r="H8" s="210"/>
      <c r="I8" s="210"/>
      <c r="J8" s="210"/>
      <c r="K8" s="211"/>
    </row>
    <row r="9" spans="1:13" s="63" customFormat="1" ht="24.95" customHeight="1" x14ac:dyDescent="0.25">
      <c r="B9" s="97" t="s">
        <v>92</v>
      </c>
      <c r="C9" s="93">
        <f>Location!C10</f>
        <v>0</v>
      </c>
      <c r="D9" s="93">
        <f>Location!D10</f>
        <v>0</v>
      </c>
      <c r="E9" s="93">
        <f>Location!E10</f>
        <v>0</v>
      </c>
      <c r="F9" s="93">
        <f>Location!F10</f>
        <v>0</v>
      </c>
      <c r="G9" s="93">
        <f>Location!G10</f>
        <v>0</v>
      </c>
      <c r="H9" s="93">
        <f>Location!H10</f>
        <v>0</v>
      </c>
      <c r="I9" s="93">
        <f>Location!I10</f>
        <v>0</v>
      </c>
      <c r="J9" s="93">
        <f>Location!J10</f>
        <v>0</v>
      </c>
      <c r="K9" s="93">
        <f>Location!K10</f>
        <v>0</v>
      </c>
    </row>
    <row r="10" spans="1:13" s="63" customFormat="1" ht="24.95" customHeight="1" thickBot="1" x14ac:dyDescent="0.3">
      <c r="B10" s="97" t="s">
        <v>93</v>
      </c>
      <c r="C10" s="93">
        <f>Location!C42</f>
        <v>0</v>
      </c>
      <c r="D10" s="93">
        <f>Location!D42</f>
        <v>0</v>
      </c>
      <c r="E10" s="93">
        <f>Location!E42</f>
        <v>0</v>
      </c>
      <c r="F10" s="93">
        <f>Location!F42</f>
        <v>0</v>
      </c>
      <c r="G10" s="93">
        <f>Location!G42</f>
        <v>0</v>
      </c>
      <c r="H10" s="93">
        <f>Location!H42</f>
        <v>0</v>
      </c>
      <c r="I10" s="93">
        <f>Location!I42</f>
        <v>0</v>
      </c>
      <c r="J10" s="93">
        <f>Location!J42</f>
        <v>0</v>
      </c>
      <c r="K10" s="93">
        <f>Location!K42</f>
        <v>0</v>
      </c>
    </row>
    <row r="11" spans="1:13" s="63" customFormat="1" ht="15.95" customHeight="1" thickBot="1" x14ac:dyDescent="0.3">
      <c r="A11" s="205" t="s">
        <v>79</v>
      </c>
      <c r="B11" s="101" t="s">
        <v>88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3" customFormat="1" ht="16.5" thickBot="1" x14ac:dyDescent="0.3">
      <c r="A12" s="206"/>
      <c r="B12" s="101" t="s">
        <v>80</v>
      </c>
      <c r="C12" s="81"/>
      <c r="D12" s="81"/>
      <c r="E12" s="81"/>
      <c r="F12" s="81"/>
      <c r="G12" s="81"/>
      <c r="H12" s="81"/>
      <c r="I12" s="81"/>
      <c r="J12" s="81"/>
      <c r="K12" s="81"/>
    </row>
    <row r="13" spans="1:13" s="63" customFormat="1" ht="15.95" customHeight="1" thickBot="1" x14ac:dyDescent="0.3">
      <c r="A13" s="206"/>
      <c r="B13" s="101" t="s">
        <v>88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3" s="63" customFormat="1" ht="16.5" thickBot="1" x14ac:dyDescent="0.3">
      <c r="A14" s="206"/>
      <c r="B14" s="101" t="s">
        <v>81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3" s="63" customFormat="1" ht="15.95" customHeight="1" thickBot="1" x14ac:dyDescent="0.3">
      <c r="A15" s="206"/>
      <c r="B15" s="101" t="s">
        <v>88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3" s="63" customFormat="1" ht="16.5" thickBot="1" x14ac:dyDescent="0.3">
      <c r="A16" s="207"/>
      <c r="B16" s="101" t="s">
        <v>82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1:11" s="63" customFormat="1" ht="15.95" customHeight="1" thickBot="1" x14ac:dyDescent="0.3">
      <c r="A17" s="205" t="s">
        <v>83</v>
      </c>
      <c r="B17" s="101" t="s">
        <v>88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63" customFormat="1" ht="16.5" thickBot="1" x14ac:dyDescent="0.3">
      <c r="A18" s="206"/>
      <c r="B18" s="101" t="s">
        <v>80</v>
      </c>
      <c r="C18" s="81"/>
      <c r="D18" s="81"/>
      <c r="E18" s="81"/>
      <c r="F18" s="81"/>
      <c r="G18" s="81"/>
      <c r="H18" s="81"/>
      <c r="I18" s="81"/>
      <c r="J18" s="81"/>
      <c r="K18" s="81"/>
    </row>
    <row r="19" spans="1:11" s="63" customFormat="1" ht="15.95" customHeight="1" thickBot="1" x14ac:dyDescent="0.3">
      <c r="A19" s="206"/>
      <c r="B19" s="101" t="s">
        <v>88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s="63" customFormat="1" ht="16.5" thickBot="1" x14ac:dyDescent="0.3">
      <c r="A20" s="206"/>
      <c r="B20" s="101" t="s">
        <v>81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11" s="63" customFormat="1" ht="15.95" customHeight="1" thickBot="1" x14ac:dyDescent="0.3">
      <c r="A21" s="206"/>
      <c r="B21" s="101" t="s">
        <v>88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1" s="63" customFormat="1" ht="16.5" thickBot="1" x14ac:dyDescent="0.3">
      <c r="A22" s="207"/>
      <c r="B22" s="101" t="s">
        <v>82</v>
      </c>
      <c r="C22" s="81"/>
      <c r="D22" s="81"/>
      <c r="E22" s="81"/>
      <c r="F22" s="81"/>
      <c r="G22" s="81"/>
      <c r="H22" s="81"/>
      <c r="I22" s="81"/>
      <c r="J22" s="81"/>
      <c r="K22" s="81"/>
    </row>
    <row r="23" spans="1:11" s="63" customFormat="1" ht="15.95" customHeight="1" thickBot="1" x14ac:dyDescent="0.3">
      <c r="A23" s="205" t="s">
        <v>84</v>
      </c>
      <c r="B23" s="101" t="s">
        <v>88</v>
      </c>
      <c r="C23" s="80"/>
      <c r="D23" s="80"/>
      <c r="E23" s="80"/>
      <c r="F23" s="80"/>
      <c r="G23" s="80"/>
      <c r="H23" s="80"/>
      <c r="I23" s="80"/>
      <c r="J23" s="80"/>
      <c r="K23" s="80"/>
    </row>
    <row r="24" spans="1:11" s="63" customFormat="1" ht="16.5" thickBot="1" x14ac:dyDescent="0.3">
      <c r="A24" s="206"/>
      <c r="B24" s="101" t="s">
        <v>80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1:11" s="63" customFormat="1" ht="15.95" customHeight="1" thickBot="1" x14ac:dyDescent="0.3">
      <c r="A25" s="206"/>
      <c r="B25" s="101" t="s">
        <v>88</v>
      </c>
      <c r="C25" s="80"/>
      <c r="D25" s="80"/>
      <c r="E25" s="80"/>
      <c r="F25" s="80"/>
      <c r="G25" s="80"/>
      <c r="H25" s="80"/>
      <c r="I25" s="80"/>
      <c r="J25" s="80"/>
      <c r="K25" s="80"/>
    </row>
    <row r="26" spans="1:11" s="63" customFormat="1" ht="16.5" thickBot="1" x14ac:dyDescent="0.3">
      <c r="A26" s="206"/>
      <c r="B26" s="101" t="s">
        <v>81</v>
      </c>
      <c r="C26" s="81"/>
      <c r="D26" s="81"/>
      <c r="E26" s="81"/>
      <c r="F26" s="81"/>
      <c r="G26" s="81"/>
      <c r="H26" s="81"/>
      <c r="I26" s="81"/>
      <c r="J26" s="81"/>
      <c r="K26" s="81"/>
    </row>
    <row r="27" spans="1:11" s="63" customFormat="1" ht="15.95" customHeight="1" thickBot="1" x14ac:dyDescent="0.3">
      <c r="A27" s="206"/>
      <c r="B27" s="101" t="s">
        <v>88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1" s="63" customFormat="1" ht="16.5" thickBot="1" x14ac:dyDescent="0.3">
      <c r="A28" s="207"/>
      <c r="B28" s="101" t="s">
        <v>82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1" s="63" customFormat="1" ht="16.5" thickBot="1" x14ac:dyDescent="0.3">
      <c r="A29" s="206" t="s">
        <v>31</v>
      </c>
      <c r="B29" s="188" t="s">
        <v>80</v>
      </c>
      <c r="C29" s="81"/>
      <c r="D29" s="81"/>
      <c r="E29" s="81"/>
      <c r="F29" s="81"/>
      <c r="G29" s="81"/>
      <c r="H29" s="81"/>
      <c r="I29" s="81"/>
      <c r="J29" s="81"/>
      <c r="K29" s="81"/>
    </row>
    <row r="30" spans="1:11" s="63" customFormat="1" ht="16.5" thickBot="1" x14ac:dyDescent="0.3">
      <c r="A30" s="206"/>
      <c r="B30" s="188" t="s">
        <v>81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1" s="63" customFormat="1" ht="16.5" thickBot="1" x14ac:dyDescent="0.3">
      <c r="A31" s="207"/>
      <c r="B31" s="188" t="s">
        <v>82</v>
      </c>
      <c r="C31" s="81"/>
      <c r="D31" s="81"/>
      <c r="E31" s="81"/>
      <c r="F31" s="81"/>
      <c r="G31" s="81"/>
      <c r="H31" s="81"/>
      <c r="I31" s="81"/>
      <c r="J31" s="81"/>
      <c r="K31" s="81"/>
    </row>
    <row r="33" spans="1:13" x14ac:dyDescent="0.25">
      <c r="G33" s="96" t="s">
        <v>86</v>
      </c>
      <c r="H33" s="96"/>
      <c r="I33" s="96"/>
      <c r="J33" s="96"/>
      <c r="K33" s="96"/>
      <c r="L33" s="96"/>
    </row>
    <row r="34" spans="1:13" ht="26.25" thickBot="1" x14ac:dyDescent="0.3">
      <c r="A34" s="61" t="s">
        <v>85</v>
      </c>
      <c r="B34" s="61" t="s">
        <v>28</v>
      </c>
      <c r="C34" s="61" t="s">
        <v>29</v>
      </c>
      <c r="D34" s="95" t="s">
        <v>30</v>
      </c>
      <c r="E34" s="95"/>
      <c r="F34" s="95"/>
      <c r="G34" s="94" t="s">
        <v>74</v>
      </c>
      <c r="H34" s="94" t="s">
        <v>89</v>
      </c>
      <c r="I34" s="94" t="s">
        <v>74</v>
      </c>
      <c r="J34" s="94" t="s">
        <v>90</v>
      </c>
      <c r="K34" s="94" t="s">
        <v>74</v>
      </c>
      <c r="L34" s="94" t="s">
        <v>91</v>
      </c>
      <c r="M34" s="61" t="s">
        <v>31</v>
      </c>
    </row>
    <row r="35" spans="1:13" ht="16.5" thickBot="1" x14ac:dyDescent="0.3">
      <c r="A35" s="80"/>
      <c r="B35" s="80"/>
      <c r="C35" s="62" t="s">
        <v>87</v>
      </c>
      <c r="D35" s="212"/>
      <c r="E35" s="213"/>
      <c r="F35" s="214"/>
      <c r="G35" s="80"/>
      <c r="H35" s="81"/>
      <c r="I35" s="80"/>
      <c r="J35" s="81"/>
      <c r="K35" s="80"/>
      <c r="L35" s="81"/>
      <c r="M35" s="81"/>
    </row>
  </sheetData>
  <sheetProtection sheet="1" objects="1" scenarios="1"/>
  <mergeCells count="6">
    <mergeCell ref="D35:F35"/>
    <mergeCell ref="C8:K8"/>
    <mergeCell ref="A11:A16"/>
    <mergeCell ref="A17:A22"/>
    <mergeCell ref="A23:A28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17.7109375" style="75" customWidth="1"/>
    <col min="2" max="2" width="23.7109375" style="75" customWidth="1"/>
    <col min="3" max="13" width="17.7109375" style="75" customWidth="1"/>
    <col min="14" max="16384" width="11.42578125" style="75"/>
  </cols>
  <sheetData>
    <row r="1" spans="1:13" s="52" customFormat="1" ht="21.75" thickBot="1" x14ac:dyDescent="0.3">
      <c r="A1" s="49" t="s">
        <v>98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s="59" customFormat="1" ht="12.75" x14ac:dyDescent="0.2">
      <c r="A2" s="57" t="s">
        <v>25</v>
      </c>
      <c r="B2" s="57"/>
      <c r="C2" s="58"/>
      <c r="D2" s="58"/>
      <c r="E2" s="58"/>
      <c r="F2" s="58"/>
      <c r="G2" s="58"/>
      <c r="H2" s="58"/>
      <c r="I2" s="58"/>
      <c r="J2" s="58"/>
      <c r="K2" s="58"/>
    </row>
    <row r="3" spans="1:13" s="59" customFormat="1" ht="12.75" x14ac:dyDescent="0.2">
      <c r="A3" s="57" t="s">
        <v>54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s="59" customFormat="1" ht="12.75" x14ac:dyDescent="0.2">
      <c r="A4" s="57" t="s">
        <v>137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59" customFormat="1" ht="12.75" x14ac:dyDescent="0.2">
      <c r="A5" s="57" t="s">
        <v>215</v>
      </c>
      <c r="B5" s="57"/>
      <c r="C5" s="58"/>
      <c r="E5" s="106"/>
      <c r="F5" s="58"/>
      <c r="G5" s="58"/>
      <c r="H5" s="58"/>
      <c r="I5" s="58"/>
      <c r="J5" s="58"/>
      <c r="K5" s="58"/>
      <c r="L5" s="58"/>
    </row>
    <row r="6" spans="1:13" s="59" customFormat="1" ht="12.75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3" s="54" customFormat="1" ht="24.95" customHeight="1" x14ac:dyDescent="0.2">
      <c r="A7" s="60"/>
      <c r="B7" s="60"/>
      <c r="C7" s="78" t="s">
        <v>32</v>
      </c>
      <c r="D7" s="78" t="s">
        <v>33</v>
      </c>
      <c r="E7" s="78" t="s">
        <v>34</v>
      </c>
      <c r="F7" s="78" t="s">
        <v>35</v>
      </c>
      <c r="G7" s="78" t="s">
        <v>36</v>
      </c>
      <c r="H7" s="78" t="s">
        <v>37</v>
      </c>
      <c r="I7" s="78" t="s">
        <v>38</v>
      </c>
      <c r="J7" s="78" t="s">
        <v>39</v>
      </c>
      <c r="K7" s="78" t="s">
        <v>40</v>
      </c>
    </row>
    <row r="8" spans="1:13" s="63" customFormat="1" ht="24.95" customHeight="1" x14ac:dyDescent="0.25">
      <c r="B8" s="97" t="s">
        <v>15</v>
      </c>
      <c r="C8" s="209">
        <f>Location!C9</f>
        <v>0</v>
      </c>
      <c r="D8" s="210"/>
      <c r="E8" s="210"/>
      <c r="F8" s="210"/>
      <c r="G8" s="210"/>
      <c r="H8" s="210"/>
      <c r="I8" s="210"/>
      <c r="J8" s="210"/>
      <c r="K8" s="211"/>
    </row>
    <row r="9" spans="1:13" s="63" customFormat="1" ht="24.95" customHeight="1" x14ac:dyDescent="0.25">
      <c r="B9" s="97" t="s">
        <v>92</v>
      </c>
      <c r="C9" s="93">
        <f>Location!C10</f>
        <v>0</v>
      </c>
      <c r="D9" s="93">
        <f>Location!D10</f>
        <v>0</v>
      </c>
      <c r="E9" s="93">
        <f>Location!E10</f>
        <v>0</v>
      </c>
      <c r="F9" s="93">
        <f>Location!F10</f>
        <v>0</v>
      </c>
      <c r="G9" s="93">
        <f>Location!G10</f>
        <v>0</v>
      </c>
      <c r="H9" s="93">
        <f>Location!H10</f>
        <v>0</v>
      </c>
      <c r="I9" s="93">
        <f>Location!I10</f>
        <v>0</v>
      </c>
      <c r="J9" s="93">
        <f>Location!J10</f>
        <v>0</v>
      </c>
      <c r="K9" s="93">
        <f>Location!K10</f>
        <v>0</v>
      </c>
    </row>
    <row r="10" spans="1:13" s="63" customFormat="1" ht="24.95" customHeight="1" thickBot="1" x14ac:dyDescent="0.3">
      <c r="B10" s="97" t="s">
        <v>93</v>
      </c>
      <c r="C10" s="93">
        <f>Location!C42</f>
        <v>0</v>
      </c>
      <c r="D10" s="93">
        <f>Location!D42</f>
        <v>0</v>
      </c>
      <c r="E10" s="93">
        <f>Location!E42</f>
        <v>0</v>
      </c>
      <c r="F10" s="93">
        <f>Location!F42</f>
        <v>0</v>
      </c>
      <c r="G10" s="93">
        <f>Location!G42</f>
        <v>0</v>
      </c>
      <c r="H10" s="93">
        <f>Location!H42</f>
        <v>0</v>
      </c>
      <c r="I10" s="93">
        <f>Location!I42</f>
        <v>0</v>
      </c>
      <c r="J10" s="93">
        <f>Location!J42</f>
        <v>0</v>
      </c>
      <c r="K10" s="93">
        <f>Location!K42</f>
        <v>0</v>
      </c>
    </row>
    <row r="11" spans="1:13" s="63" customFormat="1" ht="15.95" customHeight="1" thickBot="1" x14ac:dyDescent="0.3">
      <c r="A11" s="205" t="s">
        <v>79</v>
      </c>
      <c r="B11" s="101" t="s">
        <v>88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3" customFormat="1" ht="16.5" thickBot="1" x14ac:dyDescent="0.3">
      <c r="A12" s="206"/>
      <c r="B12" s="101" t="s">
        <v>80</v>
      </c>
      <c r="C12" s="81"/>
      <c r="D12" s="81"/>
      <c r="E12" s="81"/>
      <c r="F12" s="81"/>
      <c r="G12" s="81"/>
      <c r="H12" s="81"/>
      <c r="I12" s="81"/>
      <c r="J12" s="81"/>
      <c r="K12" s="81"/>
    </row>
    <row r="13" spans="1:13" s="63" customFormat="1" ht="15.95" customHeight="1" thickBot="1" x14ac:dyDescent="0.3">
      <c r="A13" s="206"/>
      <c r="B13" s="101" t="s">
        <v>88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3" s="63" customFormat="1" ht="16.5" thickBot="1" x14ac:dyDescent="0.3">
      <c r="A14" s="206"/>
      <c r="B14" s="101" t="s">
        <v>81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3" s="63" customFormat="1" ht="15.95" customHeight="1" thickBot="1" x14ac:dyDescent="0.3">
      <c r="A15" s="206"/>
      <c r="B15" s="101" t="s">
        <v>88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3" s="63" customFormat="1" ht="16.5" thickBot="1" x14ac:dyDescent="0.3">
      <c r="A16" s="207"/>
      <c r="B16" s="101" t="s">
        <v>82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1:11" s="63" customFormat="1" ht="15.95" customHeight="1" thickBot="1" x14ac:dyDescent="0.3">
      <c r="A17" s="205" t="s">
        <v>83</v>
      </c>
      <c r="B17" s="101" t="s">
        <v>88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63" customFormat="1" ht="16.5" thickBot="1" x14ac:dyDescent="0.3">
      <c r="A18" s="206"/>
      <c r="B18" s="101" t="s">
        <v>80</v>
      </c>
      <c r="C18" s="81"/>
      <c r="D18" s="81"/>
      <c r="E18" s="81"/>
      <c r="F18" s="81"/>
      <c r="G18" s="81"/>
      <c r="H18" s="81"/>
      <c r="I18" s="81"/>
      <c r="J18" s="81"/>
      <c r="K18" s="81"/>
    </row>
    <row r="19" spans="1:11" s="63" customFormat="1" ht="15.95" customHeight="1" thickBot="1" x14ac:dyDescent="0.3">
      <c r="A19" s="206"/>
      <c r="B19" s="101" t="s">
        <v>88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s="63" customFormat="1" ht="16.5" thickBot="1" x14ac:dyDescent="0.3">
      <c r="A20" s="206"/>
      <c r="B20" s="101" t="s">
        <v>81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11" s="63" customFormat="1" ht="15.95" customHeight="1" thickBot="1" x14ac:dyDescent="0.3">
      <c r="A21" s="206"/>
      <c r="B21" s="101" t="s">
        <v>88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1" s="63" customFormat="1" ht="16.5" thickBot="1" x14ac:dyDescent="0.3">
      <c r="A22" s="207"/>
      <c r="B22" s="101" t="s">
        <v>82</v>
      </c>
      <c r="C22" s="81"/>
      <c r="D22" s="81"/>
      <c r="E22" s="81"/>
      <c r="F22" s="81"/>
      <c r="G22" s="81"/>
      <c r="H22" s="81"/>
      <c r="I22" s="81"/>
      <c r="J22" s="81"/>
      <c r="K22" s="81"/>
    </row>
    <row r="23" spans="1:11" s="63" customFormat="1" ht="15.95" customHeight="1" thickBot="1" x14ac:dyDescent="0.3">
      <c r="A23" s="205" t="s">
        <v>84</v>
      </c>
      <c r="B23" s="101" t="s">
        <v>88</v>
      </c>
      <c r="C23" s="80"/>
      <c r="D23" s="80"/>
      <c r="E23" s="80"/>
      <c r="F23" s="80"/>
      <c r="G23" s="80"/>
      <c r="H23" s="80"/>
      <c r="I23" s="80"/>
      <c r="J23" s="80"/>
      <c r="K23" s="80"/>
    </row>
    <row r="24" spans="1:11" s="63" customFormat="1" ht="16.5" thickBot="1" x14ac:dyDescent="0.3">
      <c r="A24" s="206"/>
      <c r="B24" s="101" t="s">
        <v>80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1:11" s="63" customFormat="1" ht="15.95" customHeight="1" thickBot="1" x14ac:dyDescent="0.3">
      <c r="A25" s="206"/>
      <c r="B25" s="101" t="s">
        <v>88</v>
      </c>
      <c r="C25" s="80"/>
      <c r="D25" s="80"/>
      <c r="E25" s="80"/>
      <c r="F25" s="80"/>
      <c r="G25" s="80"/>
      <c r="H25" s="80"/>
      <c r="I25" s="80"/>
      <c r="J25" s="80"/>
      <c r="K25" s="80"/>
    </row>
    <row r="26" spans="1:11" s="63" customFormat="1" ht="16.5" thickBot="1" x14ac:dyDescent="0.3">
      <c r="A26" s="206"/>
      <c r="B26" s="101" t="s">
        <v>81</v>
      </c>
      <c r="C26" s="81"/>
      <c r="D26" s="81"/>
      <c r="E26" s="81"/>
      <c r="F26" s="81"/>
      <c r="G26" s="81"/>
      <c r="H26" s="81"/>
      <c r="I26" s="81"/>
      <c r="J26" s="81"/>
      <c r="K26" s="81"/>
    </row>
    <row r="27" spans="1:11" s="63" customFormat="1" ht="15.95" customHeight="1" thickBot="1" x14ac:dyDescent="0.3">
      <c r="A27" s="206"/>
      <c r="B27" s="101" t="s">
        <v>88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1" s="63" customFormat="1" ht="16.5" thickBot="1" x14ac:dyDescent="0.3">
      <c r="A28" s="207"/>
      <c r="B28" s="101" t="s">
        <v>82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1" s="63" customFormat="1" ht="16.5" thickBot="1" x14ac:dyDescent="0.3">
      <c r="A29" s="206" t="s">
        <v>31</v>
      </c>
      <c r="B29" s="188" t="s">
        <v>80</v>
      </c>
      <c r="C29" s="81"/>
      <c r="D29" s="81"/>
      <c r="E29" s="81"/>
      <c r="F29" s="81"/>
      <c r="G29" s="81"/>
      <c r="H29" s="81"/>
      <c r="I29" s="81"/>
      <c r="J29" s="81"/>
      <c r="K29" s="81"/>
    </row>
    <row r="30" spans="1:11" s="63" customFormat="1" ht="16.5" thickBot="1" x14ac:dyDescent="0.3">
      <c r="A30" s="206"/>
      <c r="B30" s="188" t="s">
        <v>81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1" s="63" customFormat="1" ht="16.5" thickBot="1" x14ac:dyDescent="0.3">
      <c r="A31" s="207"/>
      <c r="B31" s="188" t="s">
        <v>82</v>
      </c>
      <c r="C31" s="81"/>
      <c r="D31" s="81"/>
      <c r="E31" s="81"/>
      <c r="F31" s="81"/>
      <c r="G31" s="81"/>
      <c r="H31" s="81"/>
      <c r="I31" s="81"/>
      <c r="J31" s="81"/>
      <c r="K31" s="81"/>
    </row>
    <row r="33" spans="1:13" x14ac:dyDescent="0.25">
      <c r="G33" s="96" t="s">
        <v>86</v>
      </c>
      <c r="H33" s="96"/>
      <c r="I33" s="96"/>
      <c r="J33" s="96"/>
      <c r="K33" s="96"/>
      <c r="L33" s="96"/>
    </row>
    <row r="34" spans="1:13" ht="26.25" thickBot="1" x14ac:dyDescent="0.3">
      <c r="A34" s="61" t="s">
        <v>85</v>
      </c>
      <c r="B34" s="61" t="s">
        <v>28</v>
      </c>
      <c r="C34" s="61" t="s">
        <v>29</v>
      </c>
      <c r="D34" s="95" t="s">
        <v>30</v>
      </c>
      <c r="E34" s="95"/>
      <c r="F34" s="95"/>
      <c r="G34" s="94" t="s">
        <v>74</v>
      </c>
      <c r="H34" s="94" t="s">
        <v>89</v>
      </c>
      <c r="I34" s="94" t="s">
        <v>74</v>
      </c>
      <c r="J34" s="94" t="s">
        <v>90</v>
      </c>
      <c r="K34" s="94" t="s">
        <v>74</v>
      </c>
      <c r="L34" s="94" t="s">
        <v>91</v>
      </c>
      <c r="M34" s="61" t="s">
        <v>31</v>
      </c>
    </row>
    <row r="35" spans="1:13" ht="16.5" thickBot="1" x14ac:dyDescent="0.3">
      <c r="A35" s="80"/>
      <c r="B35" s="80"/>
      <c r="C35" s="62" t="s">
        <v>87</v>
      </c>
      <c r="D35" s="212"/>
      <c r="E35" s="213"/>
      <c r="F35" s="214"/>
      <c r="G35" s="80"/>
      <c r="H35" s="81"/>
      <c r="I35" s="80"/>
      <c r="J35" s="81"/>
      <c r="K35" s="80"/>
      <c r="L35" s="81"/>
      <c r="M35" s="81"/>
    </row>
  </sheetData>
  <sheetProtection sheet="1" objects="1" scenarios="1"/>
  <mergeCells count="6">
    <mergeCell ref="D35:F35"/>
    <mergeCell ref="C8:K8"/>
    <mergeCell ref="A11:A16"/>
    <mergeCell ref="A17:A22"/>
    <mergeCell ref="A23:A28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17.7109375" style="75" customWidth="1"/>
    <col min="2" max="2" width="23.7109375" style="75" customWidth="1"/>
    <col min="3" max="13" width="17.7109375" style="75" customWidth="1"/>
    <col min="14" max="16384" width="11.42578125" style="75"/>
  </cols>
  <sheetData>
    <row r="1" spans="1:13" s="52" customFormat="1" ht="21.75" thickBot="1" x14ac:dyDescent="0.3">
      <c r="A1" s="49" t="s">
        <v>99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1"/>
    </row>
    <row r="2" spans="1:13" s="59" customFormat="1" ht="12.75" x14ac:dyDescent="0.2">
      <c r="A2" s="57" t="s">
        <v>25</v>
      </c>
      <c r="B2" s="57"/>
      <c r="C2" s="58"/>
      <c r="D2" s="58"/>
      <c r="E2" s="58"/>
      <c r="F2" s="58"/>
      <c r="G2" s="58"/>
      <c r="H2" s="58"/>
      <c r="I2" s="58"/>
      <c r="J2" s="58"/>
      <c r="K2" s="58"/>
    </row>
    <row r="3" spans="1:13" s="59" customFormat="1" ht="12.75" x14ac:dyDescent="0.2">
      <c r="A3" s="57" t="s">
        <v>54</v>
      </c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</row>
    <row r="4" spans="1:13" s="59" customFormat="1" ht="12.75" x14ac:dyDescent="0.2">
      <c r="A4" s="57" t="s">
        <v>137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3" s="59" customFormat="1" ht="12.75" x14ac:dyDescent="0.2">
      <c r="A5" s="57" t="s">
        <v>215</v>
      </c>
      <c r="B5" s="57"/>
      <c r="C5" s="58"/>
      <c r="E5" s="106"/>
      <c r="F5" s="58"/>
      <c r="G5" s="58"/>
      <c r="H5" s="58"/>
      <c r="I5" s="58"/>
      <c r="J5" s="58"/>
      <c r="K5" s="58"/>
      <c r="L5" s="58"/>
    </row>
    <row r="6" spans="1:13" s="59" customFormat="1" ht="12.75" x14ac:dyDescent="0.2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3" s="54" customFormat="1" ht="24.95" customHeight="1" x14ac:dyDescent="0.2">
      <c r="A7" s="60"/>
      <c r="B7" s="60"/>
      <c r="C7" s="78" t="s">
        <v>32</v>
      </c>
      <c r="D7" s="78" t="s">
        <v>33</v>
      </c>
      <c r="E7" s="78" t="s">
        <v>34</v>
      </c>
      <c r="F7" s="78" t="s">
        <v>35</v>
      </c>
      <c r="G7" s="78" t="s">
        <v>36</v>
      </c>
      <c r="H7" s="78" t="s">
        <v>37</v>
      </c>
      <c r="I7" s="78" t="s">
        <v>38</v>
      </c>
      <c r="J7" s="78" t="s">
        <v>39</v>
      </c>
      <c r="K7" s="78" t="s">
        <v>40</v>
      </c>
    </row>
    <row r="8" spans="1:13" s="63" customFormat="1" ht="24.95" customHeight="1" x14ac:dyDescent="0.25">
      <c r="B8" s="97" t="s">
        <v>15</v>
      </c>
      <c r="C8" s="209">
        <f>Location!C9</f>
        <v>0</v>
      </c>
      <c r="D8" s="210"/>
      <c r="E8" s="210"/>
      <c r="F8" s="210"/>
      <c r="G8" s="210"/>
      <c r="H8" s="210"/>
      <c r="I8" s="210"/>
      <c r="J8" s="210"/>
      <c r="K8" s="211"/>
    </row>
    <row r="9" spans="1:13" s="63" customFormat="1" ht="24.95" customHeight="1" x14ac:dyDescent="0.25">
      <c r="B9" s="97" t="s">
        <v>92</v>
      </c>
      <c r="C9" s="93">
        <f>Location!C10</f>
        <v>0</v>
      </c>
      <c r="D9" s="93">
        <f>Location!D10</f>
        <v>0</v>
      </c>
      <c r="E9" s="93">
        <f>Location!E10</f>
        <v>0</v>
      </c>
      <c r="F9" s="93">
        <f>Location!F10</f>
        <v>0</v>
      </c>
      <c r="G9" s="93">
        <f>Location!G10</f>
        <v>0</v>
      </c>
      <c r="H9" s="93">
        <f>Location!H10</f>
        <v>0</v>
      </c>
      <c r="I9" s="93">
        <f>Location!I10</f>
        <v>0</v>
      </c>
      <c r="J9" s="93">
        <f>Location!J10</f>
        <v>0</v>
      </c>
      <c r="K9" s="93">
        <f>Location!K10</f>
        <v>0</v>
      </c>
    </row>
    <row r="10" spans="1:13" s="63" customFormat="1" ht="24.95" customHeight="1" thickBot="1" x14ac:dyDescent="0.3">
      <c r="B10" s="97" t="s">
        <v>93</v>
      </c>
      <c r="C10" s="93">
        <f>Location!C42</f>
        <v>0</v>
      </c>
      <c r="D10" s="93">
        <f>Location!D42</f>
        <v>0</v>
      </c>
      <c r="E10" s="93">
        <f>Location!E42</f>
        <v>0</v>
      </c>
      <c r="F10" s="93">
        <f>Location!F42</f>
        <v>0</v>
      </c>
      <c r="G10" s="93">
        <f>Location!G42</f>
        <v>0</v>
      </c>
      <c r="H10" s="93">
        <f>Location!H42</f>
        <v>0</v>
      </c>
      <c r="I10" s="93">
        <f>Location!I42</f>
        <v>0</v>
      </c>
      <c r="J10" s="93">
        <f>Location!J42</f>
        <v>0</v>
      </c>
      <c r="K10" s="93">
        <f>Location!K42</f>
        <v>0</v>
      </c>
    </row>
    <row r="11" spans="1:13" s="63" customFormat="1" ht="15.95" customHeight="1" thickBot="1" x14ac:dyDescent="0.3">
      <c r="A11" s="205" t="s">
        <v>79</v>
      </c>
      <c r="B11" s="101" t="s">
        <v>88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3" s="63" customFormat="1" ht="16.5" thickBot="1" x14ac:dyDescent="0.3">
      <c r="A12" s="206"/>
      <c r="B12" s="101" t="s">
        <v>80</v>
      </c>
      <c r="C12" s="81"/>
      <c r="D12" s="81"/>
      <c r="E12" s="81"/>
      <c r="F12" s="81"/>
      <c r="G12" s="81"/>
      <c r="H12" s="81"/>
      <c r="I12" s="81"/>
      <c r="J12" s="81"/>
      <c r="K12" s="81"/>
    </row>
    <row r="13" spans="1:13" s="63" customFormat="1" ht="15.95" customHeight="1" thickBot="1" x14ac:dyDescent="0.3">
      <c r="A13" s="206"/>
      <c r="B13" s="101" t="s">
        <v>88</v>
      </c>
      <c r="C13" s="80"/>
      <c r="D13" s="80"/>
      <c r="E13" s="80"/>
      <c r="F13" s="80"/>
      <c r="G13" s="80"/>
      <c r="H13" s="80"/>
      <c r="I13" s="80"/>
      <c r="J13" s="80"/>
      <c r="K13" s="80"/>
    </row>
    <row r="14" spans="1:13" s="63" customFormat="1" ht="16.5" thickBot="1" x14ac:dyDescent="0.3">
      <c r="A14" s="206"/>
      <c r="B14" s="101" t="s">
        <v>81</v>
      </c>
      <c r="C14" s="81"/>
      <c r="D14" s="81"/>
      <c r="E14" s="81"/>
      <c r="F14" s="81"/>
      <c r="G14" s="81"/>
      <c r="H14" s="81"/>
      <c r="I14" s="81"/>
      <c r="J14" s="81"/>
      <c r="K14" s="81"/>
    </row>
    <row r="15" spans="1:13" s="63" customFormat="1" ht="15.95" customHeight="1" thickBot="1" x14ac:dyDescent="0.3">
      <c r="A15" s="206"/>
      <c r="B15" s="101" t="s">
        <v>88</v>
      </c>
      <c r="C15" s="80"/>
      <c r="D15" s="80"/>
      <c r="E15" s="80"/>
      <c r="F15" s="80"/>
      <c r="G15" s="80"/>
      <c r="H15" s="80"/>
      <c r="I15" s="80"/>
      <c r="J15" s="80"/>
      <c r="K15" s="80"/>
    </row>
    <row r="16" spans="1:13" s="63" customFormat="1" ht="16.5" thickBot="1" x14ac:dyDescent="0.3">
      <c r="A16" s="207"/>
      <c r="B16" s="101" t="s">
        <v>82</v>
      </c>
      <c r="C16" s="81"/>
      <c r="D16" s="81"/>
      <c r="E16" s="81"/>
      <c r="F16" s="81"/>
      <c r="G16" s="81"/>
      <c r="H16" s="81"/>
      <c r="I16" s="81"/>
      <c r="J16" s="81"/>
      <c r="K16" s="81"/>
    </row>
    <row r="17" spans="1:11" s="63" customFormat="1" ht="15.95" customHeight="1" thickBot="1" x14ac:dyDescent="0.3">
      <c r="A17" s="205" t="s">
        <v>83</v>
      </c>
      <c r="B17" s="101" t="s">
        <v>88</v>
      </c>
      <c r="C17" s="80"/>
      <c r="D17" s="80"/>
      <c r="E17" s="80"/>
      <c r="F17" s="80"/>
      <c r="G17" s="80"/>
      <c r="H17" s="80"/>
      <c r="I17" s="80"/>
      <c r="J17" s="80"/>
      <c r="K17" s="80"/>
    </row>
    <row r="18" spans="1:11" s="63" customFormat="1" ht="16.5" thickBot="1" x14ac:dyDescent="0.3">
      <c r="A18" s="206"/>
      <c r="B18" s="101" t="s">
        <v>80</v>
      </c>
      <c r="C18" s="81"/>
      <c r="D18" s="81"/>
      <c r="E18" s="81"/>
      <c r="F18" s="81"/>
      <c r="G18" s="81"/>
      <c r="H18" s="81"/>
      <c r="I18" s="81"/>
      <c r="J18" s="81"/>
      <c r="K18" s="81"/>
    </row>
    <row r="19" spans="1:11" s="63" customFormat="1" ht="15.95" customHeight="1" thickBot="1" x14ac:dyDescent="0.3">
      <c r="A19" s="206"/>
      <c r="B19" s="101" t="s">
        <v>88</v>
      </c>
      <c r="C19" s="80"/>
      <c r="D19" s="80"/>
      <c r="E19" s="80"/>
      <c r="F19" s="80"/>
      <c r="G19" s="80"/>
      <c r="H19" s="80"/>
      <c r="I19" s="80"/>
      <c r="J19" s="80"/>
      <c r="K19" s="80"/>
    </row>
    <row r="20" spans="1:11" s="63" customFormat="1" ht="16.5" thickBot="1" x14ac:dyDescent="0.3">
      <c r="A20" s="206"/>
      <c r="B20" s="101" t="s">
        <v>81</v>
      </c>
      <c r="C20" s="81"/>
      <c r="D20" s="81"/>
      <c r="E20" s="81"/>
      <c r="F20" s="81"/>
      <c r="G20" s="81"/>
      <c r="H20" s="81"/>
      <c r="I20" s="81"/>
      <c r="J20" s="81"/>
      <c r="K20" s="81"/>
    </row>
    <row r="21" spans="1:11" s="63" customFormat="1" ht="15.95" customHeight="1" thickBot="1" x14ac:dyDescent="0.3">
      <c r="A21" s="206"/>
      <c r="B21" s="101" t="s">
        <v>88</v>
      </c>
      <c r="C21" s="80"/>
      <c r="D21" s="80"/>
      <c r="E21" s="80"/>
      <c r="F21" s="80"/>
      <c r="G21" s="80"/>
      <c r="H21" s="80"/>
      <c r="I21" s="80"/>
      <c r="J21" s="80"/>
      <c r="K21" s="80"/>
    </row>
    <row r="22" spans="1:11" s="63" customFormat="1" ht="16.5" thickBot="1" x14ac:dyDescent="0.3">
      <c r="A22" s="207"/>
      <c r="B22" s="101" t="s">
        <v>82</v>
      </c>
      <c r="C22" s="81"/>
      <c r="D22" s="81"/>
      <c r="E22" s="81"/>
      <c r="F22" s="81"/>
      <c r="G22" s="81"/>
      <c r="H22" s="81"/>
      <c r="I22" s="81"/>
      <c r="J22" s="81"/>
      <c r="K22" s="81"/>
    </row>
    <row r="23" spans="1:11" s="63" customFormat="1" ht="15.95" customHeight="1" thickBot="1" x14ac:dyDescent="0.3">
      <c r="A23" s="205" t="s">
        <v>84</v>
      </c>
      <c r="B23" s="101" t="s">
        <v>88</v>
      </c>
      <c r="C23" s="80"/>
      <c r="D23" s="80"/>
      <c r="E23" s="80"/>
      <c r="F23" s="80"/>
      <c r="G23" s="80"/>
      <c r="H23" s="80"/>
      <c r="I23" s="80"/>
      <c r="J23" s="80"/>
      <c r="K23" s="80"/>
    </row>
    <row r="24" spans="1:11" s="63" customFormat="1" ht="16.5" thickBot="1" x14ac:dyDescent="0.3">
      <c r="A24" s="206"/>
      <c r="B24" s="101" t="s">
        <v>80</v>
      </c>
      <c r="C24" s="81"/>
      <c r="D24" s="81"/>
      <c r="E24" s="81"/>
      <c r="F24" s="81"/>
      <c r="G24" s="81"/>
      <c r="H24" s="81"/>
      <c r="I24" s="81"/>
      <c r="J24" s="81"/>
      <c r="K24" s="81"/>
    </row>
    <row r="25" spans="1:11" s="63" customFormat="1" ht="15.95" customHeight="1" thickBot="1" x14ac:dyDescent="0.3">
      <c r="A25" s="206"/>
      <c r="B25" s="101" t="s">
        <v>88</v>
      </c>
      <c r="C25" s="80"/>
      <c r="D25" s="80"/>
      <c r="E25" s="80"/>
      <c r="F25" s="80"/>
      <c r="G25" s="80"/>
      <c r="H25" s="80"/>
      <c r="I25" s="80"/>
      <c r="J25" s="80"/>
      <c r="K25" s="80"/>
    </row>
    <row r="26" spans="1:11" s="63" customFormat="1" ht="16.5" thickBot="1" x14ac:dyDescent="0.3">
      <c r="A26" s="206"/>
      <c r="B26" s="101" t="s">
        <v>81</v>
      </c>
      <c r="C26" s="81"/>
      <c r="D26" s="81"/>
      <c r="E26" s="81"/>
      <c r="F26" s="81"/>
      <c r="G26" s="81"/>
      <c r="H26" s="81"/>
      <c r="I26" s="81"/>
      <c r="J26" s="81"/>
      <c r="K26" s="81"/>
    </row>
    <row r="27" spans="1:11" s="63" customFormat="1" ht="15.95" customHeight="1" thickBot="1" x14ac:dyDescent="0.3">
      <c r="A27" s="206"/>
      <c r="B27" s="101" t="s">
        <v>88</v>
      </c>
      <c r="C27" s="80"/>
      <c r="D27" s="80"/>
      <c r="E27" s="80"/>
      <c r="F27" s="80"/>
      <c r="G27" s="80"/>
      <c r="H27" s="80"/>
      <c r="I27" s="80"/>
      <c r="J27" s="80"/>
      <c r="K27" s="80"/>
    </row>
    <row r="28" spans="1:11" s="63" customFormat="1" ht="16.5" thickBot="1" x14ac:dyDescent="0.3">
      <c r="A28" s="207"/>
      <c r="B28" s="101" t="s">
        <v>82</v>
      </c>
      <c r="C28" s="81"/>
      <c r="D28" s="81"/>
      <c r="E28" s="81"/>
      <c r="F28" s="81"/>
      <c r="G28" s="81"/>
      <c r="H28" s="81"/>
      <c r="I28" s="81"/>
      <c r="J28" s="81"/>
      <c r="K28" s="81"/>
    </row>
    <row r="29" spans="1:11" s="63" customFormat="1" ht="16.5" thickBot="1" x14ac:dyDescent="0.3">
      <c r="A29" s="206" t="s">
        <v>31</v>
      </c>
      <c r="B29" s="188" t="s">
        <v>80</v>
      </c>
      <c r="C29" s="81"/>
      <c r="D29" s="81"/>
      <c r="E29" s="81"/>
      <c r="F29" s="81"/>
      <c r="G29" s="81"/>
      <c r="H29" s="81"/>
      <c r="I29" s="81"/>
      <c r="J29" s="81"/>
      <c r="K29" s="81"/>
    </row>
    <row r="30" spans="1:11" s="63" customFormat="1" ht="16.5" thickBot="1" x14ac:dyDescent="0.3">
      <c r="A30" s="206"/>
      <c r="B30" s="188" t="s">
        <v>81</v>
      </c>
      <c r="C30" s="81"/>
      <c r="D30" s="81"/>
      <c r="E30" s="81"/>
      <c r="F30" s="81"/>
      <c r="G30" s="81"/>
      <c r="H30" s="81"/>
      <c r="I30" s="81"/>
      <c r="J30" s="81"/>
      <c r="K30" s="81"/>
    </row>
    <row r="31" spans="1:11" s="63" customFormat="1" ht="16.5" thickBot="1" x14ac:dyDescent="0.3">
      <c r="A31" s="207"/>
      <c r="B31" s="188" t="s">
        <v>82</v>
      </c>
      <c r="C31" s="81"/>
      <c r="D31" s="81"/>
      <c r="E31" s="81"/>
      <c r="F31" s="81"/>
      <c r="G31" s="81"/>
      <c r="H31" s="81"/>
      <c r="I31" s="81"/>
      <c r="J31" s="81"/>
      <c r="K31" s="81"/>
    </row>
    <row r="33" spans="1:13" x14ac:dyDescent="0.25">
      <c r="G33" s="96" t="s">
        <v>86</v>
      </c>
      <c r="H33" s="96"/>
      <c r="I33" s="96"/>
      <c r="J33" s="96"/>
      <c r="K33" s="96"/>
      <c r="L33" s="96"/>
    </row>
    <row r="34" spans="1:13" ht="26.25" thickBot="1" x14ac:dyDescent="0.3">
      <c r="A34" s="61" t="s">
        <v>85</v>
      </c>
      <c r="B34" s="61" t="s">
        <v>28</v>
      </c>
      <c r="C34" s="61" t="s">
        <v>29</v>
      </c>
      <c r="D34" s="95" t="s">
        <v>30</v>
      </c>
      <c r="E34" s="95"/>
      <c r="F34" s="95"/>
      <c r="G34" s="94" t="s">
        <v>74</v>
      </c>
      <c r="H34" s="94" t="s">
        <v>89</v>
      </c>
      <c r="I34" s="94" t="s">
        <v>74</v>
      </c>
      <c r="J34" s="94" t="s">
        <v>90</v>
      </c>
      <c r="K34" s="94" t="s">
        <v>74</v>
      </c>
      <c r="L34" s="94" t="s">
        <v>91</v>
      </c>
      <c r="M34" s="61" t="s">
        <v>31</v>
      </c>
    </row>
    <row r="35" spans="1:13" ht="16.5" thickBot="1" x14ac:dyDescent="0.3">
      <c r="A35" s="80"/>
      <c r="B35" s="80"/>
      <c r="C35" s="62" t="s">
        <v>87</v>
      </c>
      <c r="D35" s="212"/>
      <c r="E35" s="213"/>
      <c r="F35" s="214"/>
      <c r="G35" s="80"/>
      <c r="H35" s="81"/>
      <c r="I35" s="80"/>
      <c r="J35" s="81"/>
      <c r="K35" s="80"/>
      <c r="L35" s="81"/>
      <c r="M35" s="81"/>
    </row>
  </sheetData>
  <sheetProtection sheet="1" objects="1" scenarios="1"/>
  <mergeCells count="6">
    <mergeCell ref="D35:F35"/>
    <mergeCell ref="C8:K8"/>
    <mergeCell ref="A11:A16"/>
    <mergeCell ref="A17:A22"/>
    <mergeCell ref="A23:A28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43" style="75" customWidth="1"/>
    <col min="2" max="10" width="17.7109375" style="75" customWidth="1"/>
    <col min="11" max="16384" width="11.42578125" style="75"/>
  </cols>
  <sheetData>
    <row r="1" spans="1:10" s="52" customFormat="1" ht="21.75" thickBot="1" x14ac:dyDescent="0.3">
      <c r="A1" s="49" t="s">
        <v>65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</row>
    <row r="3" spans="1:10" s="56" customFormat="1" ht="18.75" x14ac:dyDescent="0.25">
      <c r="A3" s="55" t="s">
        <v>63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s="59" customFormat="1" ht="12.75" x14ac:dyDescent="0.2">
      <c r="A4" s="57" t="s">
        <v>25</v>
      </c>
      <c r="B4" s="58"/>
      <c r="C4" s="58"/>
      <c r="D4" s="58"/>
      <c r="E4" s="58"/>
      <c r="F4" s="58"/>
      <c r="G4" s="58"/>
      <c r="H4" s="58"/>
      <c r="I4" s="58"/>
      <c r="J4" s="58"/>
    </row>
    <row r="5" spans="1:10" s="59" customFormat="1" ht="12.75" x14ac:dyDescent="0.2">
      <c r="A5" s="58"/>
      <c r="B5" s="58"/>
      <c r="C5" s="58"/>
      <c r="D5" s="58"/>
      <c r="E5" s="58"/>
      <c r="F5" s="58"/>
      <c r="G5" s="58"/>
      <c r="H5" s="58"/>
      <c r="I5" s="58"/>
      <c r="J5" s="58"/>
    </row>
    <row r="6" spans="1:10" s="54" customFormat="1" ht="24.95" customHeight="1" x14ac:dyDescent="0.2">
      <c r="A6" s="60"/>
      <c r="B6" s="78" t="s">
        <v>32</v>
      </c>
      <c r="C6" s="78" t="s">
        <v>33</v>
      </c>
      <c r="D6" s="78" t="s">
        <v>34</v>
      </c>
      <c r="E6" s="78" t="s">
        <v>35</v>
      </c>
      <c r="F6" s="78" t="s">
        <v>36</v>
      </c>
      <c r="G6" s="78" t="s">
        <v>37</v>
      </c>
      <c r="H6" s="78" t="s">
        <v>38</v>
      </c>
      <c r="I6" s="78" t="s">
        <v>39</v>
      </c>
      <c r="J6" s="78" t="s">
        <v>40</v>
      </c>
    </row>
    <row r="7" spans="1:10" s="63" customFormat="1" ht="24.95" customHeight="1" x14ac:dyDescent="0.25">
      <c r="A7" s="97" t="s">
        <v>15</v>
      </c>
      <c r="B7" s="209">
        <f>Location!C9</f>
        <v>0</v>
      </c>
      <c r="C7" s="210"/>
      <c r="D7" s="210"/>
      <c r="E7" s="210"/>
      <c r="F7" s="210"/>
      <c r="G7" s="210"/>
      <c r="H7" s="210"/>
      <c r="I7" s="210"/>
      <c r="J7" s="211"/>
    </row>
    <row r="8" spans="1:10" s="63" customFormat="1" ht="24.95" customHeight="1" x14ac:dyDescent="0.25">
      <c r="A8" s="97" t="s">
        <v>92</v>
      </c>
      <c r="B8" s="99">
        <f>Location!C10</f>
        <v>0</v>
      </c>
      <c r="C8" s="99">
        <f>Location!D10</f>
        <v>0</v>
      </c>
      <c r="D8" s="99">
        <f>Location!E10</f>
        <v>0</v>
      </c>
      <c r="E8" s="99">
        <f>Location!F10</f>
        <v>0</v>
      </c>
      <c r="F8" s="99">
        <f>Location!G10</f>
        <v>0</v>
      </c>
      <c r="G8" s="99">
        <f>Location!H10</f>
        <v>0</v>
      </c>
      <c r="H8" s="99">
        <f>Location!I10</f>
        <v>0</v>
      </c>
      <c r="I8" s="99">
        <f>Location!J10</f>
        <v>0</v>
      </c>
      <c r="J8" s="100">
        <f>Location!K10</f>
        <v>0</v>
      </c>
    </row>
    <row r="9" spans="1:10" s="63" customFormat="1" ht="24.95" customHeight="1" thickBot="1" x14ac:dyDescent="0.3">
      <c r="A9" s="97" t="s">
        <v>93</v>
      </c>
      <c r="B9" s="84">
        <f>Location!C42</f>
        <v>0</v>
      </c>
      <c r="C9" s="84">
        <f>Location!D42</f>
        <v>0</v>
      </c>
      <c r="D9" s="84">
        <f>Location!E42</f>
        <v>0</v>
      </c>
      <c r="E9" s="84">
        <f>Location!F42</f>
        <v>0</v>
      </c>
      <c r="F9" s="84">
        <f>Location!G42</f>
        <v>0</v>
      </c>
      <c r="G9" s="84">
        <f>Location!H42</f>
        <v>0</v>
      </c>
      <c r="H9" s="84">
        <f>Location!I42</f>
        <v>0</v>
      </c>
      <c r="I9" s="84">
        <f>Location!J42</f>
        <v>0</v>
      </c>
      <c r="J9" s="83">
        <f>Location!K42</f>
        <v>0</v>
      </c>
    </row>
    <row r="10" spans="1:10" s="63" customFormat="1" ht="24.95" customHeight="1" thickBot="1" x14ac:dyDescent="0.3">
      <c r="A10" s="62" t="s">
        <v>106</v>
      </c>
      <c r="B10" s="64"/>
      <c r="C10" s="64"/>
      <c r="D10" s="65"/>
      <c r="E10" s="65"/>
      <c r="F10" s="65"/>
      <c r="G10" s="65"/>
      <c r="H10" s="65"/>
      <c r="I10" s="65"/>
      <c r="J10" s="65"/>
    </row>
    <row r="11" spans="1:10" s="63" customFormat="1" ht="24.95" customHeight="1" thickBot="1" x14ac:dyDescent="0.3">
      <c r="A11" s="62" t="s">
        <v>105</v>
      </c>
      <c r="B11" s="66"/>
      <c r="C11" s="66"/>
      <c r="D11" s="66"/>
      <c r="E11" s="66"/>
      <c r="F11" s="66"/>
      <c r="G11" s="66"/>
      <c r="H11" s="66"/>
      <c r="I11" s="66"/>
      <c r="J11" s="66"/>
    </row>
    <row r="12" spans="1:10" s="63" customFormat="1" ht="24.95" customHeight="1" thickBot="1" x14ac:dyDescent="0.3">
      <c r="A12" s="62" t="s">
        <v>107</v>
      </c>
      <c r="B12" s="64"/>
      <c r="C12" s="64"/>
      <c r="D12" s="65"/>
      <c r="E12" s="65"/>
      <c r="F12" s="65"/>
      <c r="G12" s="65"/>
      <c r="H12" s="65"/>
      <c r="I12" s="65"/>
      <c r="J12" s="65"/>
    </row>
    <row r="13" spans="1:10" s="63" customFormat="1" ht="24.95" customHeight="1" thickBot="1" x14ac:dyDescent="0.3">
      <c r="A13" s="62" t="s">
        <v>108</v>
      </c>
      <c r="B13" s="66"/>
      <c r="C13" s="66"/>
      <c r="D13" s="66"/>
      <c r="E13" s="66"/>
      <c r="F13" s="66"/>
      <c r="G13" s="66"/>
      <c r="H13" s="66"/>
      <c r="I13" s="66"/>
      <c r="J13" s="66"/>
    </row>
    <row r="14" spans="1:10" s="63" customFormat="1" x14ac:dyDescent="0.25">
      <c r="A14" s="77"/>
      <c r="B14" s="69"/>
      <c r="C14" s="69"/>
      <c r="D14" s="69"/>
      <c r="E14" s="69"/>
      <c r="F14" s="69"/>
      <c r="G14" s="69"/>
      <c r="H14" s="69"/>
      <c r="I14" s="69"/>
      <c r="J14" s="69"/>
    </row>
    <row r="15" spans="1:10" s="56" customFormat="1" ht="18.75" x14ac:dyDescent="0.25">
      <c r="A15" s="55" t="s">
        <v>66</v>
      </c>
      <c r="B15" s="55"/>
      <c r="C15" s="55"/>
      <c r="D15" s="55"/>
      <c r="E15" s="55"/>
      <c r="F15" s="55"/>
      <c r="G15" s="55"/>
      <c r="H15" s="55"/>
      <c r="I15" s="55"/>
      <c r="J15" s="55"/>
    </row>
    <row r="16" spans="1:10" s="54" customFormat="1" ht="12.75" x14ac:dyDescent="0.2">
      <c r="A16" s="57" t="s">
        <v>25</v>
      </c>
      <c r="B16" s="53"/>
      <c r="C16" s="53"/>
      <c r="D16" s="53"/>
      <c r="E16" s="53"/>
      <c r="F16" s="53"/>
      <c r="G16" s="53"/>
      <c r="H16" s="53"/>
      <c r="I16" s="53"/>
      <c r="J16" s="70"/>
    </row>
    <row r="17" spans="1:10" s="59" customFormat="1" ht="12.75" x14ac:dyDescent="0.2">
      <c r="A17" s="58"/>
      <c r="B17" s="58"/>
      <c r="C17" s="58"/>
      <c r="D17" s="58"/>
      <c r="E17" s="58"/>
      <c r="F17" s="58"/>
      <c r="G17" s="58"/>
      <c r="H17" s="58"/>
      <c r="I17" s="58"/>
      <c r="J17" s="58"/>
    </row>
    <row r="18" spans="1:10" s="54" customFormat="1" ht="24.95" customHeight="1" x14ac:dyDescent="0.2">
      <c r="A18" s="72"/>
      <c r="B18" s="73" t="s">
        <v>32</v>
      </c>
      <c r="C18" s="73" t="s">
        <v>33</v>
      </c>
      <c r="D18" s="73" t="s">
        <v>34</v>
      </c>
      <c r="E18" s="73" t="s">
        <v>35</v>
      </c>
      <c r="F18" s="73" t="s">
        <v>36</v>
      </c>
      <c r="G18" s="73" t="s">
        <v>37</v>
      </c>
      <c r="H18" s="73" t="s">
        <v>38</v>
      </c>
      <c r="I18" s="73" t="s">
        <v>39</v>
      </c>
      <c r="J18" s="73" t="s">
        <v>40</v>
      </c>
    </row>
    <row r="19" spans="1:10" s="63" customFormat="1" ht="24.95" customHeight="1" x14ac:dyDescent="0.25">
      <c r="A19" s="98" t="s">
        <v>15</v>
      </c>
      <c r="B19" s="209">
        <f>Location!C9</f>
        <v>0</v>
      </c>
      <c r="C19" s="210"/>
      <c r="D19" s="210"/>
      <c r="E19" s="210"/>
      <c r="F19" s="210"/>
      <c r="G19" s="210"/>
      <c r="H19" s="210"/>
      <c r="I19" s="210"/>
      <c r="J19" s="211"/>
    </row>
    <row r="20" spans="1:10" s="63" customFormat="1" ht="24.95" customHeight="1" x14ac:dyDescent="0.25">
      <c r="A20" s="97" t="s">
        <v>92</v>
      </c>
      <c r="B20" s="102">
        <f>Location!C10</f>
        <v>0</v>
      </c>
      <c r="C20" s="102">
        <f>Location!D10</f>
        <v>0</v>
      </c>
      <c r="D20" s="102">
        <f>Location!E10</f>
        <v>0</v>
      </c>
      <c r="E20" s="102">
        <f>Location!F10</f>
        <v>0</v>
      </c>
      <c r="F20" s="102">
        <f>Location!G10</f>
        <v>0</v>
      </c>
      <c r="G20" s="102">
        <f>Location!H10</f>
        <v>0</v>
      </c>
      <c r="H20" s="102">
        <f>Location!I10</f>
        <v>0</v>
      </c>
      <c r="I20" s="102">
        <f>Location!J10</f>
        <v>0</v>
      </c>
      <c r="J20" s="102">
        <f>Location!K10</f>
        <v>0</v>
      </c>
    </row>
    <row r="21" spans="1:10" s="63" customFormat="1" ht="24.95" customHeight="1" thickBot="1" x14ac:dyDescent="0.3">
      <c r="A21" s="97" t="s">
        <v>93</v>
      </c>
      <c r="B21" s="102">
        <f>Location!C42</f>
        <v>0</v>
      </c>
      <c r="C21" s="102">
        <f>Location!D42</f>
        <v>0</v>
      </c>
      <c r="D21" s="102">
        <f>Location!E42</f>
        <v>0</v>
      </c>
      <c r="E21" s="102">
        <f>Location!F42</f>
        <v>0</v>
      </c>
      <c r="F21" s="102">
        <f>Location!G42</f>
        <v>0</v>
      </c>
      <c r="G21" s="102">
        <f>Location!H42</f>
        <v>0</v>
      </c>
      <c r="H21" s="102">
        <f>Location!I42</f>
        <v>0</v>
      </c>
      <c r="I21" s="102">
        <f>Location!J42</f>
        <v>0</v>
      </c>
      <c r="J21" s="102">
        <f>Location!K42</f>
        <v>0</v>
      </c>
    </row>
    <row r="22" spans="1:10" s="63" customFormat="1" ht="24.95" customHeight="1" thickBot="1" x14ac:dyDescent="0.3">
      <c r="A22" s="62" t="s">
        <v>64</v>
      </c>
      <c r="B22" s="64"/>
      <c r="C22" s="64"/>
      <c r="D22" s="65"/>
      <c r="E22" s="65"/>
      <c r="F22" s="65"/>
      <c r="G22" s="65"/>
      <c r="H22" s="65"/>
      <c r="I22" s="65"/>
      <c r="J22" s="65"/>
    </row>
    <row r="23" spans="1:10" s="63" customFormat="1" ht="24.95" customHeight="1" thickBot="1" x14ac:dyDescent="0.3">
      <c r="A23" s="62" t="s">
        <v>122</v>
      </c>
      <c r="B23" s="66"/>
      <c r="C23" s="66"/>
      <c r="D23" s="66"/>
      <c r="E23" s="66"/>
      <c r="F23" s="66"/>
      <c r="G23" s="66"/>
      <c r="H23" s="66"/>
      <c r="I23" s="66"/>
      <c r="J23" s="66"/>
    </row>
    <row r="24" spans="1:10" s="63" customFormat="1" ht="24.95" customHeight="1" thickBot="1" x14ac:dyDescent="0.3">
      <c r="A24" s="62" t="s">
        <v>114</v>
      </c>
      <c r="B24" s="64"/>
      <c r="C24" s="64"/>
      <c r="D24" s="65"/>
      <c r="E24" s="65"/>
      <c r="F24" s="65"/>
      <c r="G24" s="65"/>
      <c r="H24" s="65"/>
      <c r="I24" s="65"/>
      <c r="J24" s="65"/>
    </row>
    <row r="25" spans="1:10" s="63" customFormat="1" ht="24.95" customHeight="1" thickBot="1" x14ac:dyDescent="0.3">
      <c r="A25" s="62" t="s">
        <v>117</v>
      </c>
      <c r="B25" s="66"/>
      <c r="C25" s="66"/>
      <c r="D25" s="66"/>
      <c r="E25" s="66"/>
      <c r="F25" s="66"/>
      <c r="G25" s="66"/>
      <c r="H25" s="66"/>
      <c r="I25" s="66"/>
      <c r="J25" s="66"/>
    </row>
    <row r="26" spans="1:10" s="63" customFormat="1" ht="24.95" customHeight="1" thickBot="1" x14ac:dyDescent="0.3">
      <c r="A26" s="62" t="s">
        <v>115</v>
      </c>
      <c r="B26" s="64"/>
      <c r="C26" s="64"/>
      <c r="D26" s="65"/>
      <c r="E26" s="65"/>
      <c r="F26" s="65"/>
      <c r="G26" s="65"/>
      <c r="H26" s="65"/>
      <c r="I26" s="65"/>
      <c r="J26" s="65"/>
    </row>
    <row r="27" spans="1:10" s="63" customFormat="1" ht="24.95" customHeight="1" thickBot="1" x14ac:dyDescent="0.3">
      <c r="A27" s="62" t="s">
        <v>118</v>
      </c>
      <c r="B27" s="66"/>
      <c r="C27" s="66"/>
      <c r="D27" s="66"/>
      <c r="E27" s="66"/>
      <c r="F27" s="66"/>
      <c r="G27" s="66"/>
      <c r="H27" s="66"/>
      <c r="I27" s="66"/>
      <c r="J27" s="66"/>
    </row>
    <row r="28" spans="1:10" s="63" customFormat="1" ht="24.95" customHeight="1" thickBot="1" x14ac:dyDescent="0.3">
      <c r="A28" s="62" t="s">
        <v>116</v>
      </c>
      <c r="B28" s="64"/>
      <c r="C28" s="64"/>
      <c r="D28" s="65"/>
      <c r="E28" s="65"/>
      <c r="F28" s="65"/>
      <c r="G28" s="65"/>
      <c r="H28" s="65"/>
      <c r="I28" s="65"/>
      <c r="J28" s="65"/>
    </row>
    <row r="29" spans="1:10" s="63" customFormat="1" ht="39" thickBot="1" x14ac:dyDescent="0.3">
      <c r="A29" s="62" t="s">
        <v>119</v>
      </c>
      <c r="B29" s="66"/>
      <c r="C29" s="66"/>
      <c r="D29" s="66"/>
      <c r="E29" s="66"/>
      <c r="F29" s="66"/>
      <c r="G29" s="66"/>
      <c r="H29" s="66"/>
      <c r="I29" s="66"/>
      <c r="J29" s="66"/>
    </row>
    <row r="30" spans="1:10" s="63" customFormat="1" ht="24.95" customHeight="1" thickBot="1" x14ac:dyDescent="0.3">
      <c r="A30" s="62" t="s">
        <v>111</v>
      </c>
      <c r="B30" s="64"/>
      <c r="C30" s="64"/>
      <c r="D30" s="65"/>
      <c r="E30" s="65"/>
      <c r="F30" s="65"/>
      <c r="G30" s="65"/>
      <c r="H30" s="65"/>
      <c r="I30" s="65"/>
      <c r="J30" s="65"/>
    </row>
    <row r="31" spans="1:10" s="63" customFormat="1" ht="24.95" customHeight="1" thickBot="1" x14ac:dyDescent="0.3">
      <c r="A31" s="62" t="s">
        <v>110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0" s="63" customFormat="1" ht="24.95" customHeight="1" thickBot="1" x14ac:dyDescent="0.3">
      <c r="A32" s="62" t="s">
        <v>112</v>
      </c>
      <c r="B32" s="64"/>
      <c r="C32" s="64"/>
      <c r="D32" s="65"/>
      <c r="E32" s="65"/>
      <c r="F32" s="65"/>
      <c r="G32" s="65"/>
      <c r="H32" s="65"/>
      <c r="I32" s="65"/>
      <c r="J32" s="65"/>
    </row>
    <row r="33" spans="1:10" s="63" customFormat="1" ht="42" customHeight="1" thickBot="1" x14ac:dyDescent="0.3">
      <c r="A33" s="62" t="s">
        <v>113</v>
      </c>
      <c r="B33" s="66"/>
      <c r="C33" s="66"/>
      <c r="D33" s="66"/>
      <c r="E33" s="66"/>
      <c r="F33" s="66"/>
      <c r="G33" s="66"/>
      <c r="H33" s="66"/>
      <c r="I33" s="66"/>
      <c r="J33" s="66"/>
    </row>
    <row r="35" spans="1:10" s="56" customFormat="1" ht="18.75" x14ac:dyDescent="0.25">
      <c r="A35" s="55" t="s">
        <v>67</v>
      </c>
      <c r="B35" s="55"/>
      <c r="C35" s="55"/>
      <c r="D35" s="55"/>
      <c r="E35" s="55"/>
      <c r="F35" s="55"/>
      <c r="G35" s="55"/>
      <c r="H35" s="55"/>
      <c r="I35" s="55"/>
      <c r="J35" s="55"/>
    </row>
    <row r="36" spans="1:10" s="54" customFormat="1" ht="12.75" x14ac:dyDescent="0.2">
      <c r="A36" s="57" t="s">
        <v>25</v>
      </c>
      <c r="B36" s="53"/>
      <c r="C36" s="53"/>
      <c r="D36" s="53"/>
      <c r="E36" s="53"/>
      <c r="F36" s="53"/>
      <c r="G36" s="53"/>
      <c r="H36" s="53"/>
      <c r="I36" s="53"/>
      <c r="J36" s="70"/>
    </row>
    <row r="37" spans="1:10" s="54" customFormat="1" ht="12.75" x14ac:dyDescent="0.2">
      <c r="A37" s="57" t="s">
        <v>73</v>
      </c>
      <c r="B37" s="53"/>
      <c r="C37" s="53"/>
      <c r="D37" s="53"/>
      <c r="E37" s="53"/>
      <c r="F37" s="53"/>
      <c r="G37" s="53"/>
      <c r="H37" s="53"/>
      <c r="I37" s="53"/>
      <c r="J37" s="70"/>
    </row>
    <row r="38" spans="1:10" s="59" customFormat="1" ht="12.75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</row>
    <row r="39" spans="1:10" s="54" customFormat="1" ht="24.95" customHeight="1" x14ac:dyDescent="0.25">
      <c r="A39" s="74"/>
      <c r="B39" s="215" t="s">
        <v>68</v>
      </c>
      <c r="C39" s="216"/>
      <c r="D39" s="217"/>
      <c r="E39" s="190" t="s">
        <v>72</v>
      </c>
      <c r="F39" s="53"/>
      <c r="G39" s="53"/>
      <c r="H39" s="53"/>
      <c r="I39" s="53"/>
      <c r="J39" s="53"/>
    </row>
    <row r="40" spans="1:10" s="63" customFormat="1" ht="24.95" customHeight="1" thickBot="1" x14ac:dyDescent="0.3">
      <c r="A40" s="85" t="s">
        <v>109</v>
      </c>
      <c r="B40" s="84" t="s">
        <v>69</v>
      </c>
      <c r="C40" s="84" t="s">
        <v>70</v>
      </c>
      <c r="D40" s="84" t="s">
        <v>71</v>
      </c>
      <c r="E40" s="218"/>
      <c r="F40" s="53"/>
      <c r="G40" s="53"/>
      <c r="H40" s="53"/>
      <c r="I40" s="53"/>
      <c r="J40" s="53"/>
    </row>
    <row r="41" spans="1:10" s="63" customFormat="1" ht="24.95" customHeight="1" thickBot="1" x14ac:dyDescent="0.3">
      <c r="A41" s="62" t="s">
        <v>74</v>
      </c>
      <c r="B41" s="64"/>
      <c r="C41" s="64"/>
      <c r="D41" s="65"/>
      <c r="E41" s="65"/>
      <c r="F41" s="53"/>
      <c r="G41" s="53"/>
      <c r="H41" s="53"/>
      <c r="I41" s="53"/>
      <c r="J41" s="53"/>
    </row>
    <row r="42" spans="1:10" s="63" customFormat="1" ht="24.95" customHeight="1" thickBot="1" x14ac:dyDescent="0.3">
      <c r="A42" s="62" t="s">
        <v>75</v>
      </c>
      <c r="B42" s="66"/>
      <c r="C42" s="66"/>
      <c r="D42" s="66"/>
      <c r="E42" s="66"/>
      <c r="F42" s="53"/>
      <c r="G42" s="53"/>
      <c r="H42" s="53"/>
      <c r="I42" s="53"/>
      <c r="J42" s="53"/>
    </row>
    <row r="43" spans="1:10" s="63" customFormat="1" ht="24.95" customHeight="1" thickBot="1" x14ac:dyDescent="0.3">
      <c r="A43" s="62" t="s">
        <v>74</v>
      </c>
      <c r="B43" s="64"/>
      <c r="C43" s="64"/>
      <c r="D43" s="65"/>
      <c r="E43" s="65"/>
      <c r="F43" s="53"/>
      <c r="G43" s="53"/>
      <c r="H43" s="53"/>
      <c r="I43" s="53"/>
      <c r="J43" s="53"/>
    </row>
    <row r="44" spans="1:10" s="63" customFormat="1" ht="24.95" customHeight="1" thickBot="1" x14ac:dyDescent="0.3">
      <c r="A44" s="62" t="s">
        <v>76</v>
      </c>
      <c r="B44" s="66"/>
      <c r="C44" s="66"/>
      <c r="D44" s="66"/>
      <c r="E44" s="66"/>
      <c r="F44" s="53"/>
      <c r="G44" s="53"/>
      <c r="H44" s="53"/>
      <c r="I44" s="53"/>
      <c r="J44" s="53"/>
    </row>
    <row r="45" spans="1:10" s="63" customFormat="1" ht="24.95" customHeight="1" thickBot="1" x14ac:dyDescent="0.3">
      <c r="A45" s="62" t="s">
        <v>74</v>
      </c>
      <c r="B45" s="64"/>
      <c r="C45" s="64"/>
      <c r="D45" s="65"/>
      <c r="E45" s="65"/>
      <c r="F45" s="53"/>
      <c r="G45" s="53"/>
      <c r="H45" s="53"/>
      <c r="I45" s="53"/>
      <c r="J45" s="53"/>
    </row>
    <row r="46" spans="1:10" s="63" customFormat="1" ht="24.95" customHeight="1" thickBot="1" x14ac:dyDescent="0.3">
      <c r="A46" s="62" t="s">
        <v>120</v>
      </c>
      <c r="B46" s="66"/>
      <c r="C46" s="66"/>
      <c r="D46" s="66"/>
      <c r="E46" s="66"/>
      <c r="F46" s="53"/>
      <c r="G46" s="53"/>
      <c r="H46" s="53"/>
      <c r="I46" s="53"/>
      <c r="J46" s="53"/>
    </row>
    <row r="47" spans="1:10" s="63" customFormat="1" ht="24.95" customHeight="1" thickBot="1" x14ac:dyDescent="0.3">
      <c r="A47" s="62" t="s">
        <v>74</v>
      </c>
      <c r="B47" s="64"/>
      <c r="C47" s="64"/>
      <c r="D47" s="65"/>
      <c r="E47" s="65"/>
      <c r="F47" s="53"/>
      <c r="G47" s="53"/>
      <c r="H47" s="53"/>
      <c r="I47" s="53"/>
      <c r="J47" s="53"/>
    </row>
    <row r="48" spans="1:10" s="63" customFormat="1" ht="24.95" customHeight="1" thickBot="1" x14ac:dyDescent="0.3">
      <c r="A48" s="62" t="s">
        <v>121</v>
      </c>
      <c r="B48" s="66"/>
      <c r="C48" s="66"/>
      <c r="D48" s="66"/>
      <c r="E48" s="66"/>
      <c r="F48" s="53"/>
      <c r="G48" s="53"/>
      <c r="H48" s="53"/>
      <c r="I48" s="53"/>
      <c r="J48" s="53"/>
    </row>
    <row r="49" spans="1:10" s="63" customFormat="1" ht="24.95" customHeight="1" thickBot="1" x14ac:dyDescent="0.3">
      <c r="A49" s="62" t="s">
        <v>74</v>
      </c>
      <c r="B49" s="64"/>
      <c r="C49" s="64"/>
      <c r="D49" s="65"/>
      <c r="E49" s="86"/>
      <c r="F49" s="53"/>
      <c r="G49" s="53"/>
      <c r="H49" s="53"/>
      <c r="I49" s="53"/>
      <c r="J49" s="53"/>
    </row>
    <row r="50" spans="1:10" s="63" customFormat="1" ht="24.95" customHeight="1" thickBot="1" x14ac:dyDescent="0.3">
      <c r="A50" s="62" t="s">
        <v>77</v>
      </c>
      <c r="B50" s="66"/>
      <c r="C50" s="66"/>
      <c r="D50" s="66"/>
      <c r="E50" s="87"/>
      <c r="F50" s="53"/>
      <c r="G50" s="53"/>
      <c r="H50" s="53"/>
      <c r="I50" s="53"/>
      <c r="J50" s="53"/>
    </row>
  </sheetData>
  <sheetProtection sheet="1" objects="1" scenarios="1"/>
  <mergeCells count="4">
    <mergeCell ref="B39:D39"/>
    <mergeCell ref="E39:E40"/>
    <mergeCell ref="B7:J7"/>
    <mergeCell ref="B19:J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9"/>
  <sheetViews>
    <sheetView showGridLines="0" workbookViewId="0"/>
  </sheetViews>
  <sheetFormatPr baseColWidth="10" defaultRowHeight="15" x14ac:dyDescent="0.25"/>
  <cols>
    <col min="1" max="1" width="2.140625" style="1" customWidth="1"/>
    <col min="2" max="2" width="5.7109375" style="1" customWidth="1"/>
    <col min="3" max="3" width="118" style="9" customWidth="1"/>
  </cols>
  <sheetData>
    <row r="2" spans="1:3" s="1" customFormat="1" ht="18" x14ac:dyDescent="0.2">
      <c r="A2" s="20"/>
      <c r="B2" s="20"/>
      <c r="C2" s="21" t="s">
        <v>3</v>
      </c>
    </row>
    <row r="3" spans="1:3" s="1" customFormat="1" ht="12.75" x14ac:dyDescent="0.2">
      <c r="C3" s="10"/>
    </row>
    <row r="4" spans="1:3" s="1" customFormat="1" ht="23.25" x14ac:dyDescent="0.2">
      <c r="A4" s="11"/>
      <c r="B4" s="11"/>
      <c r="C4" s="5" t="s">
        <v>1</v>
      </c>
    </row>
    <row r="5" spans="1:3" s="1" customFormat="1" ht="13.5" thickBot="1" x14ac:dyDescent="0.25">
      <c r="C5" s="9"/>
    </row>
    <row r="6" spans="1:3" s="1" customFormat="1" ht="14.25" thickTop="1" thickBot="1" x14ac:dyDescent="0.25">
      <c r="B6" s="19"/>
      <c r="C6" s="12" t="s">
        <v>19</v>
      </c>
    </row>
    <row r="7" spans="1:3" s="1" customFormat="1" ht="6" customHeight="1" thickTop="1" x14ac:dyDescent="0.2">
      <c r="A7" s="6"/>
      <c r="B7" s="6"/>
      <c r="C7" s="13"/>
    </row>
    <row r="8" spans="1:3" s="1" customFormat="1" ht="34.5" customHeight="1" x14ac:dyDescent="0.2">
      <c r="B8" s="14"/>
      <c r="C8" s="48" t="s">
        <v>24</v>
      </c>
    </row>
    <row r="9" spans="1:3" s="1" customFormat="1" ht="18.75" customHeight="1" x14ac:dyDescent="0.2">
      <c r="B9" s="14"/>
      <c r="C9" s="15" t="s">
        <v>126</v>
      </c>
    </row>
    <row r="10" spans="1:3" s="1" customFormat="1" ht="21" customHeight="1" x14ac:dyDescent="0.2">
      <c r="B10" s="14"/>
      <c r="C10" s="15" t="s">
        <v>18</v>
      </c>
    </row>
    <row r="11" spans="1:3" s="1" customFormat="1" ht="43.5" customHeight="1" x14ac:dyDescent="0.2">
      <c r="B11" s="16"/>
      <c r="C11" s="25" t="s">
        <v>123</v>
      </c>
    </row>
    <row r="12" spans="1:3" s="1" customFormat="1" ht="20.25" customHeight="1" x14ac:dyDescent="0.2">
      <c r="B12" s="16"/>
      <c r="C12" s="45" t="s">
        <v>20</v>
      </c>
    </row>
    <row r="13" spans="1:3" s="17" customFormat="1" ht="34.5" customHeight="1" x14ac:dyDescent="0.2">
      <c r="B13" s="18"/>
      <c r="C13" s="46" t="s">
        <v>4</v>
      </c>
    </row>
    <row r="14" spans="1:3" s="1" customFormat="1" ht="30.75" customHeight="1" x14ac:dyDescent="0.2">
      <c r="B14" s="15"/>
      <c r="C14" s="47" t="s">
        <v>124</v>
      </c>
    </row>
    <row r="15" spans="1:3" s="1" customFormat="1" ht="29.25" customHeight="1" x14ac:dyDescent="0.2">
      <c r="B15" s="15"/>
      <c r="C15" s="47" t="s">
        <v>5</v>
      </c>
    </row>
    <row r="16" spans="1:3" s="1" customFormat="1" ht="12.75" x14ac:dyDescent="0.2">
      <c r="C16" s="9"/>
    </row>
    <row r="17" spans="2:3" s="1" customFormat="1" ht="12.75" x14ac:dyDescent="0.2">
      <c r="B17" s="1" t="s">
        <v>6</v>
      </c>
    </row>
    <row r="18" spans="2:3" s="1" customFormat="1" ht="21.95" customHeight="1" x14ac:dyDescent="0.2">
      <c r="C18" s="105" t="s">
        <v>125</v>
      </c>
    </row>
    <row r="19" spans="2:3" s="1" customFormat="1" ht="21.95" customHeight="1" x14ac:dyDescent="0.2">
      <c r="C19" s="105" t="s">
        <v>7</v>
      </c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26"/>
  <sheetViews>
    <sheetView showGridLines="0" zoomScaleNormal="100" zoomScaleSheetLayoutView="55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" x14ac:dyDescent="0.25"/>
  <cols>
    <col min="1" max="1" width="40.7109375" style="30" customWidth="1"/>
    <col min="2" max="2" width="13.28515625" style="23" customWidth="1"/>
    <col min="3" max="10" width="13.28515625" style="22" customWidth="1"/>
    <col min="11" max="11" width="4.7109375" style="22" customWidth="1"/>
    <col min="12" max="12" width="35.7109375" style="22" customWidth="1"/>
    <col min="13" max="21" width="13.28515625" style="22" customWidth="1"/>
    <col min="22" max="22" width="4.7109375" style="22" customWidth="1"/>
    <col min="23" max="23" width="35.7109375" style="22" customWidth="1"/>
    <col min="24" max="32" width="13.28515625" style="22" customWidth="1"/>
    <col min="33" max="33" width="4.7109375" style="22" customWidth="1"/>
    <col min="34" max="34" width="35.7109375" style="22" customWidth="1"/>
    <col min="35" max="43" width="13.28515625" style="22" customWidth="1"/>
    <col min="44" max="44" width="4.7109375" style="22" customWidth="1"/>
    <col min="45" max="45" width="35.7109375" style="22" customWidth="1"/>
    <col min="46" max="54" width="13.28515625" style="22" customWidth="1"/>
    <col min="55" max="16384" width="11.42578125" style="22"/>
  </cols>
  <sheetData>
    <row r="1" spans="1:54" ht="18.95" customHeight="1" thickBot="1" x14ac:dyDescent="0.3">
      <c r="A1" s="26" t="s">
        <v>8</v>
      </c>
      <c r="B1" s="28"/>
      <c r="C1" s="29" t="s">
        <v>258</v>
      </c>
      <c r="D1" s="27"/>
      <c r="E1" s="27"/>
      <c r="I1" s="181" t="s">
        <v>259</v>
      </c>
      <c r="J1" s="182">
        <f>5*$B$5+4*$B$6+3*$B$7+4*$B$8+3*$B$9+2*$B$10</f>
        <v>4.5199999999999996</v>
      </c>
      <c r="N1" s="29" t="s">
        <v>258</v>
      </c>
      <c r="Y1" s="29" t="s">
        <v>258</v>
      </c>
      <c r="AJ1" s="29" t="s">
        <v>258</v>
      </c>
      <c r="AU1" s="29" t="s">
        <v>258</v>
      </c>
    </row>
    <row r="2" spans="1:54" ht="15.75" thickBot="1" x14ac:dyDescent="0.3">
      <c r="A2" s="187" t="s">
        <v>179</v>
      </c>
      <c r="B2" s="146"/>
      <c r="C2" s="147"/>
      <c r="D2" s="147"/>
      <c r="E2" s="183" t="s">
        <v>260</v>
      </c>
      <c r="F2" s="148">
        <v>3000</v>
      </c>
      <c r="G2" s="184" t="s">
        <v>261</v>
      </c>
      <c r="H2" s="147"/>
      <c r="I2" s="185" t="s">
        <v>262</v>
      </c>
      <c r="J2" s="186">
        <f>F2/2</f>
        <v>1500</v>
      </c>
      <c r="L2" s="150" t="s">
        <v>193</v>
      </c>
      <c r="M2" s="151"/>
      <c r="N2" s="151"/>
      <c r="O2" s="151"/>
      <c r="P2" s="151"/>
      <c r="Q2" s="151"/>
      <c r="R2" s="151"/>
      <c r="S2" s="151"/>
      <c r="T2" s="151"/>
      <c r="U2" s="152"/>
      <c r="W2" s="150" t="s">
        <v>222</v>
      </c>
      <c r="X2" s="151"/>
      <c r="Y2" s="151"/>
      <c r="Z2" s="151"/>
      <c r="AA2" s="151"/>
      <c r="AB2" s="151"/>
      <c r="AC2" s="151"/>
      <c r="AD2" s="151"/>
      <c r="AE2" s="151"/>
      <c r="AF2" s="152"/>
      <c r="AH2" s="150" t="s">
        <v>194</v>
      </c>
      <c r="AI2" s="151"/>
      <c r="AJ2" s="151"/>
      <c r="AK2" s="151"/>
      <c r="AL2" s="151"/>
      <c r="AM2" s="151"/>
      <c r="AN2" s="151"/>
      <c r="AO2" s="151"/>
      <c r="AP2" s="151"/>
      <c r="AQ2" s="152"/>
      <c r="AS2" s="150" t="s">
        <v>197</v>
      </c>
      <c r="AT2" s="151"/>
      <c r="AU2" s="151"/>
      <c r="AV2" s="151"/>
      <c r="AW2" s="151"/>
      <c r="AX2" s="151"/>
      <c r="AY2" s="151"/>
      <c r="AZ2" s="151"/>
      <c r="BA2" s="151"/>
      <c r="BB2" s="152"/>
    </row>
    <row r="3" spans="1:54" ht="15.75" thickBot="1" x14ac:dyDescent="0.3">
      <c r="A3" s="119" t="s">
        <v>146</v>
      </c>
      <c r="B3" s="122" t="s">
        <v>32</v>
      </c>
      <c r="C3" s="122" t="s">
        <v>33</v>
      </c>
      <c r="D3" s="122" t="s">
        <v>34</v>
      </c>
      <c r="E3" s="122" t="s">
        <v>35</v>
      </c>
      <c r="F3" s="122" t="s">
        <v>36</v>
      </c>
      <c r="G3" s="122" t="s">
        <v>37</v>
      </c>
      <c r="H3" s="122" t="s">
        <v>38</v>
      </c>
      <c r="I3" s="122" t="s">
        <v>39</v>
      </c>
      <c r="J3" s="123" t="s">
        <v>40</v>
      </c>
      <c r="L3" s="137" t="s">
        <v>188</v>
      </c>
      <c r="M3" s="234">
        <v>0.95</v>
      </c>
      <c r="N3" s="234"/>
      <c r="O3" s="234"/>
      <c r="P3" s="234"/>
      <c r="Q3" s="234"/>
      <c r="R3" s="234"/>
      <c r="S3" s="234"/>
      <c r="T3" s="234"/>
      <c r="U3" s="235"/>
      <c r="W3" s="137" t="s">
        <v>188</v>
      </c>
      <c r="X3" s="234">
        <v>0.3</v>
      </c>
      <c r="Y3" s="234"/>
      <c r="Z3" s="234"/>
      <c r="AA3" s="234"/>
      <c r="AB3" s="234"/>
      <c r="AC3" s="234"/>
      <c r="AD3" s="234"/>
      <c r="AE3" s="234"/>
      <c r="AF3" s="235"/>
      <c r="AH3" s="119" t="s">
        <v>188</v>
      </c>
      <c r="AI3" s="219">
        <v>0.75</v>
      </c>
      <c r="AJ3" s="219"/>
      <c r="AK3" s="219"/>
      <c r="AL3" s="219"/>
      <c r="AM3" s="219"/>
      <c r="AN3" s="219"/>
      <c r="AO3" s="219"/>
      <c r="AP3" s="219"/>
      <c r="AQ3" s="220"/>
      <c r="AS3" s="119" t="s">
        <v>188</v>
      </c>
      <c r="AT3" s="219">
        <v>0.3</v>
      </c>
      <c r="AU3" s="219"/>
      <c r="AV3" s="219"/>
      <c r="AW3" s="219"/>
      <c r="AX3" s="219"/>
      <c r="AY3" s="219"/>
      <c r="AZ3" s="219"/>
      <c r="BA3" s="219"/>
      <c r="BB3" s="220"/>
    </row>
    <row r="4" spans="1:54" ht="15.75" thickBot="1" x14ac:dyDescent="0.3">
      <c r="A4" s="124" t="s">
        <v>147</v>
      </c>
      <c r="B4" s="125">
        <v>0.15</v>
      </c>
      <c r="C4" s="125">
        <v>0.01</v>
      </c>
      <c r="D4" s="125">
        <v>0.4</v>
      </c>
      <c r="E4" s="125">
        <v>0.01</v>
      </c>
      <c r="F4" s="125">
        <v>0.01</v>
      </c>
      <c r="G4" s="125">
        <v>0.05</v>
      </c>
      <c r="H4" s="125">
        <v>0.31</v>
      </c>
      <c r="I4" s="125">
        <v>0.05</v>
      </c>
      <c r="J4" s="126">
        <v>0.01</v>
      </c>
      <c r="L4" s="149" t="s">
        <v>187</v>
      </c>
      <c r="M4" s="246">
        <v>0.01</v>
      </c>
      <c r="N4" s="246"/>
      <c r="O4" s="246"/>
      <c r="P4" s="246"/>
      <c r="Q4" s="246"/>
      <c r="R4" s="246"/>
      <c r="S4" s="246"/>
      <c r="T4" s="246"/>
      <c r="U4" s="247"/>
      <c r="W4" s="149" t="s">
        <v>187</v>
      </c>
      <c r="X4" s="246">
        <v>0.05</v>
      </c>
      <c r="Y4" s="246"/>
      <c r="Z4" s="246"/>
      <c r="AA4" s="246"/>
      <c r="AB4" s="246"/>
      <c r="AC4" s="246"/>
      <c r="AD4" s="246"/>
      <c r="AE4" s="246"/>
      <c r="AF4" s="247"/>
      <c r="AH4" s="121" t="s">
        <v>187</v>
      </c>
      <c r="AI4" s="221">
        <v>0.01</v>
      </c>
      <c r="AJ4" s="221"/>
      <c r="AK4" s="221"/>
      <c r="AL4" s="221"/>
      <c r="AM4" s="221"/>
      <c r="AN4" s="221"/>
      <c r="AO4" s="221"/>
      <c r="AP4" s="221"/>
      <c r="AQ4" s="222"/>
      <c r="AS4" s="121" t="s">
        <v>187</v>
      </c>
      <c r="AT4" s="221">
        <v>0.2</v>
      </c>
      <c r="AU4" s="221"/>
      <c r="AV4" s="221"/>
      <c r="AW4" s="221"/>
      <c r="AX4" s="221"/>
      <c r="AY4" s="221"/>
      <c r="AZ4" s="221"/>
      <c r="BA4" s="221"/>
      <c r="BB4" s="222"/>
    </row>
    <row r="5" spans="1:54" x14ac:dyDescent="0.25">
      <c r="A5" s="119" t="s">
        <v>148</v>
      </c>
      <c r="B5" s="248">
        <v>0.6</v>
      </c>
      <c r="C5" s="249"/>
      <c r="D5" s="249"/>
      <c r="E5" s="249"/>
      <c r="F5" s="249"/>
      <c r="G5" s="249"/>
      <c r="H5" s="249"/>
      <c r="I5" s="249"/>
      <c r="J5" s="250"/>
      <c r="L5" s="140"/>
      <c r="M5" s="141"/>
      <c r="N5" s="142"/>
      <c r="O5" s="142"/>
      <c r="P5" s="142"/>
      <c r="Q5" s="142"/>
      <c r="R5" s="142"/>
      <c r="S5" s="142"/>
      <c r="T5" s="142"/>
      <c r="U5" s="143"/>
      <c r="W5" s="140"/>
      <c r="X5" s="141"/>
      <c r="Y5" s="142"/>
      <c r="Z5" s="142"/>
      <c r="AA5" s="142"/>
      <c r="AB5" s="142"/>
      <c r="AC5" s="142"/>
      <c r="AD5" s="142"/>
      <c r="AE5" s="142"/>
      <c r="AF5" s="143"/>
      <c r="AH5" s="140"/>
      <c r="AI5" s="141"/>
      <c r="AJ5" s="142"/>
      <c r="AK5" s="142"/>
      <c r="AL5" s="142"/>
      <c r="AM5" s="142"/>
      <c r="AN5" s="142"/>
      <c r="AO5" s="142"/>
      <c r="AP5" s="142"/>
      <c r="AQ5" s="143"/>
      <c r="AS5" s="140"/>
      <c r="AT5" s="141"/>
      <c r="AU5" s="142"/>
      <c r="AV5" s="142"/>
      <c r="AW5" s="142"/>
      <c r="AX5" s="142"/>
      <c r="AY5" s="142"/>
      <c r="AZ5" s="142"/>
      <c r="BA5" s="142"/>
      <c r="BB5" s="143"/>
    </row>
    <row r="6" spans="1:54" x14ac:dyDescent="0.25">
      <c r="A6" s="120" t="s">
        <v>149</v>
      </c>
      <c r="B6" s="243">
        <v>0.23</v>
      </c>
      <c r="C6" s="244"/>
      <c r="D6" s="244"/>
      <c r="E6" s="244"/>
      <c r="F6" s="244"/>
      <c r="G6" s="244"/>
      <c r="H6" s="244"/>
      <c r="I6" s="244"/>
      <c r="J6" s="245"/>
      <c r="L6" s="140"/>
      <c r="M6" s="141"/>
      <c r="N6" s="142"/>
      <c r="O6" s="142"/>
      <c r="P6" s="142"/>
      <c r="Q6" s="142"/>
      <c r="R6" s="142"/>
      <c r="S6" s="142"/>
      <c r="T6" s="142"/>
      <c r="U6" s="143"/>
      <c r="W6" s="140"/>
      <c r="X6" s="141"/>
      <c r="Y6" s="142"/>
      <c r="Z6" s="142"/>
      <c r="AA6" s="142"/>
      <c r="AB6" s="142"/>
      <c r="AC6" s="142"/>
      <c r="AD6" s="142"/>
      <c r="AE6" s="142"/>
      <c r="AF6" s="143"/>
      <c r="AH6" s="140"/>
      <c r="AI6" s="141"/>
      <c r="AJ6" s="142"/>
      <c r="AK6" s="142"/>
      <c r="AL6" s="142"/>
      <c r="AM6" s="142"/>
      <c r="AN6" s="142"/>
      <c r="AO6" s="142"/>
      <c r="AP6" s="142"/>
      <c r="AQ6" s="143"/>
      <c r="AS6" s="140"/>
      <c r="AT6" s="141"/>
      <c r="AU6" s="142"/>
      <c r="AV6" s="142"/>
      <c r="AW6" s="142"/>
      <c r="AX6" s="142"/>
      <c r="AY6" s="142"/>
      <c r="AZ6" s="142"/>
      <c r="BA6" s="142"/>
      <c r="BB6" s="143"/>
    </row>
    <row r="7" spans="1:54" x14ac:dyDescent="0.25">
      <c r="A7" s="120" t="s">
        <v>150</v>
      </c>
      <c r="B7" s="243">
        <v>0.01</v>
      </c>
      <c r="C7" s="244"/>
      <c r="D7" s="244"/>
      <c r="E7" s="244"/>
      <c r="F7" s="244"/>
      <c r="G7" s="244"/>
      <c r="H7" s="244"/>
      <c r="I7" s="244"/>
      <c r="J7" s="245"/>
      <c r="L7" s="140"/>
      <c r="M7" s="141"/>
      <c r="N7" s="142"/>
      <c r="O7" s="142"/>
      <c r="P7" s="142"/>
      <c r="Q7" s="142"/>
      <c r="R7" s="142"/>
      <c r="S7" s="142"/>
      <c r="T7" s="142"/>
      <c r="U7" s="143"/>
      <c r="W7" s="140"/>
      <c r="X7" s="141"/>
      <c r="Y7" s="142"/>
      <c r="Z7" s="142"/>
      <c r="AA7" s="142"/>
      <c r="AB7" s="142"/>
      <c r="AC7" s="142"/>
      <c r="AD7" s="142"/>
      <c r="AE7" s="142"/>
      <c r="AF7" s="143"/>
      <c r="AH7" s="140"/>
      <c r="AI7" s="141"/>
      <c r="AJ7" s="142"/>
      <c r="AK7" s="142"/>
      <c r="AL7" s="142"/>
      <c r="AM7" s="142"/>
      <c r="AN7" s="142"/>
      <c r="AO7" s="142"/>
      <c r="AP7" s="142"/>
      <c r="AQ7" s="143"/>
      <c r="AS7" s="140"/>
      <c r="AT7" s="141"/>
      <c r="AU7" s="142"/>
      <c r="AV7" s="142"/>
      <c r="AW7" s="142"/>
      <c r="AX7" s="142"/>
      <c r="AY7" s="142"/>
      <c r="AZ7" s="142"/>
      <c r="BA7" s="142"/>
      <c r="BB7" s="143"/>
    </row>
    <row r="8" spans="1:54" x14ac:dyDescent="0.25">
      <c r="A8" s="120" t="s">
        <v>151</v>
      </c>
      <c r="B8" s="243">
        <v>0.1</v>
      </c>
      <c r="C8" s="244"/>
      <c r="D8" s="244"/>
      <c r="E8" s="244"/>
      <c r="F8" s="244"/>
      <c r="G8" s="244"/>
      <c r="H8" s="244"/>
      <c r="I8" s="244"/>
      <c r="J8" s="245"/>
      <c r="L8" s="140"/>
      <c r="M8" s="141"/>
      <c r="N8" s="142"/>
      <c r="O8" s="142"/>
      <c r="P8" s="142"/>
      <c r="Q8" s="142"/>
      <c r="R8" s="142"/>
      <c r="S8" s="142"/>
      <c r="T8" s="142"/>
      <c r="U8" s="143"/>
      <c r="W8" s="140"/>
      <c r="X8" s="141"/>
      <c r="Y8" s="142"/>
      <c r="Z8" s="142"/>
      <c r="AA8" s="142"/>
      <c r="AB8" s="142"/>
      <c r="AC8" s="142"/>
      <c r="AD8" s="142"/>
      <c r="AE8" s="142"/>
      <c r="AF8" s="143"/>
      <c r="AH8" s="140"/>
      <c r="AI8" s="141"/>
      <c r="AJ8" s="142"/>
      <c r="AK8" s="142"/>
      <c r="AL8" s="142"/>
      <c r="AM8" s="142"/>
      <c r="AN8" s="142"/>
      <c r="AO8" s="142"/>
      <c r="AP8" s="142"/>
      <c r="AQ8" s="143"/>
      <c r="AS8" s="140"/>
      <c r="AT8" s="141"/>
      <c r="AU8" s="142"/>
      <c r="AV8" s="142"/>
      <c r="AW8" s="142"/>
      <c r="AX8" s="142"/>
      <c r="AY8" s="142"/>
      <c r="AZ8" s="142"/>
      <c r="BA8" s="142"/>
      <c r="BB8" s="143"/>
    </row>
    <row r="9" spans="1:54" x14ac:dyDescent="0.25">
      <c r="A9" s="120" t="s">
        <v>152</v>
      </c>
      <c r="B9" s="243">
        <v>0.05</v>
      </c>
      <c r="C9" s="244"/>
      <c r="D9" s="244"/>
      <c r="E9" s="244"/>
      <c r="F9" s="244"/>
      <c r="G9" s="244"/>
      <c r="H9" s="244"/>
      <c r="I9" s="244"/>
      <c r="J9" s="245"/>
      <c r="L9" s="140"/>
      <c r="M9" s="141"/>
      <c r="N9" s="142"/>
      <c r="O9" s="142"/>
      <c r="P9" s="142"/>
      <c r="Q9" s="142"/>
      <c r="R9" s="142"/>
      <c r="S9" s="142"/>
      <c r="T9" s="142"/>
      <c r="U9" s="143"/>
      <c r="W9" s="140"/>
      <c r="X9" s="141"/>
      <c r="Y9" s="142"/>
      <c r="Z9" s="142"/>
      <c r="AA9" s="142"/>
      <c r="AB9" s="142"/>
      <c r="AC9" s="142"/>
      <c r="AD9" s="142"/>
      <c r="AE9" s="142"/>
      <c r="AF9" s="143"/>
      <c r="AH9" s="140"/>
      <c r="AI9" s="141"/>
      <c r="AJ9" s="142"/>
      <c r="AK9" s="142"/>
      <c r="AL9" s="142"/>
      <c r="AM9" s="142"/>
      <c r="AN9" s="142"/>
      <c r="AO9" s="142"/>
      <c r="AP9" s="142"/>
      <c r="AQ9" s="143"/>
      <c r="AS9" s="140"/>
      <c r="AT9" s="141"/>
      <c r="AU9" s="142"/>
      <c r="AV9" s="142"/>
      <c r="AW9" s="142"/>
      <c r="AX9" s="142"/>
      <c r="AY9" s="142"/>
      <c r="AZ9" s="142"/>
      <c r="BA9" s="142"/>
      <c r="BB9" s="143"/>
    </row>
    <row r="10" spans="1:54" ht="15.75" thickBot="1" x14ac:dyDescent="0.3">
      <c r="A10" s="121" t="s">
        <v>153</v>
      </c>
      <c r="B10" s="251">
        <v>0.01</v>
      </c>
      <c r="C10" s="252"/>
      <c r="D10" s="252"/>
      <c r="E10" s="252"/>
      <c r="F10" s="252"/>
      <c r="G10" s="252"/>
      <c r="H10" s="252"/>
      <c r="I10" s="252"/>
      <c r="J10" s="253"/>
      <c r="L10" s="140"/>
      <c r="M10" s="141"/>
      <c r="N10" s="142"/>
      <c r="O10" s="142"/>
      <c r="P10" s="142"/>
      <c r="Q10" s="142"/>
      <c r="R10" s="142"/>
      <c r="S10" s="142"/>
      <c r="T10" s="142"/>
      <c r="U10" s="143"/>
      <c r="W10" s="140"/>
      <c r="X10" s="141"/>
      <c r="Y10" s="142"/>
      <c r="Z10" s="142"/>
      <c r="AA10" s="142"/>
      <c r="AB10" s="142"/>
      <c r="AC10" s="142"/>
      <c r="AD10" s="142"/>
      <c r="AE10" s="142"/>
      <c r="AF10" s="143"/>
      <c r="AH10" s="140"/>
      <c r="AI10" s="141"/>
      <c r="AJ10" s="142"/>
      <c r="AK10" s="142"/>
      <c r="AL10" s="142"/>
      <c r="AM10" s="142"/>
      <c r="AN10" s="142"/>
      <c r="AO10" s="142"/>
      <c r="AP10" s="142"/>
      <c r="AQ10" s="143"/>
      <c r="AS10" s="140"/>
      <c r="AT10" s="141"/>
      <c r="AU10" s="142"/>
      <c r="AV10" s="142"/>
      <c r="AW10" s="142"/>
      <c r="AX10" s="142"/>
      <c r="AY10" s="142"/>
      <c r="AZ10" s="142"/>
      <c r="BA10" s="142"/>
      <c r="BB10" s="143"/>
    </row>
    <row r="11" spans="1:54" x14ac:dyDescent="0.25">
      <c r="A11" s="119" t="s">
        <v>154</v>
      </c>
      <c r="B11" s="248">
        <v>0.82</v>
      </c>
      <c r="C11" s="249"/>
      <c r="D11" s="249"/>
      <c r="E11" s="249"/>
      <c r="F11" s="249"/>
      <c r="G11" s="249"/>
      <c r="H11" s="249"/>
      <c r="I11" s="249"/>
      <c r="J11" s="250"/>
      <c r="L11" s="140"/>
      <c r="M11" s="141"/>
      <c r="N11" s="142"/>
      <c r="O11" s="142"/>
      <c r="P11" s="142"/>
      <c r="Q11" s="142"/>
      <c r="R11" s="142"/>
      <c r="S11" s="142"/>
      <c r="T11" s="142"/>
      <c r="U11" s="143"/>
      <c r="W11" s="140"/>
      <c r="X11" s="141"/>
      <c r="Y11" s="142"/>
      <c r="Z11" s="142"/>
      <c r="AA11" s="142"/>
      <c r="AB11" s="142"/>
      <c r="AC11" s="142"/>
      <c r="AD11" s="142"/>
      <c r="AE11" s="142"/>
      <c r="AF11" s="143"/>
      <c r="AH11" s="140"/>
      <c r="AI11" s="141"/>
      <c r="AJ11" s="142"/>
      <c r="AK11" s="142"/>
      <c r="AL11" s="142"/>
      <c r="AM11" s="142"/>
      <c r="AN11" s="142"/>
      <c r="AO11" s="142"/>
      <c r="AP11" s="142"/>
      <c r="AQ11" s="143"/>
      <c r="AS11" s="140"/>
      <c r="AT11" s="141"/>
      <c r="AU11" s="142"/>
      <c r="AV11" s="142"/>
      <c r="AW11" s="142"/>
      <c r="AX11" s="142"/>
      <c r="AY11" s="142"/>
      <c r="AZ11" s="142"/>
      <c r="BA11" s="142"/>
      <c r="BB11" s="143"/>
    </row>
    <row r="12" spans="1:54" x14ac:dyDescent="0.25">
      <c r="A12" s="120" t="s">
        <v>155</v>
      </c>
      <c r="B12" s="243">
        <v>7.0000000000000007E-2</v>
      </c>
      <c r="C12" s="244"/>
      <c r="D12" s="244"/>
      <c r="E12" s="244"/>
      <c r="F12" s="244"/>
      <c r="G12" s="244"/>
      <c r="H12" s="244"/>
      <c r="I12" s="244"/>
      <c r="J12" s="245"/>
      <c r="L12" s="140"/>
      <c r="M12" s="141"/>
      <c r="N12" s="142"/>
      <c r="O12" s="142"/>
      <c r="P12" s="142"/>
      <c r="Q12" s="142"/>
      <c r="R12" s="142"/>
      <c r="S12" s="142"/>
      <c r="T12" s="142"/>
      <c r="U12" s="143"/>
      <c r="W12" s="140"/>
      <c r="X12" s="141"/>
      <c r="Y12" s="142"/>
      <c r="Z12" s="142"/>
      <c r="AA12" s="142"/>
      <c r="AB12" s="142"/>
      <c r="AC12" s="142"/>
      <c r="AD12" s="142"/>
      <c r="AE12" s="142"/>
      <c r="AF12" s="143"/>
      <c r="AH12" s="140"/>
      <c r="AI12" s="141"/>
      <c r="AJ12" s="142"/>
      <c r="AK12" s="142"/>
      <c r="AL12" s="142"/>
      <c r="AM12" s="142"/>
      <c r="AN12" s="142"/>
      <c r="AO12" s="142"/>
      <c r="AP12" s="142"/>
      <c r="AQ12" s="143"/>
      <c r="AS12" s="140"/>
      <c r="AT12" s="141"/>
      <c r="AU12" s="142"/>
      <c r="AV12" s="142"/>
      <c r="AW12" s="142"/>
      <c r="AX12" s="142"/>
      <c r="AY12" s="142"/>
      <c r="AZ12" s="142"/>
      <c r="BA12" s="142"/>
      <c r="BB12" s="143"/>
    </row>
    <row r="13" spans="1:54" ht="15.75" thickBot="1" x14ac:dyDescent="0.3">
      <c r="A13" s="120" t="s">
        <v>263</v>
      </c>
      <c r="B13" s="243">
        <v>0.11</v>
      </c>
      <c r="C13" s="244"/>
      <c r="D13" s="244"/>
      <c r="E13" s="244"/>
      <c r="F13" s="244"/>
      <c r="G13" s="244"/>
      <c r="H13" s="244"/>
      <c r="I13" s="244"/>
      <c r="J13" s="245"/>
      <c r="L13" s="140"/>
      <c r="M13" s="141"/>
      <c r="N13" s="142"/>
      <c r="O13" s="142"/>
      <c r="P13" s="142"/>
      <c r="Q13" s="142"/>
      <c r="R13" s="142"/>
      <c r="S13" s="142"/>
      <c r="T13" s="142"/>
      <c r="U13" s="143"/>
      <c r="W13" s="140"/>
      <c r="X13" s="141"/>
      <c r="Y13" s="142"/>
      <c r="Z13" s="142"/>
      <c r="AA13" s="142"/>
      <c r="AB13" s="142"/>
      <c r="AC13" s="142"/>
      <c r="AD13" s="142"/>
      <c r="AE13" s="142"/>
      <c r="AF13" s="143"/>
      <c r="AH13" s="140"/>
      <c r="AI13" s="141"/>
      <c r="AJ13" s="142"/>
      <c r="AK13" s="142"/>
      <c r="AL13" s="142"/>
      <c r="AM13" s="142"/>
      <c r="AN13" s="142"/>
      <c r="AO13" s="142"/>
      <c r="AP13" s="142"/>
      <c r="AQ13" s="143"/>
      <c r="AS13" s="140"/>
      <c r="AT13" s="141"/>
      <c r="AU13" s="142"/>
      <c r="AV13" s="142"/>
      <c r="AW13" s="142"/>
      <c r="AX13" s="142"/>
      <c r="AY13" s="142"/>
      <c r="AZ13" s="142"/>
      <c r="BA13" s="142"/>
      <c r="BB13" s="143"/>
    </row>
    <row r="14" spans="1:54" x14ac:dyDescent="0.25">
      <c r="A14" s="119" t="s">
        <v>156</v>
      </c>
      <c r="B14" s="248">
        <v>0.9</v>
      </c>
      <c r="C14" s="249"/>
      <c r="D14" s="249"/>
      <c r="E14" s="249"/>
      <c r="F14" s="249"/>
      <c r="G14" s="249"/>
      <c r="H14" s="249"/>
      <c r="I14" s="249"/>
      <c r="J14" s="250"/>
      <c r="L14" s="140"/>
      <c r="M14" s="141"/>
      <c r="N14" s="142"/>
      <c r="O14" s="142"/>
      <c r="P14" s="142"/>
      <c r="Q14" s="142"/>
      <c r="R14" s="142"/>
      <c r="S14" s="142"/>
      <c r="T14" s="142"/>
      <c r="U14" s="143"/>
      <c r="W14" s="140"/>
      <c r="X14" s="141"/>
      <c r="Y14" s="142"/>
      <c r="Z14" s="142"/>
      <c r="AA14" s="142"/>
      <c r="AB14" s="142"/>
      <c r="AC14" s="142"/>
      <c r="AD14" s="142"/>
      <c r="AE14" s="142"/>
      <c r="AF14" s="143"/>
      <c r="AH14" s="140"/>
      <c r="AI14" s="141"/>
      <c r="AJ14" s="142"/>
      <c r="AK14" s="142"/>
      <c r="AL14" s="142"/>
      <c r="AM14" s="142"/>
      <c r="AN14" s="142"/>
      <c r="AO14" s="142"/>
      <c r="AP14" s="142"/>
      <c r="AQ14" s="143"/>
      <c r="AS14" s="140"/>
      <c r="AT14" s="141"/>
      <c r="AU14" s="142"/>
      <c r="AV14" s="142"/>
      <c r="AW14" s="142"/>
      <c r="AX14" s="142"/>
      <c r="AY14" s="142"/>
      <c r="AZ14" s="142"/>
      <c r="BA14" s="142"/>
      <c r="BB14" s="143"/>
    </row>
    <row r="15" spans="1:54" x14ac:dyDescent="0.25">
      <c r="A15" s="120" t="s">
        <v>157</v>
      </c>
      <c r="B15" s="243">
        <v>0.05</v>
      </c>
      <c r="C15" s="244"/>
      <c r="D15" s="244"/>
      <c r="E15" s="244"/>
      <c r="F15" s="244"/>
      <c r="G15" s="244"/>
      <c r="H15" s="244"/>
      <c r="I15" s="244"/>
      <c r="J15" s="245"/>
      <c r="L15" s="140"/>
      <c r="M15" s="141"/>
      <c r="N15" s="142"/>
      <c r="O15" s="142"/>
      <c r="P15" s="142"/>
      <c r="Q15" s="142"/>
      <c r="R15" s="142"/>
      <c r="S15" s="142"/>
      <c r="T15" s="142"/>
      <c r="U15" s="143"/>
      <c r="W15" s="140"/>
      <c r="X15" s="141"/>
      <c r="Y15" s="142"/>
      <c r="Z15" s="142"/>
      <c r="AA15" s="142"/>
      <c r="AB15" s="142"/>
      <c r="AC15" s="142"/>
      <c r="AD15" s="142"/>
      <c r="AE15" s="142"/>
      <c r="AF15" s="143"/>
      <c r="AH15" s="140"/>
      <c r="AI15" s="141"/>
      <c r="AJ15" s="142"/>
      <c r="AK15" s="142"/>
      <c r="AL15" s="142"/>
      <c r="AM15" s="142"/>
      <c r="AN15" s="142"/>
      <c r="AO15" s="142"/>
      <c r="AP15" s="142"/>
      <c r="AQ15" s="143"/>
      <c r="AS15" s="140"/>
      <c r="AT15" s="141"/>
      <c r="AU15" s="142"/>
      <c r="AV15" s="142"/>
      <c r="AW15" s="142"/>
      <c r="AX15" s="142"/>
      <c r="AY15" s="142"/>
      <c r="AZ15" s="142"/>
      <c r="BA15" s="142"/>
      <c r="BB15" s="143"/>
    </row>
    <row r="16" spans="1:54" ht="15.75" thickBot="1" x14ac:dyDescent="0.3">
      <c r="A16" s="121" t="s">
        <v>158</v>
      </c>
      <c r="B16" s="251">
        <v>0.05</v>
      </c>
      <c r="C16" s="252"/>
      <c r="D16" s="252"/>
      <c r="E16" s="252"/>
      <c r="F16" s="252"/>
      <c r="G16" s="252"/>
      <c r="H16" s="252"/>
      <c r="I16" s="252"/>
      <c r="J16" s="253"/>
      <c r="L16" s="140"/>
      <c r="M16" s="141"/>
      <c r="N16" s="142"/>
      <c r="O16" s="142"/>
      <c r="P16" s="142"/>
      <c r="Q16" s="142"/>
      <c r="R16" s="142"/>
      <c r="S16" s="142"/>
      <c r="T16" s="142"/>
      <c r="U16" s="143"/>
      <c r="W16" s="140"/>
      <c r="X16" s="141"/>
      <c r="Y16" s="142"/>
      <c r="Z16" s="142"/>
      <c r="AA16" s="142"/>
      <c r="AB16" s="142"/>
      <c r="AC16" s="142"/>
      <c r="AD16" s="142"/>
      <c r="AE16" s="142"/>
      <c r="AF16" s="143"/>
      <c r="AH16" s="140"/>
      <c r="AI16" s="141"/>
      <c r="AJ16" s="142"/>
      <c r="AK16" s="142"/>
      <c r="AL16" s="142"/>
      <c r="AM16" s="142"/>
      <c r="AN16" s="142"/>
      <c r="AO16" s="142"/>
      <c r="AP16" s="142"/>
      <c r="AQ16" s="143"/>
      <c r="AS16" s="140"/>
      <c r="AT16" s="141"/>
      <c r="AU16" s="142"/>
      <c r="AV16" s="142"/>
      <c r="AW16" s="142"/>
      <c r="AX16" s="142"/>
      <c r="AY16" s="142"/>
      <c r="AZ16" s="142"/>
      <c r="BA16" s="142"/>
      <c r="BB16" s="143"/>
    </row>
    <row r="17" spans="1:54" x14ac:dyDescent="0.25">
      <c r="A17" s="128" t="s">
        <v>162</v>
      </c>
      <c r="B17" s="122" t="s">
        <v>32</v>
      </c>
      <c r="C17" s="122" t="s">
        <v>33</v>
      </c>
      <c r="D17" s="122" t="s">
        <v>34</v>
      </c>
      <c r="E17" s="122" t="s">
        <v>35</v>
      </c>
      <c r="F17" s="122" t="s">
        <v>36</v>
      </c>
      <c r="G17" s="122" t="s">
        <v>37</v>
      </c>
      <c r="H17" s="122" t="s">
        <v>38</v>
      </c>
      <c r="I17" s="122" t="s">
        <v>39</v>
      </c>
      <c r="J17" s="123" t="s">
        <v>40</v>
      </c>
      <c r="L17" s="128" t="s">
        <v>181</v>
      </c>
      <c r="M17" s="122" t="s">
        <v>32</v>
      </c>
      <c r="N17" s="122" t="s">
        <v>33</v>
      </c>
      <c r="O17" s="122" t="s">
        <v>34</v>
      </c>
      <c r="P17" s="122" t="s">
        <v>35</v>
      </c>
      <c r="Q17" s="122" t="s">
        <v>36</v>
      </c>
      <c r="R17" s="122" t="s">
        <v>37</v>
      </c>
      <c r="S17" s="122" t="s">
        <v>38</v>
      </c>
      <c r="T17" s="122" t="s">
        <v>39</v>
      </c>
      <c r="U17" s="123" t="s">
        <v>40</v>
      </c>
      <c r="W17" s="128" t="s">
        <v>223</v>
      </c>
      <c r="X17" s="122" t="s">
        <v>32</v>
      </c>
      <c r="Y17" s="122" t="s">
        <v>33</v>
      </c>
      <c r="Z17" s="122" t="s">
        <v>34</v>
      </c>
      <c r="AA17" s="122" t="s">
        <v>35</v>
      </c>
      <c r="AB17" s="122" t="s">
        <v>36</v>
      </c>
      <c r="AC17" s="122" t="s">
        <v>37</v>
      </c>
      <c r="AD17" s="122" t="s">
        <v>38</v>
      </c>
      <c r="AE17" s="122" t="s">
        <v>39</v>
      </c>
      <c r="AF17" s="123" t="s">
        <v>40</v>
      </c>
      <c r="AH17" s="128" t="s">
        <v>198</v>
      </c>
      <c r="AI17" s="166" t="s">
        <v>32</v>
      </c>
      <c r="AJ17" s="122" t="s">
        <v>33</v>
      </c>
      <c r="AK17" s="122" t="s">
        <v>34</v>
      </c>
      <c r="AL17" s="122" t="s">
        <v>35</v>
      </c>
      <c r="AM17" s="122" t="s">
        <v>36</v>
      </c>
      <c r="AN17" s="166" t="s">
        <v>37</v>
      </c>
      <c r="AO17" s="122" t="s">
        <v>38</v>
      </c>
      <c r="AP17" s="122" t="s">
        <v>39</v>
      </c>
      <c r="AQ17" s="123" t="s">
        <v>40</v>
      </c>
      <c r="AS17" s="128" t="s">
        <v>205</v>
      </c>
      <c r="AT17" s="122" t="s">
        <v>32</v>
      </c>
      <c r="AU17" s="122" t="s">
        <v>33</v>
      </c>
      <c r="AV17" s="122" t="s">
        <v>34</v>
      </c>
      <c r="AW17" s="122" t="s">
        <v>35</v>
      </c>
      <c r="AX17" s="122" t="s">
        <v>36</v>
      </c>
      <c r="AY17" s="122" t="s">
        <v>37</v>
      </c>
      <c r="AZ17" s="122" t="s">
        <v>38</v>
      </c>
      <c r="BA17" s="122" t="s">
        <v>39</v>
      </c>
      <c r="BB17" s="123" t="s">
        <v>40</v>
      </c>
    </row>
    <row r="18" spans="1:54" x14ac:dyDescent="0.25">
      <c r="A18" s="120" t="s">
        <v>159</v>
      </c>
      <c r="B18" s="131">
        <f>$J$2*B$4*$B$5*$B$11</f>
        <v>110.69999999999999</v>
      </c>
      <c r="C18" s="131">
        <f t="shared" ref="C18:J18" si="0">$J$2*C$4*$B$5*$B$11</f>
        <v>7.38</v>
      </c>
      <c r="D18" s="131">
        <f t="shared" si="0"/>
        <v>295.2</v>
      </c>
      <c r="E18" s="131">
        <f t="shared" si="0"/>
        <v>7.38</v>
      </c>
      <c r="F18" s="131">
        <f t="shared" si="0"/>
        <v>7.38</v>
      </c>
      <c r="G18" s="131">
        <f t="shared" si="0"/>
        <v>36.9</v>
      </c>
      <c r="H18" s="131">
        <f t="shared" si="0"/>
        <v>228.77999999999997</v>
      </c>
      <c r="I18" s="131">
        <f t="shared" si="0"/>
        <v>36.9</v>
      </c>
      <c r="J18" s="132">
        <f t="shared" si="0"/>
        <v>7.38</v>
      </c>
      <c r="L18" s="120" t="s">
        <v>159</v>
      </c>
      <c r="M18" s="131">
        <f>$B18*$M$3</f>
        <v>105.16499999999998</v>
      </c>
      <c r="N18" s="131">
        <f>$C18*$M$3</f>
        <v>7.0109999999999992</v>
      </c>
      <c r="O18" s="131">
        <f>$D18*$M$3</f>
        <v>280.44</v>
      </c>
      <c r="P18" s="131">
        <f>$E18*$M$3</f>
        <v>7.0109999999999992</v>
      </c>
      <c r="Q18" s="131">
        <f>$F18*$M$3</f>
        <v>7.0109999999999992</v>
      </c>
      <c r="R18" s="131">
        <f>$G18*$M$3</f>
        <v>35.055</v>
      </c>
      <c r="S18" s="131">
        <f>$H18*$M$3</f>
        <v>217.34099999999995</v>
      </c>
      <c r="T18" s="131">
        <f>$I18*$M$3</f>
        <v>35.055</v>
      </c>
      <c r="U18" s="132">
        <f>$J18*$M$3</f>
        <v>7.0109999999999992</v>
      </c>
      <c r="W18" s="120" t="s">
        <v>159</v>
      </c>
      <c r="X18" s="131">
        <f>$B18*$X$3</f>
        <v>33.209999999999994</v>
      </c>
      <c r="Y18" s="131">
        <f>$C18*$X$3</f>
        <v>2.214</v>
      </c>
      <c r="Z18" s="131">
        <f>$D18*$X$3</f>
        <v>88.559999999999988</v>
      </c>
      <c r="AA18" s="131">
        <f>$E18*$X$3</f>
        <v>2.214</v>
      </c>
      <c r="AB18" s="131">
        <f>$F18*$X$3</f>
        <v>2.214</v>
      </c>
      <c r="AC18" s="131">
        <f>$G18*$X$3</f>
        <v>11.069999999999999</v>
      </c>
      <c r="AD18" s="131">
        <f>$H18*$X$3</f>
        <v>68.633999999999986</v>
      </c>
      <c r="AE18" s="131">
        <f>$I18*$X$3</f>
        <v>11.069999999999999</v>
      </c>
      <c r="AF18" s="132">
        <f>$J18*$X$3</f>
        <v>2.214</v>
      </c>
      <c r="AH18" s="120" t="s">
        <v>159</v>
      </c>
      <c r="AI18" s="167"/>
      <c r="AJ18" s="131">
        <f>$C18*$AI$3</f>
        <v>5.5350000000000001</v>
      </c>
      <c r="AK18" s="131">
        <f>$D18*$AI$3</f>
        <v>221.39999999999998</v>
      </c>
      <c r="AL18" s="131">
        <f>$E18*$AI$3</f>
        <v>5.5350000000000001</v>
      </c>
      <c r="AM18" s="131">
        <f>$F18*$AI$3</f>
        <v>5.5350000000000001</v>
      </c>
      <c r="AN18" s="167"/>
      <c r="AO18" s="131">
        <f>$H18*$AI$3</f>
        <v>171.58499999999998</v>
      </c>
      <c r="AP18" s="131">
        <f>$I18*$AI$3</f>
        <v>27.674999999999997</v>
      </c>
      <c r="AQ18" s="132">
        <f>$J18*$AI$3</f>
        <v>5.5350000000000001</v>
      </c>
      <c r="AS18" s="120" t="s">
        <v>159</v>
      </c>
      <c r="AT18" s="131">
        <f>$B18*$AT$3</f>
        <v>33.209999999999994</v>
      </c>
      <c r="AU18" s="131">
        <f>$C18*$AT$3</f>
        <v>2.214</v>
      </c>
      <c r="AV18" s="131">
        <f>$D18*$AT$3</f>
        <v>88.559999999999988</v>
      </c>
      <c r="AW18" s="131">
        <f>$E18*$AT$3</f>
        <v>2.214</v>
      </c>
      <c r="AX18" s="131">
        <f>$F18*$AT$3</f>
        <v>2.214</v>
      </c>
      <c r="AY18" s="131">
        <f>$G18*$AT$3</f>
        <v>11.069999999999999</v>
      </c>
      <c r="AZ18" s="131">
        <f>$H18*$AT$3</f>
        <v>68.633999999999986</v>
      </c>
      <c r="BA18" s="131">
        <f>$I18*$AT$3</f>
        <v>11.069999999999999</v>
      </c>
      <c r="BB18" s="132">
        <f>$J18*$AT$3</f>
        <v>2.214</v>
      </c>
    </row>
    <row r="19" spans="1:54" x14ac:dyDescent="0.25">
      <c r="A19" s="120" t="s">
        <v>161</v>
      </c>
      <c r="B19" s="127">
        <f>Location!C12*B18*12</f>
        <v>0</v>
      </c>
      <c r="C19" s="127">
        <f>Location!D12*C18*12</f>
        <v>0</v>
      </c>
      <c r="D19" s="127">
        <f>Location!E12*D18*12</f>
        <v>0</v>
      </c>
      <c r="E19" s="127">
        <f>Location!F12*E18*12</f>
        <v>0</v>
      </c>
      <c r="F19" s="127">
        <f>Location!G12*F18*12</f>
        <v>0</v>
      </c>
      <c r="G19" s="127">
        <f>Location!H12*G18*12</f>
        <v>0</v>
      </c>
      <c r="H19" s="127">
        <f>Location!I12*H18*12</f>
        <v>0</v>
      </c>
      <c r="I19" s="127">
        <f>Location!J12*I18*12</f>
        <v>0</v>
      </c>
      <c r="J19" s="129">
        <f>Location!K12*J18*12</f>
        <v>0</v>
      </c>
      <c r="L19" s="120" t="s">
        <v>161</v>
      </c>
      <c r="M19" s="127">
        <f>'options CFG1'!$C14*M18*12</f>
        <v>0</v>
      </c>
      <c r="N19" s="127">
        <f>'options CFG2'!$C14*N18*12</f>
        <v>0</v>
      </c>
      <c r="O19" s="127">
        <f>'options CFG3'!$C14*O18*12</f>
        <v>0</v>
      </c>
      <c r="P19" s="127">
        <f>'options CFG4'!$C14*P18*12</f>
        <v>0</v>
      </c>
      <c r="Q19" s="127">
        <f>'options CFG5'!$C14*Q18*12</f>
        <v>0</v>
      </c>
      <c r="R19" s="127">
        <f>'options CFG6'!$C14*R18*12</f>
        <v>0</v>
      </c>
      <c r="S19" s="127">
        <f>'options CFG7'!$C14*S18*12</f>
        <v>0</v>
      </c>
      <c r="T19" s="127">
        <f>'options CFG8'!$C14*T18*12</f>
        <v>0</v>
      </c>
      <c r="U19" s="129">
        <f>'options CFG9'!$C14*U18*12</f>
        <v>0</v>
      </c>
      <c r="W19" s="120" t="s">
        <v>161</v>
      </c>
      <c r="X19" s="127">
        <f>'options CFG1'!$D14*X18*12</f>
        <v>0</v>
      </c>
      <c r="Y19" s="127">
        <f>'options CFG2'!$D14*Y18*12</f>
        <v>0</v>
      </c>
      <c r="Z19" s="127">
        <f>'options CFG3'!$D14*Z18*12</f>
        <v>0</v>
      </c>
      <c r="AA19" s="127">
        <f>'options CFG4'!$D14*AA18*12</f>
        <v>0</v>
      </c>
      <c r="AB19" s="127">
        <f>'options CFG5'!$D14*AB18*12</f>
        <v>0</v>
      </c>
      <c r="AC19" s="127">
        <f>'options CFG6'!$D14*AC18*12</f>
        <v>0</v>
      </c>
      <c r="AD19" s="127">
        <f>'options CFG7'!$D14*AD18*12</f>
        <v>0</v>
      </c>
      <c r="AE19" s="127">
        <f>'options CFG8'!$D14*AE18*12</f>
        <v>0</v>
      </c>
      <c r="AF19" s="129">
        <f>'options CFG9'!$D14*AF18*12</f>
        <v>0</v>
      </c>
      <c r="AH19" s="120" t="s">
        <v>161</v>
      </c>
      <c r="AI19" s="168"/>
      <c r="AJ19" s="127">
        <f>'options CFG2'!$E14*AJ18*12</f>
        <v>0</v>
      </c>
      <c r="AK19" s="127">
        <f>'options CFG3'!$E14*AK18*12</f>
        <v>0</v>
      </c>
      <c r="AL19" s="127">
        <f>'options CFG4'!$E14*AL18*12</f>
        <v>0</v>
      </c>
      <c r="AM19" s="127">
        <f>'options CFG5'!$E14*AM18*12</f>
        <v>0</v>
      </c>
      <c r="AN19" s="168"/>
      <c r="AO19" s="127">
        <f>'options CFG7'!$E14*AO18*12</f>
        <v>0</v>
      </c>
      <c r="AP19" s="127">
        <f>'options CFG8'!$E14*AP18*12</f>
        <v>0</v>
      </c>
      <c r="AQ19" s="129">
        <f>'options CFG9'!$E14*AQ18*12</f>
        <v>0</v>
      </c>
      <c r="AS19" s="120" t="s">
        <v>161</v>
      </c>
      <c r="AT19" s="127">
        <f>'options CFG1'!$F14*AT18*12</f>
        <v>0</v>
      </c>
      <c r="AU19" s="127">
        <f>'options CFG2'!$F14*AU18*12</f>
        <v>0</v>
      </c>
      <c r="AV19" s="127">
        <f>'options CFG3'!$F14*AV18*12</f>
        <v>0</v>
      </c>
      <c r="AW19" s="127">
        <f>'options CFG4'!$F14*AW18*12</f>
        <v>0</v>
      </c>
      <c r="AX19" s="127">
        <f>'options CFG5'!$F14*AX18*12</f>
        <v>0</v>
      </c>
      <c r="AY19" s="127">
        <f>'options CFG6'!$F14*AY18*12</f>
        <v>0</v>
      </c>
      <c r="AZ19" s="127">
        <f>'options CFG7'!$F14*AZ18*12</f>
        <v>0</v>
      </c>
      <c r="BA19" s="127">
        <f>'options CFG8'!$F14*BA18*12</f>
        <v>0</v>
      </c>
      <c r="BB19" s="129">
        <f>'options CFG9'!$F14*BB18*12</f>
        <v>0</v>
      </c>
    </row>
    <row r="20" spans="1:54" x14ac:dyDescent="0.25">
      <c r="A20" s="120" t="s">
        <v>160</v>
      </c>
      <c r="B20" s="131">
        <f>$J$2*B$4*$B$5*$B$12</f>
        <v>9.4500000000000011</v>
      </c>
      <c r="C20" s="131">
        <f t="shared" ref="C20:J20" si="1">$J$2*C$4*$B$5*$B$12</f>
        <v>0.63000000000000012</v>
      </c>
      <c r="D20" s="131">
        <f t="shared" si="1"/>
        <v>25.200000000000003</v>
      </c>
      <c r="E20" s="131">
        <f t="shared" si="1"/>
        <v>0.63000000000000012</v>
      </c>
      <c r="F20" s="131">
        <f t="shared" si="1"/>
        <v>0.63000000000000012</v>
      </c>
      <c r="G20" s="131">
        <f t="shared" si="1"/>
        <v>3.1500000000000004</v>
      </c>
      <c r="H20" s="131">
        <f t="shared" si="1"/>
        <v>19.53</v>
      </c>
      <c r="I20" s="131">
        <f t="shared" si="1"/>
        <v>3.1500000000000004</v>
      </c>
      <c r="J20" s="132">
        <f t="shared" si="1"/>
        <v>0.63000000000000012</v>
      </c>
      <c r="L20" s="120" t="s">
        <v>160</v>
      </c>
      <c r="M20" s="131">
        <f>$B20*$M$3</f>
        <v>8.9775000000000009</v>
      </c>
      <c r="N20" s="131">
        <f>$C20*$M$3</f>
        <v>0.59850000000000003</v>
      </c>
      <c r="O20" s="131">
        <f>$D20*$M$3</f>
        <v>23.94</v>
      </c>
      <c r="P20" s="131">
        <f>$E20*$M$3</f>
        <v>0.59850000000000003</v>
      </c>
      <c r="Q20" s="131">
        <f>$F20*$M$3</f>
        <v>0.59850000000000003</v>
      </c>
      <c r="R20" s="131">
        <f>$G20*$M$3</f>
        <v>2.9925000000000002</v>
      </c>
      <c r="S20" s="131">
        <f>$H20*$M$3</f>
        <v>18.5535</v>
      </c>
      <c r="T20" s="131">
        <f>$I20*$M$3</f>
        <v>2.9925000000000002</v>
      </c>
      <c r="U20" s="132">
        <f>$J20*$M$3</f>
        <v>0.59850000000000003</v>
      </c>
      <c r="W20" s="120" t="s">
        <v>160</v>
      </c>
      <c r="X20" s="131">
        <f>$B20*$X$3</f>
        <v>2.8350000000000004</v>
      </c>
      <c r="Y20" s="131">
        <f>$C20*$X$3</f>
        <v>0.18900000000000003</v>
      </c>
      <c r="Z20" s="131">
        <f>$D20*$X$3</f>
        <v>7.5600000000000005</v>
      </c>
      <c r="AA20" s="131">
        <f>$E20*$X$3</f>
        <v>0.18900000000000003</v>
      </c>
      <c r="AB20" s="131">
        <f>$F20*$X$3</f>
        <v>0.18900000000000003</v>
      </c>
      <c r="AC20" s="131">
        <f>$G20*$X$3</f>
        <v>0.94500000000000006</v>
      </c>
      <c r="AD20" s="131">
        <f>$H20*$X$3</f>
        <v>5.859</v>
      </c>
      <c r="AE20" s="131">
        <f>$I20*$X$3</f>
        <v>0.94500000000000006</v>
      </c>
      <c r="AF20" s="132">
        <f>$J20*$X$3</f>
        <v>0.18900000000000003</v>
      </c>
      <c r="AH20" s="120" t="s">
        <v>160</v>
      </c>
      <c r="AI20" s="167"/>
      <c r="AJ20" s="131">
        <f>$C20*$AI$3</f>
        <v>0.47250000000000009</v>
      </c>
      <c r="AK20" s="131">
        <f>$D20*$AI$3</f>
        <v>18.900000000000002</v>
      </c>
      <c r="AL20" s="131">
        <f>$E20*$AI$3</f>
        <v>0.47250000000000009</v>
      </c>
      <c r="AM20" s="131">
        <f>$F20*$AI$3</f>
        <v>0.47250000000000009</v>
      </c>
      <c r="AN20" s="167"/>
      <c r="AO20" s="131">
        <f>$H20*$AI$3</f>
        <v>14.647500000000001</v>
      </c>
      <c r="AP20" s="131">
        <f>$I20*$AI$3</f>
        <v>2.3625000000000003</v>
      </c>
      <c r="AQ20" s="132">
        <f>$J20*$AI$3</f>
        <v>0.47250000000000009</v>
      </c>
      <c r="AS20" s="120" t="s">
        <v>160</v>
      </c>
      <c r="AT20" s="131">
        <f>$B20*$AT$3</f>
        <v>2.8350000000000004</v>
      </c>
      <c r="AU20" s="131">
        <f>$C20*$AT$3</f>
        <v>0.18900000000000003</v>
      </c>
      <c r="AV20" s="131">
        <f>$D20*$AT$3</f>
        <v>7.5600000000000005</v>
      </c>
      <c r="AW20" s="131">
        <f>$E20*$AT$3</f>
        <v>0.18900000000000003</v>
      </c>
      <c r="AX20" s="131">
        <f>$F20*$AT$3</f>
        <v>0.18900000000000003</v>
      </c>
      <c r="AY20" s="131">
        <f>$G20*$AT$3</f>
        <v>0.94500000000000006</v>
      </c>
      <c r="AZ20" s="131">
        <f>$H20*$AT$3</f>
        <v>5.859</v>
      </c>
      <c r="BA20" s="131">
        <f>$I20*$AT$3</f>
        <v>0.94500000000000006</v>
      </c>
      <c r="BB20" s="132">
        <f>$J20*$AT$3</f>
        <v>0.18900000000000003</v>
      </c>
    </row>
    <row r="21" spans="1:54" x14ac:dyDescent="0.25">
      <c r="A21" s="120" t="s">
        <v>161</v>
      </c>
      <c r="B21" s="127">
        <f>Location!C14*B20*12</f>
        <v>0</v>
      </c>
      <c r="C21" s="127">
        <f>Location!D14*C20*12</f>
        <v>0</v>
      </c>
      <c r="D21" s="127">
        <f>Location!E14*D20*12</f>
        <v>0</v>
      </c>
      <c r="E21" s="127">
        <f>Location!F14*E20*12</f>
        <v>0</v>
      </c>
      <c r="F21" s="127">
        <f>Location!G14*F20*12</f>
        <v>0</v>
      </c>
      <c r="G21" s="127">
        <f>Location!H14*G20*12</f>
        <v>0</v>
      </c>
      <c r="H21" s="127">
        <f>Location!I14*H20*12</f>
        <v>0</v>
      </c>
      <c r="I21" s="127">
        <f>Location!J14*I20*12</f>
        <v>0</v>
      </c>
      <c r="J21" s="129">
        <f>Location!K14*J20*12</f>
        <v>0</v>
      </c>
      <c r="L21" s="120" t="s">
        <v>161</v>
      </c>
      <c r="M21" s="127">
        <f>'options CFG1'!$C16*M20*12</f>
        <v>0</v>
      </c>
      <c r="N21" s="127">
        <f>'options CFG2'!$C16*N20*12</f>
        <v>0</v>
      </c>
      <c r="O21" s="127">
        <f>'options CFG3'!$C16*O20*12</f>
        <v>0</v>
      </c>
      <c r="P21" s="127">
        <f>'options CFG4'!$C16*P20*12</f>
        <v>0</v>
      </c>
      <c r="Q21" s="127">
        <f>'options CFG5'!$C16*Q20*12</f>
        <v>0</v>
      </c>
      <c r="R21" s="127">
        <f>'options CFG6'!$C16*R20*12</f>
        <v>0</v>
      </c>
      <c r="S21" s="127">
        <f>'options CFG7'!$C16*S20*12</f>
        <v>0</v>
      </c>
      <c r="T21" s="127">
        <f>'options CFG8'!$C16*T20*12</f>
        <v>0</v>
      </c>
      <c r="U21" s="129">
        <f>'options CFG9'!$C16*U20*12</f>
        <v>0</v>
      </c>
      <c r="W21" s="120" t="s">
        <v>161</v>
      </c>
      <c r="X21" s="127">
        <f>'options CFG1'!$D16*X20*12</f>
        <v>0</v>
      </c>
      <c r="Y21" s="127">
        <f>'options CFG2'!$D16*Y20*12</f>
        <v>0</v>
      </c>
      <c r="Z21" s="127">
        <f>'options CFG3'!$D16*Z20*12</f>
        <v>0</v>
      </c>
      <c r="AA21" s="127">
        <f>'options CFG4'!$D16*AA20*12</f>
        <v>0</v>
      </c>
      <c r="AB21" s="127">
        <f>'options CFG5'!$D16*AB20*12</f>
        <v>0</v>
      </c>
      <c r="AC21" s="127">
        <f>'options CFG6'!$D16*AC20*12</f>
        <v>0</v>
      </c>
      <c r="AD21" s="127">
        <f>'options CFG7'!$D16*AD20*12</f>
        <v>0</v>
      </c>
      <c r="AE21" s="127">
        <f>'options CFG8'!$D16*AE20*12</f>
        <v>0</v>
      </c>
      <c r="AF21" s="129">
        <f>'options CFG9'!$D16*AF20*12</f>
        <v>0</v>
      </c>
      <c r="AH21" s="120" t="s">
        <v>161</v>
      </c>
      <c r="AI21" s="168"/>
      <c r="AJ21" s="127">
        <f>'options CFG2'!$E16*AJ20*12</f>
        <v>0</v>
      </c>
      <c r="AK21" s="127">
        <f>'options CFG3'!$E16*AK20*12</f>
        <v>0</v>
      </c>
      <c r="AL21" s="127">
        <f>'options CFG4'!$E16*AL20*12</f>
        <v>0</v>
      </c>
      <c r="AM21" s="127">
        <f>'options CFG5'!$E16*AM20*12</f>
        <v>0</v>
      </c>
      <c r="AN21" s="168"/>
      <c r="AO21" s="127">
        <f>'options CFG7'!$E16*AO20*12</f>
        <v>0</v>
      </c>
      <c r="AP21" s="127">
        <f>'options CFG8'!$E16*AP20*12</f>
        <v>0</v>
      </c>
      <c r="AQ21" s="129">
        <f>'options CFG9'!$E16*AQ20*12</f>
        <v>0</v>
      </c>
      <c r="AS21" s="120" t="s">
        <v>161</v>
      </c>
      <c r="AT21" s="127">
        <f>'options CFG1'!$F16*AT20*12</f>
        <v>0</v>
      </c>
      <c r="AU21" s="127">
        <f>'options CFG2'!$F16*AU20*12</f>
        <v>0</v>
      </c>
      <c r="AV21" s="127">
        <f>'options CFG3'!$F16*AV20*12</f>
        <v>0</v>
      </c>
      <c r="AW21" s="127">
        <f>'options CFG4'!$F16*AW20*12</f>
        <v>0</v>
      </c>
      <c r="AX21" s="127">
        <f>'options CFG5'!$F16*AX20*12</f>
        <v>0</v>
      </c>
      <c r="AY21" s="127">
        <f>'options CFG6'!$F16*AY20*12</f>
        <v>0</v>
      </c>
      <c r="AZ21" s="127">
        <f>'options CFG7'!$F16*AZ20*12</f>
        <v>0</v>
      </c>
      <c r="BA21" s="127">
        <f>'options CFG8'!$F16*BA20*12</f>
        <v>0</v>
      </c>
      <c r="BB21" s="129">
        <f>'options CFG9'!$F16*BB20*12</f>
        <v>0</v>
      </c>
    </row>
    <row r="22" spans="1:54" x14ac:dyDescent="0.25">
      <c r="A22" s="120" t="s">
        <v>166</v>
      </c>
      <c r="B22" s="131">
        <f>$J$2*B$4*$B$5*$B$13</f>
        <v>14.85</v>
      </c>
      <c r="C22" s="131">
        <f t="shared" ref="C22:J22" si="2">$J$2*C$4*$B$5*$B$13</f>
        <v>0.99</v>
      </c>
      <c r="D22" s="131">
        <f t="shared" si="2"/>
        <v>39.6</v>
      </c>
      <c r="E22" s="131">
        <f t="shared" si="2"/>
        <v>0.99</v>
      </c>
      <c r="F22" s="131">
        <f t="shared" si="2"/>
        <v>0.99</v>
      </c>
      <c r="G22" s="131">
        <f t="shared" si="2"/>
        <v>4.95</v>
      </c>
      <c r="H22" s="131">
        <f t="shared" si="2"/>
        <v>30.69</v>
      </c>
      <c r="I22" s="131">
        <f t="shared" si="2"/>
        <v>4.95</v>
      </c>
      <c r="J22" s="132">
        <f t="shared" si="2"/>
        <v>0.99</v>
      </c>
      <c r="L22" s="120" t="s">
        <v>166</v>
      </c>
      <c r="M22" s="131">
        <f>$B22*$M$3</f>
        <v>14.107499999999998</v>
      </c>
      <c r="N22" s="131">
        <f>$C22*$M$3</f>
        <v>0.9405</v>
      </c>
      <c r="O22" s="131">
        <f>$D22*$M$3</f>
        <v>37.619999999999997</v>
      </c>
      <c r="P22" s="131">
        <f>$E22*$M$3</f>
        <v>0.9405</v>
      </c>
      <c r="Q22" s="131">
        <f>$F22*$M$3</f>
        <v>0.9405</v>
      </c>
      <c r="R22" s="131">
        <f>$G22*$M$3</f>
        <v>4.7024999999999997</v>
      </c>
      <c r="S22" s="131">
        <f>$H22*$M$3</f>
        <v>29.1555</v>
      </c>
      <c r="T22" s="131">
        <f>$I22*$M$3</f>
        <v>4.7024999999999997</v>
      </c>
      <c r="U22" s="132">
        <f>$J22*$M$3</f>
        <v>0.9405</v>
      </c>
      <c r="W22" s="120" t="s">
        <v>166</v>
      </c>
      <c r="X22" s="131">
        <f>$B22*$X$3</f>
        <v>4.4550000000000001</v>
      </c>
      <c r="Y22" s="131">
        <f>$C22*$X$3</f>
        <v>0.29699999999999999</v>
      </c>
      <c r="Z22" s="131">
        <f>$D22*$X$3</f>
        <v>11.88</v>
      </c>
      <c r="AA22" s="131">
        <f>$E22*$X$3</f>
        <v>0.29699999999999999</v>
      </c>
      <c r="AB22" s="131">
        <f>$F22*$X$3</f>
        <v>0.29699999999999999</v>
      </c>
      <c r="AC22" s="131">
        <f>$G22*$X$3</f>
        <v>1.4850000000000001</v>
      </c>
      <c r="AD22" s="131">
        <f>$H22*$X$3</f>
        <v>9.2070000000000007</v>
      </c>
      <c r="AE22" s="131">
        <f>$I22*$X$3</f>
        <v>1.4850000000000001</v>
      </c>
      <c r="AF22" s="132">
        <f>$J22*$X$3</f>
        <v>0.29699999999999999</v>
      </c>
      <c r="AH22" s="120" t="s">
        <v>166</v>
      </c>
      <c r="AI22" s="167"/>
      <c r="AJ22" s="131">
        <f>$C22*$AI$3</f>
        <v>0.74249999999999994</v>
      </c>
      <c r="AK22" s="131">
        <f>$D22*$AI$3</f>
        <v>29.700000000000003</v>
      </c>
      <c r="AL22" s="131">
        <f>$E22*$AI$3</f>
        <v>0.74249999999999994</v>
      </c>
      <c r="AM22" s="131">
        <f>$F22*$AI$3</f>
        <v>0.74249999999999994</v>
      </c>
      <c r="AN22" s="167"/>
      <c r="AO22" s="131">
        <f>$H22*$AI$3</f>
        <v>23.017500000000002</v>
      </c>
      <c r="AP22" s="131">
        <f>$I22*$AI$3</f>
        <v>3.7125000000000004</v>
      </c>
      <c r="AQ22" s="132">
        <f>$J22*$AI$3</f>
        <v>0.74249999999999994</v>
      </c>
      <c r="AS22" s="120" t="s">
        <v>166</v>
      </c>
      <c r="AT22" s="131">
        <f>$B22*$AT$3</f>
        <v>4.4550000000000001</v>
      </c>
      <c r="AU22" s="131">
        <f>$C22*$AT$3</f>
        <v>0.29699999999999999</v>
      </c>
      <c r="AV22" s="131">
        <f>$D22*$AT$3</f>
        <v>11.88</v>
      </c>
      <c r="AW22" s="131">
        <f>$E22*$AT$3</f>
        <v>0.29699999999999999</v>
      </c>
      <c r="AX22" s="131">
        <f>$F22*$AT$3</f>
        <v>0.29699999999999999</v>
      </c>
      <c r="AY22" s="131">
        <f>$G22*$AT$3</f>
        <v>1.4850000000000001</v>
      </c>
      <c r="AZ22" s="131">
        <f>$H22*$AT$3</f>
        <v>9.2070000000000007</v>
      </c>
      <c r="BA22" s="131">
        <f>$I22*$AT$3</f>
        <v>1.4850000000000001</v>
      </c>
      <c r="BB22" s="132">
        <f>$J22*$AT$3</f>
        <v>0.29699999999999999</v>
      </c>
    </row>
    <row r="23" spans="1:54" x14ac:dyDescent="0.25">
      <c r="A23" s="120" t="s">
        <v>161</v>
      </c>
      <c r="B23" s="127">
        <f>Location!C16*B22*12</f>
        <v>0</v>
      </c>
      <c r="C23" s="127">
        <f>Location!D16*C22*12</f>
        <v>0</v>
      </c>
      <c r="D23" s="127">
        <f>Location!E16*D22*12</f>
        <v>0</v>
      </c>
      <c r="E23" s="127">
        <f>Location!F16*E22*12</f>
        <v>0</v>
      </c>
      <c r="F23" s="127">
        <f>Location!G16*F22*12</f>
        <v>0</v>
      </c>
      <c r="G23" s="127">
        <f>Location!H16*G22*12</f>
        <v>0</v>
      </c>
      <c r="H23" s="127">
        <f>Location!I16*H22*12</f>
        <v>0</v>
      </c>
      <c r="I23" s="127">
        <f>Location!J16*I22*12</f>
        <v>0</v>
      </c>
      <c r="J23" s="129">
        <f>Location!K16*J22*12</f>
        <v>0</v>
      </c>
      <c r="L23" s="120" t="s">
        <v>161</v>
      </c>
      <c r="M23" s="127">
        <f>'options CFG1'!$C18*M22*12</f>
        <v>0</v>
      </c>
      <c r="N23" s="127">
        <f>'options CFG2'!$C18*N22*12</f>
        <v>0</v>
      </c>
      <c r="O23" s="127">
        <f>'options CFG3'!$C18*O22*12</f>
        <v>0</v>
      </c>
      <c r="P23" s="127">
        <f>'options CFG4'!$C18*P22*12</f>
        <v>0</v>
      </c>
      <c r="Q23" s="127">
        <f>'options CFG5'!$C18*Q22*12</f>
        <v>0</v>
      </c>
      <c r="R23" s="127">
        <f>'options CFG6'!$C18*R22*12</f>
        <v>0</v>
      </c>
      <c r="S23" s="127">
        <f>'options CFG7'!$C18*S22*12</f>
        <v>0</v>
      </c>
      <c r="T23" s="127">
        <f>'options CFG8'!$C18*T22*12</f>
        <v>0</v>
      </c>
      <c r="U23" s="129">
        <f>'options CFG9'!$C18*U22*12</f>
        <v>0</v>
      </c>
      <c r="W23" s="120" t="s">
        <v>161</v>
      </c>
      <c r="X23" s="127">
        <f>'options CFG1'!$D18*X22*12</f>
        <v>0</v>
      </c>
      <c r="Y23" s="127">
        <f>'options CFG2'!$D18*Y22*12</f>
        <v>0</v>
      </c>
      <c r="Z23" s="127">
        <f>'options CFG3'!$D18*Z22*12</f>
        <v>0</v>
      </c>
      <c r="AA23" s="127">
        <f>'options CFG4'!$D18*AA22*12</f>
        <v>0</v>
      </c>
      <c r="AB23" s="127">
        <f>'options CFG5'!$D18*AB22*12</f>
        <v>0</v>
      </c>
      <c r="AC23" s="127">
        <f>'options CFG6'!$D18*AC22*12</f>
        <v>0</v>
      </c>
      <c r="AD23" s="127">
        <f>'options CFG7'!$D18*AD22*12</f>
        <v>0</v>
      </c>
      <c r="AE23" s="127">
        <f>'options CFG8'!$D18*AE22*12</f>
        <v>0</v>
      </c>
      <c r="AF23" s="129">
        <f>'options CFG9'!$D18*AF22*12</f>
        <v>0</v>
      </c>
      <c r="AH23" s="120" t="s">
        <v>161</v>
      </c>
      <c r="AI23" s="168"/>
      <c r="AJ23" s="127">
        <f>'options CFG2'!$E18*AJ22*12</f>
        <v>0</v>
      </c>
      <c r="AK23" s="127">
        <f>'options CFG3'!$E18*AK22*12</f>
        <v>0</v>
      </c>
      <c r="AL23" s="127">
        <f>'options CFG4'!$E18*AL22*12</f>
        <v>0</v>
      </c>
      <c r="AM23" s="127">
        <f>'options CFG5'!$E18*AM22*12</f>
        <v>0</v>
      </c>
      <c r="AN23" s="168"/>
      <c r="AO23" s="127">
        <f>'options CFG7'!$E18*AO22*12</f>
        <v>0</v>
      </c>
      <c r="AP23" s="127">
        <f>'options CFG8'!$E18*AP22*12</f>
        <v>0</v>
      </c>
      <c r="AQ23" s="129">
        <f>'options CFG9'!$E18*AQ22*12</f>
        <v>0</v>
      </c>
      <c r="AS23" s="120" t="s">
        <v>161</v>
      </c>
      <c r="AT23" s="127">
        <f>'options CFG1'!$F18*AT22*12</f>
        <v>0</v>
      </c>
      <c r="AU23" s="127">
        <f>'options CFG2'!$F18*AU22*12</f>
        <v>0</v>
      </c>
      <c r="AV23" s="127">
        <f>'options CFG3'!$F18*AV22*12</f>
        <v>0</v>
      </c>
      <c r="AW23" s="127">
        <f>'options CFG4'!$F18*AW22*12</f>
        <v>0</v>
      </c>
      <c r="AX23" s="127">
        <f>'options CFG5'!$F18*AX22*12</f>
        <v>0</v>
      </c>
      <c r="AY23" s="127">
        <f>'options CFG6'!$F18*AY22*12</f>
        <v>0</v>
      </c>
      <c r="AZ23" s="127">
        <f>'options CFG7'!$F18*AZ22*12</f>
        <v>0</v>
      </c>
      <c r="BA23" s="127">
        <f>'options CFG8'!$F18*BA22*12</f>
        <v>0</v>
      </c>
      <c r="BB23" s="129">
        <f>'options CFG9'!$F18*BB22*12</f>
        <v>0</v>
      </c>
    </row>
    <row r="24" spans="1:54" x14ac:dyDescent="0.25">
      <c r="A24" s="130" t="s">
        <v>169</v>
      </c>
      <c r="B24" s="223">
        <f>SUM(B18:J18,B20:J20,B22:J22)</f>
        <v>900.00000000000011</v>
      </c>
      <c r="C24" s="224"/>
      <c r="D24" s="224"/>
      <c r="E24" s="224"/>
      <c r="F24" s="224"/>
      <c r="G24" s="224"/>
      <c r="H24" s="224"/>
      <c r="I24" s="224"/>
      <c r="J24" s="225"/>
      <c r="L24" s="130" t="s">
        <v>169</v>
      </c>
      <c r="M24" s="223">
        <f>SUM(M18:U18,M20:U20,M22:U22)</f>
        <v>854.99999999999966</v>
      </c>
      <c r="N24" s="224"/>
      <c r="O24" s="224"/>
      <c r="P24" s="224"/>
      <c r="Q24" s="224"/>
      <c r="R24" s="224"/>
      <c r="S24" s="224"/>
      <c r="T24" s="224"/>
      <c r="U24" s="225"/>
      <c r="W24" s="130" t="s">
        <v>169</v>
      </c>
      <c r="X24" s="223">
        <f>SUM(X18:AF18,X20:AF20,X22:AF22)</f>
        <v>270.00000000000006</v>
      </c>
      <c r="Y24" s="224"/>
      <c r="Z24" s="224"/>
      <c r="AA24" s="224"/>
      <c r="AB24" s="224"/>
      <c r="AC24" s="224"/>
      <c r="AD24" s="224"/>
      <c r="AE24" s="224"/>
      <c r="AF24" s="225"/>
      <c r="AH24" s="130" t="s">
        <v>169</v>
      </c>
      <c r="AI24" s="223">
        <f>SUM(AI18:AQ18,AI20:AQ20,AI22:AQ22)</f>
        <v>540</v>
      </c>
      <c r="AJ24" s="224"/>
      <c r="AK24" s="224"/>
      <c r="AL24" s="224"/>
      <c r="AM24" s="224"/>
      <c r="AN24" s="224"/>
      <c r="AO24" s="224"/>
      <c r="AP24" s="224"/>
      <c r="AQ24" s="225"/>
      <c r="AS24" s="130" t="s">
        <v>169</v>
      </c>
      <c r="AT24" s="223">
        <f>SUM(AT18:BB18,AT20:BB20,AT22:BB22)</f>
        <v>270.00000000000006</v>
      </c>
      <c r="AU24" s="224"/>
      <c r="AV24" s="224"/>
      <c r="AW24" s="224"/>
      <c r="AX24" s="224"/>
      <c r="AY24" s="224"/>
      <c r="AZ24" s="224"/>
      <c r="BA24" s="224"/>
      <c r="BB24" s="225"/>
    </row>
    <row r="25" spans="1:54" ht="15.75" thickBot="1" x14ac:dyDescent="0.3">
      <c r="A25" s="135" t="s">
        <v>170</v>
      </c>
      <c r="B25" s="228">
        <f>SUM(B19:J19,B21:J21,B23:J23)</f>
        <v>0</v>
      </c>
      <c r="C25" s="228"/>
      <c r="D25" s="228"/>
      <c r="E25" s="228"/>
      <c r="F25" s="228"/>
      <c r="G25" s="228"/>
      <c r="H25" s="228"/>
      <c r="I25" s="228"/>
      <c r="J25" s="229"/>
      <c r="L25" s="139" t="s">
        <v>170</v>
      </c>
      <c r="M25" s="226">
        <f>SUM(M19:U19,M21:U21,M23:U23)</f>
        <v>0</v>
      </c>
      <c r="N25" s="226"/>
      <c r="O25" s="226"/>
      <c r="P25" s="226"/>
      <c r="Q25" s="226"/>
      <c r="R25" s="226"/>
      <c r="S25" s="226"/>
      <c r="T25" s="226"/>
      <c r="U25" s="227"/>
      <c r="W25" s="139" t="s">
        <v>170</v>
      </c>
      <c r="X25" s="226">
        <f>SUM(X19:AF19,X21:AF21,X23:AF23)</f>
        <v>0</v>
      </c>
      <c r="Y25" s="226"/>
      <c r="Z25" s="226"/>
      <c r="AA25" s="226"/>
      <c r="AB25" s="226"/>
      <c r="AC25" s="226"/>
      <c r="AD25" s="226"/>
      <c r="AE25" s="226"/>
      <c r="AF25" s="227"/>
      <c r="AH25" s="139" t="s">
        <v>170</v>
      </c>
      <c r="AI25" s="226">
        <f>SUM(AI19:AQ19,AI21:AQ21,AI23:AQ23)</f>
        <v>0</v>
      </c>
      <c r="AJ25" s="226"/>
      <c r="AK25" s="226"/>
      <c r="AL25" s="226"/>
      <c r="AM25" s="226"/>
      <c r="AN25" s="226"/>
      <c r="AO25" s="226"/>
      <c r="AP25" s="226"/>
      <c r="AQ25" s="227"/>
      <c r="AS25" s="139" t="s">
        <v>170</v>
      </c>
      <c r="AT25" s="226">
        <f>SUM(AT19:BB19,AT21:BB21,AT23:BB23)</f>
        <v>0</v>
      </c>
      <c r="AU25" s="226"/>
      <c r="AV25" s="226"/>
      <c r="AW25" s="226"/>
      <c r="AX25" s="226"/>
      <c r="AY25" s="226"/>
      <c r="AZ25" s="226"/>
      <c r="BA25" s="226"/>
      <c r="BB25" s="227"/>
    </row>
    <row r="26" spans="1:54" x14ac:dyDescent="0.25">
      <c r="A26" s="128" t="s">
        <v>163</v>
      </c>
      <c r="B26" s="122" t="s">
        <v>32</v>
      </c>
      <c r="C26" s="122" t="s">
        <v>33</v>
      </c>
      <c r="D26" s="122" t="s">
        <v>34</v>
      </c>
      <c r="E26" s="122" t="s">
        <v>35</v>
      </c>
      <c r="F26" s="122" t="s">
        <v>36</v>
      </c>
      <c r="G26" s="122" t="s">
        <v>37</v>
      </c>
      <c r="H26" s="122" t="s">
        <v>38</v>
      </c>
      <c r="I26" s="122" t="s">
        <v>39</v>
      </c>
      <c r="J26" s="123" t="s">
        <v>40</v>
      </c>
      <c r="L26" s="128" t="s">
        <v>182</v>
      </c>
      <c r="M26" s="122" t="s">
        <v>32</v>
      </c>
      <c r="N26" s="122" t="s">
        <v>33</v>
      </c>
      <c r="O26" s="122" t="s">
        <v>34</v>
      </c>
      <c r="P26" s="122" t="s">
        <v>35</v>
      </c>
      <c r="Q26" s="122" t="s">
        <v>36</v>
      </c>
      <c r="R26" s="122" t="s">
        <v>37</v>
      </c>
      <c r="S26" s="122" t="s">
        <v>38</v>
      </c>
      <c r="T26" s="122" t="s">
        <v>39</v>
      </c>
      <c r="U26" s="123" t="s">
        <v>40</v>
      </c>
      <c r="W26" s="128" t="s">
        <v>224</v>
      </c>
      <c r="X26" s="122" t="s">
        <v>32</v>
      </c>
      <c r="Y26" s="122" t="s">
        <v>33</v>
      </c>
      <c r="Z26" s="122" t="s">
        <v>34</v>
      </c>
      <c r="AA26" s="122" t="s">
        <v>35</v>
      </c>
      <c r="AB26" s="122" t="s">
        <v>36</v>
      </c>
      <c r="AC26" s="122" t="s">
        <v>37</v>
      </c>
      <c r="AD26" s="122" t="s">
        <v>38</v>
      </c>
      <c r="AE26" s="122" t="s">
        <v>39</v>
      </c>
      <c r="AF26" s="123" t="s">
        <v>40</v>
      </c>
      <c r="AH26" s="128" t="s">
        <v>199</v>
      </c>
      <c r="AI26" s="166" t="s">
        <v>32</v>
      </c>
      <c r="AJ26" s="122" t="s">
        <v>33</v>
      </c>
      <c r="AK26" s="122" t="s">
        <v>34</v>
      </c>
      <c r="AL26" s="122" t="s">
        <v>35</v>
      </c>
      <c r="AM26" s="122" t="s">
        <v>36</v>
      </c>
      <c r="AN26" s="166" t="s">
        <v>37</v>
      </c>
      <c r="AO26" s="122" t="s">
        <v>38</v>
      </c>
      <c r="AP26" s="122" t="s">
        <v>39</v>
      </c>
      <c r="AQ26" s="123" t="s">
        <v>40</v>
      </c>
      <c r="AS26" s="128" t="s">
        <v>206</v>
      </c>
      <c r="AT26" s="122" t="s">
        <v>32</v>
      </c>
      <c r="AU26" s="122" t="s">
        <v>33</v>
      </c>
      <c r="AV26" s="122" t="s">
        <v>34</v>
      </c>
      <c r="AW26" s="122" t="s">
        <v>35</v>
      </c>
      <c r="AX26" s="122" t="s">
        <v>36</v>
      </c>
      <c r="AY26" s="122" t="s">
        <v>37</v>
      </c>
      <c r="AZ26" s="122" t="s">
        <v>38</v>
      </c>
      <c r="BA26" s="122" t="s">
        <v>39</v>
      </c>
      <c r="BB26" s="123" t="s">
        <v>40</v>
      </c>
    </row>
    <row r="27" spans="1:54" x14ac:dyDescent="0.25">
      <c r="A27" s="120" t="s">
        <v>159</v>
      </c>
      <c r="B27" s="131">
        <f t="shared" ref="B27:J27" si="3">$J$2*B$4*$B$6*$B$11</f>
        <v>42.434999999999995</v>
      </c>
      <c r="C27" s="131">
        <f t="shared" si="3"/>
        <v>2.8290000000000002</v>
      </c>
      <c r="D27" s="131">
        <f t="shared" si="3"/>
        <v>113.16</v>
      </c>
      <c r="E27" s="131">
        <f t="shared" si="3"/>
        <v>2.8290000000000002</v>
      </c>
      <c r="F27" s="131">
        <f t="shared" si="3"/>
        <v>2.8290000000000002</v>
      </c>
      <c r="G27" s="131">
        <f t="shared" si="3"/>
        <v>14.145</v>
      </c>
      <c r="H27" s="131">
        <f t="shared" si="3"/>
        <v>87.698999999999998</v>
      </c>
      <c r="I27" s="131">
        <f t="shared" si="3"/>
        <v>14.145</v>
      </c>
      <c r="J27" s="132">
        <f t="shared" si="3"/>
        <v>2.8290000000000002</v>
      </c>
      <c r="L27" s="120" t="s">
        <v>159</v>
      </c>
      <c r="M27" s="131">
        <f>$B27*$M$3</f>
        <v>40.313249999999996</v>
      </c>
      <c r="N27" s="131">
        <f>$C27*$M$3</f>
        <v>2.6875499999999999</v>
      </c>
      <c r="O27" s="131">
        <f>$D27*$M$3</f>
        <v>107.502</v>
      </c>
      <c r="P27" s="131">
        <f>$E27*$M$3</f>
        <v>2.6875499999999999</v>
      </c>
      <c r="Q27" s="131">
        <f>$F27*$M$3</f>
        <v>2.6875499999999999</v>
      </c>
      <c r="R27" s="131">
        <f>$G27*$M$3</f>
        <v>13.437749999999999</v>
      </c>
      <c r="S27" s="131">
        <f>$H27*$M$3</f>
        <v>83.314049999999995</v>
      </c>
      <c r="T27" s="131">
        <f>$I27*$M$3</f>
        <v>13.437749999999999</v>
      </c>
      <c r="U27" s="132">
        <f>$J27*$M$3</f>
        <v>2.6875499999999999</v>
      </c>
      <c r="W27" s="120" t="s">
        <v>159</v>
      </c>
      <c r="X27" s="131">
        <f>$B27*$X$3</f>
        <v>12.730499999999997</v>
      </c>
      <c r="Y27" s="131">
        <f>$C27*$X$3</f>
        <v>0.84870000000000001</v>
      </c>
      <c r="Z27" s="131">
        <f>$D27*$X$3</f>
        <v>33.948</v>
      </c>
      <c r="AA27" s="131">
        <f>$E27*$X$3</f>
        <v>0.84870000000000001</v>
      </c>
      <c r="AB27" s="131">
        <f>$F27*$X$3</f>
        <v>0.84870000000000001</v>
      </c>
      <c r="AC27" s="131">
        <f>$G27*$X$3</f>
        <v>4.2435</v>
      </c>
      <c r="AD27" s="131">
        <f>$H27*$X$3</f>
        <v>26.309699999999999</v>
      </c>
      <c r="AE27" s="131">
        <f>$I27*$X$3</f>
        <v>4.2435</v>
      </c>
      <c r="AF27" s="132">
        <f>$J27*$X$3</f>
        <v>0.84870000000000001</v>
      </c>
      <c r="AH27" s="120" t="s">
        <v>159</v>
      </c>
      <c r="AI27" s="167"/>
      <c r="AJ27" s="131">
        <f>$C27*$AI$3</f>
        <v>2.12175</v>
      </c>
      <c r="AK27" s="131">
        <f>$D27*$AI$3</f>
        <v>84.87</v>
      </c>
      <c r="AL27" s="131">
        <f>$E27*$AI$3</f>
        <v>2.12175</v>
      </c>
      <c r="AM27" s="131">
        <f>$F27*$AI$3</f>
        <v>2.12175</v>
      </c>
      <c r="AN27" s="167"/>
      <c r="AO27" s="131">
        <f>$H27*$AI$3</f>
        <v>65.774249999999995</v>
      </c>
      <c r="AP27" s="131">
        <f>$I27*$AI$3</f>
        <v>10.608750000000001</v>
      </c>
      <c r="AQ27" s="132">
        <f>$J27*$AI$3</f>
        <v>2.12175</v>
      </c>
      <c r="AS27" s="120" t="s">
        <v>159</v>
      </c>
      <c r="AT27" s="131">
        <f>$B27*$AT$3</f>
        <v>12.730499999999997</v>
      </c>
      <c r="AU27" s="131">
        <f>$C27*$AT$3</f>
        <v>0.84870000000000001</v>
      </c>
      <c r="AV27" s="131">
        <f>$D27*$AT$3</f>
        <v>33.948</v>
      </c>
      <c r="AW27" s="131">
        <f>$E27*$AT$3</f>
        <v>0.84870000000000001</v>
      </c>
      <c r="AX27" s="131">
        <f>$F27*$AT$3</f>
        <v>0.84870000000000001</v>
      </c>
      <c r="AY27" s="131">
        <f>$G27*$AT$3</f>
        <v>4.2435</v>
      </c>
      <c r="AZ27" s="131">
        <f>$H27*$AT$3</f>
        <v>26.309699999999999</v>
      </c>
      <c r="BA27" s="131">
        <f>$I27*$AT$3</f>
        <v>4.2435</v>
      </c>
      <c r="BB27" s="132">
        <f>$J27*$AT$3</f>
        <v>0.84870000000000001</v>
      </c>
    </row>
    <row r="28" spans="1:54" x14ac:dyDescent="0.25">
      <c r="A28" s="120" t="s">
        <v>161</v>
      </c>
      <c r="B28" s="127">
        <f>Location!C18*B27*12</f>
        <v>0</v>
      </c>
      <c r="C28" s="127">
        <f>Location!D18*C27*12</f>
        <v>0</v>
      </c>
      <c r="D28" s="127">
        <f>Location!E18*D27*12</f>
        <v>0</v>
      </c>
      <c r="E28" s="127">
        <f>Location!F18*E27*12</f>
        <v>0</v>
      </c>
      <c r="F28" s="127">
        <f>Location!G18*F27*12</f>
        <v>0</v>
      </c>
      <c r="G28" s="127">
        <f>Location!H18*G27*12</f>
        <v>0</v>
      </c>
      <c r="H28" s="127">
        <f>Location!I18*H27*12</f>
        <v>0</v>
      </c>
      <c r="I28" s="127">
        <f>Location!J18*I27*12</f>
        <v>0</v>
      </c>
      <c r="J28" s="129">
        <f>Location!K18*J27*12</f>
        <v>0</v>
      </c>
      <c r="L28" s="120" t="s">
        <v>161</v>
      </c>
      <c r="M28" s="127">
        <f>'options CFG1'!$C20*M27*12</f>
        <v>0</v>
      </c>
      <c r="N28" s="127">
        <f>'options CFG2'!$C20*N27*12</f>
        <v>0</v>
      </c>
      <c r="O28" s="127">
        <f>'options CFG3'!$C20*O27*12</f>
        <v>0</v>
      </c>
      <c r="P28" s="127">
        <f>'options CFG4'!$C20*P27*12</f>
        <v>0</v>
      </c>
      <c r="Q28" s="127">
        <f>'options CFG5'!$C20*Q27*12</f>
        <v>0</v>
      </c>
      <c r="R28" s="127">
        <f>'options CFG6'!$C20*R27*12</f>
        <v>0</v>
      </c>
      <c r="S28" s="127">
        <f>'options CFG7'!$C20*S27*12</f>
        <v>0</v>
      </c>
      <c r="T28" s="127">
        <f>'options CFG8'!$C20*T27*12</f>
        <v>0</v>
      </c>
      <c r="U28" s="129">
        <f>'options CFG9'!$C20*U27*12</f>
        <v>0</v>
      </c>
      <c r="W28" s="120" t="s">
        <v>161</v>
      </c>
      <c r="X28" s="127">
        <f>'options CFG1'!$D20*X27*12</f>
        <v>0</v>
      </c>
      <c r="Y28" s="127">
        <f>'options CFG2'!$D20*Y27*12</f>
        <v>0</v>
      </c>
      <c r="Z28" s="127">
        <f>'options CFG3'!$D20*Z27*12</f>
        <v>0</v>
      </c>
      <c r="AA28" s="127">
        <f>'options CFG4'!$D20*AA27*12</f>
        <v>0</v>
      </c>
      <c r="AB28" s="127">
        <f>'options CFG5'!$D20*AB27*12</f>
        <v>0</v>
      </c>
      <c r="AC28" s="127">
        <f>'options CFG6'!$D20*AC27*12</f>
        <v>0</v>
      </c>
      <c r="AD28" s="127">
        <f>'options CFG7'!$D20*AD27*12</f>
        <v>0</v>
      </c>
      <c r="AE28" s="127">
        <f>'options CFG8'!$D20*AE27*12</f>
        <v>0</v>
      </c>
      <c r="AF28" s="129">
        <f>'options CFG9'!$D20*AF27*12</f>
        <v>0</v>
      </c>
      <c r="AH28" s="120" t="s">
        <v>161</v>
      </c>
      <c r="AI28" s="168"/>
      <c r="AJ28" s="127">
        <f>'options CFG2'!$E20*AJ27*12</f>
        <v>0</v>
      </c>
      <c r="AK28" s="127">
        <f>'options CFG3'!$E20*AK27*12</f>
        <v>0</v>
      </c>
      <c r="AL28" s="127">
        <f>'options CFG4'!$E20*AL27*12</f>
        <v>0</v>
      </c>
      <c r="AM28" s="127">
        <f>'options CFG5'!$E20*AM27*12</f>
        <v>0</v>
      </c>
      <c r="AN28" s="168"/>
      <c r="AO28" s="127">
        <f>'options CFG7'!$E20*AO27*12</f>
        <v>0</v>
      </c>
      <c r="AP28" s="127">
        <f>'options CFG8'!$E20*AP27*12</f>
        <v>0</v>
      </c>
      <c r="AQ28" s="129">
        <f>'options CFG9'!$E20*AQ27*12</f>
        <v>0</v>
      </c>
      <c r="AS28" s="120" t="s">
        <v>161</v>
      </c>
      <c r="AT28" s="127">
        <f>'options CFG1'!$F20*AT27*12</f>
        <v>0</v>
      </c>
      <c r="AU28" s="127">
        <f>'options CFG2'!$F20*AU27*12</f>
        <v>0</v>
      </c>
      <c r="AV28" s="127">
        <f>'options CFG3'!$F20*AV27*12</f>
        <v>0</v>
      </c>
      <c r="AW28" s="127">
        <f>'options CFG4'!$F20*AW27*12</f>
        <v>0</v>
      </c>
      <c r="AX28" s="127">
        <f>'options CFG5'!$F20*AX27*12</f>
        <v>0</v>
      </c>
      <c r="AY28" s="127">
        <f>'options CFG6'!$F20*AY27*12</f>
        <v>0</v>
      </c>
      <c r="AZ28" s="127">
        <f>'options CFG7'!$F20*AZ27*12</f>
        <v>0</v>
      </c>
      <c r="BA28" s="127">
        <f>'options CFG8'!$F20*BA27*12</f>
        <v>0</v>
      </c>
      <c r="BB28" s="129">
        <f>'options CFG9'!$F20*BB27*12</f>
        <v>0</v>
      </c>
    </row>
    <row r="29" spans="1:54" x14ac:dyDescent="0.25">
      <c r="A29" s="120" t="s">
        <v>160</v>
      </c>
      <c r="B29" s="131">
        <f t="shared" ref="B29:J29" si="4">$J$2*B$4*$B$6*$B$12</f>
        <v>3.6225000000000005</v>
      </c>
      <c r="C29" s="131">
        <f t="shared" si="4"/>
        <v>0.24150000000000005</v>
      </c>
      <c r="D29" s="131">
        <f t="shared" si="4"/>
        <v>9.66</v>
      </c>
      <c r="E29" s="131">
        <f t="shared" si="4"/>
        <v>0.24150000000000005</v>
      </c>
      <c r="F29" s="131">
        <f t="shared" si="4"/>
        <v>0.24150000000000005</v>
      </c>
      <c r="G29" s="131">
        <f t="shared" si="4"/>
        <v>1.2075</v>
      </c>
      <c r="H29" s="131">
        <f t="shared" si="4"/>
        <v>7.4865000000000013</v>
      </c>
      <c r="I29" s="131">
        <f t="shared" si="4"/>
        <v>1.2075</v>
      </c>
      <c r="J29" s="132">
        <f t="shared" si="4"/>
        <v>0.24150000000000005</v>
      </c>
      <c r="L29" s="120" t="s">
        <v>160</v>
      </c>
      <c r="M29" s="131">
        <f>$B29*$M$3</f>
        <v>3.4413750000000003</v>
      </c>
      <c r="N29" s="131">
        <f>$C29*$M$3</f>
        <v>0.22942500000000005</v>
      </c>
      <c r="O29" s="131">
        <f>$D29*$M$3</f>
        <v>9.1769999999999996</v>
      </c>
      <c r="P29" s="131">
        <f>$E29*$M$3</f>
        <v>0.22942500000000005</v>
      </c>
      <c r="Q29" s="131">
        <f>$F29*$M$3</f>
        <v>0.22942500000000005</v>
      </c>
      <c r="R29" s="131">
        <f>$G29*$M$3</f>
        <v>1.147125</v>
      </c>
      <c r="S29" s="131">
        <f>$H29*$M$3</f>
        <v>7.1121750000000006</v>
      </c>
      <c r="T29" s="131">
        <f>$I29*$M$3</f>
        <v>1.147125</v>
      </c>
      <c r="U29" s="132">
        <f>$J29*$M$3</f>
        <v>0.22942500000000005</v>
      </c>
      <c r="W29" s="120" t="s">
        <v>160</v>
      </c>
      <c r="X29" s="131">
        <f>$B29*$X$3</f>
        <v>1.0867500000000001</v>
      </c>
      <c r="Y29" s="131">
        <f>$C29*$X$3</f>
        <v>7.2450000000000014E-2</v>
      </c>
      <c r="Z29" s="131">
        <f>$D29*$X$3</f>
        <v>2.8980000000000001</v>
      </c>
      <c r="AA29" s="131">
        <f>$E29*$X$3</f>
        <v>7.2450000000000014E-2</v>
      </c>
      <c r="AB29" s="131">
        <f>$F29*$X$3</f>
        <v>7.2450000000000014E-2</v>
      </c>
      <c r="AC29" s="131">
        <f>$G29*$X$3</f>
        <v>0.36225000000000002</v>
      </c>
      <c r="AD29" s="131">
        <f>$H29*$X$3</f>
        <v>2.2459500000000001</v>
      </c>
      <c r="AE29" s="131">
        <f>$I29*$X$3</f>
        <v>0.36225000000000002</v>
      </c>
      <c r="AF29" s="132">
        <f>$J29*$X$3</f>
        <v>7.2450000000000014E-2</v>
      </c>
      <c r="AH29" s="120" t="s">
        <v>160</v>
      </c>
      <c r="AI29" s="167"/>
      <c r="AJ29" s="131">
        <f>$C29*$AI$3</f>
        <v>0.18112500000000004</v>
      </c>
      <c r="AK29" s="131">
        <f>$D29*$AI$3</f>
        <v>7.2450000000000001</v>
      </c>
      <c r="AL29" s="131">
        <f>$E29*$AI$3</f>
        <v>0.18112500000000004</v>
      </c>
      <c r="AM29" s="131">
        <f>$F29*$AI$3</f>
        <v>0.18112500000000004</v>
      </c>
      <c r="AN29" s="167"/>
      <c r="AO29" s="131">
        <f>$H29*$AI$3</f>
        <v>5.6148750000000014</v>
      </c>
      <c r="AP29" s="131">
        <f>$I29*$AI$3</f>
        <v>0.90562500000000001</v>
      </c>
      <c r="AQ29" s="132">
        <f>$J29*$AI$3</f>
        <v>0.18112500000000004</v>
      </c>
      <c r="AS29" s="120" t="s">
        <v>160</v>
      </c>
      <c r="AT29" s="131">
        <f>$B29*$AT$3</f>
        <v>1.0867500000000001</v>
      </c>
      <c r="AU29" s="131">
        <f>$C29*$AT$3</f>
        <v>7.2450000000000014E-2</v>
      </c>
      <c r="AV29" s="131">
        <f>$D29*$AT$3</f>
        <v>2.8980000000000001</v>
      </c>
      <c r="AW29" s="131">
        <f>$E29*$AT$3</f>
        <v>7.2450000000000014E-2</v>
      </c>
      <c r="AX29" s="131">
        <f>$F29*$AT$3</f>
        <v>7.2450000000000014E-2</v>
      </c>
      <c r="AY29" s="131">
        <f>$G29*$AT$3</f>
        <v>0.36225000000000002</v>
      </c>
      <c r="AZ29" s="131">
        <f>$H29*$AT$3</f>
        <v>2.2459500000000001</v>
      </c>
      <c r="BA29" s="131">
        <f>$I29*$AT$3</f>
        <v>0.36225000000000002</v>
      </c>
      <c r="BB29" s="132">
        <f>$J29*$AT$3</f>
        <v>7.2450000000000014E-2</v>
      </c>
    </row>
    <row r="30" spans="1:54" x14ac:dyDescent="0.25">
      <c r="A30" s="120" t="s">
        <v>161</v>
      </c>
      <c r="B30" s="127">
        <f>Location!C20*B29*12</f>
        <v>0</v>
      </c>
      <c r="C30" s="127">
        <f>Location!D20*C29*12</f>
        <v>0</v>
      </c>
      <c r="D30" s="127">
        <f>Location!E20*D29*12</f>
        <v>0</v>
      </c>
      <c r="E30" s="127">
        <f>Location!F20*E29*12</f>
        <v>0</v>
      </c>
      <c r="F30" s="127">
        <f>Location!G20*F29*12</f>
        <v>0</v>
      </c>
      <c r="G30" s="127">
        <f>Location!H20*G29*12</f>
        <v>0</v>
      </c>
      <c r="H30" s="127">
        <f>Location!I20*H29*12</f>
        <v>0</v>
      </c>
      <c r="I30" s="127">
        <f>Location!J20*I29*12</f>
        <v>0</v>
      </c>
      <c r="J30" s="129">
        <f>Location!K20*J29*12</f>
        <v>0</v>
      </c>
      <c r="L30" s="120" t="s">
        <v>161</v>
      </c>
      <c r="M30" s="127">
        <f>'options CFG1'!$C22*M29*12</f>
        <v>0</v>
      </c>
      <c r="N30" s="127">
        <f>'options CFG2'!$C22*N29*12</f>
        <v>0</v>
      </c>
      <c r="O30" s="127">
        <f>'options CFG3'!$C22*O29*12</f>
        <v>0</v>
      </c>
      <c r="P30" s="127">
        <f>'options CFG4'!$C22*P29*12</f>
        <v>0</v>
      </c>
      <c r="Q30" s="127">
        <f>'options CFG5'!$C22*Q29*12</f>
        <v>0</v>
      </c>
      <c r="R30" s="127">
        <f>'options CFG6'!$C22*R29*12</f>
        <v>0</v>
      </c>
      <c r="S30" s="127">
        <f>'options CFG7'!$C22*S29*12</f>
        <v>0</v>
      </c>
      <c r="T30" s="127">
        <f>'options CFG8'!$C22*T29*12</f>
        <v>0</v>
      </c>
      <c r="U30" s="129">
        <f>'options CFG9'!$C22*U29*12</f>
        <v>0</v>
      </c>
      <c r="W30" s="120" t="s">
        <v>161</v>
      </c>
      <c r="X30" s="127">
        <f>'options CFG1'!$D22*X29*12</f>
        <v>0</v>
      </c>
      <c r="Y30" s="127">
        <f>'options CFG2'!$D22*Y29*12</f>
        <v>0</v>
      </c>
      <c r="Z30" s="127">
        <f>'options CFG3'!$D22*Z29*12</f>
        <v>0</v>
      </c>
      <c r="AA30" s="127">
        <f>'options CFG4'!$D22*AA29*12</f>
        <v>0</v>
      </c>
      <c r="AB30" s="127">
        <f>'options CFG5'!$D22*AB29*12</f>
        <v>0</v>
      </c>
      <c r="AC30" s="127">
        <f>'options CFG6'!$D22*AC29*12</f>
        <v>0</v>
      </c>
      <c r="AD30" s="127">
        <f>'options CFG7'!$D22*AD29*12</f>
        <v>0</v>
      </c>
      <c r="AE30" s="127">
        <f>'options CFG8'!$D22*AE29*12</f>
        <v>0</v>
      </c>
      <c r="AF30" s="129">
        <f>'options CFG9'!$D22*AF29*12</f>
        <v>0</v>
      </c>
      <c r="AH30" s="120" t="s">
        <v>161</v>
      </c>
      <c r="AI30" s="168"/>
      <c r="AJ30" s="127">
        <f>'options CFG2'!$E22*AJ29*12</f>
        <v>0</v>
      </c>
      <c r="AK30" s="127">
        <f>'options CFG3'!$E22*AK29*12</f>
        <v>0</v>
      </c>
      <c r="AL30" s="127">
        <f>'options CFG4'!$E22*AL29*12</f>
        <v>0</v>
      </c>
      <c r="AM30" s="127">
        <f>'options CFG5'!$E22*AM29*12</f>
        <v>0</v>
      </c>
      <c r="AN30" s="168"/>
      <c r="AO30" s="127">
        <f>'options CFG7'!$E22*AO29*12</f>
        <v>0</v>
      </c>
      <c r="AP30" s="127">
        <f>'options CFG8'!$E22*AP29*12</f>
        <v>0</v>
      </c>
      <c r="AQ30" s="129">
        <f>'options CFG9'!$E22*AQ29*12</f>
        <v>0</v>
      </c>
      <c r="AS30" s="120" t="s">
        <v>161</v>
      </c>
      <c r="AT30" s="127">
        <f>'options CFG1'!$F22*AT29*12</f>
        <v>0</v>
      </c>
      <c r="AU30" s="127">
        <f>'options CFG2'!$F22*AU29*12</f>
        <v>0</v>
      </c>
      <c r="AV30" s="127">
        <f>'options CFG3'!$F22*AV29*12</f>
        <v>0</v>
      </c>
      <c r="AW30" s="127">
        <f>'options CFG4'!$F22*AW29*12</f>
        <v>0</v>
      </c>
      <c r="AX30" s="127">
        <f>'options CFG5'!$F22*AX29*12</f>
        <v>0</v>
      </c>
      <c r="AY30" s="127">
        <f>'options CFG6'!$F22*AY29*12</f>
        <v>0</v>
      </c>
      <c r="AZ30" s="127">
        <f>'options CFG7'!$F22*AZ29*12</f>
        <v>0</v>
      </c>
      <c r="BA30" s="127">
        <f>'options CFG8'!$F22*BA29*12</f>
        <v>0</v>
      </c>
      <c r="BB30" s="129">
        <f>'options CFG9'!$F22*BB29*12</f>
        <v>0</v>
      </c>
    </row>
    <row r="31" spans="1:54" x14ac:dyDescent="0.25">
      <c r="A31" s="120" t="s">
        <v>166</v>
      </c>
      <c r="B31" s="131">
        <f t="shared" ref="B31:J31" si="5">$J$2*B$4*$B$6*$B$13</f>
        <v>5.6924999999999999</v>
      </c>
      <c r="C31" s="131">
        <f t="shared" si="5"/>
        <v>0.3795</v>
      </c>
      <c r="D31" s="131">
        <f t="shared" si="5"/>
        <v>15.18</v>
      </c>
      <c r="E31" s="131">
        <f t="shared" si="5"/>
        <v>0.3795</v>
      </c>
      <c r="F31" s="131">
        <f t="shared" si="5"/>
        <v>0.3795</v>
      </c>
      <c r="G31" s="131">
        <f t="shared" si="5"/>
        <v>1.8975</v>
      </c>
      <c r="H31" s="131">
        <f t="shared" si="5"/>
        <v>11.7645</v>
      </c>
      <c r="I31" s="131">
        <f t="shared" si="5"/>
        <v>1.8975</v>
      </c>
      <c r="J31" s="132">
        <f t="shared" si="5"/>
        <v>0.3795</v>
      </c>
      <c r="L31" s="120" t="s">
        <v>166</v>
      </c>
      <c r="M31" s="131">
        <f>$B31*$M$3</f>
        <v>5.4078749999999998</v>
      </c>
      <c r="N31" s="131">
        <f>$C31*$M$3</f>
        <v>0.36052499999999998</v>
      </c>
      <c r="O31" s="131">
        <f>$D31*$M$3</f>
        <v>14.420999999999999</v>
      </c>
      <c r="P31" s="131">
        <f>$E31*$M$3</f>
        <v>0.36052499999999998</v>
      </c>
      <c r="Q31" s="131">
        <f>$F31*$M$3</f>
        <v>0.36052499999999998</v>
      </c>
      <c r="R31" s="131">
        <f>$G31*$M$3</f>
        <v>1.8026249999999999</v>
      </c>
      <c r="S31" s="131">
        <f>$H31*$M$3</f>
        <v>11.176274999999999</v>
      </c>
      <c r="T31" s="131">
        <f>$I31*$M$3</f>
        <v>1.8026249999999999</v>
      </c>
      <c r="U31" s="132">
        <f>$J31*$M$3</f>
        <v>0.36052499999999998</v>
      </c>
      <c r="W31" s="120" t="s">
        <v>166</v>
      </c>
      <c r="X31" s="131">
        <f>$B31*$X$3</f>
        <v>1.7077499999999999</v>
      </c>
      <c r="Y31" s="131">
        <f>$C31*$X$3</f>
        <v>0.11384999999999999</v>
      </c>
      <c r="Z31" s="131">
        <f>$D31*$X$3</f>
        <v>4.5539999999999994</v>
      </c>
      <c r="AA31" s="131">
        <f>$E31*$X$3</f>
        <v>0.11384999999999999</v>
      </c>
      <c r="AB31" s="131">
        <f>$F31*$X$3</f>
        <v>0.11384999999999999</v>
      </c>
      <c r="AC31" s="131">
        <f>$G31*$X$3</f>
        <v>0.56924999999999992</v>
      </c>
      <c r="AD31" s="131">
        <f>$H31*$X$3</f>
        <v>3.52935</v>
      </c>
      <c r="AE31" s="131">
        <f>$I31*$X$3</f>
        <v>0.56924999999999992</v>
      </c>
      <c r="AF31" s="132">
        <f>$J31*$X$3</f>
        <v>0.11384999999999999</v>
      </c>
      <c r="AH31" s="120" t="s">
        <v>166</v>
      </c>
      <c r="AI31" s="167"/>
      <c r="AJ31" s="131">
        <f>$C31*$AI$3</f>
        <v>0.28462500000000002</v>
      </c>
      <c r="AK31" s="131">
        <f>$D31*$AI$3</f>
        <v>11.385</v>
      </c>
      <c r="AL31" s="131">
        <f>$E31*$AI$3</f>
        <v>0.28462500000000002</v>
      </c>
      <c r="AM31" s="131">
        <f>$F31*$AI$3</f>
        <v>0.28462500000000002</v>
      </c>
      <c r="AN31" s="167"/>
      <c r="AO31" s="131">
        <f>$H31*$AI$3</f>
        <v>8.8233750000000004</v>
      </c>
      <c r="AP31" s="131">
        <f>$I31*$AI$3</f>
        <v>1.423125</v>
      </c>
      <c r="AQ31" s="132">
        <f>$J31*$AI$3</f>
        <v>0.28462500000000002</v>
      </c>
      <c r="AS31" s="120" t="s">
        <v>166</v>
      </c>
      <c r="AT31" s="131">
        <f>$B31*$AT$3</f>
        <v>1.7077499999999999</v>
      </c>
      <c r="AU31" s="131">
        <f>$C31*$AT$3</f>
        <v>0.11384999999999999</v>
      </c>
      <c r="AV31" s="131">
        <f>$D31*$AT$3</f>
        <v>4.5539999999999994</v>
      </c>
      <c r="AW31" s="131">
        <f>$E31*$AT$3</f>
        <v>0.11384999999999999</v>
      </c>
      <c r="AX31" s="131">
        <f>$F31*$AT$3</f>
        <v>0.11384999999999999</v>
      </c>
      <c r="AY31" s="131">
        <f>$G31*$AT$3</f>
        <v>0.56924999999999992</v>
      </c>
      <c r="AZ31" s="131">
        <f>$H31*$AT$3</f>
        <v>3.52935</v>
      </c>
      <c r="BA31" s="131">
        <f>$I31*$AT$3</f>
        <v>0.56924999999999992</v>
      </c>
      <c r="BB31" s="132">
        <f>$J31*$AT$3</f>
        <v>0.11384999999999999</v>
      </c>
    </row>
    <row r="32" spans="1:54" x14ac:dyDescent="0.25">
      <c r="A32" s="120" t="s">
        <v>161</v>
      </c>
      <c r="B32" s="127">
        <f>Location!C22*B31*12</f>
        <v>0</v>
      </c>
      <c r="C32" s="127">
        <f>Location!D22*C31*12</f>
        <v>0</v>
      </c>
      <c r="D32" s="127">
        <f>Location!E22*D31*12</f>
        <v>0</v>
      </c>
      <c r="E32" s="127">
        <f>Location!F22*E31*12</f>
        <v>0</v>
      </c>
      <c r="F32" s="127">
        <f>Location!G22*F31*12</f>
        <v>0</v>
      </c>
      <c r="G32" s="127">
        <f>Location!H22*G31*12</f>
        <v>0</v>
      </c>
      <c r="H32" s="127">
        <f>Location!I22*H31*12</f>
        <v>0</v>
      </c>
      <c r="I32" s="127">
        <f>Location!J22*I31*12</f>
        <v>0</v>
      </c>
      <c r="J32" s="129">
        <f>Location!K22*J31*12</f>
        <v>0</v>
      </c>
      <c r="L32" s="120" t="s">
        <v>161</v>
      </c>
      <c r="M32" s="127">
        <f>'options CFG1'!$C24*M31*12</f>
        <v>0</v>
      </c>
      <c r="N32" s="127">
        <f>'options CFG2'!$C24*N31*12</f>
        <v>0</v>
      </c>
      <c r="O32" s="127">
        <f>'options CFG3'!$C24*O31*12</f>
        <v>0</v>
      </c>
      <c r="P32" s="127">
        <f>'options CFG4'!$C24*P31*12</f>
        <v>0</v>
      </c>
      <c r="Q32" s="127">
        <f>'options CFG5'!$C24*Q31*12</f>
        <v>0</v>
      </c>
      <c r="R32" s="127">
        <f>'options CFG6'!$C24*R31*12</f>
        <v>0</v>
      </c>
      <c r="S32" s="127">
        <f>'options CFG7'!$C24*S31*12</f>
        <v>0</v>
      </c>
      <c r="T32" s="127">
        <f>'options CFG8'!$C24*T31*12</f>
        <v>0</v>
      </c>
      <c r="U32" s="129">
        <f>'options CFG9'!$C24*U31*12</f>
        <v>0</v>
      </c>
      <c r="W32" s="120" t="s">
        <v>161</v>
      </c>
      <c r="X32" s="127">
        <f>'options CFG1'!$D24*X31*12</f>
        <v>0</v>
      </c>
      <c r="Y32" s="127">
        <f>'options CFG2'!$D24*Y31*12</f>
        <v>0</v>
      </c>
      <c r="Z32" s="127">
        <f>'options CFG3'!$D24*Z31*12</f>
        <v>0</v>
      </c>
      <c r="AA32" s="127">
        <f>'options CFG4'!$D24*AA31*12</f>
        <v>0</v>
      </c>
      <c r="AB32" s="127">
        <f>'options CFG5'!$D24*AB31*12</f>
        <v>0</v>
      </c>
      <c r="AC32" s="127">
        <f>'options CFG6'!$D24*AC31*12</f>
        <v>0</v>
      </c>
      <c r="AD32" s="127">
        <f>'options CFG7'!$D24*AD31*12</f>
        <v>0</v>
      </c>
      <c r="AE32" s="127">
        <f>'options CFG8'!$D24*AE31*12</f>
        <v>0</v>
      </c>
      <c r="AF32" s="129">
        <f>'options CFG9'!$D24*AF31*12</f>
        <v>0</v>
      </c>
      <c r="AH32" s="120" t="s">
        <v>161</v>
      </c>
      <c r="AI32" s="168"/>
      <c r="AJ32" s="127">
        <f>'options CFG2'!$E24*AJ31*12</f>
        <v>0</v>
      </c>
      <c r="AK32" s="127">
        <f>'options CFG3'!$E24*AK31*12</f>
        <v>0</v>
      </c>
      <c r="AL32" s="127">
        <f>'options CFG4'!$E24*AL31*12</f>
        <v>0</v>
      </c>
      <c r="AM32" s="127">
        <f>'options CFG5'!$E24*AM31*12</f>
        <v>0</v>
      </c>
      <c r="AN32" s="168"/>
      <c r="AO32" s="127">
        <f>'options CFG7'!$E24*AO31*12</f>
        <v>0</v>
      </c>
      <c r="AP32" s="127">
        <f>'options CFG8'!$E24*AP31*12</f>
        <v>0</v>
      </c>
      <c r="AQ32" s="129">
        <f>'options CFG9'!$E24*AQ31*12</f>
        <v>0</v>
      </c>
      <c r="AS32" s="120" t="s">
        <v>161</v>
      </c>
      <c r="AT32" s="127">
        <f>'options CFG1'!$F24*AT31*12</f>
        <v>0</v>
      </c>
      <c r="AU32" s="127">
        <f>'options CFG2'!$F24*AU31*12</f>
        <v>0</v>
      </c>
      <c r="AV32" s="127">
        <f>'options CFG3'!$F24*AV31*12</f>
        <v>0</v>
      </c>
      <c r="AW32" s="127">
        <f>'options CFG4'!$F24*AW31*12</f>
        <v>0</v>
      </c>
      <c r="AX32" s="127">
        <f>'options CFG5'!$F24*AX31*12</f>
        <v>0</v>
      </c>
      <c r="AY32" s="127">
        <f>'options CFG6'!$F24*AY31*12</f>
        <v>0</v>
      </c>
      <c r="AZ32" s="127">
        <f>'options CFG7'!$F24*AZ31*12</f>
        <v>0</v>
      </c>
      <c r="BA32" s="127">
        <f>'options CFG8'!$F24*BA31*12</f>
        <v>0</v>
      </c>
      <c r="BB32" s="129">
        <f>'options CFG9'!$F24*BB31*12</f>
        <v>0</v>
      </c>
    </row>
    <row r="33" spans="1:54" x14ac:dyDescent="0.25">
      <c r="A33" s="130" t="s">
        <v>169</v>
      </c>
      <c r="B33" s="223">
        <f>SUM(B27:J27,B29:J29,B31:J31)</f>
        <v>344.99999999999983</v>
      </c>
      <c r="C33" s="224"/>
      <c r="D33" s="224"/>
      <c r="E33" s="224"/>
      <c r="F33" s="224"/>
      <c r="G33" s="224"/>
      <c r="H33" s="224"/>
      <c r="I33" s="224"/>
      <c r="J33" s="225"/>
      <c r="L33" s="130" t="s">
        <v>169</v>
      </c>
      <c r="M33" s="223">
        <f>SUM(M27:U27,M29:U29,M31:U31)</f>
        <v>327.74999999999983</v>
      </c>
      <c r="N33" s="224"/>
      <c r="O33" s="224"/>
      <c r="P33" s="224"/>
      <c r="Q33" s="224"/>
      <c r="R33" s="224"/>
      <c r="S33" s="224"/>
      <c r="T33" s="224"/>
      <c r="U33" s="225"/>
      <c r="W33" s="130" t="s">
        <v>169</v>
      </c>
      <c r="X33" s="223">
        <f>SUM(X27:AF27,X29:AF29,X31:AF31)</f>
        <v>103.49999999999997</v>
      </c>
      <c r="Y33" s="224"/>
      <c r="Z33" s="224"/>
      <c r="AA33" s="224"/>
      <c r="AB33" s="224"/>
      <c r="AC33" s="224"/>
      <c r="AD33" s="224"/>
      <c r="AE33" s="224"/>
      <c r="AF33" s="225"/>
      <c r="AH33" s="130" t="s">
        <v>169</v>
      </c>
      <c r="AI33" s="223">
        <f>SUM(AI27:AQ27,AI29:AQ29,AI31:AQ31)</f>
        <v>207.00000000000003</v>
      </c>
      <c r="AJ33" s="224"/>
      <c r="AK33" s="224"/>
      <c r="AL33" s="224"/>
      <c r="AM33" s="224"/>
      <c r="AN33" s="224"/>
      <c r="AO33" s="224"/>
      <c r="AP33" s="224"/>
      <c r="AQ33" s="225"/>
      <c r="AS33" s="130" t="s">
        <v>169</v>
      </c>
      <c r="AT33" s="223">
        <f>SUM(AT27:BB27,AT29:BB29,AT31:BB31)</f>
        <v>103.49999999999997</v>
      </c>
      <c r="AU33" s="224"/>
      <c r="AV33" s="224"/>
      <c r="AW33" s="224"/>
      <c r="AX33" s="224"/>
      <c r="AY33" s="224"/>
      <c r="AZ33" s="224"/>
      <c r="BA33" s="224"/>
      <c r="BB33" s="225"/>
    </row>
    <row r="34" spans="1:54" ht="15.75" thickBot="1" x14ac:dyDescent="0.3">
      <c r="A34" s="135" t="s">
        <v>170</v>
      </c>
      <c r="B34" s="228">
        <f>SUM(B28:J28,B30:J30,B32:J32)</f>
        <v>0</v>
      </c>
      <c r="C34" s="228"/>
      <c r="D34" s="228"/>
      <c r="E34" s="228"/>
      <c r="F34" s="228"/>
      <c r="G34" s="228"/>
      <c r="H34" s="228"/>
      <c r="I34" s="228"/>
      <c r="J34" s="229"/>
      <c r="L34" s="135" t="s">
        <v>170</v>
      </c>
      <c r="M34" s="228">
        <f>SUM(M28:U28,M30:U30,M32:U32)</f>
        <v>0</v>
      </c>
      <c r="N34" s="228"/>
      <c r="O34" s="228"/>
      <c r="P34" s="228"/>
      <c r="Q34" s="228"/>
      <c r="R34" s="228"/>
      <c r="S34" s="228"/>
      <c r="T34" s="228"/>
      <c r="U34" s="229"/>
      <c r="W34" s="135" t="s">
        <v>170</v>
      </c>
      <c r="X34" s="228">
        <f>SUM(X28:AF28,X30:AF30,X32:AF32)</f>
        <v>0</v>
      </c>
      <c r="Y34" s="228"/>
      <c r="Z34" s="228"/>
      <c r="AA34" s="228"/>
      <c r="AB34" s="228"/>
      <c r="AC34" s="228"/>
      <c r="AD34" s="228"/>
      <c r="AE34" s="228"/>
      <c r="AF34" s="229"/>
      <c r="AH34" s="135" t="s">
        <v>170</v>
      </c>
      <c r="AI34" s="228">
        <f>SUM(AI28:AQ28,AI30:AQ30,AI32:AQ32)</f>
        <v>0</v>
      </c>
      <c r="AJ34" s="228"/>
      <c r="AK34" s="228"/>
      <c r="AL34" s="228"/>
      <c r="AM34" s="228"/>
      <c r="AN34" s="228"/>
      <c r="AO34" s="228"/>
      <c r="AP34" s="228"/>
      <c r="AQ34" s="229"/>
      <c r="AS34" s="135" t="s">
        <v>170</v>
      </c>
      <c r="AT34" s="228">
        <f>SUM(AT28:BB28,AT30:BB30,AT32:BB32)</f>
        <v>0</v>
      </c>
      <c r="AU34" s="228"/>
      <c r="AV34" s="228"/>
      <c r="AW34" s="228"/>
      <c r="AX34" s="228"/>
      <c r="AY34" s="228"/>
      <c r="AZ34" s="228"/>
      <c r="BA34" s="228"/>
      <c r="BB34" s="229"/>
    </row>
    <row r="35" spans="1:54" x14ac:dyDescent="0.25">
      <c r="A35" s="128" t="s">
        <v>164</v>
      </c>
      <c r="B35" s="122" t="s">
        <v>32</v>
      </c>
      <c r="C35" s="122" t="s">
        <v>33</v>
      </c>
      <c r="D35" s="122" t="s">
        <v>34</v>
      </c>
      <c r="E35" s="122" t="s">
        <v>35</v>
      </c>
      <c r="F35" s="122" t="s">
        <v>36</v>
      </c>
      <c r="G35" s="122" t="s">
        <v>37</v>
      </c>
      <c r="H35" s="122" t="s">
        <v>38</v>
      </c>
      <c r="I35" s="122" t="s">
        <v>39</v>
      </c>
      <c r="J35" s="123" t="s">
        <v>40</v>
      </c>
      <c r="L35" s="128" t="s">
        <v>183</v>
      </c>
      <c r="M35" s="122" t="s">
        <v>32</v>
      </c>
      <c r="N35" s="122" t="s">
        <v>33</v>
      </c>
      <c r="O35" s="122" t="s">
        <v>34</v>
      </c>
      <c r="P35" s="122" t="s">
        <v>35</v>
      </c>
      <c r="Q35" s="122" t="s">
        <v>36</v>
      </c>
      <c r="R35" s="122" t="s">
        <v>37</v>
      </c>
      <c r="S35" s="122" t="s">
        <v>38</v>
      </c>
      <c r="T35" s="122" t="s">
        <v>39</v>
      </c>
      <c r="U35" s="123" t="s">
        <v>40</v>
      </c>
      <c r="W35" s="128" t="s">
        <v>225</v>
      </c>
      <c r="X35" s="122" t="s">
        <v>32</v>
      </c>
      <c r="Y35" s="122" t="s">
        <v>33</v>
      </c>
      <c r="Z35" s="122" t="s">
        <v>34</v>
      </c>
      <c r="AA35" s="122" t="s">
        <v>35</v>
      </c>
      <c r="AB35" s="122" t="s">
        <v>36</v>
      </c>
      <c r="AC35" s="122" t="s">
        <v>37</v>
      </c>
      <c r="AD35" s="122" t="s">
        <v>38</v>
      </c>
      <c r="AE35" s="122" t="s">
        <v>39</v>
      </c>
      <c r="AF35" s="123" t="s">
        <v>40</v>
      </c>
      <c r="AH35" s="128" t="s">
        <v>200</v>
      </c>
      <c r="AI35" s="166" t="s">
        <v>32</v>
      </c>
      <c r="AJ35" s="122" t="s">
        <v>33</v>
      </c>
      <c r="AK35" s="122" t="s">
        <v>34</v>
      </c>
      <c r="AL35" s="122" t="s">
        <v>35</v>
      </c>
      <c r="AM35" s="122" t="s">
        <v>36</v>
      </c>
      <c r="AN35" s="166" t="s">
        <v>37</v>
      </c>
      <c r="AO35" s="122" t="s">
        <v>38</v>
      </c>
      <c r="AP35" s="122" t="s">
        <v>39</v>
      </c>
      <c r="AQ35" s="123" t="s">
        <v>40</v>
      </c>
      <c r="AS35" s="128" t="s">
        <v>207</v>
      </c>
      <c r="AT35" s="122" t="s">
        <v>32</v>
      </c>
      <c r="AU35" s="122" t="s">
        <v>33</v>
      </c>
      <c r="AV35" s="122" t="s">
        <v>34</v>
      </c>
      <c r="AW35" s="122" t="s">
        <v>35</v>
      </c>
      <c r="AX35" s="122" t="s">
        <v>36</v>
      </c>
      <c r="AY35" s="122" t="s">
        <v>37</v>
      </c>
      <c r="AZ35" s="122" t="s">
        <v>38</v>
      </c>
      <c r="BA35" s="122" t="s">
        <v>39</v>
      </c>
      <c r="BB35" s="123" t="s">
        <v>40</v>
      </c>
    </row>
    <row r="36" spans="1:54" x14ac:dyDescent="0.25">
      <c r="A36" s="120" t="s">
        <v>159</v>
      </c>
      <c r="B36" s="131">
        <f t="shared" ref="B36:J36" si="6">$J$2*B$4*$B$7*$B$11</f>
        <v>1.845</v>
      </c>
      <c r="C36" s="131">
        <f t="shared" si="6"/>
        <v>0.12299999999999998</v>
      </c>
      <c r="D36" s="131">
        <f t="shared" si="6"/>
        <v>4.92</v>
      </c>
      <c r="E36" s="131">
        <f t="shared" si="6"/>
        <v>0.12299999999999998</v>
      </c>
      <c r="F36" s="131">
        <f t="shared" si="6"/>
        <v>0.12299999999999998</v>
      </c>
      <c r="G36" s="131">
        <f t="shared" si="6"/>
        <v>0.61499999999999999</v>
      </c>
      <c r="H36" s="131">
        <f t="shared" si="6"/>
        <v>3.8130000000000002</v>
      </c>
      <c r="I36" s="131">
        <f t="shared" si="6"/>
        <v>0.61499999999999999</v>
      </c>
      <c r="J36" s="132">
        <f t="shared" si="6"/>
        <v>0.12299999999999998</v>
      </c>
      <c r="L36" s="120" t="s">
        <v>159</v>
      </c>
      <c r="M36" s="131">
        <f>$B36*$M$3</f>
        <v>1.7527499999999998</v>
      </c>
      <c r="N36" s="131">
        <f>$C36*$M$3</f>
        <v>0.11684999999999998</v>
      </c>
      <c r="O36" s="131">
        <f>$D36*$M$3</f>
        <v>4.6739999999999995</v>
      </c>
      <c r="P36" s="131">
        <f>$E36*$M$3</f>
        <v>0.11684999999999998</v>
      </c>
      <c r="Q36" s="131">
        <f>$F36*$M$3</f>
        <v>0.11684999999999998</v>
      </c>
      <c r="R36" s="131">
        <f>$G36*$M$3</f>
        <v>0.58424999999999994</v>
      </c>
      <c r="S36" s="131">
        <f>$H36*$M$3</f>
        <v>3.62235</v>
      </c>
      <c r="T36" s="131">
        <f>$I36*$M$3</f>
        <v>0.58424999999999994</v>
      </c>
      <c r="U36" s="132">
        <f>$J36*$M$3</f>
        <v>0.11684999999999998</v>
      </c>
      <c r="W36" s="120" t="s">
        <v>159</v>
      </c>
      <c r="X36" s="131">
        <f>$B36*$X$3</f>
        <v>0.55349999999999999</v>
      </c>
      <c r="Y36" s="131">
        <f>$C36*$X$3</f>
        <v>3.6899999999999995E-2</v>
      </c>
      <c r="Z36" s="131">
        <f>$D36*$X$3</f>
        <v>1.476</v>
      </c>
      <c r="AA36" s="131">
        <f>$E36*$X$3</f>
        <v>3.6899999999999995E-2</v>
      </c>
      <c r="AB36" s="131">
        <f>$F36*$X$3</f>
        <v>3.6899999999999995E-2</v>
      </c>
      <c r="AC36" s="131">
        <f>$G36*$X$3</f>
        <v>0.1845</v>
      </c>
      <c r="AD36" s="131">
        <f>$H36*$X$3</f>
        <v>1.1438999999999999</v>
      </c>
      <c r="AE36" s="131">
        <f>$I36*$X$3</f>
        <v>0.1845</v>
      </c>
      <c r="AF36" s="132">
        <f>$J36*$X$3</f>
        <v>3.6899999999999995E-2</v>
      </c>
      <c r="AH36" s="120" t="s">
        <v>159</v>
      </c>
      <c r="AI36" s="167"/>
      <c r="AJ36" s="131">
        <f>$C36*$AI$3</f>
        <v>9.2249999999999985E-2</v>
      </c>
      <c r="AK36" s="131">
        <f>$D36*$AI$3</f>
        <v>3.69</v>
      </c>
      <c r="AL36" s="131">
        <f>$E36*$AI$3</f>
        <v>9.2249999999999985E-2</v>
      </c>
      <c r="AM36" s="131">
        <f>$F36*$AI$3</f>
        <v>9.2249999999999985E-2</v>
      </c>
      <c r="AN36" s="167"/>
      <c r="AO36" s="131">
        <f>$H36*$AI$3</f>
        <v>2.85975</v>
      </c>
      <c r="AP36" s="131">
        <f>$I36*$AI$3</f>
        <v>0.46124999999999999</v>
      </c>
      <c r="AQ36" s="132">
        <f>$J36*$AI$3</f>
        <v>9.2249999999999985E-2</v>
      </c>
      <c r="AS36" s="120" t="s">
        <v>159</v>
      </c>
      <c r="AT36" s="131">
        <f>$B36*$AT$3</f>
        <v>0.55349999999999999</v>
      </c>
      <c r="AU36" s="131">
        <f>$C36*$AT$3</f>
        <v>3.6899999999999995E-2</v>
      </c>
      <c r="AV36" s="131">
        <f>$D36*$AT$3</f>
        <v>1.476</v>
      </c>
      <c r="AW36" s="131">
        <f>$E36*$AT$3</f>
        <v>3.6899999999999995E-2</v>
      </c>
      <c r="AX36" s="131">
        <f>$F36*$AT$3</f>
        <v>3.6899999999999995E-2</v>
      </c>
      <c r="AY36" s="131">
        <f>$G36*$AT$3</f>
        <v>0.1845</v>
      </c>
      <c r="AZ36" s="131">
        <f>$H36*$AT$3</f>
        <v>1.1438999999999999</v>
      </c>
      <c r="BA36" s="131">
        <f>$I36*$AT$3</f>
        <v>0.1845</v>
      </c>
      <c r="BB36" s="132">
        <f>$J36*$AT$3</f>
        <v>3.6899999999999995E-2</v>
      </c>
    </row>
    <row r="37" spans="1:54" x14ac:dyDescent="0.25">
      <c r="A37" s="120" t="s">
        <v>161</v>
      </c>
      <c r="B37" s="127">
        <f>Location!C24*B36*12</f>
        <v>0</v>
      </c>
      <c r="C37" s="127">
        <f>Location!D24*C36*12</f>
        <v>0</v>
      </c>
      <c r="D37" s="127">
        <f>Location!E24*D36*12</f>
        <v>0</v>
      </c>
      <c r="E37" s="127">
        <f>Location!F24*E36*12</f>
        <v>0</v>
      </c>
      <c r="F37" s="127">
        <f>Location!G24*F36*12</f>
        <v>0</v>
      </c>
      <c r="G37" s="127">
        <f>Location!H24*G36*12</f>
        <v>0</v>
      </c>
      <c r="H37" s="127">
        <f>Location!I24*H36*12</f>
        <v>0</v>
      </c>
      <c r="I37" s="127">
        <f>Location!J24*I36*12</f>
        <v>0</v>
      </c>
      <c r="J37" s="129">
        <f>Location!K24*J36*12</f>
        <v>0</v>
      </c>
      <c r="L37" s="120" t="s">
        <v>161</v>
      </c>
      <c r="M37" s="127">
        <f>'options CFG1'!$C26*M36*12</f>
        <v>0</v>
      </c>
      <c r="N37" s="127">
        <f>'options CFG2'!$C26*N36*12</f>
        <v>0</v>
      </c>
      <c r="O37" s="127">
        <f>'options CFG3'!$C26*O36*12</f>
        <v>0</v>
      </c>
      <c r="P37" s="127">
        <f>'options CFG4'!$C26*P36*12</f>
        <v>0</v>
      </c>
      <c r="Q37" s="127">
        <f>'options CFG5'!$C26*Q36*12</f>
        <v>0</v>
      </c>
      <c r="R37" s="127">
        <f>'options CFG6'!$C26*R36*12</f>
        <v>0</v>
      </c>
      <c r="S37" s="127">
        <f>'options CFG7'!$C26*S36*12</f>
        <v>0</v>
      </c>
      <c r="T37" s="127">
        <f>'options CFG8'!$C26*T36*12</f>
        <v>0</v>
      </c>
      <c r="U37" s="129">
        <f>'options CFG9'!$C26*U36*12</f>
        <v>0</v>
      </c>
      <c r="W37" s="120" t="s">
        <v>161</v>
      </c>
      <c r="X37" s="127">
        <f>'options CFG1'!$D26*X36*12</f>
        <v>0</v>
      </c>
      <c r="Y37" s="127">
        <f>'options CFG2'!$D26*Y36*12</f>
        <v>0</v>
      </c>
      <c r="Z37" s="127">
        <f>'options CFG3'!$D26*Z36*12</f>
        <v>0</v>
      </c>
      <c r="AA37" s="127">
        <f>'options CFG4'!$D26*AA36*12</f>
        <v>0</v>
      </c>
      <c r="AB37" s="127">
        <f>'options CFG5'!$D26*AB36*12</f>
        <v>0</v>
      </c>
      <c r="AC37" s="127">
        <f>'options CFG6'!$D26*AC36*12</f>
        <v>0</v>
      </c>
      <c r="AD37" s="127">
        <f>'options CFG7'!$D26*AD36*12</f>
        <v>0</v>
      </c>
      <c r="AE37" s="127">
        <f>'options CFG8'!$D26*AE36*12</f>
        <v>0</v>
      </c>
      <c r="AF37" s="129">
        <f>'options CFG9'!$D26*AF36*12</f>
        <v>0</v>
      </c>
      <c r="AH37" s="120" t="s">
        <v>161</v>
      </c>
      <c r="AI37" s="168"/>
      <c r="AJ37" s="127">
        <f>'options CFG2'!$E26*AJ36*12</f>
        <v>0</v>
      </c>
      <c r="AK37" s="127">
        <f>'options CFG3'!$E26*AK36*12</f>
        <v>0</v>
      </c>
      <c r="AL37" s="127">
        <f>'options CFG4'!$E26*AL36*12</f>
        <v>0</v>
      </c>
      <c r="AM37" s="127">
        <f>'options CFG5'!$E26*AM36*12</f>
        <v>0</v>
      </c>
      <c r="AN37" s="168"/>
      <c r="AO37" s="127">
        <f>'options CFG7'!$E26*AO36*12</f>
        <v>0</v>
      </c>
      <c r="AP37" s="127">
        <f>'options CFG8'!$E26*AP36*12</f>
        <v>0</v>
      </c>
      <c r="AQ37" s="129">
        <f>'options CFG9'!$E26*AQ36*12</f>
        <v>0</v>
      </c>
      <c r="AS37" s="120" t="s">
        <v>161</v>
      </c>
      <c r="AT37" s="127">
        <f>'options CFG1'!$F26*AT36*12</f>
        <v>0</v>
      </c>
      <c r="AU37" s="127">
        <f>'options CFG2'!$F26*AU36*12</f>
        <v>0</v>
      </c>
      <c r="AV37" s="127">
        <f>'options CFG3'!$F26*AV36*12</f>
        <v>0</v>
      </c>
      <c r="AW37" s="127">
        <f>'options CFG4'!$F26*AW36*12</f>
        <v>0</v>
      </c>
      <c r="AX37" s="127">
        <f>'options CFG5'!$F26*AX36*12</f>
        <v>0</v>
      </c>
      <c r="AY37" s="127">
        <f>'options CFG6'!$F26*AY36*12</f>
        <v>0</v>
      </c>
      <c r="AZ37" s="127">
        <f>'options CFG7'!$F26*AZ36*12</f>
        <v>0</v>
      </c>
      <c r="BA37" s="127">
        <f>'options CFG8'!$F26*BA36*12</f>
        <v>0</v>
      </c>
      <c r="BB37" s="129">
        <f>'options CFG9'!$F26*BB36*12</f>
        <v>0</v>
      </c>
    </row>
    <row r="38" spans="1:54" x14ac:dyDescent="0.25">
      <c r="A38" s="120" t="s">
        <v>160</v>
      </c>
      <c r="B38" s="131">
        <f t="shared" ref="B38:J38" si="7">$J$2*B$4*$B$7*$B$12</f>
        <v>0.15750000000000003</v>
      </c>
      <c r="C38" s="131">
        <f t="shared" si="7"/>
        <v>1.0500000000000001E-2</v>
      </c>
      <c r="D38" s="131">
        <f t="shared" si="7"/>
        <v>0.42000000000000004</v>
      </c>
      <c r="E38" s="131">
        <f t="shared" si="7"/>
        <v>1.0500000000000001E-2</v>
      </c>
      <c r="F38" s="131">
        <f t="shared" si="7"/>
        <v>1.0500000000000001E-2</v>
      </c>
      <c r="G38" s="131">
        <f t="shared" si="7"/>
        <v>5.2500000000000005E-2</v>
      </c>
      <c r="H38" s="131">
        <f t="shared" si="7"/>
        <v>0.32550000000000007</v>
      </c>
      <c r="I38" s="131">
        <f t="shared" si="7"/>
        <v>5.2500000000000005E-2</v>
      </c>
      <c r="J38" s="132">
        <f t="shared" si="7"/>
        <v>1.0500000000000001E-2</v>
      </c>
      <c r="L38" s="120" t="s">
        <v>160</v>
      </c>
      <c r="M38" s="131">
        <f>$B38*$M$3</f>
        <v>0.14962500000000001</v>
      </c>
      <c r="N38" s="131">
        <f>$C38*$M$3</f>
        <v>9.9749999999999995E-3</v>
      </c>
      <c r="O38" s="131">
        <f>$D38*$M$3</f>
        <v>0.39900000000000002</v>
      </c>
      <c r="P38" s="131">
        <f>$E38*$M$3</f>
        <v>9.9749999999999995E-3</v>
      </c>
      <c r="Q38" s="131">
        <f>$F38*$M$3</f>
        <v>9.9749999999999995E-3</v>
      </c>
      <c r="R38" s="131">
        <f>$G38*$M$3</f>
        <v>4.9875000000000003E-2</v>
      </c>
      <c r="S38" s="131">
        <f>$H38*$M$3</f>
        <v>0.30922500000000003</v>
      </c>
      <c r="T38" s="131">
        <f>$I38*$M$3</f>
        <v>4.9875000000000003E-2</v>
      </c>
      <c r="U38" s="132">
        <f>$J38*$M$3</f>
        <v>9.9749999999999995E-3</v>
      </c>
      <c r="W38" s="120" t="s">
        <v>160</v>
      </c>
      <c r="X38" s="131">
        <f>$B38*$X$3</f>
        <v>4.7250000000000007E-2</v>
      </c>
      <c r="Y38" s="131">
        <f>$C38*$X$3</f>
        <v>3.15E-3</v>
      </c>
      <c r="Z38" s="131">
        <f>$D38*$X$3</f>
        <v>0.126</v>
      </c>
      <c r="AA38" s="131">
        <f>$E38*$X$3</f>
        <v>3.15E-3</v>
      </c>
      <c r="AB38" s="131">
        <f>$F38*$X$3</f>
        <v>3.15E-3</v>
      </c>
      <c r="AC38" s="131">
        <f>$G38*$X$3</f>
        <v>1.575E-2</v>
      </c>
      <c r="AD38" s="131">
        <f>$H38*$X$3</f>
        <v>9.7650000000000015E-2</v>
      </c>
      <c r="AE38" s="131">
        <f>$I38*$X$3</f>
        <v>1.575E-2</v>
      </c>
      <c r="AF38" s="132">
        <f>$J38*$X$3</f>
        <v>3.15E-3</v>
      </c>
      <c r="AH38" s="120" t="s">
        <v>160</v>
      </c>
      <c r="AI38" s="167"/>
      <c r="AJ38" s="131">
        <f>$C38*$AI$3</f>
        <v>7.8750000000000001E-3</v>
      </c>
      <c r="AK38" s="131">
        <f>$D38*$AI$3</f>
        <v>0.31500000000000006</v>
      </c>
      <c r="AL38" s="131">
        <f>$E38*$AI$3</f>
        <v>7.8750000000000001E-3</v>
      </c>
      <c r="AM38" s="131">
        <f>$F38*$AI$3</f>
        <v>7.8750000000000001E-3</v>
      </c>
      <c r="AN38" s="167"/>
      <c r="AO38" s="131">
        <f>$H38*$AI$3</f>
        <v>0.24412500000000004</v>
      </c>
      <c r="AP38" s="131">
        <f>$I38*$AI$3</f>
        <v>3.9375000000000007E-2</v>
      </c>
      <c r="AQ38" s="132">
        <f>$J38*$AI$3</f>
        <v>7.8750000000000001E-3</v>
      </c>
      <c r="AS38" s="120" t="s">
        <v>160</v>
      </c>
      <c r="AT38" s="131">
        <f>$B38*$AT$3</f>
        <v>4.7250000000000007E-2</v>
      </c>
      <c r="AU38" s="131">
        <f>$C38*$AT$3</f>
        <v>3.15E-3</v>
      </c>
      <c r="AV38" s="131">
        <f>$D38*$AT$3</f>
        <v>0.126</v>
      </c>
      <c r="AW38" s="131">
        <f>$E38*$AT$3</f>
        <v>3.15E-3</v>
      </c>
      <c r="AX38" s="131">
        <f>$F38*$AT$3</f>
        <v>3.15E-3</v>
      </c>
      <c r="AY38" s="131">
        <f>$G38*$AT$3</f>
        <v>1.575E-2</v>
      </c>
      <c r="AZ38" s="131">
        <f>$H38*$AT$3</f>
        <v>9.7650000000000015E-2</v>
      </c>
      <c r="BA38" s="131">
        <f>$I38*$AT$3</f>
        <v>1.575E-2</v>
      </c>
      <c r="BB38" s="132">
        <f>$J38*$AT$3</f>
        <v>3.15E-3</v>
      </c>
    </row>
    <row r="39" spans="1:54" x14ac:dyDescent="0.25">
      <c r="A39" s="120" t="s">
        <v>161</v>
      </c>
      <c r="B39" s="127">
        <f>Location!C26*B38*12</f>
        <v>0</v>
      </c>
      <c r="C39" s="127">
        <f>Location!D26*C38*12</f>
        <v>0</v>
      </c>
      <c r="D39" s="127">
        <f>Location!E26*D38*12</f>
        <v>0</v>
      </c>
      <c r="E39" s="127">
        <f>Location!F26*E38*12</f>
        <v>0</v>
      </c>
      <c r="F39" s="127">
        <f>Location!G26*F38*12</f>
        <v>0</v>
      </c>
      <c r="G39" s="127">
        <f>Location!H26*G38*12</f>
        <v>0</v>
      </c>
      <c r="H39" s="127">
        <f>Location!I26*H38*12</f>
        <v>0</v>
      </c>
      <c r="I39" s="127">
        <f>Location!J26*I38*12</f>
        <v>0</v>
      </c>
      <c r="J39" s="129">
        <f>Location!K26*J38*12</f>
        <v>0</v>
      </c>
      <c r="L39" s="120" t="s">
        <v>161</v>
      </c>
      <c r="M39" s="127">
        <f>'options CFG1'!$C28*M38*12</f>
        <v>0</v>
      </c>
      <c r="N39" s="127">
        <f>'options CFG2'!$C28*N38*12</f>
        <v>0</v>
      </c>
      <c r="O39" s="127">
        <f>'options CFG3'!$C28*O38*12</f>
        <v>0</v>
      </c>
      <c r="P39" s="127">
        <f>'options CFG4'!$C28*P38*12</f>
        <v>0</v>
      </c>
      <c r="Q39" s="127">
        <f>'options CFG5'!$C28*Q38*12</f>
        <v>0</v>
      </c>
      <c r="R39" s="127">
        <f>'options CFG6'!$C28*R38*12</f>
        <v>0</v>
      </c>
      <c r="S39" s="127">
        <f>'options CFG7'!$C28*S38*12</f>
        <v>0</v>
      </c>
      <c r="T39" s="127">
        <f>'options CFG8'!$C28*T38*12</f>
        <v>0</v>
      </c>
      <c r="U39" s="129">
        <f>'options CFG9'!$C28*U38*12</f>
        <v>0</v>
      </c>
      <c r="W39" s="120" t="s">
        <v>161</v>
      </c>
      <c r="X39" s="127">
        <f>'options CFG1'!$D28*X38*12</f>
        <v>0</v>
      </c>
      <c r="Y39" s="127">
        <f>'options CFG2'!$D28*Y38*12</f>
        <v>0</v>
      </c>
      <c r="Z39" s="127">
        <f>'options CFG3'!$D28*Z38*12</f>
        <v>0</v>
      </c>
      <c r="AA39" s="127">
        <f>'options CFG4'!$D28*AA38*12</f>
        <v>0</v>
      </c>
      <c r="AB39" s="127">
        <f>'options CFG5'!$D28*AB38*12</f>
        <v>0</v>
      </c>
      <c r="AC39" s="127">
        <f>'options CFG6'!$D28*AC38*12</f>
        <v>0</v>
      </c>
      <c r="AD39" s="127">
        <f>'options CFG7'!$D28*AD38*12</f>
        <v>0</v>
      </c>
      <c r="AE39" s="127">
        <f>'options CFG8'!$D28*AE38*12</f>
        <v>0</v>
      </c>
      <c r="AF39" s="129">
        <f>'options CFG9'!$D28*AF38*12</f>
        <v>0</v>
      </c>
      <c r="AH39" s="120" t="s">
        <v>161</v>
      </c>
      <c r="AI39" s="168"/>
      <c r="AJ39" s="127">
        <f>'options CFG2'!$E28*AJ38*12</f>
        <v>0</v>
      </c>
      <c r="AK39" s="127">
        <f>'options CFG3'!$E28*AK38*12</f>
        <v>0</v>
      </c>
      <c r="AL39" s="127">
        <f>'options CFG4'!$E28*AL38*12</f>
        <v>0</v>
      </c>
      <c r="AM39" s="127">
        <f>'options CFG5'!$E28*AM38*12</f>
        <v>0</v>
      </c>
      <c r="AN39" s="168"/>
      <c r="AO39" s="127">
        <f>'options CFG7'!$E28*AO38*12</f>
        <v>0</v>
      </c>
      <c r="AP39" s="127">
        <f>'options CFG8'!$E28*AP38*12</f>
        <v>0</v>
      </c>
      <c r="AQ39" s="129">
        <f>'options CFG9'!$E28*AQ38*12</f>
        <v>0</v>
      </c>
      <c r="AS39" s="120" t="s">
        <v>161</v>
      </c>
      <c r="AT39" s="127">
        <f>'options CFG1'!$F28*AT38*12</f>
        <v>0</v>
      </c>
      <c r="AU39" s="127">
        <f>'options CFG2'!$F28*AU38*12</f>
        <v>0</v>
      </c>
      <c r="AV39" s="127">
        <f>'options CFG3'!$F28*AV38*12</f>
        <v>0</v>
      </c>
      <c r="AW39" s="127">
        <f>'options CFG4'!$F28*AW38*12</f>
        <v>0</v>
      </c>
      <c r="AX39" s="127">
        <f>'options CFG5'!$F28*AX38*12</f>
        <v>0</v>
      </c>
      <c r="AY39" s="127">
        <f>'options CFG6'!$F28*AY38*12</f>
        <v>0</v>
      </c>
      <c r="AZ39" s="127">
        <f>'options CFG7'!$F28*AZ38*12</f>
        <v>0</v>
      </c>
      <c r="BA39" s="127">
        <f>'options CFG8'!$F28*BA38*12</f>
        <v>0</v>
      </c>
      <c r="BB39" s="129">
        <f>'options CFG9'!$F28*BB38*12</f>
        <v>0</v>
      </c>
    </row>
    <row r="40" spans="1:54" x14ac:dyDescent="0.25">
      <c r="A40" s="120" t="s">
        <v>166</v>
      </c>
      <c r="B40" s="131">
        <f t="shared" ref="B40:J40" si="8">$J$2*B$4*$B$7*$B$13</f>
        <v>0.2475</v>
      </c>
      <c r="C40" s="131">
        <f t="shared" si="8"/>
        <v>1.6500000000000001E-2</v>
      </c>
      <c r="D40" s="131">
        <f t="shared" si="8"/>
        <v>0.66</v>
      </c>
      <c r="E40" s="131">
        <f t="shared" si="8"/>
        <v>1.6500000000000001E-2</v>
      </c>
      <c r="F40" s="131">
        <f t="shared" si="8"/>
        <v>1.6500000000000001E-2</v>
      </c>
      <c r="G40" s="131">
        <f t="shared" si="8"/>
        <v>8.2500000000000004E-2</v>
      </c>
      <c r="H40" s="131">
        <f t="shared" si="8"/>
        <v>0.51150000000000007</v>
      </c>
      <c r="I40" s="131">
        <f t="shared" si="8"/>
        <v>8.2500000000000004E-2</v>
      </c>
      <c r="J40" s="132">
        <f t="shared" si="8"/>
        <v>1.6500000000000001E-2</v>
      </c>
      <c r="L40" s="120" t="s">
        <v>166</v>
      </c>
      <c r="M40" s="131">
        <f>$B40*$M$3</f>
        <v>0.235125</v>
      </c>
      <c r="N40" s="131">
        <f>$C40*$M$3</f>
        <v>1.5675000000000001E-2</v>
      </c>
      <c r="O40" s="131">
        <f>$D40*$M$3</f>
        <v>0.627</v>
      </c>
      <c r="P40" s="131">
        <f>$E40*$M$3</f>
        <v>1.5675000000000001E-2</v>
      </c>
      <c r="Q40" s="131">
        <f>$F40*$M$3</f>
        <v>1.5675000000000001E-2</v>
      </c>
      <c r="R40" s="131">
        <f>$G40*$M$3</f>
        <v>7.8375E-2</v>
      </c>
      <c r="S40" s="131">
        <f>$H40*$M$3</f>
        <v>0.48592500000000005</v>
      </c>
      <c r="T40" s="131">
        <f>$I40*$M$3</f>
        <v>7.8375E-2</v>
      </c>
      <c r="U40" s="132">
        <f>$J40*$M$3</f>
        <v>1.5675000000000001E-2</v>
      </c>
      <c r="W40" s="120" t="s">
        <v>166</v>
      </c>
      <c r="X40" s="131">
        <f>$B40*$X$3</f>
        <v>7.4249999999999997E-2</v>
      </c>
      <c r="Y40" s="131">
        <f>$C40*$X$3</f>
        <v>4.9500000000000004E-3</v>
      </c>
      <c r="Z40" s="131">
        <f>$D40*$X$3</f>
        <v>0.19800000000000001</v>
      </c>
      <c r="AA40" s="131">
        <f>$E40*$X$3</f>
        <v>4.9500000000000004E-3</v>
      </c>
      <c r="AB40" s="131">
        <f>$F40*$X$3</f>
        <v>4.9500000000000004E-3</v>
      </c>
      <c r="AC40" s="131">
        <f>$G40*$X$3</f>
        <v>2.4750000000000001E-2</v>
      </c>
      <c r="AD40" s="131">
        <f>$H40*$X$3</f>
        <v>0.15345</v>
      </c>
      <c r="AE40" s="131">
        <f>$I40*$X$3</f>
        <v>2.4750000000000001E-2</v>
      </c>
      <c r="AF40" s="132">
        <f>$J40*$X$3</f>
        <v>4.9500000000000004E-3</v>
      </c>
      <c r="AH40" s="120" t="s">
        <v>166</v>
      </c>
      <c r="AI40" s="167"/>
      <c r="AJ40" s="131">
        <f>$C40*$AI$3</f>
        <v>1.2375000000000001E-2</v>
      </c>
      <c r="AK40" s="131">
        <f>$D40*$AI$3</f>
        <v>0.495</v>
      </c>
      <c r="AL40" s="131">
        <f>$E40*$AI$3</f>
        <v>1.2375000000000001E-2</v>
      </c>
      <c r="AM40" s="131">
        <f>$F40*$AI$3</f>
        <v>1.2375000000000001E-2</v>
      </c>
      <c r="AN40" s="167"/>
      <c r="AO40" s="131">
        <f>$H40*$AI$3</f>
        <v>0.38362500000000005</v>
      </c>
      <c r="AP40" s="131">
        <f>$I40*$AI$3</f>
        <v>6.1874999999999999E-2</v>
      </c>
      <c r="AQ40" s="132">
        <f>$J40*$AI$3</f>
        <v>1.2375000000000001E-2</v>
      </c>
      <c r="AS40" s="120" t="s">
        <v>166</v>
      </c>
      <c r="AT40" s="131">
        <f>$B40*$AT$3</f>
        <v>7.4249999999999997E-2</v>
      </c>
      <c r="AU40" s="131">
        <f>$C40*$AT$3</f>
        <v>4.9500000000000004E-3</v>
      </c>
      <c r="AV40" s="131">
        <f>$D40*$AT$3</f>
        <v>0.19800000000000001</v>
      </c>
      <c r="AW40" s="131">
        <f>$E40*$AT$3</f>
        <v>4.9500000000000004E-3</v>
      </c>
      <c r="AX40" s="131">
        <f>$F40*$AT$3</f>
        <v>4.9500000000000004E-3</v>
      </c>
      <c r="AY40" s="131">
        <f>$G40*$AT$3</f>
        <v>2.4750000000000001E-2</v>
      </c>
      <c r="AZ40" s="131">
        <f>$H40*$AT$3</f>
        <v>0.15345</v>
      </c>
      <c r="BA40" s="131">
        <f>$I40*$AT$3</f>
        <v>2.4750000000000001E-2</v>
      </c>
      <c r="BB40" s="132">
        <f>$J40*$AT$3</f>
        <v>4.9500000000000004E-3</v>
      </c>
    </row>
    <row r="41" spans="1:54" x14ac:dyDescent="0.25">
      <c r="A41" s="120" t="s">
        <v>161</v>
      </c>
      <c r="B41" s="127">
        <f>Location!C28*B40*12</f>
        <v>0</v>
      </c>
      <c r="C41" s="127">
        <f>Location!D28*C40*12</f>
        <v>0</v>
      </c>
      <c r="D41" s="127">
        <f>Location!E28*D40*12</f>
        <v>0</v>
      </c>
      <c r="E41" s="127">
        <f>Location!F28*E40*12</f>
        <v>0</v>
      </c>
      <c r="F41" s="127">
        <f>Location!G28*F40*12</f>
        <v>0</v>
      </c>
      <c r="G41" s="127">
        <f>Location!H28*G40*12</f>
        <v>0</v>
      </c>
      <c r="H41" s="127">
        <f>Location!I28*H40*12</f>
        <v>0</v>
      </c>
      <c r="I41" s="127">
        <f>Location!J28*I40*12</f>
        <v>0</v>
      </c>
      <c r="J41" s="129">
        <f>Location!K28*J40*12</f>
        <v>0</v>
      </c>
      <c r="L41" s="120" t="s">
        <v>161</v>
      </c>
      <c r="M41" s="127">
        <f>'options CFG1'!$C30*M40*12</f>
        <v>0</v>
      </c>
      <c r="N41" s="127">
        <f>'options CFG2'!$C30*N40*12</f>
        <v>0</v>
      </c>
      <c r="O41" s="127">
        <f>'options CFG3'!$C30*O40*12</f>
        <v>0</v>
      </c>
      <c r="P41" s="127">
        <f>'options CFG4'!$C30*P40*12</f>
        <v>0</v>
      </c>
      <c r="Q41" s="127">
        <f>'options CFG5'!$C30*Q40*12</f>
        <v>0</v>
      </c>
      <c r="R41" s="127">
        <f>'options CFG6'!$C30*R40*12</f>
        <v>0</v>
      </c>
      <c r="S41" s="127">
        <f>'options CFG7'!$C30*S40*12</f>
        <v>0</v>
      </c>
      <c r="T41" s="127">
        <f>'options CFG8'!$C30*T40*12</f>
        <v>0</v>
      </c>
      <c r="U41" s="129">
        <f>'options CFG9'!$C30*U40*12</f>
        <v>0</v>
      </c>
      <c r="W41" s="120" t="s">
        <v>161</v>
      </c>
      <c r="X41" s="127">
        <f>'options CFG1'!$D30*X40*12</f>
        <v>0</v>
      </c>
      <c r="Y41" s="127">
        <f>'options CFG2'!$D30*Y40*12</f>
        <v>0</v>
      </c>
      <c r="Z41" s="127">
        <f>'options CFG3'!$D30*Z40*12</f>
        <v>0</v>
      </c>
      <c r="AA41" s="127">
        <f>'options CFG4'!$D30*AA40*12</f>
        <v>0</v>
      </c>
      <c r="AB41" s="127">
        <f>'options CFG5'!$D30*AB40*12</f>
        <v>0</v>
      </c>
      <c r="AC41" s="127">
        <f>'options CFG6'!$D30*AC40*12</f>
        <v>0</v>
      </c>
      <c r="AD41" s="127">
        <f>'options CFG7'!$D30*AD40*12</f>
        <v>0</v>
      </c>
      <c r="AE41" s="127">
        <f>'options CFG8'!$D30*AE40*12</f>
        <v>0</v>
      </c>
      <c r="AF41" s="129">
        <f>'options CFG9'!$D30*AF40*12</f>
        <v>0</v>
      </c>
      <c r="AH41" s="120" t="s">
        <v>161</v>
      </c>
      <c r="AI41" s="168"/>
      <c r="AJ41" s="127">
        <f>'options CFG2'!$E30*AJ40*12</f>
        <v>0</v>
      </c>
      <c r="AK41" s="127">
        <f>'options CFG3'!$E30*AK40*12</f>
        <v>0</v>
      </c>
      <c r="AL41" s="127">
        <f>'options CFG4'!$E30*AL40*12</f>
        <v>0</v>
      </c>
      <c r="AM41" s="127">
        <f>'options CFG5'!$E30*AM40*12</f>
        <v>0</v>
      </c>
      <c r="AN41" s="168"/>
      <c r="AO41" s="127">
        <f>'options CFG7'!$E30*AO40*12</f>
        <v>0</v>
      </c>
      <c r="AP41" s="127">
        <f>'options CFG8'!$E30*AP40*12</f>
        <v>0</v>
      </c>
      <c r="AQ41" s="129">
        <f>'options CFG9'!$E30*AQ40*12</f>
        <v>0</v>
      </c>
      <c r="AS41" s="120" t="s">
        <v>161</v>
      </c>
      <c r="AT41" s="127">
        <f>'options CFG1'!$F30*AT40*12</f>
        <v>0</v>
      </c>
      <c r="AU41" s="127">
        <f>'options CFG2'!$F30*AU40*12</f>
        <v>0</v>
      </c>
      <c r="AV41" s="127">
        <f>'options CFG3'!$F30*AV40*12</f>
        <v>0</v>
      </c>
      <c r="AW41" s="127">
        <f>'options CFG4'!$F30*AW40*12</f>
        <v>0</v>
      </c>
      <c r="AX41" s="127">
        <f>'options CFG5'!$F30*AX40*12</f>
        <v>0</v>
      </c>
      <c r="AY41" s="127">
        <f>'options CFG6'!$F30*AY40*12</f>
        <v>0</v>
      </c>
      <c r="AZ41" s="127">
        <f>'options CFG7'!$F30*AZ40*12</f>
        <v>0</v>
      </c>
      <c r="BA41" s="127">
        <f>'options CFG8'!$F30*BA40*12</f>
        <v>0</v>
      </c>
      <c r="BB41" s="129">
        <f>'options CFG9'!$F30*BB40*12</f>
        <v>0</v>
      </c>
    </row>
    <row r="42" spans="1:54" x14ac:dyDescent="0.25">
      <c r="A42" s="130" t="s">
        <v>169</v>
      </c>
      <c r="B42" s="223">
        <f>SUM(B36:J36,B38:J38,B40:J40)</f>
        <v>15.000000000000005</v>
      </c>
      <c r="C42" s="224"/>
      <c r="D42" s="224"/>
      <c r="E42" s="224"/>
      <c r="F42" s="224"/>
      <c r="G42" s="224"/>
      <c r="H42" s="224"/>
      <c r="I42" s="224"/>
      <c r="J42" s="225"/>
      <c r="L42" s="130" t="s">
        <v>169</v>
      </c>
      <c r="M42" s="223">
        <f>SUM(M36:U36,M38:U38,M40:U40)</f>
        <v>14.250000000000002</v>
      </c>
      <c r="N42" s="224"/>
      <c r="O42" s="224"/>
      <c r="P42" s="224"/>
      <c r="Q42" s="224"/>
      <c r="R42" s="224"/>
      <c r="S42" s="224"/>
      <c r="T42" s="224"/>
      <c r="U42" s="225"/>
      <c r="W42" s="130" t="s">
        <v>169</v>
      </c>
      <c r="X42" s="223">
        <f>SUM(X36:AF36,X38:AF38,X40:AF40)</f>
        <v>4.5000000000000009</v>
      </c>
      <c r="Y42" s="224"/>
      <c r="Z42" s="224"/>
      <c r="AA42" s="224"/>
      <c r="AB42" s="224"/>
      <c r="AC42" s="224"/>
      <c r="AD42" s="224"/>
      <c r="AE42" s="224"/>
      <c r="AF42" s="225"/>
      <c r="AH42" s="130" t="s">
        <v>169</v>
      </c>
      <c r="AI42" s="223">
        <f>SUM(AI36:AQ36,AI38:AQ38,AI40:AQ40)</f>
        <v>9.0000000000000036</v>
      </c>
      <c r="AJ42" s="224"/>
      <c r="AK42" s="224"/>
      <c r="AL42" s="224"/>
      <c r="AM42" s="224"/>
      <c r="AN42" s="224"/>
      <c r="AO42" s="224"/>
      <c r="AP42" s="224"/>
      <c r="AQ42" s="225"/>
      <c r="AS42" s="130" t="s">
        <v>169</v>
      </c>
      <c r="AT42" s="223">
        <f>SUM(AT36:BB36,AT38:BB38,AT40:BB40)</f>
        <v>4.5000000000000009</v>
      </c>
      <c r="AU42" s="224"/>
      <c r="AV42" s="224"/>
      <c r="AW42" s="224"/>
      <c r="AX42" s="224"/>
      <c r="AY42" s="224"/>
      <c r="AZ42" s="224"/>
      <c r="BA42" s="224"/>
      <c r="BB42" s="225"/>
    </row>
    <row r="43" spans="1:54" ht="15.75" thickBot="1" x14ac:dyDescent="0.3">
      <c r="A43" s="135" t="s">
        <v>170</v>
      </c>
      <c r="B43" s="228">
        <f>SUM(B37:J37,B39:J39,B41:J41)</f>
        <v>0</v>
      </c>
      <c r="C43" s="228"/>
      <c r="D43" s="228"/>
      <c r="E43" s="228"/>
      <c r="F43" s="228"/>
      <c r="G43" s="228"/>
      <c r="H43" s="228"/>
      <c r="I43" s="228"/>
      <c r="J43" s="229"/>
      <c r="L43" s="135" t="s">
        <v>170</v>
      </c>
      <c r="M43" s="228">
        <f>SUM(M37:U37,M39:U39,M41:U41)</f>
        <v>0</v>
      </c>
      <c r="N43" s="228"/>
      <c r="O43" s="228"/>
      <c r="P43" s="228"/>
      <c r="Q43" s="228"/>
      <c r="R43" s="228"/>
      <c r="S43" s="228"/>
      <c r="T43" s="228"/>
      <c r="U43" s="229"/>
      <c r="W43" s="135" t="s">
        <v>170</v>
      </c>
      <c r="X43" s="228">
        <f>SUM(X37:AF37,X39:AF39,X41:AF41)</f>
        <v>0</v>
      </c>
      <c r="Y43" s="228"/>
      <c r="Z43" s="228"/>
      <c r="AA43" s="228"/>
      <c r="AB43" s="228"/>
      <c r="AC43" s="228"/>
      <c r="AD43" s="228"/>
      <c r="AE43" s="228"/>
      <c r="AF43" s="229"/>
      <c r="AH43" s="135" t="s">
        <v>170</v>
      </c>
      <c r="AI43" s="228">
        <f>SUM(AI37:AQ37,AI39:AQ39,AI41:AQ41)</f>
        <v>0</v>
      </c>
      <c r="AJ43" s="228"/>
      <c r="AK43" s="228"/>
      <c r="AL43" s="228"/>
      <c r="AM43" s="228"/>
      <c r="AN43" s="228"/>
      <c r="AO43" s="228"/>
      <c r="AP43" s="228"/>
      <c r="AQ43" s="229"/>
      <c r="AS43" s="135" t="s">
        <v>170</v>
      </c>
      <c r="AT43" s="228">
        <f>SUM(AT37:BB37,AT39:BB39,AT41:BB41)</f>
        <v>0</v>
      </c>
      <c r="AU43" s="228"/>
      <c r="AV43" s="228"/>
      <c r="AW43" s="228"/>
      <c r="AX43" s="228"/>
      <c r="AY43" s="228"/>
      <c r="AZ43" s="228"/>
      <c r="BA43" s="228"/>
      <c r="BB43" s="229"/>
    </row>
    <row r="44" spans="1:54" x14ac:dyDescent="0.25">
      <c r="A44" s="128" t="s">
        <v>165</v>
      </c>
      <c r="B44" s="122" t="s">
        <v>32</v>
      </c>
      <c r="C44" s="122" t="s">
        <v>33</v>
      </c>
      <c r="D44" s="122" t="s">
        <v>34</v>
      </c>
      <c r="E44" s="122" t="s">
        <v>35</v>
      </c>
      <c r="F44" s="122" t="s">
        <v>36</v>
      </c>
      <c r="G44" s="122" t="s">
        <v>37</v>
      </c>
      <c r="H44" s="122" t="s">
        <v>38</v>
      </c>
      <c r="I44" s="122" t="s">
        <v>39</v>
      </c>
      <c r="J44" s="123" t="s">
        <v>40</v>
      </c>
      <c r="L44" s="128" t="s">
        <v>184</v>
      </c>
      <c r="M44" s="122" t="s">
        <v>32</v>
      </c>
      <c r="N44" s="122" t="s">
        <v>33</v>
      </c>
      <c r="O44" s="122" t="s">
        <v>34</v>
      </c>
      <c r="P44" s="122" t="s">
        <v>35</v>
      </c>
      <c r="Q44" s="122" t="s">
        <v>36</v>
      </c>
      <c r="R44" s="122" t="s">
        <v>37</v>
      </c>
      <c r="S44" s="122" t="s">
        <v>38</v>
      </c>
      <c r="T44" s="122" t="s">
        <v>39</v>
      </c>
      <c r="U44" s="123" t="s">
        <v>40</v>
      </c>
      <c r="W44" s="128" t="s">
        <v>226</v>
      </c>
      <c r="X44" s="122" t="s">
        <v>32</v>
      </c>
      <c r="Y44" s="122" t="s">
        <v>33</v>
      </c>
      <c r="Z44" s="122" t="s">
        <v>34</v>
      </c>
      <c r="AA44" s="122" t="s">
        <v>35</v>
      </c>
      <c r="AB44" s="122" t="s">
        <v>36</v>
      </c>
      <c r="AC44" s="122" t="s">
        <v>37</v>
      </c>
      <c r="AD44" s="122" t="s">
        <v>38</v>
      </c>
      <c r="AE44" s="122" t="s">
        <v>39</v>
      </c>
      <c r="AF44" s="123" t="s">
        <v>40</v>
      </c>
      <c r="AH44" s="128" t="s">
        <v>190</v>
      </c>
      <c r="AI44" s="166" t="s">
        <v>32</v>
      </c>
      <c r="AJ44" s="122" t="s">
        <v>33</v>
      </c>
      <c r="AK44" s="122" t="s">
        <v>34</v>
      </c>
      <c r="AL44" s="122" t="s">
        <v>35</v>
      </c>
      <c r="AM44" s="122" t="s">
        <v>36</v>
      </c>
      <c r="AN44" s="166" t="s">
        <v>37</v>
      </c>
      <c r="AO44" s="122" t="s">
        <v>38</v>
      </c>
      <c r="AP44" s="122" t="s">
        <v>39</v>
      </c>
      <c r="AQ44" s="123" t="s">
        <v>40</v>
      </c>
      <c r="AS44" s="128" t="s">
        <v>201</v>
      </c>
      <c r="AT44" s="122" t="s">
        <v>32</v>
      </c>
      <c r="AU44" s="122" t="s">
        <v>33</v>
      </c>
      <c r="AV44" s="122" t="s">
        <v>34</v>
      </c>
      <c r="AW44" s="122" t="s">
        <v>35</v>
      </c>
      <c r="AX44" s="122" t="s">
        <v>36</v>
      </c>
      <c r="AY44" s="122" t="s">
        <v>37</v>
      </c>
      <c r="AZ44" s="122" t="s">
        <v>38</v>
      </c>
      <c r="BA44" s="122" t="s">
        <v>39</v>
      </c>
      <c r="BB44" s="123" t="s">
        <v>40</v>
      </c>
    </row>
    <row r="45" spans="1:54" x14ac:dyDescent="0.25">
      <c r="A45" s="120" t="s">
        <v>159</v>
      </c>
      <c r="B45" s="131">
        <f t="shared" ref="B45:J45" si="9">$J$2*B$4*$B$8*$B$14</f>
        <v>20.25</v>
      </c>
      <c r="C45" s="131">
        <f t="shared" si="9"/>
        <v>1.35</v>
      </c>
      <c r="D45" s="131">
        <f t="shared" si="9"/>
        <v>54</v>
      </c>
      <c r="E45" s="131">
        <f t="shared" si="9"/>
        <v>1.35</v>
      </c>
      <c r="F45" s="131">
        <f t="shared" si="9"/>
        <v>1.35</v>
      </c>
      <c r="G45" s="131">
        <f t="shared" si="9"/>
        <v>6.75</v>
      </c>
      <c r="H45" s="131">
        <f t="shared" si="9"/>
        <v>41.85</v>
      </c>
      <c r="I45" s="131">
        <f t="shared" si="9"/>
        <v>6.75</v>
      </c>
      <c r="J45" s="132">
        <f t="shared" si="9"/>
        <v>1.35</v>
      </c>
      <c r="L45" s="120" t="s">
        <v>159</v>
      </c>
      <c r="M45" s="131">
        <f>$B45*$M$3</f>
        <v>19.237500000000001</v>
      </c>
      <c r="N45" s="131">
        <f>$C45*$M$3</f>
        <v>1.2825</v>
      </c>
      <c r="O45" s="131">
        <f>$D45*$M$3</f>
        <v>51.3</v>
      </c>
      <c r="P45" s="131">
        <f>$E45*$M$3</f>
        <v>1.2825</v>
      </c>
      <c r="Q45" s="131">
        <f>$F45*$M$3</f>
        <v>1.2825</v>
      </c>
      <c r="R45" s="131">
        <f>$G45*$M$3</f>
        <v>6.4124999999999996</v>
      </c>
      <c r="S45" s="131">
        <f>$H45*$M$3</f>
        <v>39.7575</v>
      </c>
      <c r="T45" s="131">
        <f>$I45*$M$3</f>
        <v>6.4124999999999996</v>
      </c>
      <c r="U45" s="132">
        <f>$J45*$M$3</f>
        <v>1.2825</v>
      </c>
      <c r="W45" s="120" t="s">
        <v>159</v>
      </c>
      <c r="X45" s="131">
        <f>$B45*$X$3</f>
        <v>6.0750000000000002</v>
      </c>
      <c r="Y45" s="131">
        <f>$C45*$X$3</f>
        <v>0.40500000000000003</v>
      </c>
      <c r="Z45" s="131">
        <f>$D45*$X$3</f>
        <v>16.2</v>
      </c>
      <c r="AA45" s="131">
        <f>$E45*$X$3</f>
        <v>0.40500000000000003</v>
      </c>
      <c r="AB45" s="131">
        <f>$F45*$X$3</f>
        <v>0.40500000000000003</v>
      </c>
      <c r="AC45" s="131">
        <f>$G45*$X$3</f>
        <v>2.0249999999999999</v>
      </c>
      <c r="AD45" s="131">
        <f>$H45*$X$3</f>
        <v>12.555</v>
      </c>
      <c r="AE45" s="131">
        <f>$I45*$X$3</f>
        <v>2.0249999999999999</v>
      </c>
      <c r="AF45" s="132">
        <f>$J45*$X$3</f>
        <v>0.40500000000000003</v>
      </c>
      <c r="AH45" s="120" t="s">
        <v>159</v>
      </c>
      <c r="AI45" s="167"/>
      <c r="AJ45" s="131">
        <f>$C45*$AI$3</f>
        <v>1.0125000000000002</v>
      </c>
      <c r="AK45" s="131">
        <f>$D45*$AI$3</f>
        <v>40.5</v>
      </c>
      <c r="AL45" s="131">
        <f>$E45*$AI$3</f>
        <v>1.0125000000000002</v>
      </c>
      <c r="AM45" s="131">
        <f>$F45*$AI$3</f>
        <v>1.0125000000000002</v>
      </c>
      <c r="AN45" s="167"/>
      <c r="AO45" s="131">
        <f>$H45*$AI$3</f>
        <v>31.387500000000003</v>
      </c>
      <c r="AP45" s="131">
        <f>$I45*$AI$3</f>
        <v>5.0625</v>
      </c>
      <c r="AQ45" s="132">
        <f>$J45*$AI$3</f>
        <v>1.0125000000000002</v>
      </c>
      <c r="AS45" s="120" t="s">
        <v>159</v>
      </c>
      <c r="AT45" s="131">
        <f>$B45*$AT$3</f>
        <v>6.0750000000000002</v>
      </c>
      <c r="AU45" s="131">
        <f>$C45*$AT$3</f>
        <v>0.40500000000000003</v>
      </c>
      <c r="AV45" s="131">
        <f>$D45*$AT$3</f>
        <v>16.2</v>
      </c>
      <c r="AW45" s="131">
        <f>$E45*$AT$3</f>
        <v>0.40500000000000003</v>
      </c>
      <c r="AX45" s="131">
        <f>$F45*$AT$3</f>
        <v>0.40500000000000003</v>
      </c>
      <c r="AY45" s="131">
        <f>$G45*$AT$3</f>
        <v>2.0249999999999999</v>
      </c>
      <c r="AZ45" s="131">
        <f>$H45*$AT$3</f>
        <v>12.555</v>
      </c>
      <c r="BA45" s="131">
        <f>$I45*$AT$3</f>
        <v>2.0249999999999999</v>
      </c>
      <c r="BB45" s="132">
        <f>$J45*$AT$3</f>
        <v>0.40500000000000003</v>
      </c>
    </row>
    <row r="46" spans="1:54" x14ac:dyDescent="0.25">
      <c r="A46" s="120" t="s">
        <v>161</v>
      </c>
      <c r="B46" s="127">
        <f>Location!C45*B45*12</f>
        <v>0</v>
      </c>
      <c r="C46" s="127">
        <f>Location!D45*C45*12</f>
        <v>0</v>
      </c>
      <c r="D46" s="127">
        <f>Location!E45*D45*12</f>
        <v>0</v>
      </c>
      <c r="E46" s="127">
        <f>Location!F45*E45*12</f>
        <v>0</v>
      </c>
      <c r="F46" s="127">
        <f>Location!G45*F45*12</f>
        <v>0</v>
      </c>
      <c r="G46" s="127">
        <f>Location!H45*G45*12</f>
        <v>0</v>
      </c>
      <c r="H46" s="127">
        <f>Location!I45*H45*12</f>
        <v>0</v>
      </c>
      <c r="I46" s="127">
        <f>Location!J45*I45*12</f>
        <v>0</v>
      </c>
      <c r="J46" s="129">
        <f>Location!K45*J45*12</f>
        <v>0</v>
      </c>
      <c r="L46" s="120" t="s">
        <v>161</v>
      </c>
      <c r="M46" s="127">
        <f>'options CFG1'!$C46*M45*12</f>
        <v>0</v>
      </c>
      <c r="N46" s="127">
        <f>'options CFG2'!$C46*N45*12</f>
        <v>0</v>
      </c>
      <c r="O46" s="127">
        <f>'options CFG3'!$C46*O45*12</f>
        <v>0</v>
      </c>
      <c r="P46" s="127">
        <f>'options CFG4'!$C46*P45*12</f>
        <v>0</v>
      </c>
      <c r="Q46" s="127">
        <f>'options CFG5'!$C46*Q45*12</f>
        <v>0</v>
      </c>
      <c r="R46" s="127">
        <f>'options CFG6'!$C46*R45*12</f>
        <v>0</v>
      </c>
      <c r="S46" s="127">
        <f>'options CFG7'!$C46*S45*12</f>
        <v>0</v>
      </c>
      <c r="T46" s="127">
        <f>'options CFG8'!$C46*T45*12</f>
        <v>0</v>
      </c>
      <c r="U46" s="129">
        <f>'options CFG9'!$C46*U45*12</f>
        <v>0</v>
      </c>
      <c r="W46" s="120" t="s">
        <v>161</v>
      </c>
      <c r="X46" s="127">
        <f>'options CFG1'!$D46*X45*12</f>
        <v>0</v>
      </c>
      <c r="Y46" s="127">
        <f>'options CFG2'!$D46*Y45*12</f>
        <v>0</v>
      </c>
      <c r="Z46" s="127">
        <f>'options CFG3'!$D46*Z45*12</f>
        <v>0</v>
      </c>
      <c r="AA46" s="127">
        <f>'options CFG4'!$D46*AA45*12</f>
        <v>0</v>
      </c>
      <c r="AB46" s="127">
        <f>'options CFG5'!$D46*AB45*12</f>
        <v>0</v>
      </c>
      <c r="AC46" s="127">
        <f>'options CFG6'!$D46*AC45*12</f>
        <v>0</v>
      </c>
      <c r="AD46" s="127">
        <f>'options CFG7'!$D46*AD45*12</f>
        <v>0</v>
      </c>
      <c r="AE46" s="127">
        <f>'options CFG8'!$D46*AE45*12</f>
        <v>0</v>
      </c>
      <c r="AF46" s="129">
        <f>'options CFG9'!$D46*AF45*12</f>
        <v>0</v>
      </c>
      <c r="AH46" s="120" t="s">
        <v>161</v>
      </c>
      <c r="AI46" s="168"/>
      <c r="AJ46" s="127">
        <f>'options CFG2'!$E46*AJ45*12</f>
        <v>0</v>
      </c>
      <c r="AK46" s="127">
        <f>'options CFG3'!$E46*AK45*12</f>
        <v>0</v>
      </c>
      <c r="AL46" s="127">
        <f>'options CFG4'!$E46*AL45*12</f>
        <v>0</v>
      </c>
      <c r="AM46" s="127">
        <f>'options CFG5'!$E46*AM45*12</f>
        <v>0</v>
      </c>
      <c r="AN46" s="168"/>
      <c r="AO46" s="127">
        <f>'options CFG7'!$E46*AO45*12</f>
        <v>0</v>
      </c>
      <c r="AP46" s="127">
        <f>'options CFG8'!$E46*AP45*12</f>
        <v>0</v>
      </c>
      <c r="AQ46" s="129">
        <f>'options CFG9'!$E46*AQ45*12</f>
        <v>0</v>
      </c>
      <c r="AS46" s="120" t="s">
        <v>161</v>
      </c>
      <c r="AT46" s="127">
        <f>'options CFG1'!$F46*AT45*12</f>
        <v>0</v>
      </c>
      <c r="AU46" s="127">
        <f>'options CFG2'!$F46*AU45*12</f>
        <v>0</v>
      </c>
      <c r="AV46" s="127">
        <f>'options CFG3'!$F46*AV45*12</f>
        <v>0</v>
      </c>
      <c r="AW46" s="127">
        <f>'options CFG4'!$F46*AW45*12</f>
        <v>0</v>
      </c>
      <c r="AX46" s="127">
        <f>'options CFG5'!$F46*AX45*12</f>
        <v>0</v>
      </c>
      <c r="AY46" s="127">
        <f>'options CFG6'!$F46*AY45*12</f>
        <v>0</v>
      </c>
      <c r="AZ46" s="127">
        <f>'options CFG7'!$F46*AZ45*12</f>
        <v>0</v>
      </c>
      <c r="BA46" s="127">
        <f>'options CFG8'!$F46*BA45*12</f>
        <v>0</v>
      </c>
      <c r="BB46" s="129">
        <f>'options CFG9'!$F46*BB45*12</f>
        <v>0</v>
      </c>
    </row>
    <row r="47" spans="1:54" x14ac:dyDescent="0.25">
      <c r="A47" s="120" t="s">
        <v>160</v>
      </c>
      <c r="B47" s="131">
        <f t="shared" ref="B47:J47" si="10">$J$2*B$4*$B$8*$B$15</f>
        <v>1.125</v>
      </c>
      <c r="C47" s="131">
        <f t="shared" si="10"/>
        <v>7.5000000000000011E-2</v>
      </c>
      <c r="D47" s="131">
        <f t="shared" si="10"/>
        <v>3</v>
      </c>
      <c r="E47" s="131">
        <f t="shared" si="10"/>
        <v>7.5000000000000011E-2</v>
      </c>
      <c r="F47" s="131">
        <f t="shared" si="10"/>
        <v>7.5000000000000011E-2</v>
      </c>
      <c r="G47" s="131">
        <f t="shared" si="10"/>
        <v>0.375</v>
      </c>
      <c r="H47" s="131">
        <f t="shared" si="10"/>
        <v>2.3250000000000002</v>
      </c>
      <c r="I47" s="131">
        <f t="shared" si="10"/>
        <v>0.375</v>
      </c>
      <c r="J47" s="132">
        <f t="shared" si="10"/>
        <v>7.5000000000000011E-2</v>
      </c>
      <c r="L47" s="120" t="s">
        <v>160</v>
      </c>
      <c r="M47" s="131">
        <f>$B47*$M$3</f>
        <v>1.0687499999999999</v>
      </c>
      <c r="N47" s="131">
        <f>$C47*$M$3</f>
        <v>7.1250000000000008E-2</v>
      </c>
      <c r="O47" s="131">
        <f>$D47*$M$3</f>
        <v>2.8499999999999996</v>
      </c>
      <c r="P47" s="131">
        <f>$E47*$M$3</f>
        <v>7.1250000000000008E-2</v>
      </c>
      <c r="Q47" s="131">
        <f>$F47*$M$3</f>
        <v>7.1250000000000008E-2</v>
      </c>
      <c r="R47" s="131">
        <f>$G47*$M$3</f>
        <v>0.35624999999999996</v>
      </c>
      <c r="S47" s="131">
        <f>$H47*$M$3</f>
        <v>2.2087500000000002</v>
      </c>
      <c r="T47" s="131">
        <f>$I47*$M$3</f>
        <v>0.35624999999999996</v>
      </c>
      <c r="U47" s="132">
        <f>$J47*$M$3</f>
        <v>7.1250000000000008E-2</v>
      </c>
      <c r="W47" s="120" t="s">
        <v>160</v>
      </c>
      <c r="X47" s="131">
        <f>$B47*$X$3</f>
        <v>0.33749999999999997</v>
      </c>
      <c r="Y47" s="131">
        <f>$C47*$X$3</f>
        <v>2.2500000000000003E-2</v>
      </c>
      <c r="Z47" s="131">
        <f>$D47*$X$3</f>
        <v>0.89999999999999991</v>
      </c>
      <c r="AA47" s="131">
        <f>$E47*$X$3</f>
        <v>2.2500000000000003E-2</v>
      </c>
      <c r="AB47" s="131">
        <f>$F47*$X$3</f>
        <v>2.2500000000000003E-2</v>
      </c>
      <c r="AC47" s="131">
        <f>$G47*$X$3</f>
        <v>0.11249999999999999</v>
      </c>
      <c r="AD47" s="131">
        <f>$H47*$X$3</f>
        <v>0.69750000000000001</v>
      </c>
      <c r="AE47" s="131">
        <f>$I47*$X$3</f>
        <v>0.11249999999999999</v>
      </c>
      <c r="AF47" s="132">
        <f>$J47*$X$3</f>
        <v>2.2500000000000003E-2</v>
      </c>
      <c r="AH47" s="120" t="s">
        <v>160</v>
      </c>
      <c r="AI47" s="167"/>
      <c r="AJ47" s="131">
        <f>$C47*$AI$3</f>
        <v>5.6250000000000008E-2</v>
      </c>
      <c r="AK47" s="131">
        <f>$D47*$AI$3</f>
        <v>2.25</v>
      </c>
      <c r="AL47" s="131">
        <f>$E47*$AI$3</f>
        <v>5.6250000000000008E-2</v>
      </c>
      <c r="AM47" s="131">
        <f>$F47*$AI$3</f>
        <v>5.6250000000000008E-2</v>
      </c>
      <c r="AN47" s="167"/>
      <c r="AO47" s="131">
        <f>$H47*$AI$3</f>
        <v>1.7437500000000001</v>
      </c>
      <c r="AP47" s="131">
        <f>$I47*$AI$3</f>
        <v>0.28125</v>
      </c>
      <c r="AQ47" s="132">
        <f>$J47*$AI$3</f>
        <v>5.6250000000000008E-2</v>
      </c>
      <c r="AS47" s="120" t="s">
        <v>160</v>
      </c>
      <c r="AT47" s="131">
        <f>$B47*$AT$3</f>
        <v>0.33749999999999997</v>
      </c>
      <c r="AU47" s="131">
        <f>$C47*$AT$3</f>
        <v>2.2500000000000003E-2</v>
      </c>
      <c r="AV47" s="131">
        <f>$D47*$AT$3</f>
        <v>0.89999999999999991</v>
      </c>
      <c r="AW47" s="131">
        <f>$E47*$AT$3</f>
        <v>2.2500000000000003E-2</v>
      </c>
      <c r="AX47" s="131">
        <f>$F47*$AT$3</f>
        <v>2.2500000000000003E-2</v>
      </c>
      <c r="AY47" s="131">
        <f>$G47*$AT$3</f>
        <v>0.11249999999999999</v>
      </c>
      <c r="AZ47" s="131">
        <f>$H47*$AT$3</f>
        <v>0.69750000000000001</v>
      </c>
      <c r="BA47" s="131">
        <f>$I47*$AT$3</f>
        <v>0.11249999999999999</v>
      </c>
      <c r="BB47" s="132">
        <f>$J47*$AT$3</f>
        <v>2.2500000000000003E-2</v>
      </c>
    </row>
    <row r="48" spans="1:54" x14ac:dyDescent="0.25">
      <c r="A48" s="120" t="s">
        <v>161</v>
      </c>
      <c r="B48" s="127">
        <f>Location!C47*B47*12</f>
        <v>0</v>
      </c>
      <c r="C48" s="127">
        <f>Location!D47*C47*12</f>
        <v>0</v>
      </c>
      <c r="D48" s="127">
        <f>Location!E47*D47*12</f>
        <v>0</v>
      </c>
      <c r="E48" s="127">
        <f>Location!F47*E47*12</f>
        <v>0</v>
      </c>
      <c r="F48" s="127">
        <f>Location!G47*F47*12</f>
        <v>0</v>
      </c>
      <c r="G48" s="127">
        <f>Location!H47*G47*12</f>
        <v>0</v>
      </c>
      <c r="H48" s="127">
        <f>Location!I47*H47*12</f>
        <v>0</v>
      </c>
      <c r="I48" s="127">
        <f>Location!J47*I47*12</f>
        <v>0</v>
      </c>
      <c r="J48" s="129">
        <f>Location!K47*J47*12</f>
        <v>0</v>
      </c>
      <c r="L48" s="120" t="s">
        <v>161</v>
      </c>
      <c r="M48" s="127">
        <f>'options CFG1'!$C48*M47*12</f>
        <v>0</v>
      </c>
      <c r="N48" s="127">
        <f>'options CFG2'!$C48*N47*12</f>
        <v>0</v>
      </c>
      <c r="O48" s="127">
        <f>'options CFG3'!$C48*O47*12</f>
        <v>0</v>
      </c>
      <c r="P48" s="127">
        <f>'options CFG4'!$C48*P47*12</f>
        <v>0</v>
      </c>
      <c r="Q48" s="127">
        <f>'options CFG5'!$C48*Q47*12</f>
        <v>0</v>
      </c>
      <c r="R48" s="127">
        <f>'options CFG6'!$C48*R47*12</f>
        <v>0</v>
      </c>
      <c r="S48" s="127">
        <f>'options CFG7'!$C48*S47*12</f>
        <v>0</v>
      </c>
      <c r="T48" s="127">
        <f>'options CFG8'!$C48*T47*12</f>
        <v>0</v>
      </c>
      <c r="U48" s="129">
        <f>'options CFG9'!$C48*U47*12</f>
        <v>0</v>
      </c>
      <c r="W48" s="120" t="s">
        <v>161</v>
      </c>
      <c r="X48" s="127">
        <f>'options CFG1'!$D48*X47*12</f>
        <v>0</v>
      </c>
      <c r="Y48" s="127">
        <f>'options CFG2'!$D48*Y47*12</f>
        <v>0</v>
      </c>
      <c r="Z48" s="127">
        <f>'options CFG3'!$D48*Z47*12</f>
        <v>0</v>
      </c>
      <c r="AA48" s="127">
        <f>'options CFG4'!$D48*AA47*12</f>
        <v>0</v>
      </c>
      <c r="AB48" s="127">
        <f>'options CFG5'!$D48*AB47*12</f>
        <v>0</v>
      </c>
      <c r="AC48" s="127">
        <f>'options CFG6'!$D48*AC47*12</f>
        <v>0</v>
      </c>
      <c r="AD48" s="127">
        <f>'options CFG7'!$D48*AD47*12</f>
        <v>0</v>
      </c>
      <c r="AE48" s="127">
        <f>'options CFG8'!$D48*AE47*12</f>
        <v>0</v>
      </c>
      <c r="AF48" s="129">
        <f>'options CFG9'!$D48*AF47*12</f>
        <v>0</v>
      </c>
      <c r="AH48" s="120" t="s">
        <v>161</v>
      </c>
      <c r="AI48" s="168"/>
      <c r="AJ48" s="127">
        <f>'options CFG2'!$E48*AJ47*12</f>
        <v>0</v>
      </c>
      <c r="AK48" s="127">
        <f>'options CFG3'!$E48*AK47*12</f>
        <v>0</v>
      </c>
      <c r="AL48" s="127">
        <f>'options CFG4'!$E48*AL47*12</f>
        <v>0</v>
      </c>
      <c r="AM48" s="127">
        <f>'options CFG5'!$E48*AM47*12</f>
        <v>0</v>
      </c>
      <c r="AN48" s="168"/>
      <c r="AO48" s="127">
        <f>'options CFG7'!$E48*AO47*12</f>
        <v>0</v>
      </c>
      <c r="AP48" s="127">
        <f>'options CFG8'!$E48*AP47*12</f>
        <v>0</v>
      </c>
      <c r="AQ48" s="129">
        <f>'options CFG9'!$E48*AQ47*12</f>
        <v>0</v>
      </c>
      <c r="AS48" s="120" t="s">
        <v>161</v>
      </c>
      <c r="AT48" s="127">
        <f>'options CFG1'!$F48*AT47*12</f>
        <v>0</v>
      </c>
      <c r="AU48" s="127">
        <f>'options CFG2'!$F48*AU47*12</f>
        <v>0</v>
      </c>
      <c r="AV48" s="127">
        <f>'options CFG3'!$F48*AV47*12</f>
        <v>0</v>
      </c>
      <c r="AW48" s="127">
        <f>'options CFG4'!$F48*AW47*12</f>
        <v>0</v>
      </c>
      <c r="AX48" s="127">
        <f>'options CFG5'!$F48*AX47*12</f>
        <v>0</v>
      </c>
      <c r="AY48" s="127">
        <f>'options CFG6'!$F48*AY47*12</f>
        <v>0</v>
      </c>
      <c r="AZ48" s="127">
        <f>'options CFG7'!$F48*AZ47*12</f>
        <v>0</v>
      </c>
      <c r="BA48" s="127">
        <f>'options CFG8'!$F48*BA47*12</f>
        <v>0</v>
      </c>
      <c r="BB48" s="129">
        <f>'options CFG9'!$F48*BB47*12</f>
        <v>0</v>
      </c>
    </row>
    <row r="49" spans="1:54" x14ac:dyDescent="0.25">
      <c r="A49" s="120" t="s">
        <v>166</v>
      </c>
      <c r="B49" s="131">
        <f t="shared" ref="B49:J49" si="11">$J$2*B$4*$B$8*$B$16</f>
        <v>1.125</v>
      </c>
      <c r="C49" s="131">
        <f t="shared" si="11"/>
        <v>7.5000000000000011E-2</v>
      </c>
      <c r="D49" s="131">
        <f t="shared" si="11"/>
        <v>3</v>
      </c>
      <c r="E49" s="131">
        <f t="shared" si="11"/>
        <v>7.5000000000000011E-2</v>
      </c>
      <c r="F49" s="131">
        <f t="shared" si="11"/>
        <v>7.5000000000000011E-2</v>
      </c>
      <c r="G49" s="131">
        <f t="shared" si="11"/>
        <v>0.375</v>
      </c>
      <c r="H49" s="131">
        <f t="shared" si="11"/>
        <v>2.3250000000000002</v>
      </c>
      <c r="I49" s="131">
        <f t="shared" si="11"/>
        <v>0.375</v>
      </c>
      <c r="J49" s="132">
        <f t="shared" si="11"/>
        <v>7.5000000000000011E-2</v>
      </c>
      <c r="L49" s="120" t="s">
        <v>166</v>
      </c>
      <c r="M49" s="131">
        <f>$B49*$M$3</f>
        <v>1.0687499999999999</v>
      </c>
      <c r="N49" s="131">
        <f>$C49*$M$3</f>
        <v>7.1250000000000008E-2</v>
      </c>
      <c r="O49" s="131">
        <f>$D49*$M$3</f>
        <v>2.8499999999999996</v>
      </c>
      <c r="P49" s="131">
        <f>$E49*$M$3</f>
        <v>7.1250000000000008E-2</v>
      </c>
      <c r="Q49" s="131">
        <f>$F49*$M$3</f>
        <v>7.1250000000000008E-2</v>
      </c>
      <c r="R49" s="131">
        <f>$G49*$M$3</f>
        <v>0.35624999999999996</v>
      </c>
      <c r="S49" s="131">
        <f>$H49*$M$3</f>
        <v>2.2087500000000002</v>
      </c>
      <c r="T49" s="131">
        <f>$I49*$M$3</f>
        <v>0.35624999999999996</v>
      </c>
      <c r="U49" s="132">
        <f>$J49*$M$3</f>
        <v>7.1250000000000008E-2</v>
      </c>
      <c r="W49" s="120" t="s">
        <v>166</v>
      </c>
      <c r="X49" s="131">
        <f>$B49*$X$3</f>
        <v>0.33749999999999997</v>
      </c>
      <c r="Y49" s="131">
        <f>$C49*$X$3</f>
        <v>2.2500000000000003E-2</v>
      </c>
      <c r="Z49" s="131">
        <f>$D49*$X$3</f>
        <v>0.89999999999999991</v>
      </c>
      <c r="AA49" s="131">
        <f>$E49*$X$3</f>
        <v>2.2500000000000003E-2</v>
      </c>
      <c r="AB49" s="131">
        <f>$F49*$X$3</f>
        <v>2.2500000000000003E-2</v>
      </c>
      <c r="AC49" s="131">
        <f>$G49*$X$3</f>
        <v>0.11249999999999999</v>
      </c>
      <c r="AD49" s="131">
        <f>$H49*$X$3</f>
        <v>0.69750000000000001</v>
      </c>
      <c r="AE49" s="131">
        <f>$I49*$X$3</f>
        <v>0.11249999999999999</v>
      </c>
      <c r="AF49" s="132">
        <f>$J49*$X$3</f>
        <v>2.2500000000000003E-2</v>
      </c>
      <c r="AH49" s="120" t="s">
        <v>166</v>
      </c>
      <c r="AI49" s="167"/>
      <c r="AJ49" s="131">
        <f>$C49*$AI$3</f>
        <v>5.6250000000000008E-2</v>
      </c>
      <c r="AK49" s="131">
        <f>$D49*$AI$3</f>
        <v>2.25</v>
      </c>
      <c r="AL49" s="131">
        <f>$E49*$AI$3</f>
        <v>5.6250000000000008E-2</v>
      </c>
      <c r="AM49" s="131">
        <f>$F49*$AI$3</f>
        <v>5.6250000000000008E-2</v>
      </c>
      <c r="AN49" s="167"/>
      <c r="AO49" s="131">
        <f>$H49*$AI$3</f>
        <v>1.7437500000000001</v>
      </c>
      <c r="AP49" s="131">
        <f>$I49*$AI$3</f>
        <v>0.28125</v>
      </c>
      <c r="AQ49" s="132">
        <f>$J49*$AI$3</f>
        <v>5.6250000000000008E-2</v>
      </c>
      <c r="AS49" s="120" t="s">
        <v>166</v>
      </c>
      <c r="AT49" s="131">
        <f>$B49*$AT$3</f>
        <v>0.33749999999999997</v>
      </c>
      <c r="AU49" s="131">
        <f>$C49*$AT$3</f>
        <v>2.2500000000000003E-2</v>
      </c>
      <c r="AV49" s="131">
        <f>$D49*$AT$3</f>
        <v>0.89999999999999991</v>
      </c>
      <c r="AW49" s="131">
        <f>$E49*$AT$3</f>
        <v>2.2500000000000003E-2</v>
      </c>
      <c r="AX49" s="131">
        <f>$F49*$AT$3</f>
        <v>2.2500000000000003E-2</v>
      </c>
      <c r="AY49" s="131">
        <f>$G49*$AT$3</f>
        <v>0.11249999999999999</v>
      </c>
      <c r="AZ49" s="131">
        <f>$H49*$AT$3</f>
        <v>0.69750000000000001</v>
      </c>
      <c r="BA49" s="131">
        <f>$I49*$AT$3</f>
        <v>0.11249999999999999</v>
      </c>
      <c r="BB49" s="132">
        <f>$J49*$AT$3</f>
        <v>2.2500000000000003E-2</v>
      </c>
    </row>
    <row r="50" spans="1:54" x14ac:dyDescent="0.25">
      <c r="A50" s="120" t="s">
        <v>161</v>
      </c>
      <c r="B50" s="127">
        <f>Location!C49*B49*12</f>
        <v>0</v>
      </c>
      <c r="C50" s="127">
        <f>Location!D49*C49*12</f>
        <v>0</v>
      </c>
      <c r="D50" s="127">
        <f>Location!E49*D49*12</f>
        <v>0</v>
      </c>
      <c r="E50" s="127">
        <f>Location!F49*E49*12</f>
        <v>0</v>
      </c>
      <c r="F50" s="127">
        <f>Location!G49*F49*12</f>
        <v>0</v>
      </c>
      <c r="G50" s="127">
        <f>Location!H49*G49*12</f>
        <v>0</v>
      </c>
      <c r="H50" s="127">
        <f>Location!I49*H49*12</f>
        <v>0</v>
      </c>
      <c r="I50" s="127">
        <f>Location!J49*I49*12</f>
        <v>0</v>
      </c>
      <c r="J50" s="129">
        <f>Location!K49*J49*12</f>
        <v>0</v>
      </c>
      <c r="L50" s="120" t="s">
        <v>161</v>
      </c>
      <c r="M50" s="127">
        <f>'options CFG1'!$C50*M49*12</f>
        <v>0</v>
      </c>
      <c r="N50" s="127">
        <f>'options CFG2'!$C50*N49*12</f>
        <v>0</v>
      </c>
      <c r="O50" s="127">
        <f>'options CFG3'!$C50*O49*12</f>
        <v>0</v>
      </c>
      <c r="P50" s="127">
        <f>'options CFG4'!$C50*P49*12</f>
        <v>0</v>
      </c>
      <c r="Q50" s="127">
        <f>'options CFG5'!$C50*Q49*12</f>
        <v>0</v>
      </c>
      <c r="R50" s="127">
        <f>'options CFG6'!$C50*R49*12</f>
        <v>0</v>
      </c>
      <c r="S50" s="127">
        <f>'options CFG7'!$C50*S49*12</f>
        <v>0</v>
      </c>
      <c r="T50" s="127">
        <f>'options CFG8'!$C50*T49*12</f>
        <v>0</v>
      </c>
      <c r="U50" s="129">
        <f>'options CFG9'!$C50*U49*12</f>
        <v>0</v>
      </c>
      <c r="W50" s="120" t="s">
        <v>161</v>
      </c>
      <c r="X50" s="127">
        <f>'options CFG1'!$D50*X49*12</f>
        <v>0</v>
      </c>
      <c r="Y50" s="127">
        <f>'options CFG2'!$D50*Y49*12</f>
        <v>0</v>
      </c>
      <c r="Z50" s="127">
        <f>'options CFG3'!$D50*Z49*12</f>
        <v>0</v>
      </c>
      <c r="AA50" s="127">
        <f>'options CFG4'!$D50*AA49*12</f>
        <v>0</v>
      </c>
      <c r="AB50" s="127">
        <f>'options CFG5'!$D50*AB49*12</f>
        <v>0</v>
      </c>
      <c r="AC50" s="127">
        <f>'options CFG6'!$D50*AC49*12</f>
        <v>0</v>
      </c>
      <c r="AD50" s="127">
        <f>'options CFG7'!$D50*AD49*12</f>
        <v>0</v>
      </c>
      <c r="AE50" s="127">
        <f>'options CFG8'!$D50*AE49*12</f>
        <v>0</v>
      </c>
      <c r="AF50" s="129">
        <f>'options CFG9'!$D50*AF49*12</f>
        <v>0</v>
      </c>
      <c r="AH50" s="120" t="s">
        <v>161</v>
      </c>
      <c r="AI50" s="168"/>
      <c r="AJ50" s="127">
        <f>'options CFG2'!$E50*AJ49*12</f>
        <v>0</v>
      </c>
      <c r="AK50" s="127">
        <f>'options CFG3'!$E50*AK49*12</f>
        <v>0</v>
      </c>
      <c r="AL50" s="127">
        <f>'options CFG4'!$E50*AL49*12</f>
        <v>0</v>
      </c>
      <c r="AM50" s="127">
        <f>'options CFG5'!$E50*AM49*12</f>
        <v>0</v>
      </c>
      <c r="AN50" s="168"/>
      <c r="AO50" s="127">
        <f>'options CFG7'!$E50*AO49*12</f>
        <v>0</v>
      </c>
      <c r="AP50" s="127">
        <f>'options CFG8'!$E50*AP49*12</f>
        <v>0</v>
      </c>
      <c r="AQ50" s="129">
        <f>'options CFG9'!$E50*AQ49*12</f>
        <v>0</v>
      </c>
      <c r="AS50" s="120" t="s">
        <v>161</v>
      </c>
      <c r="AT50" s="127">
        <f>'options CFG1'!$F50*AT49*12</f>
        <v>0</v>
      </c>
      <c r="AU50" s="127">
        <f>'options CFG2'!$F50*AU49*12</f>
        <v>0</v>
      </c>
      <c r="AV50" s="127">
        <f>'options CFG3'!$F50*AV49*12</f>
        <v>0</v>
      </c>
      <c r="AW50" s="127">
        <f>'options CFG4'!$F50*AW49*12</f>
        <v>0</v>
      </c>
      <c r="AX50" s="127">
        <f>'options CFG5'!$F50*AX49*12</f>
        <v>0</v>
      </c>
      <c r="AY50" s="127">
        <f>'options CFG6'!$F50*AY49*12</f>
        <v>0</v>
      </c>
      <c r="AZ50" s="127">
        <f>'options CFG7'!$F50*AZ49*12</f>
        <v>0</v>
      </c>
      <c r="BA50" s="127">
        <f>'options CFG8'!$F50*BA49*12</f>
        <v>0</v>
      </c>
      <c r="BB50" s="129">
        <f>'options CFG9'!$F50*BB49*12</f>
        <v>0</v>
      </c>
    </row>
    <row r="51" spans="1:54" x14ac:dyDescent="0.25">
      <c r="A51" s="130" t="s">
        <v>169</v>
      </c>
      <c r="B51" s="223">
        <f>SUM(B45:J45,B47:J47,B49:J49)</f>
        <v>149.99999999999986</v>
      </c>
      <c r="C51" s="224"/>
      <c r="D51" s="224"/>
      <c r="E51" s="224"/>
      <c r="F51" s="224"/>
      <c r="G51" s="224"/>
      <c r="H51" s="224"/>
      <c r="I51" s="224"/>
      <c r="J51" s="225"/>
      <c r="L51" s="130" t="s">
        <v>169</v>
      </c>
      <c r="M51" s="223">
        <f>SUM(M45:U45,M47:U47,M49:U49)</f>
        <v>142.49999999999986</v>
      </c>
      <c r="N51" s="224"/>
      <c r="O51" s="224"/>
      <c r="P51" s="224"/>
      <c r="Q51" s="224"/>
      <c r="R51" s="224"/>
      <c r="S51" s="224"/>
      <c r="T51" s="224"/>
      <c r="U51" s="225"/>
      <c r="W51" s="130" t="s">
        <v>169</v>
      </c>
      <c r="X51" s="223">
        <f>SUM(X45:AF45,X47:AF47,X49:AF49)</f>
        <v>44.999999999999986</v>
      </c>
      <c r="Y51" s="224"/>
      <c r="Z51" s="224"/>
      <c r="AA51" s="224"/>
      <c r="AB51" s="224"/>
      <c r="AC51" s="224"/>
      <c r="AD51" s="224"/>
      <c r="AE51" s="224"/>
      <c r="AF51" s="225"/>
      <c r="AH51" s="130" t="s">
        <v>169</v>
      </c>
      <c r="AI51" s="223">
        <f>SUM(AI45:AQ45,AI47:AQ47,AI49:AQ49)</f>
        <v>90.000000000000071</v>
      </c>
      <c r="AJ51" s="224"/>
      <c r="AK51" s="224"/>
      <c r="AL51" s="224"/>
      <c r="AM51" s="224"/>
      <c r="AN51" s="224"/>
      <c r="AO51" s="224"/>
      <c r="AP51" s="224"/>
      <c r="AQ51" s="225"/>
      <c r="AS51" s="130" t="s">
        <v>169</v>
      </c>
      <c r="AT51" s="223">
        <f>SUM(AT45:BB45,AT47:BB47,AT49:BB49)</f>
        <v>44.999999999999986</v>
      </c>
      <c r="AU51" s="224"/>
      <c r="AV51" s="224"/>
      <c r="AW51" s="224"/>
      <c r="AX51" s="224"/>
      <c r="AY51" s="224"/>
      <c r="AZ51" s="224"/>
      <c r="BA51" s="224"/>
      <c r="BB51" s="225"/>
    </row>
    <row r="52" spans="1:54" ht="15.75" thickBot="1" x14ac:dyDescent="0.3">
      <c r="A52" s="135" t="s">
        <v>170</v>
      </c>
      <c r="B52" s="228">
        <f>SUM(B46:J46,B48:J48,B50:J50)</f>
        <v>0</v>
      </c>
      <c r="C52" s="228"/>
      <c r="D52" s="228"/>
      <c r="E52" s="228"/>
      <c r="F52" s="228"/>
      <c r="G52" s="228"/>
      <c r="H52" s="228"/>
      <c r="I52" s="228"/>
      <c r="J52" s="229"/>
      <c r="L52" s="135" t="s">
        <v>170</v>
      </c>
      <c r="M52" s="228">
        <f>SUM(M46:U46,M48:U48,M50:U50)</f>
        <v>0</v>
      </c>
      <c r="N52" s="228"/>
      <c r="O52" s="228"/>
      <c r="P52" s="228"/>
      <c r="Q52" s="228"/>
      <c r="R52" s="228"/>
      <c r="S52" s="228"/>
      <c r="T52" s="228"/>
      <c r="U52" s="229"/>
      <c r="W52" s="135" t="s">
        <v>170</v>
      </c>
      <c r="X52" s="228">
        <f>SUM(X46:AF46,X48:AF48,X50:AF50)</f>
        <v>0</v>
      </c>
      <c r="Y52" s="228"/>
      <c r="Z52" s="228"/>
      <c r="AA52" s="228"/>
      <c r="AB52" s="228"/>
      <c r="AC52" s="228"/>
      <c r="AD52" s="228"/>
      <c r="AE52" s="228"/>
      <c r="AF52" s="229"/>
      <c r="AH52" s="135" t="s">
        <v>170</v>
      </c>
      <c r="AI52" s="228">
        <f>SUM(AI46:AQ46,AI48:AQ48,AI50:AQ50)</f>
        <v>0</v>
      </c>
      <c r="AJ52" s="228"/>
      <c r="AK52" s="228"/>
      <c r="AL52" s="228"/>
      <c r="AM52" s="228"/>
      <c r="AN52" s="228"/>
      <c r="AO52" s="228"/>
      <c r="AP52" s="228"/>
      <c r="AQ52" s="229"/>
      <c r="AS52" s="135" t="s">
        <v>170</v>
      </c>
      <c r="AT52" s="228">
        <f>SUM(AT46:BB46,AT48:BB48,AT50:BB50)</f>
        <v>0</v>
      </c>
      <c r="AU52" s="228"/>
      <c r="AV52" s="228"/>
      <c r="AW52" s="228"/>
      <c r="AX52" s="228"/>
      <c r="AY52" s="228"/>
      <c r="AZ52" s="228"/>
      <c r="BA52" s="228"/>
      <c r="BB52" s="229"/>
    </row>
    <row r="53" spans="1:54" x14ac:dyDescent="0.25">
      <c r="A53" s="128" t="s">
        <v>167</v>
      </c>
      <c r="B53" s="122" t="s">
        <v>32</v>
      </c>
      <c r="C53" s="122" t="s">
        <v>33</v>
      </c>
      <c r="D53" s="122" t="s">
        <v>34</v>
      </c>
      <c r="E53" s="122" t="s">
        <v>35</v>
      </c>
      <c r="F53" s="122" t="s">
        <v>36</v>
      </c>
      <c r="G53" s="122" t="s">
        <v>37</v>
      </c>
      <c r="H53" s="122" t="s">
        <v>38</v>
      </c>
      <c r="I53" s="122" t="s">
        <v>39</v>
      </c>
      <c r="J53" s="123" t="s">
        <v>40</v>
      </c>
      <c r="L53" s="128" t="s">
        <v>185</v>
      </c>
      <c r="M53" s="122" t="s">
        <v>32</v>
      </c>
      <c r="N53" s="122" t="s">
        <v>33</v>
      </c>
      <c r="O53" s="122" t="s">
        <v>34</v>
      </c>
      <c r="P53" s="122" t="s">
        <v>35</v>
      </c>
      <c r="Q53" s="122" t="s">
        <v>36</v>
      </c>
      <c r="R53" s="122" t="s">
        <v>37</v>
      </c>
      <c r="S53" s="122" t="s">
        <v>38</v>
      </c>
      <c r="T53" s="122" t="s">
        <v>39</v>
      </c>
      <c r="U53" s="123" t="s">
        <v>40</v>
      </c>
      <c r="W53" s="128" t="s">
        <v>227</v>
      </c>
      <c r="X53" s="122" t="s">
        <v>32</v>
      </c>
      <c r="Y53" s="122" t="s">
        <v>33</v>
      </c>
      <c r="Z53" s="122" t="s">
        <v>34</v>
      </c>
      <c r="AA53" s="122" t="s">
        <v>35</v>
      </c>
      <c r="AB53" s="122" t="s">
        <v>36</v>
      </c>
      <c r="AC53" s="122" t="s">
        <v>37</v>
      </c>
      <c r="AD53" s="122" t="s">
        <v>38</v>
      </c>
      <c r="AE53" s="122" t="s">
        <v>39</v>
      </c>
      <c r="AF53" s="123" t="s">
        <v>40</v>
      </c>
      <c r="AH53" s="128" t="s">
        <v>191</v>
      </c>
      <c r="AI53" s="166" t="s">
        <v>32</v>
      </c>
      <c r="AJ53" s="122" t="s">
        <v>33</v>
      </c>
      <c r="AK53" s="122" t="s">
        <v>34</v>
      </c>
      <c r="AL53" s="122" t="s">
        <v>35</v>
      </c>
      <c r="AM53" s="122" t="s">
        <v>36</v>
      </c>
      <c r="AN53" s="166" t="s">
        <v>37</v>
      </c>
      <c r="AO53" s="122" t="s">
        <v>38</v>
      </c>
      <c r="AP53" s="122" t="s">
        <v>39</v>
      </c>
      <c r="AQ53" s="123" t="s">
        <v>40</v>
      </c>
      <c r="AS53" s="128" t="s">
        <v>202</v>
      </c>
      <c r="AT53" s="122" t="s">
        <v>32</v>
      </c>
      <c r="AU53" s="122" t="s">
        <v>33</v>
      </c>
      <c r="AV53" s="122" t="s">
        <v>34</v>
      </c>
      <c r="AW53" s="122" t="s">
        <v>35</v>
      </c>
      <c r="AX53" s="122" t="s">
        <v>36</v>
      </c>
      <c r="AY53" s="122" t="s">
        <v>37</v>
      </c>
      <c r="AZ53" s="122" t="s">
        <v>38</v>
      </c>
      <c r="BA53" s="122" t="s">
        <v>39</v>
      </c>
      <c r="BB53" s="123" t="s">
        <v>40</v>
      </c>
    </row>
    <row r="54" spans="1:54" x14ac:dyDescent="0.25">
      <c r="A54" s="120" t="s">
        <v>159</v>
      </c>
      <c r="B54" s="131">
        <f t="shared" ref="B54:J54" si="12">$J$2*B$4*$B$9*$B$14</f>
        <v>10.125</v>
      </c>
      <c r="C54" s="131">
        <f t="shared" si="12"/>
        <v>0.67500000000000004</v>
      </c>
      <c r="D54" s="131">
        <f t="shared" si="12"/>
        <v>27</v>
      </c>
      <c r="E54" s="131">
        <f t="shared" si="12"/>
        <v>0.67500000000000004</v>
      </c>
      <c r="F54" s="131">
        <f t="shared" si="12"/>
        <v>0.67500000000000004</v>
      </c>
      <c r="G54" s="131">
        <f t="shared" si="12"/>
        <v>3.375</v>
      </c>
      <c r="H54" s="131">
        <f t="shared" si="12"/>
        <v>20.925000000000001</v>
      </c>
      <c r="I54" s="131">
        <f t="shared" si="12"/>
        <v>3.375</v>
      </c>
      <c r="J54" s="132">
        <f t="shared" si="12"/>
        <v>0.67500000000000004</v>
      </c>
      <c r="L54" s="120" t="s">
        <v>159</v>
      </c>
      <c r="M54" s="131">
        <f>$B54*$M$3</f>
        <v>9.6187500000000004</v>
      </c>
      <c r="N54" s="131">
        <f>$C54*$M$3</f>
        <v>0.64124999999999999</v>
      </c>
      <c r="O54" s="131">
        <f>$D54*$M$3</f>
        <v>25.65</v>
      </c>
      <c r="P54" s="131">
        <f>$E54*$M$3</f>
        <v>0.64124999999999999</v>
      </c>
      <c r="Q54" s="131">
        <f>$F54*$M$3</f>
        <v>0.64124999999999999</v>
      </c>
      <c r="R54" s="131">
        <f>$G54*$M$3</f>
        <v>3.2062499999999998</v>
      </c>
      <c r="S54" s="131">
        <f>$H54*$M$3</f>
        <v>19.87875</v>
      </c>
      <c r="T54" s="131">
        <f>$I54*$M$3</f>
        <v>3.2062499999999998</v>
      </c>
      <c r="U54" s="132">
        <f>$J54*$M$3</f>
        <v>0.64124999999999999</v>
      </c>
      <c r="W54" s="120" t="s">
        <v>159</v>
      </c>
      <c r="X54" s="131">
        <f>$B54*$X$3</f>
        <v>3.0375000000000001</v>
      </c>
      <c r="Y54" s="131">
        <f>$C54*$X$3</f>
        <v>0.20250000000000001</v>
      </c>
      <c r="Z54" s="131">
        <f>$D54*$X$3</f>
        <v>8.1</v>
      </c>
      <c r="AA54" s="131">
        <f>$E54*$X$3</f>
        <v>0.20250000000000001</v>
      </c>
      <c r="AB54" s="131">
        <f>$F54*$X$3</f>
        <v>0.20250000000000001</v>
      </c>
      <c r="AC54" s="131">
        <f>$G54*$X$3</f>
        <v>1.0125</v>
      </c>
      <c r="AD54" s="131">
        <f>$H54*$X$3</f>
        <v>6.2774999999999999</v>
      </c>
      <c r="AE54" s="131">
        <f>$I54*$X$3</f>
        <v>1.0125</v>
      </c>
      <c r="AF54" s="132">
        <f>$J54*$X$3</f>
        <v>0.20250000000000001</v>
      </c>
      <c r="AH54" s="120" t="s">
        <v>159</v>
      </c>
      <c r="AI54" s="167"/>
      <c r="AJ54" s="131">
        <f>$C54*$AI$3</f>
        <v>0.50625000000000009</v>
      </c>
      <c r="AK54" s="131">
        <f>$D54*$AI$3</f>
        <v>20.25</v>
      </c>
      <c r="AL54" s="131">
        <f>$E54*$AI$3</f>
        <v>0.50625000000000009</v>
      </c>
      <c r="AM54" s="131">
        <f>$F54*$AI$3</f>
        <v>0.50625000000000009</v>
      </c>
      <c r="AN54" s="167"/>
      <c r="AO54" s="131">
        <f>$H54*$AI$3</f>
        <v>15.693750000000001</v>
      </c>
      <c r="AP54" s="131">
        <f>$I54*$AI$3</f>
        <v>2.53125</v>
      </c>
      <c r="AQ54" s="132">
        <f>$J54*$AI$3</f>
        <v>0.50625000000000009</v>
      </c>
      <c r="AS54" s="120" t="s">
        <v>159</v>
      </c>
      <c r="AT54" s="131">
        <f>$B54*$AT$3</f>
        <v>3.0375000000000001</v>
      </c>
      <c r="AU54" s="131">
        <f>$C54*$AT$3</f>
        <v>0.20250000000000001</v>
      </c>
      <c r="AV54" s="131">
        <f>$D54*$AT$3</f>
        <v>8.1</v>
      </c>
      <c r="AW54" s="131">
        <f>$E54*$AT$3</f>
        <v>0.20250000000000001</v>
      </c>
      <c r="AX54" s="131">
        <f>$F54*$AT$3</f>
        <v>0.20250000000000001</v>
      </c>
      <c r="AY54" s="131">
        <f>$G54*$AT$3</f>
        <v>1.0125</v>
      </c>
      <c r="AZ54" s="131">
        <f>$H54*$AT$3</f>
        <v>6.2774999999999999</v>
      </c>
      <c r="BA54" s="131">
        <f>$I54*$AT$3</f>
        <v>1.0125</v>
      </c>
      <c r="BB54" s="132">
        <f>$J54*$AT$3</f>
        <v>0.20250000000000001</v>
      </c>
    </row>
    <row r="55" spans="1:54" x14ac:dyDescent="0.25">
      <c r="A55" s="120" t="s">
        <v>161</v>
      </c>
      <c r="B55" s="127">
        <f>Location!C51*B54*12</f>
        <v>0</v>
      </c>
      <c r="C55" s="127">
        <f>Location!D51*C54*12</f>
        <v>0</v>
      </c>
      <c r="D55" s="127">
        <f>Location!E51*D54*12</f>
        <v>0</v>
      </c>
      <c r="E55" s="127">
        <f>Location!F51*E54*12</f>
        <v>0</v>
      </c>
      <c r="F55" s="127">
        <f>Location!G51*F54*12</f>
        <v>0</v>
      </c>
      <c r="G55" s="127">
        <f>Location!H51*G54*12</f>
        <v>0</v>
      </c>
      <c r="H55" s="127">
        <f>Location!I51*H54*12</f>
        <v>0</v>
      </c>
      <c r="I55" s="127">
        <f>Location!J51*I54*12</f>
        <v>0</v>
      </c>
      <c r="J55" s="129">
        <f>Location!K51*J54*12</f>
        <v>0</v>
      </c>
      <c r="L55" s="120" t="s">
        <v>161</v>
      </c>
      <c r="M55" s="127">
        <f>'options CFG1'!$C52*M54*12</f>
        <v>0</v>
      </c>
      <c r="N55" s="127">
        <f>'options CFG2'!$C52*N54*12</f>
        <v>0</v>
      </c>
      <c r="O55" s="127">
        <f>'options CFG3'!$C52*O54*12</f>
        <v>0</v>
      </c>
      <c r="P55" s="127">
        <f>'options CFG4'!$C52*P54*12</f>
        <v>0</v>
      </c>
      <c r="Q55" s="127">
        <f>'options CFG5'!$C52*Q54*12</f>
        <v>0</v>
      </c>
      <c r="R55" s="127">
        <f>'options CFG6'!$C52*R54*12</f>
        <v>0</v>
      </c>
      <c r="S55" s="127">
        <f>'options CFG7'!$C52*S54*12</f>
        <v>0</v>
      </c>
      <c r="T55" s="127">
        <f>'options CFG8'!$C52*T54*12</f>
        <v>0</v>
      </c>
      <c r="U55" s="129">
        <f>'options CFG9'!$C52*U54*12</f>
        <v>0</v>
      </c>
      <c r="W55" s="120" t="s">
        <v>161</v>
      </c>
      <c r="X55" s="127">
        <f>'options CFG1'!$D52*X54*12</f>
        <v>0</v>
      </c>
      <c r="Y55" s="127">
        <f>'options CFG2'!$D52*Y54*12</f>
        <v>0</v>
      </c>
      <c r="Z55" s="127">
        <f>'options CFG3'!$D52*Z54*12</f>
        <v>0</v>
      </c>
      <c r="AA55" s="127">
        <f>'options CFG4'!$D52*AA54*12</f>
        <v>0</v>
      </c>
      <c r="AB55" s="127">
        <f>'options CFG5'!$D52*AB54*12</f>
        <v>0</v>
      </c>
      <c r="AC55" s="127">
        <f>'options CFG6'!$D52*AC54*12</f>
        <v>0</v>
      </c>
      <c r="AD55" s="127">
        <f>'options CFG7'!$D52*AD54*12</f>
        <v>0</v>
      </c>
      <c r="AE55" s="127">
        <f>'options CFG8'!$D52*AE54*12</f>
        <v>0</v>
      </c>
      <c r="AF55" s="129">
        <f>'options CFG9'!$D52*AF54*12</f>
        <v>0</v>
      </c>
      <c r="AH55" s="120" t="s">
        <v>161</v>
      </c>
      <c r="AI55" s="168"/>
      <c r="AJ55" s="127">
        <f>'options CFG2'!$E52*AJ54*12</f>
        <v>0</v>
      </c>
      <c r="AK55" s="127">
        <f>'options CFG3'!$E52*AK54*12</f>
        <v>0</v>
      </c>
      <c r="AL55" s="127">
        <f>'options CFG4'!$E52*AL54*12</f>
        <v>0</v>
      </c>
      <c r="AM55" s="127">
        <f>'options CFG5'!$E52*AM54*12</f>
        <v>0</v>
      </c>
      <c r="AN55" s="168"/>
      <c r="AO55" s="127">
        <f>'options CFG7'!$E52*AO54*12</f>
        <v>0</v>
      </c>
      <c r="AP55" s="127">
        <f>'options CFG8'!$E52*AP54*12</f>
        <v>0</v>
      </c>
      <c r="AQ55" s="129">
        <f>'options CFG9'!$E52*AQ54*12</f>
        <v>0</v>
      </c>
      <c r="AS55" s="120" t="s">
        <v>161</v>
      </c>
      <c r="AT55" s="127">
        <f>'options CFG1'!$F52*AT54*12</f>
        <v>0</v>
      </c>
      <c r="AU55" s="127">
        <f>'options CFG2'!$F52*AU54*12</f>
        <v>0</v>
      </c>
      <c r="AV55" s="127">
        <f>'options CFG3'!$F52*AV54*12</f>
        <v>0</v>
      </c>
      <c r="AW55" s="127">
        <f>'options CFG4'!$F52*AW54*12</f>
        <v>0</v>
      </c>
      <c r="AX55" s="127">
        <f>'options CFG5'!$F52*AX54*12</f>
        <v>0</v>
      </c>
      <c r="AY55" s="127">
        <f>'options CFG6'!$F52*AY54*12</f>
        <v>0</v>
      </c>
      <c r="AZ55" s="127">
        <f>'options CFG7'!$F52*AZ54*12</f>
        <v>0</v>
      </c>
      <c r="BA55" s="127">
        <f>'options CFG8'!$F52*BA54*12</f>
        <v>0</v>
      </c>
      <c r="BB55" s="129">
        <f>'options CFG9'!$F52*BB54*12</f>
        <v>0</v>
      </c>
    </row>
    <row r="56" spans="1:54" x14ac:dyDescent="0.25">
      <c r="A56" s="120" t="s">
        <v>160</v>
      </c>
      <c r="B56" s="131">
        <f t="shared" ref="B56:J56" si="13">$J$2*B$4*$B$9*$B$15</f>
        <v>0.5625</v>
      </c>
      <c r="C56" s="131">
        <f t="shared" si="13"/>
        <v>3.7500000000000006E-2</v>
      </c>
      <c r="D56" s="131">
        <f t="shared" si="13"/>
        <v>1.5</v>
      </c>
      <c r="E56" s="131">
        <f t="shared" si="13"/>
        <v>3.7500000000000006E-2</v>
      </c>
      <c r="F56" s="131">
        <f t="shared" si="13"/>
        <v>3.7500000000000006E-2</v>
      </c>
      <c r="G56" s="131">
        <f t="shared" si="13"/>
        <v>0.1875</v>
      </c>
      <c r="H56" s="131">
        <f t="shared" si="13"/>
        <v>1.1625000000000001</v>
      </c>
      <c r="I56" s="131">
        <f t="shared" si="13"/>
        <v>0.1875</v>
      </c>
      <c r="J56" s="132">
        <f t="shared" si="13"/>
        <v>3.7500000000000006E-2</v>
      </c>
      <c r="L56" s="120" t="s">
        <v>160</v>
      </c>
      <c r="M56" s="131">
        <f>$B56*$M$3</f>
        <v>0.53437499999999993</v>
      </c>
      <c r="N56" s="131">
        <f>$C56*$M$3</f>
        <v>3.5625000000000004E-2</v>
      </c>
      <c r="O56" s="131">
        <f>$D56*$M$3</f>
        <v>1.4249999999999998</v>
      </c>
      <c r="P56" s="131">
        <f>$E56*$M$3</f>
        <v>3.5625000000000004E-2</v>
      </c>
      <c r="Q56" s="131">
        <f>$F56*$M$3</f>
        <v>3.5625000000000004E-2</v>
      </c>
      <c r="R56" s="131">
        <f>$G56*$M$3</f>
        <v>0.17812499999999998</v>
      </c>
      <c r="S56" s="131">
        <f>$H56*$M$3</f>
        <v>1.1043750000000001</v>
      </c>
      <c r="T56" s="131">
        <f>$I56*$M$3</f>
        <v>0.17812499999999998</v>
      </c>
      <c r="U56" s="132">
        <f>$J56*$M$3</f>
        <v>3.5625000000000004E-2</v>
      </c>
      <c r="W56" s="120" t="s">
        <v>160</v>
      </c>
      <c r="X56" s="131">
        <f>$B56*$X$3</f>
        <v>0.16874999999999998</v>
      </c>
      <c r="Y56" s="131">
        <f>$C56*$X$3</f>
        <v>1.1250000000000001E-2</v>
      </c>
      <c r="Z56" s="131">
        <f>$D56*$X$3</f>
        <v>0.44999999999999996</v>
      </c>
      <c r="AA56" s="131">
        <f>$E56*$X$3</f>
        <v>1.1250000000000001E-2</v>
      </c>
      <c r="AB56" s="131">
        <f>$F56*$X$3</f>
        <v>1.1250000000000001E-2</v>
      </c>
      <c r="AC56" s="131">
        <f>$G56*$X$3</f>
        <v>5.6249999999999994E-2</v>
      </c>
      <c r="AD56" s="131">
        <f>$H56*$X$3</f>
        <v>0.34875</v>
      </c>
      <c r="AE56" s="131">
        <f>$I56*$X$3</f>
        <v>5.6249999999999994E-2</v>
      </c>
      <c r="AF56" s="132">
        <f>$J56*$X$3</f>
        <v>1.1250000000000001E-2</v>
      </c>
      <c r="AH56" s="120" t="s">
        <v>160</v>
      </c>
      <c r="AI56" s="167"/>
      <c r="AJ56" s="131">
        <f>$C56*$AI$3</f>
        <v>2.8125000000000004E-2</v>
      </c>
      <c r="AK56" s="131">
        <f>$D56*$AI$3</f>
        <v>1.125</v>
      </c>
      <c r="AL56" s="131">
        <f>$E56*$AI$3</f>
        <v>2.8125000000000004E-2</v>
      </c>
      <c r="AM56" s="131">
        <f>$F56*$AI$3</f>
        <v>2.8125000000000004E-2</v>
      </c>
      <c r="AN56" s="167"/>
      <c r="AO56" s="131">
        <f>$H56*$AI$3</f>
        <v>0.87187500000000007</v>
      </c>
      <c r="AP56" s="131">
        <f>$I56*$AI$3</f>
        <v>0.140625</v>
      </c>
      <c r="AQ56" s="132">
        <f>$J56*$AI$3</f>
        <v>2.8125000000000004E-2</v>
      </c>
      <c r="AS56" s="120" t="s">
        <v>160</v>
      </c>
      <c r="AT56" s="131">
        <f>$B56*$AT$3</f>
        <v>0.16874999999999998</v>
      </c>
      <c r="AU56" s="131">
        <f>$C56*$AT$3</f>
        <v>1.1250000000000001E-2</v>
      </c>
      <c r="AV56" s="131">
        <f>$D56*$AT$3</f>
        <v>0.44999999999999996</v>
      </c>
      <c r="AW56" s="131">
        <f>$E56*$AT$3</f>
        <v>1.1250000000000001E-2</v>
      </c>
      <c r="AX56" s="131">
        <f>$F56*$AT$3</f>
        <v>1.1250000000000001E-2</v>
      </c>
      <c r="AY56" s="131">
        <f>$G56*$AT$3</f>
        <v>5.6249999999999994E-2</v>
      </c>
      <c r="AZ56" s="131">
        <f>$H56*$AT$3</f>
        <v>0.34875</v>
      </c>
      <c r="BA56" s="131">
        <f>$I56*$AT$3</f>
        <v>5.6249999999999994E-2</v>
      </c>
      <c r="BB56" s="132">
        <f>$J56*$AT$3</f>
        <v>1.1250000000000001E-2</v>
      </c>
    </row>
    <row r="57" spans="1:54" x14ac:dyDescent="0.25">
      <c r="A57" s="120" t="s">
        <v>161</v>
      </c>
      <c r="B57" s="127">
        <f>Location!C53*B56*12</f>
        <v>0</v>
      </c>
      <c r="C57" s="127">
        <f>Location!D53*C56*12</f>
        <v>0</v>
      </c>
      <c r="D57" s="127">
        <f>Location!E53*D56*12</f>
        <v>0</v>
      </c>
      <c r="E57" s="127">
        <f>Location!F53*E56*12</f>
        <v>0</v>
      </c>
      <c r="F57" s="127">
        <f>Location!G53*F56*12</f>
        <v>0</v>
      </c>
      <c r="G57" s="127">
        <f>Location!H53*G56*12</f>
        <v>0</v>
      </c>
      <c r="H57" s="127">
        <f>Location!I53*H56*12</f>
        <v>0</v>
      </c>
      <c r="I57" s="127">
        <f>Location!J53*I56*12</f>
        <v>0</v>
      </c>
      <c r="J57" s="129">
        <f>Location!K53*J56*12</f>
        <v>0</v>
      </c>
      <c r="L57" s="120" t="s">
        <v>161</v>
      </c>
      <c r="M57" s="127">
        <f>'options CFG1'!$C54*M56*12</f>
        <v>0</v>
      </c>
      <c r="N57" s="127">
        <f>'options CFG2'!$C54*N56*12</f>
        <v>0</v>
      </c>
      <c r="O57" s="127">
        <f>'options CFG3'!$C54*O56*12</f>
        <v>0</v>
      </c>
      <c r="P57" s="127">
        <f>'options CFG4'!$C54*P56*12</f>
        <v>0</v>
      </c>
      <c r="Q57" s="127">
        <f>'options CFG5'!$C54*Q56*12</f>
        <v>0</v>
      </c>
      <c r="R57" s="127">
        <f>'options CFG6'!$C54*R56*12</f>
        <v>0</v>
      </c>
      <c r="S57" s="127">
        <f>'options CFG7'!$C54*S56*12</f>
        <v>0</v>
      </c>
      <c r="T57" s="127">
        <f>'options CFG8'!$C54*T56*12</f>
        <v>0</v>
      </c>
      <c r="U57" s="129">
        <f>'options CFG9'!$C54*U56*12</f>
        <v>0</v>
      </c>
      <c r="W57" s="120" t="s">
        <v>161</v>
      </c>
      <c r="X57" s="127">
        <f>'options CFG1'!$D54*X56*12</f>
        <v>0</v>
      </c>
      <c r="Y57" s="127">
        <f>'options CFG2'!$D54*Y56*12</f>
        <v>0</v>
      </c>
      <c r="Z57" s="127">
        <f>'options CFG3'!$D54*Z56*12</f>
        <v>0</v>
      </c>
      <c r="AA57" s="127">
        <f>'options CFG4'!$D54*AA56*12</f>
        <v>0</v>
      </c>
      <c r="AB57" s="127">
        <f>'options CFG5'!$D54*AB56*12</f>
        <v>0</v>
      </c>
      <c r="AC57" s="127">
        <f>'options CFG6'!$D54*AC56*12</f>
        <v>0</v>
      </c>
      <c r="AD57" s="127">
        <f>'options CFG7'!$D54*AD56*12</f>
        <v>0</v>
      </c>
      <c r="AE57" s="127">
        <f>'options CFG8'!$D54*AE56*12</f>
        <v>0</v>
      </c>
      <c r="AF57" s="129">
        <f>'options CFG9'!$D54*AF56*12</f>
        <v>0</v>
      </c>
      <c r="AH57" s="120" t="s">
        <v>161</v>
      </c>
      <c r="AI57" s="168"/>
      <c r="AJ57" s="127">
        <f>'options CFG2'!$E54*AJ56*12</f>
        <v>0</v>
      </c>
      <c r="AK57" s="127">
        <f>'options CFG3'!$E54*AK56*12</f>
        <v>0</v>
      </c>
      <c r="AL57" s="127">
        <f>'options CFG4'!$E54*AL56*12</f>
        <v>0</v>
      </c>
      <c r="AM57" s="127">
        <f>'options CFG5'!$E54*AM56*12</f>
        <v>0</v>
      </c>
      <c r="AN57" s="168"/>
      <c r="AO57" s="127">
        <f>'options CFG7'!$E54*AO56*12</f>
        <v>0</v>
      </c>
      <c r="AP57" s="127">
        <f>'options CFG8'!$E54*AP56*12</f>
        <v>0</v>
      </c>
      <c r="AQ57" s="129">
        <f>'options CFG9'!$E54*AQ56*12</f>
        <v>0</v>
      </c>
      <c r="AS57" s="120" t="s">
        <v>161</v>
      </c>
      <c r="AT57" s="127">
        <f>'options CFG1'!$F54*AT56*12</f>
        <v>0</v>
      </c>
      <c r="AU57" s="127">
        <f>'options CFG2'!$F54*AU56*12</f>
        <v>0</v>
      </c>
      <c r="AV57" s="127">
        <f>'options CFG3'!$F54*AV56*12</f>
        <v>0</v>
      </c>
      <c r="AW57" s="127">
        <f>'options CFG4'!$F54*AW56*12</f>
        <v>0</v>
      </c>
      <c r="AX57" s="127">
        <f>'options CFG5'!$F54*AX56*12</f>
        <v>0</v>
      </c>
      <c r="AY57" s="127">
        <f>'options CFG6'!$F54*AY56*12</f>
        <v>0</v>
      </c>
      <c r="AZ57" s="127">
        <f>'options CFG7'!$F54*AZ56*12</f>
        <v>0</v>
      </c>
      <c r="BA57" s="127">
        <f>'options CFG8'!$F54*BA56*12</f>
        <v>0</v>
      </c>
      <c r="BB57" s="129">
        <f>'options CFG9'!$F54*BB56*12</f>
        <v>0</v>
      </c>
    </row>
    <row r="58" spans="1:54" x14ac:dyDescent="0.25">
      <c r="A58" s="120" t="s">
        <v>166</v>
      </c>
      <c r="B58" s="131">
        <f t="shared" ref="B58:J58" si="14">$J$2*B$4*$B$9*$B$16</f>
        <v>0.5625</v>
      </c>
      <c r="C58" s="131">
        <f t="shared" si="14"/>
        <v>3.7500000000000006E-2</v>
      </c>
      <c r="D58" s="131">
        <f t="shared" si="14"/>
        <v>1.5</v>
      </c>
      <c r="E58" s="131">
        <f t="shared" si="14"/>
        <v>3.7500000000000006E-2</v>
      </c>
      <c r="F58" s="131">
        <f t="shared" si="14"/>
        <v>3.7500000000000006E-2</v>
      </c>
      <c r="G58" s="131">
        <f t="shared" si="14"/>
        <v>0.1875</v>
      </c>
      <c r="H58" s="131">
        <f t="shared" si="14"/>
        <v>1.1625000000000001</v>
      </c>
      <c r="I58" s="131">
        <f t="shared" si="14"/>
        <v>0.1875</v>
      </c>
      <c r="J58" s="132">
        <f t="shared" si="14"/>
        <v>3.7500000000000006E-2</v>
      </c>
      <c r="L58" s="120" t="s">
        <v>166</v>
      </c>
      <c r="M58" s="131">
        <f>$B58*$M$3</f>
        <v>0.53437499999999993</v>
      </c>
      <c r="N58" s="131">
        <f>$C58*$M$3</f>
        <v>3.5625000000000004E-2</v>
      </c>
      <c r="O58" s="131">
        <f>$D58*$M$3</f>
        <v>1.4249999999999998</v>
      </c>
      <c r="P58" s="131">
        <f>$E58*$M$3</f>
        <v>3.5625000000000004E-2</v>
      </c>
      <c r="Q58" s="131">
        <f>$F58*$M$3</f>
        <v>3.5625000000000004E-2</v>
      </c>
      <c r="R58" s="131">
        <f>$G58*$M$3</f>
        <v>0.17812499999999998</v>
      </c>
      <c r="S58" s="131">
        <f>$H58*$M$3</f>
        <v>1.1043750000000001</v>
      </c>
      <c r="T58" s="131">
        <f>$I58*$M$3</f>
        <v>0.17812499999999998</v>
      </c>
      <c r="U58" s="132">
        <f>$J58*$M$3</f>
        <v>3.5625000000000004E-2</v>
      </c>
      <c r="W58" s="120" t="s">
        <v>166</v>
      </c>
      <c r="X58" s="131">
        <f>$B58*$X$3</f>
        <v>0.16874999999999998</v>
      </c>
      <c r="Y58" s="131">
        <f>$C58*$X$3</f>
        <v>1.1250000000000001E-2</v>
      </c>
      <c r="Z58" s="131">
        <f>$D58*$X$3</f>
        <v>0.44999999999999996</v>
      </c>
      <c r="AA58" s="131">
        <f>$E58*$X$3</f>
        <v>1.1250000000000001E-2</v>
      </c>
      <c r="AB58" s="131">
        <f>$F58*$X$3</f>
        <v>1.1250000000000001E-2</v>
      </c>
      <c r="AC58" s="131">
        <f>$G58*$X$3</f>
        <v>5.6249999999999994E-2</v>
      </c>
      <c r="AD58" s="131">
        <f>$H58*$X$3</f>
        <v>0.34875</v>
      </c>
      <c r="AE58" s="131">
        <f>$I58*$X$3</f>
        <v>5.6249999999999994E-2</v>
      </c>
      <c r="AF58" s="132">
        <f>$J58*$X$3</f>
        <v>1.1250000000000001E-2</v>
      </c>
      <c r="AH58" s="120" t="s">
        <v>166</v>
      </c>
      <c r="AI58" s="167"/>
      <c r="AJ58" s="131">
        <f>$C58*$AI$3</f>
        <v>2.8125000000000004E-2</v>
      </c>
      <c r="AK58" s="131">
        <f>$D58*$AI$3</f>
        <v>1.125</v>
      </c>
      <c r="AL58" s="131">
        <f>$E58*$AI$3</f>
        <v>2.8125000000000004E-2</v>
      </c>
      <c r="AM58" s="131">
        <f>$F58*$AI$3</f>
        <v>2.8125000000000004E-2</v>
      </c>
      <c r="AN58" s="167"/>
      <c r="AO58" s="131">
        <f>$H58*$AI$3</f>
        <v>0.87187500000000007</v>
      </c>
      <c r="AP58" s="131">
        <f>$I58*$AI$3</f>
        <v>0.140625</v>
      </c>
      <c r="AQ58" s="132">
        <f>$J58*$AI$3</f>
        <v>2.8125000000000004E-2</v>
      </c>
      <c r="AS58" s="120" t="s">
        <v>166</v>
      </c>
      <c r="AT58" s="131">
        <f>$B58*$AT$3</f>
        <v>0.16874999999999998</v>
      </c>
      <c r="AU58" s="131">
        <f>$C58*$AT$3</f>
        <v>1.1250000000000001E-2</v>
      </c>
      <c r="AV58" s="131">
        <f>$D58*$AT$3</f>
        <v>0.44999999999999996</v>
      </c>
      <c r="AW58" s="131">
        <f>$E58*$AT$3</f>
        <v>1.1250000000000001E-2</v>
      </c>
      <c r="AX58" s="131">
        <f>$F58*$AT$3</f>
        <v>1.1250000000000001E-2</v>
      </c>
      <c r="AY58" s="131">
        <f>$G58*$AT$3</f>
        <v>5.6249999999999994E-2</v>
      </c>
      <c r="AZ58" s="131">
        <f>$H58*$AT$3</f>
        <v>0.34875</v>
      </c>
      <c r="BA58" s="131">
        <f>$I58*$AT$3</f>
        <v>5.6249999999999994E-2</v>
      </c>
      <c r="BB58" s="132">
        <f>$J58*$AT$3</f>
        <v>1.1250000000000001E-2</v>
      </c>
    </row>
    <row r="59" spans="1:54" x14ac:dyDescent="0.25">
      <c r="A59" s="120" t="s">
        <v>161</v>
      </c>
      <c r="B59" s="127">
        <f>Location!C55*B58*12</f>
        <v>0</v>
      </c>
      <c r="C59" s="127">
        <f>Location!D55*C58*12</f>
        <v>0</v>
      </c>
      <c r="D59" s="127">
        <f>Location!E55*D58*12</f>
        <v>0</v>
      </c>
      <c r="E59" s="127">
        <f>Location!F55*E58*12</f>
        <v>0</v>
      </c>
      <c r="F59" s="127">
        <f>Location!G55*F58*12</f>
        <v>0</v>
      </c>
      <c r="G59" s="127">
        <f>Location!H55*G58*12</f>
        <v>0</v>
      </c>
      <c r="H59" s="127">
        <f>Location!I55*H58*12</f>
        <v>0</v>
      </c>
      <c r="I59" s="127">
        <f>Location!J55*I58*12</f>
        <v>0</v>
      </c>
      <c r="J59" s="129">
        <f>Location!K55*J58*12</f>
        <v>0</v>
      </c>
      <c r="L59" s="120" t="s">
        <v>161</v>
      </c>
      <c r="M59" s="127">
        <f>'options CFG1'!$C56*M58*12</f>
        <v>0</v>
      </c>
      <c r="N59" s="127">
        <f>'options CFG2'!$C56*N58*12</f>
        <v>0</v>
      </c>
      <c r="O59" s="127">
        <f>'options CFG3'!$C56*O58*12</f>
        <v>0</v>
      </c>
      <c r="P59" s="127">
        <f>'options CFG4'!$C56*P58*12</f>
        <v>0</v>
      </c>
      <c r="Q59" s="127">
        <f>'options CFG5'!$C56*Q58*12</f>
        <v>0</v>
      </c>
      <c r="R59" s="127">
        <f>'options CFG6'!$C56*R58*12</f>
        <v>0</v>
      </c>
      <c r="S59" s="127">
        <f>'options CFG7'!$C56*S58*12</f>
        <v>0</v>
      </c>
      <c r="T59" s="127">
        <f>'options CFG8'!$C56*T58*12</f>
        <v>0</v>
      </c>
      <c r="U59" s="129">
        <f>'options CFG9'!$C56*U58*12</f>
        <v>0</v>
      </c>
      <c r="W59" s="120" t="s">
        <v>161</v>
      </c>
      <c r="X59" s="127">
        <f>'options CFG1'!$D56*X58*12</f>
        <v>0</v>
      </c>
      <c r="Y59" s="127">
        <f>'options CFG2'!$D56*Y58*12</f>
        <v>0</v>
      </c>
      <c r="Z59" s="127">
        <f>'options CFG3'!$D56*Z58*12</f>
        <v>0</v>
      </c>
      <c r="AA59" s="127">
        <f>'options CFG4'!$D56*AA58*12</f>
        <v>0</v>
      </c>
      <c r="AB59" s="127">
        <f>'options CFG5'!$D56*AB58*12</f>
        <v>0</v>
      </c>
      <c r="AC59" s="127">
        <f>'options CFG6'!$D56*AC58*12</f>
        <v>0</v>
      </c>
      <c r="AD59" s="127">
        <f>'options CFG7'!$D56*AD58*12</f>
        <v>0</v>
      </c>
      <c r="AE59" s="127">
        <f>'options CFG8'!$D56*AE58*12</f>
        <v>0</v>
      </c>
      <c r="AF59" s="129">
        <f>'options CFG9'!$D56*AF58*12</f>
        <v>0</v>
      </c>
      <c r="AH59" s="120" t="s">
        <v>161</v>
      </c>
      <c r="AI59" s="168"/>
      <c r="AJ59" s="127">
        <f>'options CFG2'!$E56*AJ58*12</f>
        <v>0</v>
      </c>
      <c r="AK59" s="127">
        <f>'options CFG3'!$E56*AK58*12</f>
        <v>0</v>
      </c>
      <c r="AL59" s="127">
        <f>'options CFG4'!$E56*AL58*12</f>
        <v>0</v>
      </c>
      <c r="AM59" s="127">
        <f>'options CFG5'!$E56*AM58*12</f>
        <v>0</v>
      </c>
      <c r="AN59" s="168"/>
      <c r="AO59" s="127">
        <f>'options CFG7'!$E56*AO58*12</f>
        <v>0</v>
      </c>
      <c r="AP59" s="127">
        <f>'options CFG8'!$E56*AP58*12</f>
        <v>0</v>
      </c>
      <c r="AQ59" s="129">
        <f>'options CFG9'!$E56*AQ58*12</f>
        <v>0</v>
      </c>
      <c r="AS59" s="120" t="s">
        <v>161</v>
      </c>
      <c r="AT59" s="127">
        <f>'options CFG1'!$F56*AT58*12</f>
        <v>0</v>
      </c>
      <c r="AU59" s="127">
        <f>'options CFG2'!$F56*AU58*12</f>
        <v>0</v>
      </c>
      <c r="AV59" s="127">
        <f>'options CFG3'!$F56*AV58*12</f>
        <v>0</v>
      </c>
      <c r="AW59" s="127">
        <f>'options CFG4'!$F56*AW58*12</f>
        <v>0</v>
      </c>
      <c r="AX59" s="127">
        <f>'options CFG5'!$F56*AX58*12</f>
        <v>0</v>
      </c>
      <c r="AY59" s="127">
        <f>'options CFG6'!$F56*AY58*12</f>
        <v>0</v>
      </c>
      <c r="AZ59" s="127">
        <f>'options CFG7'!$F56*AZ58*12</f>
        <v>0</v>
      </c>
      <c r="BA59" s="127">
        <f>'options CFG8'!$F56*BA58*12</f>
        <v>0</v>
      </c>
      <c r="BB59" s="129">
        <f>'options CFG9'!$F56*BB58*12</f>
        <v>0</v>
      </c>
    </row>
    <row r="60" spans="1:54" x14ac:dyDescent="0.25">
      <c r="A60" s="130" t="s">
        <v>169</v>
      </c>
      <c r="B60" s="223">
        <f>SUM(B54:J54,B56:J56,B58:J58)</f>
        <v>74.999999999999929</v>
      </c>
      <c r="C60" s="224"/>
      <c r="D60" s="224"/>
      <c r="E60" s="224"/>
      <c r="F60" s="224"/>
      <c r="G60" s="224"/>
      <c r="H60" s="224"/>
      <c r="I60" s="224"/>
      <c r="J60" s="225"/>
      <c r="L60" s="130" t="s">
        <v>169</v>
      </c>
      <c r="M60" s="223">
        <f>SUM(M54:U54,M56:U56,M58:U58)</f>
        <v>71.249999999999929</v>
      </c>
      <c r="N60" s="224"/>
      <c r="O60" s="224"/>
      <c r="P60" s="224"/>
      <c r="Q60" s="224"/>
      <c r="R60" s="224"/>
      <c r="S60" s="224"/>
      <c r="T60" s="224"/>
      <c r="U60" s="225"/>
      <c r="W60" s="130" t="s">
        <v>169</v>
      </c>
      <c r="X60" s="223">
        <f>SUM(X54:AF54,X56:AF56,X58:AF58)</f>
        <v>22.499999999999993</v>
      </c>
      <c r="Y60" s="224"/>
      <c r="Z60" s="224"/>
      <c r="AA60" s="224"/>
      <c r="AB60" s="224"/>
      <c r="AC60" s="224"/>
      <c r="AD60" s="224"/>
      <c r="AE60" s="224"/>
      <c r="AF60" s="225"/>
      <c r="AH60" s="130" t="s">
        <v>169</v>
      </c>
      <c r="AI60" s="223">
        <f>SUM(AI54:AQ54,AI56:AQ56,AI58:AQ58)</f>
        <v>45.000000000000036</v>
      </c>
      <c r="AJ60" s="224"/>
      <c r="AK60" s="224"/>
      <c r="AL60" s="224"/>
      <c r="AM60" s="224"/>
      <c r="AN60" s="224"/>
      <c r="AO60" s="224"/>
      <c r="AP60" s="224"/>
      <c r="AQ60" s="225"/>
      <c r="AS60" s="130" t="s">
        <v>169</v>
      </c>
      <c r="AT60" s="223">
        <f>SUM(AT54:BB54,AT56:BB56,AT58:BB58)</f>
        <v>22.499999999999993</v>
      </c>
      <c r="AU60" s="224"/>
      <c r="AV60" s="224"/>
      <c r="AW60" s="224"/>
      <c r="AX60" s="224"/>
      <c r="AY60" s="224"/>
      <c r="AZ60" s="224"/>
      <c r="BA60" s="224"/>
      <c r="BB60" s="225"/>
    </row>
    <row r="61" spans="1:54" ht="15.75" thickBot="1" x14ac:dyDescent="0.3">
      <c r="A61" s="135" t="s">
        <v>170</v>
      </c>
      <c r="B61" s="228">
        <f>SUM(B55:J55,B57:J57,B59:J59)</f>
        <v>0</v>
      </c>
      <c r="C61" s="228"/>
      <c r="D61" s="228"/>
      <c r="E61" s="228"/>
      <c r="F61" s="228"/>
      <c r="G61" s="228"/>
      <c r="H61" s="228"/>
      <c r="I61" s="228"/>
      <c r="J61" s="229"/>
      <c r="L61" s="135" t="s">
        <v>170</v>
      </c>
      <c r="M61" s="228">
        <f>SUM(M55:U55,M57:U57,M59:U59)</f>
        <v>0</v>
      </c>
      <c r="N61" s="228"/>
      <c r="O61" s="228"/>
      <c r="P61" s="228"/>
      <c r="Q61" s="228"/>
      <c r="R61" s="228"/>
      <c r="S61" s="228"/>
      <c r="T61" s="228"/>
      <c r="U61" s="229"/>
      <c r="W61" s="135" t="s">
        <v>170</v>
      </c>
      <c r="X61" s="228">
        <f>SUM(X55:AF55,X57:AF57,X59:AF59)</f>
        <v>0</v>
      </c>
      <c r="Y61" s="228"/>
      <c r="Z61" s="228"/>
      <c r="AA61" s="228"/>
      <c r="AB61" s="228"/>
      <c r="AC61" s="228"/>
      <c r="AD61" s="228"/>
      <c r="AE61" s="228"/>
      <c r="AF61" s="229"/>
      <c r="AH61" s="135" t="s">
        <v>170</v>
      </c>
      <c r="AI61" s="228">
        <f>SUM(AI55:AQ55,AI57:AQ57,AI59:AQ59)</f>
        <v>0</v>
      </c>
      <c r="AJ61" s="228"/>
      <c r="AK61" s="228"/>
      <c r="AL61" s="228"/>
      <c r="AM61" s="228"/>
      <c r="AN61" s="228"/>
      <c r="AO61" s="228"/>
      <c r="AP61" s="228"/>
      <c r="AQ61" s="229"/>
      <c r="AS61" s="135" t="s">
        <v>170</v>
      </c>
      <c r="AT61" s="228">
        <f>SUM(AT55:BB55,AT57:BB57,AT59:BB59)</f>
        <v>0</v>
      </c>
      <c r="AU61" s="228"/>
      <c r="AV61" s="228"/>
      <c r="AW61" s="228"/>
      <c r="AX61" s="228"/>
      <c r="AY61" s="228"/>
      <c r="AZ61" s="228"/>
      <c r="BA61" s="228"/>
      <c r="BB61" s="229"/>
    </row>
    <row r="62" spans="1:54" x14ac:dyDescent="0.25">
      <c r="A62" s="128" t="s">
        <v>168</v>
      </c>
      <c r="B62" s="122" t="s">
        <v>32</v>
      </c>
      <c r="C62" s="122" t="s">
        <v>33</v>
      </c>
      <c r="D62" s="122" t="s">
        <v>34</v>
      </c>
      <c r="E62" s="122" t="s">
        <v>35</v>
      </c>
      <c r="F62" s="122" t="s">
        <v>36</v>
      </c>
      <c r="G62" s="122" t="s">
        <v>37</v>
      </c>
      <c r="H62" s="122" t="s">
        <v>38</v>
      </c>
      <c r="I62" s="122" t="s">
        <v>39</v>
      </c>
      <c r="J62" s="123" t="s">
        <v>40</v>
      </c>
      <c r="L62" s="128" t="s">
        <v>186</v>
      </c>
      <c r="M62" s="122" t="s">
        <v>32</v>
      </c>
      <c r="N62" s="122" t="s">
        <v>33</v>
      </c>
      <c r="O62" s="122" t="s">
        <v>34</v>
      </c>
      <c r="P62" s="122" t="s">
        <v>35</v>
      </c>
      <c r="Q62" s="122" t="s">
        <v>36</v>
      </c>
      <c r="R62" s="122" t="s">
        <v>37</v>
      </c>
      <c r="S62" s="122" t="s">
        <v>38</v>
      </c>
      <c r="T62" s="122" t="s">
        <v>39</v>
      </c>
      <c r="U62" s="123" t="s">
        <v>40</v>
      </c>
      <c r="W62" s="128" t="s">
        <v>228</v>
      </c>
      <c r="X62" s="122" t="s">
        <v>32</v>
      </c>
      <c r="Y62" s="122" t="s">
        <v>33</v>
      </c>
      <c r="Z62" s="122" t="s">
        <v>34</v>
      </c>
      <c r="AA62" s="122" t="s">
        <v>35</v>
      </c>
      <c r="AB62" s="122" t="s">
        <v>36</v>
      </c>
      <c r="AC62" s="122" t="s">
        <v>37</v>
      </c>
      <c r="AD62" s="122" t="s">
        <v>38</v>
      </c>
      <c r="AE62" s="122" t="s">
        <v>39</v>
      </c>
      <c r="AF62" s="123" t="s">
        <v>40</v>
      </c>
      <c r="AH62" s="128" t="s">
        <v>192</v>
      </c>
      <c r="AI62" s="166" t="s">
        <v>32</v>
      </c>
      <c r="AJ62" s="122" t="s">
        <v>33</v>
      </c>
      <c r="AK62" s="122" t="s">
        <v>34</v>
      </c>
      <c r="AL62" s="122" t="s">
        <v>35</v>
      </c>
      <c r="AM62" s="122" t="s">
        <v>36</v>
      </c>
      <c r="AN62" s="166" t="s">
        <v>37</v>
      </c>
      <c r="AO62" s="122" t="s">
        <v>38</v>
      </c>
      <c r="AP62" s="122" t="s">
        <v>39</v>
      </c>
      <c r="AQ62" s="123" t="s">
        <v>40</v>
      </c>
      <c r="AS62" s="128" t="s">
        <v>203</v>
      </c>
      <c r="AT62" s="122" t="s">
        <v>32</v>
      </c>
      <c r="AU62" s="122" t="s">
        <v>33</v>
      </c>
      <c r="AV62" s="122" t="s">
        <v>34</v>
      </c>
      <c r="AW62" s="122" t="s">
        <v>35</v>
      </c>
      <c r="AX62" s="122" t="s">
        <v>36</v>
      </c>
      <c r="AY62" s="122" t="s">
        <v>37</v>
      </c>
      <c r="AZ62" s="122" t="s">
        <v>38</v>
      </c>
      <c r="BA62" s="122" t="s">
        <v>39</v>
      </c>
      <c r="BB62" s="123" t="s">
        <v>40</v>
      </c>
    </row>
    <row r="63" spans="1:54" x14ac:dyDescent="0.25">
      <c r="A63" s="120" t="s">
        <v>159</v>
      </c>
      <c r="B63" s="131">
        <f t="shared" ref="B63:J63" si="15">$J$2*B$4*$B$10*$B$14</f>
        <v>2.0249999999999999</v>
      </c>
      <c r="C63" s="131">
        <f t="shared" si="15"/>
        <v>0.13500000000000001</v>
      </c>
      <c r="D63" s="131">
        <f t="shared" si="15"/>
        <v>5.4</v>
      </c>
      <c r="E63" s="131">
        <f t="shared" si="15"/>
        <v>0.13500000000000001</v>
      </c>
      <c r="F63" s="131">
        <f t="shared" si="15"/>
        <v>0.13500000000000001</v>
      </c>
      <c r="G63" s="131">
        <f t="shared" si="15"/>
        <v>0.67500000000000004</v>
      </c>
      <c r="H63" s="131">
        <f t="shared" si="15"/>
        <v>4.1850000000000005</v>
      </c>
      <c r="I63" s="131">
        <f t="shared" si="15"/>
        <v>0.67500000000000004</v>
      </c>
      <c r="J63" s="132">
        <f t="shared" si="15"/>
        <v>0.13500000000000001</v>
      </c>
      <c r="L63" s="120" t="s">
        <v>159</v>
      </c>
      <c r="M63" s="131">
        <f>$B63*$M$3</f>
        <v>1.9237499999999998</v>
      </c>
      <c r="N63" s="131">
        <f>$C63*$M$3</f>
        <v>0.12825</v>
      </c>
      <c r="O63" s="131">
        <f>$D63*$M$3</f>
        <v>5.13</v>
      </c>
      <c r="P63" s="131">
        <f>$E63*$M$3</f>
        <v>0.12825</v>
      </c>
      <c r="Q63" s="131">
        <f>$F63*$M$3</f>
        <v>0.12825</v>
      </c>
      <c r="R63" s="131">
        <f>$G63*$M$3</f>
        <v>0.64124999999999999</v>
      </c>
      <c r="S63" s="131">
        <f>$H63*$M$3</f>
        <v>3.9757500000000001</v>
      </c>
      <c r="T63" s="131">
        <f>$I63*$M$3</f>
        <v>0.64124999999999999</v>
      </c>
      <c r="U63" s="132">
        <f>$J63*$M$3</f>
        <v>0.12825</v>
      </c>
      <c r="W63" s="120" t="s">
        <v>159</v>
      </c>
      <c r="X63" s="131">
        <f>$B63*$X$3</f>
        <v>0.60749999999999993</v>
      </c>
      <c r="Y63" s="131">
        <f>$C63*$X$3</f>
        <v>4.0500000000000001E-2</v>
      </c>
      <c r="Z63" s="131">
        <f>$D63*$X$3</f>
        <v>1.62</v>
      </c>
      <c r="AA63" s="131">
        <f>$E63*$X$3</f>
        <v>4.0500000000000001E-2</v>
      </c>
      <c r="AB63" s="131">
        <f>$F63*$X$3</f>
        <v>4.0500000000000001E-2</v>
      </c>
      <c r="AC63" s="131">
        <f>$G63*$X$3</f>
        <v>0.20250000000000001</v>
      </c>
      <c r="AD63" s="131">
        <f>$H63*$X$3</f>
        <v>1.2555000000000001</v>
      </c>
      <c r="AE63" s="131">
        <f>$I63*$X$3</f>
        <v>0.20250000000000001</v>
      </c>
      <c r="AF63" s="132">
        <f>$J63*$X$3</f>
        <v>4.0500000000000001E-2</v>
      </c>
      <c r="AH63" s="120" t="s">
        <v>159</v>
      </c>
      <c r="AI63" s="167"/>
      <c r="AJ63" s="131">
        <f>$C63*$AI$3</f>
        <v>0.10125000000000001</v>
      </c>
      <c r="AK63" s="131">
        <f>$D63*$AI$3</f>
        <v>4.0500000000000007</v>
      </c>
      <c r="AL63" s="131">
        <f>$E63*$AI$3</f>
        <v>0.10125000000000001</v>
      </c>
      <c r="AM63" s="131">
        <f>$F63*$AI$3</f>
        <v>0.10125000000000001</v>
      </c>
      <c r="AN63" s="167"/>
      <c r="AO63" s="131">
        <f>$H63*$AI$3</f>
        <v>3.1387500000000004</v>
      </c>
      <c r="AP63" s="131">
        <f>$I63*$AI$3</f>
        <v>0.50625000000000009</v>
      </c>
      <c r="AQ63" s="132">
        <f>$J63*$AI$3</f>
        <v>0.10125000000000001</v>
      </c>
      <c r="AS63" s="120" t="s">
        <v>159</v>
      </c>
      <c r="AT63" s="131">
        <f>$B63*$AT$3</f>
        <v>0.60749999999999993</v>
      </c>
      <c r="AU63" s="131">
        <f>$C63*$AT$3</f>
        <v>4.0500000000000001E-2</v>
      </c>
      <c r="AV63" s="131">
        <f>$D63*$AT$3</f>
        <v>1.62</v>
      </c>
      <c r="AW63" s="131">
        <f>$E63*$AT$3</f>
        <v>4.0500000000000001E-2</v>
      </c>
      <c r="AX63" s="131">
        <f>$F63*$AT$3</f>
        <v>4.0500000000000001E-2</v>
      </c>
      <c r="AY63" s="131">
        <f>$G63*$AT$3</f>
        <v>0.20250000000000001</v>
      </c>
      <c r="AZ63" s="131">
        <f>$H63*$AT$3</f>
        <v>1.2555000000000001</v>
      </c>
      <c r="BA63" s="131">
        <f>$I63*$AT$3</f>
        <v>0.20250000000000001</v>
      </c>
      <c r="BB63" s="132">
        <f>$J63*$AT$3</f>
        <v>4.0500000000000001E-2</v>
      </c>
    </row>
    <row r="64" spans="1:54" x14ac:dyDescent="0.25">
      <c r="A64" s="120" t="s">
        <v>161</v>
      </c>
      <c r="B64" s="127">
        <f>Location!C57*B63*12</f>
        <v>0</v>
      </c>
      <c r="C64" s="127">
        <f>Location!D57*C63*12</f>
        <v>0</v>
      </c>
      <c r="D64" s="127">
        <f>Location!E57*D63*12</f>
        <v>0</v>
      </c>
      <c r="E64" s="127">
        <f>Location!F57*E63*12</f>
        <v>0</v>
      </c>
      <c r="F64" s="127">
        <f>Location!G57*F63*12</f>
        <v>0</v>
      </c>
      <c r="G64" s="127">
        <f>Location!H57*G63*12</f>
        <v>0</v>
      </c>
      <c r="H64" s="127">
        <f>Location!I57*H63*12</f>
        <v>0</v>
      </c>
      <c r="I64" s="127">
        <f>Location!J57*I63*12</f>
        <v>0</v>
      </c>
      <c r="J64" s="129">
        <f>Location!K57*J63*12</f>
        <v>0</v>
      </c>
      <c r="L64" s="120" t="s">
        <v>161</v>
      </c>
      <c r="M64" s="127">
        <f>'options CFG1'!$C58*M63*12</f>
        <v>0</v>
      </c>
      <c r="N64" s="127">
        <f>'options CFG2'!$C58*N63*12</f>
        <v>0</v>
      </c>
      <c r="O64" s="127">
        <f>'options CFG3'!$C58*O63*12</f>
        <v>0</v>
      </c>
      <c r="P64" s="127">
        <f>'options CFG4'!$C58*P63*12</f>
        <v>0</v>
      </c>
      <c r="Q64" s="127">
        <f>'options CFG5'!$C58*Q63*12</f>
        <v>0</v>
      </c>
      <c r="R64" s="127">
        <f>'options CFG6'!$C58*R63*12</f>
        <v>0</v>
      </c>
      <c r="S64" s="127">
        <f>'options CFG7'!$C58*S63*12</f>
        <v>0</v>
      </c>
      <c r="T64" s="127">
        <f>'options CFG8'!$C58*T63*12</f>
        <v>0</v>
      </c>
      <c r="U64" s="129">
        <f>'options CFG9'!$C58*U63*12</f>
        <v>0</v>
      </c>
      <c r="W64" s="120" t="s">
        <v>161</v>
      </c>
      <c r="X64" s="127">
        <f>'options CFG1'!$D58*X63*12</f>
        <v>0</v>
      </c>
      <c r="Y64" s="127">
        <f>'options CFG2'!$D58*Y63*12</f>
        <v>0</v>
      </c>
      <c r="Z64" s="127">
        <f>'options CFG3'!$D58*Z63*12</f>
        <v>0</v>
      </c>
      <c r="AA64" s="127">
        <f>'options CFG4'!$D58*AA63*12</f>
        <v>0</v>
      </c>
      <c r="AB64" s="127">
        <f>'options CFG5'!$D58*AB63*12</f>
        <v>0</v>
      </c>
      <c r="AC64" s="127">
        <f>'options CFG6'!$D58*AC63*12</f>
        <v>0</v>
      </c>
      <c r="AD64" s="127">
        <f>'options CFG7'!$D58*AD63*12</f>
        <v>0</v>
      </c>
      <c r="AE64" s="127">
        <f>'options CFG8'!$D58*AE63*12</f>
        <v>0</v>
      </c>
      <c r="AF64" s="129">
        <f>'options CFG9'!$D58*AF63*12</f>
        <v>0</v>
      </c>
      <c r="AH64" s="120" t="s">
        <v>161</v>
      </c>
      <c r="AI64" s="168"/>
      <c r="AJ64" s="127">
        <f>'options CFG2'!$E58*AJ63*12</f>
        <v>0</v>
      </c>
      <c r="AK64" s="127">
        <f>'options CFG3'!$E58*AK63*12</f>
        <v>0</v>
      </c>
      <c r="AL64" s="127">
        <f>'options CFG4'!$E58*AL63*12</f>
        <v>0</v>
      </c>
      <c r="AM64" s="127">
        <f>'options CFG5'!$E58*AM63*12</f>
        <v>0</v>
      </c>
      <c r="AN64" s="168"/>
      <c r="AO64" s="127">
        <f>'options CFG7'!$E58*AO63*12</f>
        <v>0</v>
      </c>
      <c r="AP64" s="127">
        <f>'options CFG8'!$E58*AP63*12</f>
        <v>0</v>
      </c>
      <c r="AQ64" s="129">
        <f>'options CFG9'!$E58*AQ63*12</f>
        <v>0</v>
      </c>
      <c r="AS64" s="120" t="s">
        <v>161</v>
      </c>
      <c r="AT64" s="127">
        <f>'options CFG1'!$F58*AT63*12</f>
        <v>0</v>
      </c>
      <c r="AU64" s="127">
        <f>'options CFG2'!$F58*AU63*12</f>
        <v>0</v>
      </c>
      <c r="AV64" s="127">
        <f>'options CFG3'!$F58*AV63*12</f>
        <v>0</v>
      </c>
      <c r="AW64" s="127">
        <f>'options CFG4'!$F58*AW63*12</f>
        <v>0</v>
      </c>
      <c r="AX64" s="127">
        <f>'options CFG5'!$F58*AX63*12</f>
        <v>0</v>
      </c>
      <c r="AY64" s="127">
        <f>'options CFG6'!$F58*AY63*12</f>
        <v>0</v>
      </c>
      <c r="AZ64" s="127">
        <f>'options CFG7'!$F58*AZ63*12</f>
        <v>0</v>
      </c>
      <c r="BA64" s="127">
        <f>'options CFG8'!$F58*BA63*12</f>
        <v>0</v>
      </c>
      <c r="BB64" s="129">
        <f>'options CFG9'!$F58*BB63*12</f>
        <v>0</v>
      </c>
    </row>
    <row r="65" spans="1:54" x14ac:dyDescent="0.25">
      <c r="A65" s="120" t="s">
        <v>160</v>
      </c>
      <c r="B65" s="131">
        <f t="shared" ref="B65:J65" si="16">$J$2*B$4*$B$10*$B$15</f>
        <v>0.1125</v>
      </c>
      <c r="C65" s="131">
        <f t="shared" si="16"/>
        <v>7.4999999999999997E-3</v>
      </c>
      <c r="D65" s="131">
        <f t="shared" si="16"/>
        <v>0.30000000000000004</v>
      </c>
      <c r="E65" s="131">
        <f t="shared" si="16"/>
        <v>7.4999999999999997E-3</v>
      </c>
      <c r="F65" s="131">
        <f t="shared" si="16"/>
        <v>7.4999999999999997E-3</v>
      </c>
      <c r="G65" s="131">
        <f t="shared" si="16"/>
        <v>3.7500000000000006E-2</v>
      </c>
      <c r="H65" s="131">
        <f t="shared" si="16"/>
        <v>0.23250000000000004</v>
      </c>
      <c r="I65" s="131">
        <f t="shared" si="16"/>
        <v>3.7500000000000006E-2</v>
      </c>
      <c r="J65" s="132">
        <f t="shared" si="16"/>
        <v>7.4999999999999997E-3</v>
      </c>
      <c r="L65" s="120" t="s">
        <v>160</v>
      </c>
      <c r="M65" s="131">
        <f>$B65*$M$3</f>
        <v>0.106875</v>
      </c>
      <c r="N65" s="131">
        <f>$C65*$M$3</f>
        <v>7.1249999999999994E-3</v>
      </c>
      <c r="O65" s="131">
        <f>$D65*$M$3</f>
        <v>0.28500000000000003</v>
      </c>
      <c r="P65" s="131">
        <f>$E65*$M$3</f>
        <v>7.1249999999999994E-3</v>
      </c>
      <c r="Q65" s="131">
        <f>$F65*$M$3</f>
        <v>7.1249999999999994E-3</v>
      </c>
      <c r="R65" s="131">
        <f>$G65*$M$3</f>
        <v>3.5625000000000004E-2</v>
      </c>
      <c r="S65" s="131">
        <f>$H65*$M$3</f>
        <v>0.22087500000000002</v>
      </c>
      <c r="T65" s="131">
        <f>$I65*$M$3</f>
        <v>3.5625000000000004E-2</v>
      </c>
      <c r="U65" s="132">
        <f>$J65*$M$3</f>
        <v>7.1249999999999994E-3</v>
      </c>
      <c r="W65" s="120" t="s">
        <v>160</v>
      </c>
      <c r="X65" s="131">
        <f>$B65*$X$3</f>
        <v>3.3750000000000002E-2</v>
      </c>
      <c r="Y65" s="131">
        <f>$C65*$X$3</f>
        <v>2.2499999999999998E-3</v>
      </c>
      <c r="Z65" s="131">
        <f>$D65*$X$3</f>
        <v>9.0000000000000011E-2</v>
      </c>
      <c r="AA65" s="131">
        <f>$E65*$X$3</f>
        <v>2.2499999999999998E-3</v>
      </c>
      <c r="AB65" s="131">
        <f>$F65*$X$3</f>
        <v>2.2499999999999998E-3</v>
      </c>
      <c r="AC65" s="131">
        <f>$G65*$X$3</f>
        <v>1.1250000000000001E-2</v>
      </c>
      <c r="AD65" s="131">
        <f>$H65*$X$3</f>
        <v>6.9750000000000006E-2</v>
      </c>
      <c r="AE65" s="131">
        <f>$I65*$X$3</f>
        <v>1.1250000000000001E-2</v>
      </c>
      <c r="AF65" s="132">
        <f>$J65*$X$3</f>
        <v>2.2499999999999998E-3</v>
      </c>
      <c r="AH65" s="120" t="s">
        <v>160</v>
      </c>
      <c r="AI65" s="167"/>
      <c r="AJ65" s="131">
        <f>$C65*$AI$3</f>
        <v>5.6249999999999998E-3</v>
      </c>
      <c r="AK65" s="131">
        <f>$D65*$AI$3</f>
        <v>0.22500000000000003</v>
      </c>
      <c r="AL65" s="131">
        <f>$E65*$AI$3</f>
        <v>5.6249999999999998E-3</v>
      </c>
      <c r="AM65" s="131">
        <f>$F65*$AI$3</f>
        <v>5.6249999999999998E-3</v>
      </c>
      <c r="AN65" s="167"/>
      <c r="AO65" s="131">
        <f>$H65*$AI$3</f>
        <v>0.17437500000000003</v>
      </c>
      <c r="AP65" s="131">
        <f>$I65*$AI$3</f>
        <v>2.8125000000000004E-2</v>
      </c>
      <c r="AQ65" s="132">
        <f>$J65*$AI$3</f>
        <v>5.6249999999999998E-3</v>
      </c>
      <c r="AS65" s="120" t="s">
        <v>160</v>
      </c>
      <c r="AT65" s="131">
        <f>$B65*$AT$3</f>
        <v>3.3750000000000002E-2</v>
      </c>
      <c r="AU65" s="131">
        <f>$C65*$AT$3</f>
        <v>2.2499999999999998E-3</v>
      </c>
      <c r="AV65" s="131">
        <f>$D65*$AT$3</f>
        <v>9.0000000000000011E-2</v>
      </c>
      <c r="AW65" s="131">
        <f>$E65*$AT$3</f>
        <v>2.2499999999999998E-3</v>
      </c>
      <c r="AX65" s="131">
        <f>$F65*$AT$3</f>
        <v>2.2499999999999998E-3</v>
      </c>
      <c r="AY65" s="131">
        <f>$G65*$AT$3</f>
        <v>1.1250000000000001E-2</v>
      </c>
      <c r="AZ65" s="131">
        <f>$H65*$AT$3</f>
        <v>6.9750000000000006E-2</v>
      </c>
      <c r="BA65" s="131">
        <f>$I65*$AT$3</f>
        <v>1.1250000000000001E-2</v>
      </c>
      <c r="BB65" s="132">
        <f>$J65*$AT$3</f>
        <v>2.2499999999999998E-3</v>
      </c>
    </row>
    <row r="66" spans="1:54" x14ac:dyDescent="0.25">
      <c r="A66" s="120" t="s">
        <v>161</v>
      </c>
      <c r="B66" s="127">
        <f>Location!C59*B65*12</f>
        <v>0</v>
      </c>
      <c r="C66" s="127">
        <f>Location!D59*C65*12</f>
        <v>0</v>
      </c>
      <c r="D66" s="127">
        <f>Location!E59*D65*12</f>
        <v>0</v>
      </c>
      <c r="E66" s="127">
        <f>Location!F59*E65*12</f>
        <v>0</v>
      </c>
      <c r="F66" s="127">
        <f>Location!G59*F65*12</f>
        <v>0</v>
      </c>
      <c r="G66" s="127">
        <f>Location!H59*G65*12</f>
        <v>0</v>
      </c>
      <c r="H66" s="127">
        <f>Location!I59*H65*12</f>
        <v>0</v>
      </c>
      <c r="I66" s="127">
        <f>Location!J59*I65*12</f>
        <v>0</v>
      </c>
      <c r="J66" s="129">
        <f>Location!K59*J65*12</f>
        <v>0</v>
      </c>
      <c r="L66" s="120" t="s">
        <v>161</v>
      </c>
      <c r="M66" s="127">
        <f>'options CFG1'!$C60*M65*12</f>
        <v>0</v>
      </c>
      <c r="N66" s="127">
        <f>'options CFG2'!$C60*N65*12</f>
        <v>0</v>
      </c>
      <c r="O66" s="127">
        <f>'options CFG3'!$C60*O65*12</f>
        <v>0</v>
      </c>
      <c r="P66" s="127">
        <f>'options CFG4'!$C60*P65*12</f>
        <v>0</v>
      </c>
      <c r="Q66" s="127">
        <f>'options CFG5'!$C60*Q65*12</f>
        <v>0</v>
      </c>
      <c r="R66" s="127">
        <f>'options CFG6'!$C60*R65*12</f>
        <v>0</v>
      </c>
      <c r="S66" s="127">
        <f>'options CFG7'!$C60*S65*12</f>
        <v>0</v>
      </c>
      <c r="T66" s="127">
        <f>'options CFG8'!$C60*T65*12</f>
        <v>0</v>
      </c>
      <c r="U66" s="129">
        <f>'options CFG9'!$C60*U65*12</f>
        <v>0</v>
      </c>
      <c r="W66" s="120" t="s">
        <v>161</v>
      </c>
      <c r="X66" s="127">
        <f>'options CFG1'!$D60*X65*12</f>
        <v>0</v>
      </c>
      <c r="Y66" s="127">
        <f>'options CFG2'!$D60*Y65*12</f>
        <v>0</v>
      </c>
      <c r="Z66" s="127">
        <f>'options CFG3'!$D60*Z65*12</f>
        <v>0</v>
      </c>
      <c r="AA66" s="127">
        <f>'options CFG4'!$D60*AA65*12</f>
        <v>0</v>
      </c>
      <c r="AB66" s="127">
        <f>'options CFG5'!$D60*AB65*12</f>
        <v>0</v>
      </c>
      <c r="AC66" s="127">
        <f>'options CFG6'!$D60*AC65*12</f>
        <v>0</v>
      </c>
      <c r="AD66" s="127">
        <f>'options CFG7'!$D60*AD65*12</f>
        <v>0</v>
      </c>
      <c r="AE66" s="127">
        <f>'options CFG8'!$D60*AE65*12</f>
        <v>0</v>
      </c>
      <c r="AF66" s="129">
        <f>'options CFG9'!$D60*AF65*12</f>
        <v>0</v>
      </c>
      <c r="AH66" s="120" t="s">
        <v>161</v>
      </c>
      <c r="AI66" s="168"/>
      <c r="AJ66" s="127">
        <f>'options CFG2'!$E60*AJ65*12</f>
        <v>0</v>
      </c>
      <c r="AK66" s="127">
        <f>'options CFG3'!$E60*AK65*12</f>
        <v>0</v>
      </c>
      <c r="AL66" s="127">
        <f>'options CFG4'!$E60*AL65*12</f>
        <v>0</v>
      </c>
      <c r="AM66" s="127">
        <f>'options CFG5'!$E60*AM65*12</f>
        <v>0</v>
      </c>
      <c r="AN66" s="168"/>
      <c r="AO66" s="127">
        <f>'options CFG7'!$E60*AO65*12</f>
        <v>0</v>
      </c>
      <c r="AP66" s="127">
        <f>'options CFG8'!$E60*AP65*12</f>
        <v>0</v>
      </c>
      <c r="AQ66" s="129">
        <f>'options CFG9'!$E60*AQ65*12</f>
        <v>0</v>
      </c>
      <c r="AS66" s="120" t="s">
        <v>161</v>
      </c>
      <c r="AT66" s="127">
        <f>'options CFG1'!$F60*AT65*12</f>
        <v>0</v>
      </c>
      <c r="AU66" s="127">
        <f>'options CFG2'!$F60*AU65*12</f>
        <v>0</v>
      </c>
      <c r="AV66" s="127">
        <f>'options CFG3'!$F60*AV65*12</f>
        <v>0</v>
      </c>
      <c r="AW66" s="127">
        <f>'options CFG4'!$F60*AW65*12</f>
        <v>0</v>
      </c>
      <c r="AX66" s="127">
        <f>'options CFG5'!$F60*AX65*12</f>
        <v>0</v>
      </c>
      <c r="AY66" s="127">
        <f>'options CFG6'!$F60*AY65*12</f>
        <v>0</v>
      </c>
      <c r="AZ66" s="127">
        <f>'options CFG7'!$F60*AZ65*12</f>
        <v>0</v>
      </c>
      <c r="BA66" s="127">
        <f>'options CFG8'!$F60*BA65*12</f>
        <v>0</v>
      </c>
      <c r="BB66" s="129">
        <f>'options CFG9'!$F60*BB65*12</f>
        <v>0</v>
      </c>
    </row>
    <row r="67" spans="1:54" x14ac:dyDescent="0.25">
      <c r="A67" s="120" t="s">
        <v>166</v>
      </c>
      <c r="B67" s="131">
        <f t="shared" ref="B67:J67" si="17">$J$2*B$4*$B$10*$B$16</f>
        <v>0.1125</v>
      </c>
      <c r="C67" s="131">
        <f t="shared" si="17"/>
        <v>7.4999999999999997E-3</v>
      </c>
      <c r="D67" s="131">
        <f t="shared" si="17"/>
        <v>0.30000000000000004</v>
      </c>
      <c r="E67" s="131">
        <f t="shared" si="17"/>
        <v>7.4999999999999997E-3</v>
      </c>
      <c r="F67" s="131">
        <f t="shared" si="17"/>
        <v>7.4999999999999997E-3</v>
      </c>
      <c r="G67" s="131">
        <f t="shared" si="17"/>
        <v>3.7500000000000006E-2</v>
      </c>
      <c r="H67" s="131">
        <f t="shared" si="17"/>
        <v>0.23250000000000004</v>
      </c>
      <c r="I67" s="131">
        <f t="shared" si="17"/>
        <v>3.7500000000000006E-2</v>
      </c>
      <c r="J67" s="132">
        <f t="shared" si="17"/>
        <v>7.4999999999999997E-3</v>
      </c>
      <c r="L67" s="120" t="s">
        <v>166</v>
      </c>
      <c r="M67" s="131">
        <f>$B67*$M$3</f>
        <v>0.106875</v>
      </c>
      <c r="N67" s="131">
        <f>$C67*$M$3</f>
        <v>7.1249999999999994E-3</v>
      </c>
      <c r="O67" s="131">
        <f>$D67*$M$3</f>
        <v>0.28500000000000003</v>
      </c>
      <c r="P67" s="131">
        <f>$E67*$M$3</f>
        <v>7.1249999999999994E-3</v>
      </c>
      <c r="Q67" s="131">
        <f>$F67*$M$3</f>
        <v>7.1249999999999994E-3</v>
      </c>
      <c r="R67" s="131">
        <f>$G67*$M$3</f>
        <v>3.5625000000000004E-2</v>
      </c>
      <c r="S67" s="131">
        <f>$H67*$M$3</f>
        <v>0.22087500000000002</v>
      </c>
      <c r="T67" s="131">
        <f>$I67*$M$3</f>
        <v>3.5625000000000004E-2</v>
      </c>
      <c r="U67" s="132">
        <f>$J67*$M$3</f>
        <v>7.1249999999999994E-3</v>
      </c>
      <c r="W67" s="120" t="s">
        <v>166</v>
      </c>
      <c r="X67" s="131">
        <f>$B67*$X$3</f>
        <v>3.3750000000000002E-2</v>
      </c>
      <c r="Y67" s="131">
        <f>$C67*$X$3</f>
        <v>2.2499999999999998E-3</v>
      </c>
      <c r="Z67" s="131">
        <f>$D67*$X$3</f>
        <v>9.0000000000000011E-2</v>
      </c>
      <c r="AA67" s="131">
        <f>$E67*$X$3</f>
        <v>2.2499999999999998E-3</v>
      </c>
      <c r="AB67" s="131">
        <f>$F67*$X$3</f>
        <v>2.2499999999999998E-3</v>
      </c>
      <c r="AC67" s="131">
        <f>$G67*$X$3</f>
        <v>1.1250000000000001E-2</v>
      </c>
      <c r="AD67" s="131">
        <f>$H67*$X$3</f>
        <v>6.9750000000000006E-2</v>
      </c>
      <c r="AE67" s="131">
        <f>$I67*$X$3</f>
        <v>1.1250000000000001E-2</v>
      </c>
      <c r="AF67" s="132">
        <f>$J67*$X$3</f>
        <v>2.2499999999999998E-3</v>
      </c>
      <c r="AH67" s="120" t="s">
        <v>166</v>
      </c>
      <c r="AI67" s="167"/>
      <c r="AJ67" s="131">
        <f>$C67*$AI$3</f>
        <v>5.6249999999999998E-3</v>
      </c>
      <c r="AK67" s="131">
        <f>$D67*$AI$3</f>
        <v>0.22500000000000003</v>
      </c>
      <c r="AL67" s="131">
        <f>$E67*$AI$3</f>
        <v>5.6249999999999998E-3</v>
      </c>
      <c r="AM67" s="131">
        <f>$F67*$AI$3</f>
        <v>5.6249999999999998E-3</v>
      </c>
      <c r="AN67" s="167"/>
      <c r="AO67" s="131">
        <f>$H67*$AI$3</f>
        <v>0.17437500000000003</v>
      </c>
      <c r="AP67" s="131">
        <f>$I67*$AI$3</f>
        <v>2.8125000000000004E-2</v>
      </c>
      <c r="AQ67" s="132">
        <f>$J67*$AI$3</f>
        <v>5.6249999999999998E-3</v>
      </c>
      <c r="AS67" s="120" t="s">
        <v>166</v>
      </c>
      <c r="AT67" s="131">
        <f>$B67*$AT$3</f>
        <v>3.3750000000000002E-2</v>
      </c>
      <c r="AU67" s="131">
        <f>$C67*$AT$3</f>
        <v>2.2499999999999998E-3</v>
      </c>
      <c r="AV67" s="131">
        <f>$D67*$AT$3</f>
        <v>9.0000000000000011E-2</v>
      </c>
      <c r="AW67" s="131">
        <f>$E67*$AT$3</f>
        <v>2.2499999999999998E-3</v>
      </c>
      <c r="AX67" s="131">
        <f>$F67*$AT$3</f>
        <v>2.2499999999999998E-3</v>
      </c>
      <c r="AY67" s="131">
        <f>$G67*$AT$3</f>
        <v>1.1250000000000001E-2</v>
      </c>
      <c r="AZ67" s="131">
        <f>$H67*$AT$3</f>
        <v>6.9750000000000006E-2</v>
      </c>
      <c r="BA67" s="131">
        <f>$I67*$AT$3</f>
        <v>1.1250000000000001E-2</v>
      </c>
      <c r="BB67" s="132">
        <f>$J67*$AT$3</f>
        <v>2.2499999999999998E-3</v>
      </c>
    </row>
    <row r="68" spans="1:54" x14ac:dyDescent="0.25">
      <c r="A68" s="120" t="s">
        <v>161</v>
      </c>
      <c r="B68" s="127">
        <f>Location!C61*B67*12</f>
        <v>0</v>
      </c>
      <c r="C68" s="127">
        <f>Location!D61*C67*12</f>
        <v>0</v>
      </c>
      <c r="D68" s="127">
        <f>Location!E61*D67*12</f>
        <v>0</v>
      </c>
      <c r="E68" s="127">
        <f>Location!F61*E67*12</f>
        <v>0</v>
      </c>
      <c r="F68" s="127">
        <f>Location!G61*F67*12</f>
        <v>0</v>
      </c>
      <c r="G68" s="127">
        <f>Location!H61*G67*12</f>
        <v>0</v>
      </c>
      <c r="H68" s="127">
        <f>Location!I61*H67*12</f>
        <v>0</v>
      </c>
      <c r="I68" s="127">
        <f>Location!J61*I67*12</f>
        <v>0</v>
      </c>
      <c r="J68" s="129">
        <f>Location!K61*J67*12</f>
        <v>0</v>
      </c>
      <c r="L68" s="120" t="s">
        <v>161</v>
      </c>
      <c r="M68" s="127">
        <f>'options CFG1'!$C62*M67*12</f>
        <v>0</v>
      </c>
      <c r="N68" s="127">
        <f>'options CFG2'!$C62*N67*12</f>
        <v>0</v>
      </c>
      <c r="O68" s="127">
        <f>'options CFG3'!$C62*O67*12</f>
        <v>0</v>
      </c>
      <c r="P68" s="127">
        <f>'options CFG4'!$C62*P67*12</f>
        <v>0</v>
      </c>
      <c r="Q68" s="127">
        <f>'options CFG5'!$C62*Q67*12</f>
        <v>0</v>
      </c>
      <c r="R68" s="127">
        <f>'options CFG6'!$C62*R67*12</f>
        <v>0</v>
      </c>
      <c r="S68" s="127">
        <f>'options CFG7'!$C62*S67*12</f>
        <v>0</v>
      </c>
      <c r="T68" s="127">
        <f>'options CFG8'!$C62*T67*12</f>
        <v>0</v>
      </c>
      <c r="U68" s="129">
        <f>'options CFG9'!$C62*U67*12</f>
        <v>0</v>
      </c>
      <c r="W68" s="120" t="s">
        <v>161</v>
      </c>
      <c r="X68" s="127">
        <f>'options CFG1'!$D62*X67*12</f>
        <v>0</v>
      </c>
      <c r="Y68" s="127">
        <f>'options CFG2'!$D62*Y67*12</f>
        <v>0</v>
      </c>
      <c r="Z68" s="127">
        <f>'options CFG3'!$D62*Z67*12</f>
        <v>0</v>
      </c>
      <c r="AA68" s="127">
        <f>'options CFG4'!$D62*AA67*12</f>
        <v>0</v>
      </c>
      <c r="AB68" s="127">
        <f>'options CFG5'!$D62*AB67*12</f>
        <v>0</v>
      </c>
      <c r="AC68" s="127">
        <f>'options CFG6'!$D62*AC67*12</f>
        <v>0</v>
      </c>
      <c r="AD68" s="127">
        <f>'options CFG7'!$D62*AD67*12</f>
        <v>0</v>
      </c>
      <c r="AE68" s="127">
        <f>'options CFG8'!$D62*AE67*12</f>
        <v>0</v>
      </c>
      <c r="AF68" s="129">
        <f>'options CFG9'!$D62*AF67*12</f>
        <v>0</v>
      </c>
      <c r="AH68" s="120" t="s">
        <v>161</v>
      </c>
      <c r="AI68" s="168"/>
      <c r="AJ68" s="127">
        <f>'options CFG2'!$E62*AJ67*12</f>
        <v>0</v>
      </c>
      <c r="AK68" s="127">
        <f>'options CFG3'!$E62*AK67*12</f>
        <v>0</v>
      </c>
      <c r="AL68" s="127">
        <f>'options CFG4'!$E62*AL67*12</f>
        <v>0</v>
      </c>
      <c r="AM68" s="127">
        <f>'options CFG5'!$E62*AM67*12</f>
        <v>0</v>
      </c>
      <c r="AN68" s="168"/>
      <c r="AO68" s="127">
        <f>'options CFG7'!$E62*AO67*12</f>
        <v>0</v>
      </c>
      <c r="AP68" s="127">
        <f>'options CFG8'!$E62*AP67*12</f>
        <v>0</v>
      </c>
      <c r="AQ68" s="129">
        <f>'options CFG9'!$E62*AQ67*12</f>
        <v>0</v>
      </c>
      <c r="AS68" s="120" t="s">
        <v>161</v>
      </c>
      <c r="AT68" s="127">
        <f>'options CFG1'!$F62*AT67*12</f>
        <v>0</v>
      </c>
      <c r="AU68" s="127">
        <f>'options CFG2'!$F62*AU67*12</f>
        <v>0</v>
      </c>
      <c r="AV68" s="127">
        <f>'options CFG3'!$F62*AV67*12</f>
        <v>0</v>
      </c>
      <c r="AW68" s="127">
        <f>'options CFG4'!$F62*AW67*12</f>
        <v>0</v>
      </c>
      <c r="AX68" s="127">
        <f>'options CFG5'!$F62*AX67*12</f>
        <v>0</v>
      </c>
      <c r="AY68" s="127">
        <f>'options CFG6'!$F62*AY67*12</f>
        <v>0</v>
      </c>
      <c r="AZ68" s="127">
        <f>'options CFG7'!$F62*AZ67*12</f>
        <v>0</v>
      </c>
      <c r="BA68" s="127">
        <f>'options CFG8'!$F62*BA67*12</f>
        <v>0</v>
      </c>
      <c r="BB68" s="129">
        <f>'options CFG9'!$F62*BB67*12</f>
        <v>0</v>
      </c>
    </row>
    <row r="69" spans="1:54" x14ac:dyDescent="0.25">
      <c r="A69" s="130" t="s">
        <v>169</v>
      </c>
      <c r="B69" s="223">
        <f>SUM(B63:J63,B65:J65,B67:J67)</f>
        <v>15.000000000000005</v>
      </c>
      <c r="C69" s="224"/>
      <c r="D69" s="224"/>
      <c r="E69" s="224"/>
      <c r="F69" s="224"/>
      <c r="G69" s="224"/>
      <c r="H69" s="224"/>
      <c r="I69" s="224"/>
      <c r="J69" s="225"/>
      <c r="L69" s="130" t="s">
        <v>169</v>
      </c>
      <c r="M69" s="223">
        <f>SUM(M63:U63,M65:U65,M67:U67)</f>
        <v>14.25</v>
      </c>
      <c r="N69" s="224"/>
      <c r="O69" s="224"/>
      <c r="P69" s="224"/>
      <c r="Q69" s="224"/>
      <c r="R69" s="224"/>
      <c r="S69" s="224"/>
      <c r="T69" s="224"/>
      <c r="U69" s="225"/>
      <c r="W69" s="130" t="s">
        <v>169</v>
      </c>
      <c r="X69" s="223">
        <f>SUM(X63:AF63,X65:AF65,X67:AF67)</f>
        <v>4.5000000000000027</v>
      </c>
      <c r="Y69" s="224"/>
      <c r="Z69" s="224"/>
      <c r="AA69" s="224"/>
      <c r="AB69" s="224"/>
      <c r="AC69" s="224"/>
      <c r="AD69" s="224"/>
      <c r="AE69" s="224"/>
      <c r="AF69" s="225"/>
      <c r="AH69" s="130" t="s">
        <v>169</v>
      </c>
      <c r="AI69" s="223">
        <f>SUM(AI63:AQ63,AI65:AQ65,AI67:AQ67)</f>
        <v>9</v>
      </c>
      <c r="AJ69" s="224"/>
      <c r="AK69" s="224"/>
      <c r="AL69" s="224"/>
      <c r="AM69" s="224"/>
      <c r="AN69" s="224"/>
      <c r="AO69" s="224"/>
      <c r="AP69" s="224"/>
      <c r="AQ69" s="225"/>
      <c r="AS69" s="130" t="s">
        <v>169</v>
      </c>
      <c r="AT69" s="223">
        <f>SUM(AT63:BB63,AT65:BB65,AT67:BB67)</f>
        <v>4.5000000000000027</v>
      </c>
      <c r="AU69" s="224"/>
      <c r="AV69" s="224"/>
      <c r="AW69" s="224"/>
      <c r="AX69" s="224"/>
      <c r="AY69" s="224"/>
      <c r="AZ69" s="224"/>
      <c r="BA69" s="224"/>
      <c r="BB69" s="225"/>
    </row>
    <row r="70" spans="1:54" ht="15.75" thickBot="1" x14ac:dyDescent="0.3">
      <c r="A70" s="135" t="s">
        <v>170</v>
      </c>
      <c r="B70" s="228">
        <f>SUM(B64:J64,B66:J66,B68:J68)</f>
        <v>0</v>
      </c>
      <c r="C70" s="228"/>
      <c r="D70" s="228"/>
      <c r="E70" s="228"/>
      <c r="F70" s="228"/>
      <c r="G70" s="228"/>
      <c r="H70" s="228"/>
      <c r="I70" s="228"/>
      <c r="J70" s="229"/>
      <c r="L70" s="135" t="s">
        <v>170</v>
      </c>
      <c r="M70" s="228">
        <f>SUM(M64:U64,M66:U66,M68:U68)</f>
        <v>0</v>
      </c>
      <c r="N70" s="228"/>
      <c r="O70" s="228"/>
      <c r="P70" s="228"/>
      <c r="Q70" s="228"/>
      <c r="R70" s="228"/>
      <c r="S70" s="228"/>
      <c r="T70" s="228"/>
      <c r="U70" s="229"/>
      <c r="W70" s="135" t="s">
        <v>170</v>
      </c>
      <c r="X70" s="228">
        <f>SUM(X64:AF64,X66:AF66,X68:AF68)</f>
        <v>0</v>
      </c>
      <c r="Y70" s="228"/>
      <c r="Z70" s="228"/>
      <c r="AA70" s="228"/>
      <c r="AB70" s="228"/>
      <c r="AC70" s="228"/>
      <c r="AD70" s="228"/>
      <c r="AE70" s="228"/>
      <c r="AF70" s="229"/>
      <c r="AH70" s="135" t="s">
        <v>170</v>
      </c>
      <c r="AI70" s="228">
        <f>SUM(AI64:AQ64,AI66:AQ66,AI68:AQ68)</f>
        <v>0</v>
      </c>
      <c r="AJ70" s="228"/>
      <c r="AK70" s="228"/>
      <c r="AL70" s="228"/>
      <c r="AM70" s="228"/>
      <c r="AN70" s="228"/>
      <c r="AO70" s="228"/>
      <c r="AP70" s="228"/>
      <c r="AQ70" s="229"/>
      <c r="AS70" s="135" t="s">
        <v>170</v>
      </c>
      <c r="AT70" s="228">
        <f>SUM(AT64:BB64,AT66:BB66,AT68:BB68)</f>
        <v>0</v>
      </c>
      <c r="AU70" s="228"/>
      <c r="AV70" s="228"/>
      <c r="AW70" s="228"/>
      <c r="AX70" s="228"/>
      <c r="AY70" s="228"/>
      <c r="AZ70" s="228"/>
      <c r="BA70" s="228"/>
      <c r="BB70" s="229"/>
    </row>
    <row r="71" spans="1:54" x14ac:dyDescent="0.25">
      <c r="A71" s="133" t="s">
        <v>172</v>
      </c>
      <c r="B71" s="232">
        <f>B24+B33+B42+B51+B60+B69</f>
        <v>1499.9999999999998</v>
      </c>
      <c r="C71" s="232"/>
      <c r="D71" s="232"/>
      <c r="E71" s="232"/>
      <c r="F71" s="232"/>
      <c r="G71" s="232"/>
      <c r="H71" s="232"/>
      <c r="I71" s="232"/>
      <c r="J71" s="233"/>
      <c r="L71" s="133" t="s">
        <v>172</v>
      </c>
      <c r="M71" s="232">
        <f>M24+M33+M42+M51+M60+M69</f>
        <v>1424.9999999999993</v>
      </c>
      <c r="N71" s="232"/>
      <c r="O71" s="232"/>
      <c r="P71" s="232"/>
      <c r="Q71" s="232"/>
      <c r="R71" s="232"/>
      <c r="S71" s="232"/>
      <c r="T71" s="232"/>
      <c r="U71" s="233"/>
      <c r="W71" s="133" t="s">
        <v>172</v>
      </c>
      <c r="X71" s="232">
        <f>X24+X33+X42+X51+X60+X69</f>
        <v>450</v>
      </c>
      <c r="Y71" s="232"/>
      <c r="Z71" s="232"/>
      <c r="AA71" s="232"/>
      <c r="AB71" s="232"/>
      <c r="AC71" s="232"/>
      <c r="AD71" s="232"/>
      <c r="AE71" s="232"/>
      <c r="AF71" s="233"/>
      <c r="AH71" s="133" t="s">
        <v>172</v>
      </c>
      <c r="AI71" s="232">
        <f>AI24+AI33+AI42+AI51+AI60+AI69</f>
        <v>900.00000000000011</v>
      </c>
      <c r="AJ71" s="232"/>
      <c r="AK71" s="232"/>
      <c r="AL71" s="232"/>
      <c r="AM71" s="232"/>
      <c r="AN71" s="232"/>
      <c r="AO71" s="232"/>
      <c r="AP71" s="232"/>
      <c r="AQ71" s="233"/>
      <c r="AS71" s="133" t="s">
        <v>172</v>
      </c>
      <c r="AT71" s="232">
        <f>AT24+AT33+AT42+AT51+AT60+AT69</f>
        <v>450</v>
      </c>
      <c r="AU71" s="232"/>
      <c r="AV71" s="232"/>
      <c r="AW71" s="232"/>
      <c r="AX71" s="232"/>
      <c r="AY71" s="232"/>
      <c r="AZ71" s="232"/>
      <c r="BA71" s="232"/>
      <c r="BB71" s="233"/>
    </row>
    <row r="72" spans="1:54" ht="15.75" thickBot="1" x14ac:dyDescent="0.3">
      <c r="A72" s="134" t="s">
        <v>173</v>
      </c>
      <c r="B72" s="228">
        <f>B25+B34+B43+B52+B61+B70</f>
        <v>0</v>
      </c>
      <c r="C72" s="228"/>
      <c r="D72" s="228"/>
      <c r="E72" s="228"/>
      <c r="F72" s="228"/>
      <c r="G72" s="228"/>
      <c r="H72" s="228"/>
      <c r="I72" s="228"/>
      <c r="J72" s="229"/>
      <c r="L72" s="134" t="s">
        <v>173</v>
      </c>
      <c r="M72" s="228">
        <f>M25+M34+M43+M52+M61+M70</f>
        <v>0</v>
      </c>
      <c r="N72" s="228"/>
      <c r="O72" s="228"/>
      <c r="P72" s="228"/>
      <c r="Q72" s="228"/>
      <c r="R72" s="228"/>
      <c r="S72" s="228"/>
      <c r="T72" s="228"/>
      <c r="U72" s="229"/>
      <c r="W72" s="134" t="s">
        <v>173</v>
      </c>
      <c r="X72" s="228">
        <f>X25+X34+X43+X52+X61+X70</f>
        <v>0</v>
      </c>
      <c r="Y72" s="228"/>
      <c r="Z72" s="228"/>
      <c r="AA72" s="228"/>
      <c r="AB72" s="228"/>
      <c r="AC72" s="228"/>
      <c r="AD72" s="228"/>
      <c r="AE72" s="228"/>
      <c r="AF72" s="229"/>
      <c r="AH72" s="134" t="s">
        <v>173</v>
      </c>
      <c r="AI72" s="228">
        <f>AI25+AI34+AI43+AI52+AI61+AI70</f>
        <v>0</v>
      </c>
      <c r="AJ72" s="228"/>
      <c r="AK72" s="228"/>
      <c r="AL72" s="228"/>
      <c r="AM72" s="228"/>
      <c r="AN72" s="228"/>
      <c r="AO72" s="228"/>
      <c r="AP72" s="228"/>
      <c r="AQ72" s="229"/>
      <c r="AS72" s="134" t="s">
        <v>173</v>
      </c>
      <c r="AT72" s="228">
        <f>AT25+AT34+AT43+AT52+AT61+AT70</f>
        <v>0</v>
      </c>
      <c r="AU72" s="228"/>
      <c r="AV72" s="228"/>
      <c r="AW72" s="228"/>
      <c r="AX72" s="228"/>
      <c r="AY72" s="228"/>
      <c r="AZ72" s="228"/>
      <c r="BA72" s="228"/>
      <c r="BB72" s="229"/>
    </row>
    <row r="73" spans="1:54" ht="15.75" thickBot="1" x14ac:dyDescent="0.3"/>
    <row r="74" spans="1:54" x14ac:dyDescent="0.25">
      <c r="A74" s="138" t="s">
        <v>180</v>
      </c>
      <c r="B74" s="122" t="s">
        <v>32</v>
      </c>
      <c r="C74" s="122" t="s">
        <v>33</v>
      </c>
      <c r="D74" s="122" t="s">
        <v>34</v>
      </c>
      <c r="E74" s="122" t="s">
        <v>35</v>
      </c>
      <c r="F74" s="122" t="s">
        <v>36</v>
      </c>
      <c r="G74" s="122" t="s">
        <v>37</v>
      </c>
      <c r="H74" s="122" t="s">
        <v>38</v>
      </c>
      <c r="I74" s="122" t="s">
        <v>39</v>
      </c>
      <c r="J74" s="123" t="s">
        <v>40</v>
      </c>
      <c r="L74" s="138" t="s">
        <v>195</v>
      </c>
      <c r="M74" s="122" t="s">
        <v>32</v>
      </c>
      <c r="N74" s="122" t="s">
        <v>33</v>
      </c>
      <c r="O74" s="122" t="s">
        <v>34</v>
      </c>
      <c r="P74" s="122" t="s">
        <v>35</v>
      </c>
      <c r="Q74" s="122" t="s">
        <v>36</v>
      </c>
      <c r="R74" s="122" t="s">
        <v>37</v>
      </c>
      <c r="S74" s="122" t="s">
        <v>38</v>
      </c>
      <c r="T74" s="122" t="s">
        <v>39</v>
      </c>
      <c r="U74" s="123" t="s">
        <v>40</v>
      </c>
      <c r="W74" s="138" t="s">
        <v>229</v>
      </c>
      <c r="X74" s="122" t="s">
        <v>32</v>
      </c>
      <c r="Y74" s="122" t="s">
        <v>33</v>
      </c>
      <c r="Z74" s="122" t="s">
        <v>34</v>
      </c>
      <c r="AA74" s="122" t="s">
        <v>35</v>
      </c>
      <c r="AB74" s="122" t="s">
        <v>36</v>
      </c>
      <c r="AC74" s="122" t="s">
        <v>37</v>
      </c>
      <c r="AD74" s="122" t="s">
        <v>38</v>
      </c>
      <c r="AE74" s="122" t="s">
        <v>39</v>
      </c>
      <c r="AF74" s="123" t="s">
        <v>40</v>
      </c>
      <c r="AH74" s="138" t="s">
        <v>196</v>
      </c>
      <c r="AI74" s="166" t="s">
        <v>32</v>
      </c>
      <c r="AJ74" s="122" t="s">
        <v>33</v>
      </c>
      <c r="AK74" s="122" t="s">
        <v>34</v>
      </c>
      <c r="AL74" s="122" t="s">
        <v>35</v>
      </c>
      <c r="AM74" s="122" t="s">
        <v>36</v>
      </c>
      <c r="AN74" s="166" t="s">
        <v>37</v>
      </c>
      <c r="AO74" s="122" t="s">
        <v>38</v>
      </c>
      <c r="AP74" s="122" t="s">
        <v>39</v>
      </c>
      <c r="AQ74" s="123" t="s">
        <v>40</v>
      </c>
      <c r="AS74" s="138" t="s">
        <v>204</v>
      </c>
      <c r="AT74" s="122" t="s">
        <v>32</v>
      </c>
      <c r="AU74" s="122" t="s">
        <v>33</v>
      </c>
      <c r="AV74" s="122" t="s">
        <v>34</v>
      </c>
      <c r="AW74" s="122" t="s">
        <v>35</v>
      </c>
      <c r="AX74" s="122" t="s">
        <v>36</v>
      </c>
      <c r="AY74" s="122" t="s">
        <v>37</v>
      </c>
      <c r="AZ74" s="122" t="s">
        <v>38</v>
      </c>
      <c r="BA74" s="122" t="s">
        <v>39</v>
      </c>
      <c r="BB74" s="123" t="s">
        <v>40</v>
      </c>
    </row>
    <row r="75" spans="1:54" x14ac:dyDescent="0.25">
      <c r="A75" s="120" t="s">
        <v>230</v>
      </c>
      <c r="B75" s="131">
        <f t="shared" ref="B75:J75" si="18">B18+B20+B22+B27+B29+B31+B36+B38+B40</f>
        <v>189</v>
      </c>
      <c r="C75" s="131">
        <f t="shared" si="18"/>
        <v>12.600000000000001</v>
      </c>
      <c r="D75" s="131">
        <f t="shared" si="18"/>
        <v>504.00000000000006</v>
      </c>
      <c r="E75" s="131">
        <f t="shared" si="18"/>
        <v>12.600000000000001</v>
      </c>
      <c r="F75" s="131">
        <f t="shared" si="18"/>
        <v>12.600000000000001</v>
      </c>
      <c r="G75" s="131">
        <f t="shared" si="18"/>
        <v>63.000000000000007</v>
      </c>
      <c r="H75" s="131">
        <f t="shared" si="18"/>
        <v>390.59999999999997</v>
      </c>
      <c r="I75" s="131">
        <f t="shared" si="18"/>
        <v>63.000000000000007</v>
      </c>
      <c r="J75" s="132">
        <f t="shared" si="18"/>
        <v>12.600000000000001</v>
      </c>
      <c r="K75" s="136"/>
      <c r="L75" s="120" t="s">
        <v>174</v>
      </c>
      <c r="M75" s="131">
        <f>$B75*$M$4</f>
        <v>1.8900000000000001</v>
      </c>
      <c r="N75" s="131">
        <f>$C75*$M$4</f>
        <v>0.12600000000000003</v>
      </c>
      <c r="O75" s="131">
        <f>$D75*$M$4</f>
        <v>5.0400000000000009</v>
      </c>
      <c r="P75" s="131">
        <f>$E75*$M$4</f>
        <v>0.12600000000000003</v>
      </c>
      <c r="Q75" s="131">
        <f>$F75*$M$4</f>
        <v>0.12600000000000003</v>
      </c>
      <c r="R75" s="131">
        <f>$G75*$M$4</f>
        <v>0.63000000000000012</v>
      </c>
      <c r="S75" s="131">
        <f>$H75*$M$4</f>
        <v>3.9059999999999997</v>
      </c>
      <c r="T75" s="131">
        <f>$I75*$M$4</f>
        <v>0.63000000000000012</v>
      </c>
      <c r="U75" s="132">
        <f>$J75*$M$4</f>
        <v>0.12600000000000003</v>
      </c>
      <c r="V75" s="136"/>
      <c r="W75" s="120" t="s">
        <v>174</v>
      </c>
      <c r="X75" s="131">
        <f>$B75*$X$4</f>
        <v>9.4500000000000011</v>
      </c>
      <c r="Y75" s="131">
        <f>$C75*$X$4</f>
        <v>0.63000000000000012</v>
      </c>
      <c r="Z75" s="131">
        <f>$D75*$X$4</f>
        <v>25.200000000000003</v>
      </c>
      <c r="AA75" s="131">
        <f>$E75*$X$4</f>
        <v>0.63000000000000012</v>
      </c>
      <c r="AB75" s="131">
        <f>$F75*$X$4</f>
        <v>0.63000000000000012</v>
      </c>
      <c r="AC75" s="131">
        <f>$G75*$X$4</f>
        <v>3.1500000000000004</v>
      </c>
      <c r="AD75" s="131">
        <f>$H75*$X$4</f>
        <v>19.53</v>
      </c>
      <c r="AE75" s="131">
        <f>$I75*$X$4</f>
        <v>3.1500000000000004</v>
      </c>
      <c r="AF75" s="132">
        <f>$J75*$X$4</f>
        <v>0.63000000000000012</v>
      </c>
      <c r="AG75" s="136"/>
      <c r="AH75" s="120" t="s">
        <v>174</v>
      </c>
      <c r="AI75" s="167"/>
      <c r="AJ75" s="131">
        <f>$C75*$AI$4</f>
        <v>0.12600000000000003</v>
      </c>
      <c r="AK75" s="131">
        <f>$D75*$AI$4</f>
        <v>5.0400000000000009</v>
      </c>
      <c r="AL75" s="131">
        <f>$E75*$AI$4</f>
        <v>0.12600000000000003</v>
      </c>
      <c r="AM75" s="131">
        <f>$F75*$AI$4</f>
        <v>0.12600000000000003</v>
      </c>
      <c r="AN75" s="167"/>
      <c r="AO75" s="131">
        <f>$H75*$AI$4</f>
        <v>3.9059999999999997</v>
      </c>
      <c r="AP75" s="131">
        <f>$I75*$AI$4</f>
        <v>0.63000000000000012</v>
      </c>
      <c r="AQ75" s="132">
        <f>$J75*$AI$4</f>
        <v>0.12600000000000003</v>
      </c>
      <c r="AR75" s="136"/>
      <c r="AS75" s="120" t="s">
        <v>174</v>
      </c>
      <c r="AT75" s="131">
        <f>$B75*$AT$4</f>
        <v>37.800000000000004</v>
      </c>
      <c r="AU75" s="131">
        <f>$C75*$AT$4</f>
        <v>2.5200000000000005</v>
      </c>
      <c r="AV75" s="131">
        <f>$D75*$AT$4</f>
        <v>100.80000000000001</v>
      </c>
      <c r="AW75" s="131">
        <f>$E75*$AT$4</f>
        <v>2.5200000000000005</v>
      </c>
      <c r="AX75" s="131">
        <f>$F75*$AT$4</f>
        <v>2.5200000000000005</v>
      </c>
      <c r="AY75" s="131">
        <f>$G75*$AT$4</f>
        <v>12.600000000000001</v>
      </c>
      <c r="AZ75" s="131">
        <f>$H75*$AT$4</f>
        <v>78.12</v>
      </c>
      <c r="BA75" s="131">
        <f>$I75*$AT$4</f>
        <v>12.600000000000001</v>
      </c>
      <c r="BB75" s="132">
        <f>$J75*$AT$4</f>
        <v>2.5200000000000005</v>
      </c>
    </row>
    <row r="76" spans="1:54" x14ac:dyDescent="0.25">
      <c r="A76" s="120" t="s">
        <v>177</v>
      </c>
      <c r="B76" s="127">
        <f>Location!C31*B75*(365/7)</f>
        <v>0</v>
      </c>
      <c r="C76" s="127">
        <f>Location!D31*C75*(365/7)</f>
        <v>0</v>
      </c>
      <c r="D76" s="127">
        <f>Location!E31*D75*(365/7)</f>
        <v>0</v>
      </c>
      <c r="E76" s="127">
        <f>Location!F31*E75*(365/7)</f>
        <v>0</v>
      </c>
      <c r="F76" s="127">
        <f>Location!G31*F75*(365/7)</f>
        <v>0</v>
      </c>
      <c r="G76" s="127">
        <f>Location!H31*G75*(365/7)</f>
        <v>0</v>
      </c>
      <c r="H76" s="127">
        <f>Location!I31*H75*(365/7)</f>
        <v>0</v>
      </c>
      <c r="I76" s="127">
        <f>Location!J31*I75*(365/7)</f>
        <v>0</v>
      </c>
      <c r="J76" s="129">
        <f>Location!K31*J75*(365/7)</f>
        <v>0</v>
      </c>
      <c r="L76" s="120" t="s">
        <v>161</v>
      </c>
      <c r="M76" s="127">
        <f>'options CFG1'!$C32*M75/$J$1</f>
        <v>0</v>
      </c>
      <c r="N76" s="127">
        <f>'options CFG2'!$C32*N75/$J$1</f>
        <v>0</v>
      </c>
      <c r="O76" s="127">
        <f>'options CFG3'!$C32*O75/$J$1</f>
        <v>0</v>
      </c>
      <c r="P76" s="127">
        <f>'options CFG4'!$C32*P75/$J$1</f>
        <v>0</v>
      </c>
      <c r="Q76" s="127">
        <f>'options CFG5'!$C32*Q75/$J$1</f>
        <v>0</v>
      </c>
      <c r="R76" s="127">
        <f>'options CFG6'!$C32*R75/$J$1</f>
        <v>0</v>
      </c>
      <c r="S76" s="127">
        <f>'options CFG7'!$C32*S75/$J$1</f>
        <v>0</v>
      </c>
      <c r="T76" s="127">
        <f>'options CFG8'!$C32*T75/$J$1</f>
        <v>0</v>
      </c>
      <c r="U76" s="129">
        <f>'options CFG9'!$C32*U75/$J$1</f>
        <v>0</v>
      </c>
      <c r="W76" s="120" t="s">
        <v>161</v>
      </c>
      <c r="X76" s="127">
        <f>'options CFG1'!$D32*X75/$J$1</f>
        <v>0</v>
      </c>
      <c r="Y76" s="127">
        <f>'options CFG2'!$D32*Y75/$J$1</f>
        <v>0</v>
      </c>
      <c r="Z76" s="127">
        <f>'options CFG3'!$D32*Z75/$J$1</f>
        <v>0</v>
      </c>
      <c r="AA76" s="127">
        <f>'options CFG4'!$D32*AA75/$J$1</f>
        <v>0</v>
      </c>
      <c r="AB76" s="127">
        <f>'options CFG5'!$D32*AB75/$J$1</f>
        <v>0</v>
      </c>
      <c r="AC76" s="127">
        <f>'options CFG6'!$D32*AC75/$J$1</f>
        <v>0</v>
      </c>
      <c r="AD76" s="127">
        <f>'options CFG7'!$D32*AD75/$J$1</f>
        <v>0</v>
      </c>
      <c r="AE76" s="127">
        <f>'options CFG8'!$D32*AE75/$J$1</f>
        <v>0</v>
      </c>
      <c r="AF76" s="129">
        <f>'options CFG9'!$D32*AF75/$J$1</f>
        <v>0</v>
      </c>
      <c r="AH76" s="120" t="s">
        <v>161</v>
      </c>
      <c r="AI76" s="168"/>
      <c r="AJ76" s="127">
        <f>'options CFG2'!$E32*AJ75/$J$1</f>
        <v>0</v>
      </c>
      <c r="AK76" s="127">
        <f>'options CFG3'!$E32*AK75/$J$1</f>
        <v>0</v>
      </c>
      <c r="AL76" s="127">
        <f>'options CFG4'!$E32*AL75/$J$1</f>
        <v>0</v>
      </c>
      <c r="AM76" s="127">
        <f>'options CFG5'!$E32*AM75/$J$1</f>
        <v>0</v>
      </c>
      <c r="AN76" s="168"/>
      <c r="AO76" s="127">
        <f>'options CFG7'!$E32*AO75/$J$1</f>
        <v>0</v>
      </c>
      <c r="AP76" s="127">
        <f>'options CFG8'!$E32*AP75/$J$1</f>
        <v>0</v>
      </c>
      <c r="AQ76" s="129">
        <f>'options CFG9'!$E32*AQ75/$J$1</f>
        <v>0</v>
      </c>
      <c r="AS76" s="120" t="s">
        <v>161</v>
      </c>
      <c r="AT76" s="127">
        <f>'options CFG1'!$F32*AT75/$J$1</f>
        <v>0</v>
      </c>
      <c r="AU76" s="127">
        <f>'options CFG2'!$F32*AU75/$J$1</f>
        <v>0</v>
      </c>
      <c r="AV76" s="127">
        <f>'options CFG3'!$F32*AV75/$J$1</f>
        <v>0</v>
      </c>
      <c r="AW76" s="127">
        <f>'options CFG4'!$F32*AW75/$J$1</f>
        <v>0</v>
      </c>
      <c r="AX76" s="127">
        <f>'options CFG5'!$F32*AX75/$J$1</f>
        <v>0</v>
      </c>
      <c r="AY76" s="127">
        <f>'options CFG6'!$F32*AY75/$J$1</f>
        <v>0</v>
      </c>
      <c r="AZ76" s="127">
        <f>'options CFG7'!$F32*AZ75/$J$1</f>
        <v>0</v>
      </c>
      <c r="BA76" s="127">
        <f>'options CFG8'!$F32*BA75/$J$1</f>
        <v>0</v>
      </c>
      <c r="BB76" s="129">
        <f>'options CFG9'!$F32*BB75/$J$1</f>
        <v>0</v>
      </c>
    </row>
    <row r="77" spans="1:54" x14ac:dyDescent="0.25">
      <c r="A77" s="120" t="s">
        <v>231</v>
      </c>
      <c r="B77" s="131">
        <f>B45+B47+B49+B54+B56+B58+B63+B65+B67</f>
        <v>35.999999999999993</v>
      </c>
      <c r="C77" s="131">
        <f t="shared" ref="C77:J77" si="19">C45+C47+C49+C54+C56+C58+C63+C65+C67</f>
        <v>2.3999999999999995</v>
      </c>
      <c r="D77" s="131">
        <f t="shared" si="19"/>
        <v>96</v>
      </c>
      <c r="E77" s="131">
        <f t="shared" si="19"/>
        <v>2.3999999999999995</v>
      </c>
      <c r="F77" s="131">
        <f t="shared" si="19"/>
        <v>2.3999999999999995</v>
      </c>
      <c r="G77" s="131">
        <f t="shared" si="19"/>
        <v>12</v>
      </c>
      <c r="H77" s="131">
        <f t="shared" si="19"/>
        <v>74.400000000000006</v>
      </c>
      <c r="I77" s="131">
        <f t="shared" si="19"/>
        <v>12</v>
      </c>
      <c r="J77" s="132">
        <f t="shared" si="19"/>
        <v>2.3999999999999995</v>
      </c>
      <c r="K77" s="136"/>
      <c r="L77" s="120" t="s">
        <v>175</v>
      </c>
      <c r="M77" s="131">
        <f>$B77*$M$4</f>
        <v>0.35999999999999993</v>
      </c>
      <c r="N77" s="131">
        <f>$C77*$M$4</f>
        <v>2.3999999999999994E-2</v>
      </c>
      <c r="O77" s="131">
        <f>$D77*$M$4</f>
        <v>0.96</v>
      </c>
      <c r="P77" s="131">
        <f>$E77*$M$4</f>
        <v>2.3999999999999994E-2</v>
      </c>
      <c r="Q77" s="131">
        <f>$F77*$M$4</f>
        <v>2.3999999999999994E-2</v>
      </c>
      <c r="R77" s="131">
        <f>$G77*$M$4</f>
        <v>0.12</v>
      </c>
      <c r="S77" s="131">
        <f>$H77*$M$4</f>
        <v>0.74400000000000011</v>
      </c>
      <c r="T77" s="131">
        <f>$I77*$M$4</f>
        <v>0.12</v>
      </c>
      <c r="U77" s="132">
        <f>$J77*$M$4</f>
        <v>2.3999999999999994E-2</v>
      </c>
      <c r="V77" s="136"/>
      <c r="W77" s="120" t="s">
        <v>175</v>
      </c>
      <c r="X77" s="131">
        <f>$B77*$X$4</f>
        <v>1.7999999999999998</v>
      </c>
      <c r="Y77" s="131">
        <f>$C77*$X$4</f>
        <v>0.11999999999999998</v>
      </c>
      <c r="Z77" s="131">
        <f>$D77*$X$4</f>
        <v>4.8000000000000007</v>
      </c>
      <c r="AA77" s="131">
        <f>$E77*$X$4</f>
        <v>0.11999999999999998</v>
      </c>
      <c r="AB77" s="131">
        <f>$F77*$X$4</f>
        <v>0.11999999999999998</v>
      </c>
      <c r="AC77" s="131">
        <f>$G77*$X$4</f>
        <v>0.60000000000000009</v>
      </c>
      <c r="AD77" s="131">
        <f>$H77*$X$4</f>
        <v>3.7200000000000006</v>
      </c>
      <c r="AE77" s="131">
        <f>$I77*$X$4</f>
        <v>0.60000000000000009</v>
      </c>
      <c r="AF77" s="132">
        <f>$J77*$X$4</f>
        <v>0.11999999999999998</v>
      </c>
      <c r="AG77" s="136"/>
      <c r="AH77" s="120" t="s">
        <v>175</v>
      </c>
      <c r="AI77" s="167"/>
      <c r="AJ77" s="131">
        <f>$C77*$AI$4</f>
        <v>2.3999999999999994E-2</v>
      </c>
      <c r="AK77" s="131">
        <f>$D77*$AI$4</f>
        <v>0.96</v>
      </c>
      <c r="AL77" s="131">
        <f>$E77*$AI$4</f>
        <v>2.3999999999999994E-2</v>
      </c>
      <c r="AM77" s="131">
        <f>$F77*$AI$4</f>
        <v>2.3999999999999994E-2</v>
      </c>
      <c r="AN77" s="167"/>
      <c r="AO77" s="131">
        <f>$H77*$AI$4</f>
        <v>0.74400000000000011</v>
      </c>
      <c r="AP77" s="131">
        <f>$I77*$AI$4</f>
        <v>0.12</v>
      </c>
      <c r="AQ77" s="132">
        <f>$J77*$AI$4</f>
        <v>2.3999999999999994E-2</v>
      </c>
      <c r="AR77" s="136"/>
      <c r="AS77" s="120" t="s">
        <v>175</v>
      </c>
      <c r="AT77" s="131">
        <f>$B77*$AT$4</f>
        <v>7.1999999999999993</v>
      </c>
      <c r="AU77" s="131">
        <f>$C77*$AT$4</f>
        <v>0.47999999999999993</v>
      </c>
      <c r="AV77" s="131">
        <f>$D77*$AT$4</f>
        <v>19.200000000000003</v>
      </c>
      <c r="AW77" s="131">
        <f>$E77*$AT$4</f>
        <v>0.47999999999999993</v>
      </c>
      <c r="AX77" s="131">
        <f>$F77*$AT$4</f>
        <v>0.47999999999999993</v>
      </c>
      <c r="AY77" s="131">
        <f>$G77*$AT$4</f>
        <v>2.4000000000000004</v>
      </c>
      <c r="AZ77" s="131">
        <f>$H77*$AT$4</f>
        <v>14.880000000000003</v>
      </c>
      <c r="BA77" s="131">
        <f>$I77*$AT$4</f>
        <v>2.4000000000000004</v>
      </c>
      <c r="BB77" s="132">
        <f>$J77*$AT$4</f>
        <v>0.47999999999999993</v>
      </c>
    </row>
    <row r="78" spans="1:54" x14ac:dyDescent="0.25">
      <c r="A78" s="120" t="s">
        <v>177</v>
      </c>
      <c r="B78" s="127">
        <f>Location!C63*B77*(365/7)</f>
        <v>0</v>
      </c>
      <c r="C78" s="127">
        <f>Location!D63*C77*(365/7)</f>
        <v>0</v>
      </c>
      <c r="D78" s="127">
        <f>Location!E63*D77*(365/7)</f>
        <v>0</v>
      </c>
      <c r="E78" s="127">
        <f>Location!F63*E77*(365/7)</f>
        <v>0</v>
      </c>
      <c r="F78" s="127">
        <f>Location!G63*F77*(365/7)</f>
        <v>0</v>
      </c>
      <c r="G78" s="127">
        <f>Location!H63*G77*(365/7)</f>
        <v>0</v>
      </c>
      <c r="H78" s="127">
        <f>Location!I63*H77*(365/7)</f>
        <v>0</v>
      </c>
      <c r="I78" s="127">
        <f>Location!J63*I77*(365/7)</f>
        <v>0</v>
      </c>
      <c r="J78" s="129">
        <f>Location!K63*J77*(365/7)</f>
        <v>0</v>
      </c>
      <c r="L78" s="120" t="s">
        <v>161</v>
      </c>
      <c r="M78" s="127">
        <f>'options CFG1'!$C64*M77/$J$1</f>
        <v>0</v>
      </c>
      <c r="N78" s="127">
        <f>'options CFG2'!$C64*N77/$J$1</f>
        <v>0</v>
      </c>
      <c r="O78" s="127">
        <f>'options CFG3'!$C64*O77/$J$1</f>
        <v>0</v>
      </c>
      <c r="P78" s="127">
        <f>'options CFG4'!$C64*P77/$J$1</f>
        <v>0</v>
      </c>
      <c r="Q78" s="127">
        <f>'options CFG5'!$C64*Q77/$J$1</f>
        <v>0</v>
      </c>
      <c r="R78" s="127">
        <f>'options CFG6'!$C64*R77/$J$1</f>
        <v>0</v>
      </c>
      <c r="S78" s="127">
        <f>'options CFG7'!$C64*S77/$J$1</f>
        <v>0</v>
      </c>
      <c r="T78" s="127">
        <f>'options CFG8'!$C64*T77/$J$1</f>
        <v>0</v>
      </c>
      <c r="U78" s="129">
        <f>'options CFG9'!$C64*U77/$J$1</f>
        <v>0</v>
      </c>
      <c r="W78" s="120" t="s">
        <v>161</v>
      </c>
      <c r="X78" s="127">
        <f>'options CFG1'!$D64*X77/$J$1</f>
        <v>0</v>
      </c>
      <c r="Y78" s="127">
        <f>'options CFG2'!$D64*Y77/$J$1</f>
        <v>0</v>
      </c>
      <c r="Z78" s="127">
        <f>'options CFG3'!$D64*Z77/$J$1</f>
        <v>0</v>
      </c>
      <c r="AA78" s="127">
        <f>'options CFG4'!$D64*AA77/$J$1</f>
        <v>0</v>
      </c>
      <c r="AB78" s="127">
        <f>'options CFG5'!$D64*AB77/$J$1</f>
        <v>0</v>
      </c>
      <c r="AC78" s="127">
        <f>'options CFG6'!$D64*AC77/$J$1</f>
        <v>0</v>
      </c>
      <c r="AD78" s="127">
        <f>'options CFG7'!$D64*AD77/$J$1</f>
        <v>0</v>
      </c>
      <c r="AE78" s="127">
        <f>'options CFG8'!$D64*AE77/$J$1</f>
        <v>0</v>
      </c>
      <c r="AF78" s="129">
        <f>'options CFG9'!$D64*AF77/$J$1</f>
        <v>0</v>
      </c>
      <c r="AH78" s="120" t="s">
        <v>161</v>
      </c>
      <c r="AI78" s="168"/>
      <c r="AJ78" s="127">
        <f>'options CFG2'!$E64*AJ77/$J$1</f>
        <v>0</v>
      </c>
      <c r="AK78" s="127">
        <f>'options CFG3'!$E64*AK77/$J$1</f>
        <v>0</v>
      </c>
      <c r="AL78" s="127">
        <f>'options CFG4'!$E64*AL77/$J$1</f>
        <v>0</v>
      </c>
      <c r="AM78" s="127">
        <f>'options CFG5'!$E64*AM77/$J$1</f>
        <v>0</v>
      </c>
      <c r="AN78" s="168"/>
      <c r="AO78" s="127">
        <f>'options CFG7'!$E64*AO77/$J$1</f>
        <v>0</v>
      </c>
      <c r="AP78" s="127">
        <f>'options CFG8'!$E64*AP77/$J$1</f>
        <v>0</v>
      </c>
      <c r="AQ78" s="129">
        <f>'options CFG9'!$E64*AQ77/$J$1</f>
        <v>0</v>
      </c>
      <c r="AS78" s="120" t="s">
        <v>161</v>
      </c>
      <c r="AT78" s="127">
        <f>'options CFG1'!$F64*AT77/$J$1</f>
        <v>0</v>
      </c>
      <c r="AU78" s="127">
        <f>'options CFG2'!$F64*AU77/$J$1</f>
        <v>0</v>
      </c>
      <c r="AV78" s="127">
        <f>'options CFG3'!$F64*AV77/$J$1</f>
        <v>0</v>
      </c>
      <c r="AW78" s="127">
        <f>'options CFG4'!$F64*AW77/$J$1</f>
        <v>0</v>
      </c>
      <c r="AX78" s="127">
        <f>'options CFG5'!$F64*AX77/$J$1</f>
        <v>0</v>
      </c>
      <c r="AY78" s="127">
        <f>'options CFG6'!$F64*AY77/$J$1</f>
        <v>0</v>
      </c>
      <c r="AZ78" s="127">
        <f>'options CFG7'!$F64*AZ77/$J$1</f>
        <v>0</v>
      </c>
      <c r="BA78" s="127">
        <f>'options CFG8'!$F64*BA77/$J$1</f>
        <v>0</v>
      </c>
      <c r="BB78" s="129">
        <f>'options CFG9'!$F64*BB77/$J$1</f>
        <v>0</v>
      </c>
    </row>
    <row r="79" spans="1:54" x14ac:dyDescent="0.25">
      <c r="A79" s="120" t="s">
        <v>178</v>
      </c>
      <c r="B79" s="230">
        <v>0.25159999999999999</v>
      </c>
      <c r="C79" s="230"/>
      <c r="D79" s="230"/>
      <c r="E79" s="230"/>
      <c r="F79" s="230"/>
      <c r="G79" s="230"/>
      <c r="H79" s="230"/>
      <c r="I79" s="230"/>
      <c r="J79" s="231"/>
      <c r="L79" s="153" t="s">
        <v>171</v>
      </c>
      <c r="M79" s="239">
        <f>SUM(M75:U75,M77:U77)</f>
        <v>14.999999999999995</v>
      </c>
      <c r="N79" s="239"/>
      <c r="O79" s="239"/>
      <c r="P79" s="239"/>
      <c r="Q79" s="239"/>
      <c r="R79" s="239"/>
      <c r="S79" s="239"/>
      <c r="T79" s="239"/>
      <c r="U79" s="240"/>
      <c r="W79" s="153" t="s">
        <v>171</v>
      </c>
      <c r="X79" s="239">
        <f>SUM(X75:AF75,X77:AF77)</f>
        <v>75.000000000000014</v>
      </c>
      <c r="Y79" s="239"/>
      <c r="Z79" s="239"/>
      <c r="AA79" s="239"/>
      <c r="AB79" s="239"/>
      <c r="AC79" s="239"/>
      <c r="AD79" s="239"/>
      <c r="AE79" s="239"/>
      <c r="AF79" s="240"/>
      <c r="AH79" s="153" t="s">
        <v>171</v>
      </c>
      <c r="AI79" s="239">
        <f>SUM(AI75:AQ75,AI77:AQ77)</f>
        <v>11.999999999999996</v>
      </c>
      <c r="AJ79" s="239"/>
      <c r="AK79" s="239"/>
      <c r="AL79" s="239"/>
      <c r="AM79" s="239"/>
      <c r="AN79" s="239"/>
      <c r="AO79" s="239"/>
      <c r="AP79" s="239"/>
      <c r="AQ79" s="240"/>
      <c r="AS79" s="153" t="s">
        <v>171</v>
      </c>
      <c r="AT79" s="239">
        <f>SUM(AT75:BB75,AT77:BB77)</f>
        <v>300.00000000000006</v>
      </c>
      <c r="AU79" s="239"/>
      <c r="AV79" s="239"/>
      <c r="AW79" s="239"/>
      <c r="AX79" s="239"/>
      <c r="AY79" s="239"/>
      <c r="AZ79" s="239"/>
      <c r="BA79" s="239"/>
      <c r="BB79" s="240"/>
    </row>
    <row r="80" spans="1:54" ht="15.75" thickBot="1" x14ac:dyDescent="0.3">
      <c r="A80" s="153" t="s">
        <v>171</v>
      </c>
      <c r="B80" s="239">
        <f>SUM(B75:J75,B77:J77)</f>
        <v>1500.0000000000005</v>
      </c>
      <c r="C80" s="239"/>
      <c r="D80" s="239"/>
      <c r="E80" s="239"/>
      <c r="F80" s="239"/>
      <c r="G80" s="239"/>
      <c r="H80" s="239"/>
      <c r="I80" s="239"/>
      <c r="J80" s="240"/>
      <c r="L80" s="134" t="s">
        <v>189</v>
      </c>
      <c r="M80" s="228">
        <f>SUM(M76:U76,M78:U78)</f>
        <v>0</v>
      </c>
      <c r="N80" s="228"/>
      <c r="O80" s="228"/>
      <c r="P80" s="228"/>
      <c r="Q80" s="228"/>
      <c r="R80" s="228"/>
      <c r="S80" s="228"/>
      <c r="T80" s="228"/>
      <c r="U80" s="229"/>
      <c r="W80" s="134" t="s">
        <v>189</v>
      </c>
      <c r="X80" s="228">
        <f>SUM(X76:AF76,X78:AF78)</f>
        <v>0</v>
      </c>
      <c r="Y80" s="228"/>
      <c r="Z80" s="228"/>
      <c r="AA80" s="228"/>
      <c r="AB80" s="228"/>
      <c r="AC80" s="228"/>
      <c r="AD80" s="228"/>
      <c r="AE80" s="228"/>
      <c r="AF80" s="229"/>
      <c r="AH80" s="134" t="s">
        <v>189</v>
      </c>
      <c r="AI80" s="228">
        <f>SUM(AI76:AQ76,AI78:AQ78)</f>
        <v>0</v>
      </c>
      <c r="AJ80" s="228"/>
      <c r="AK80" s="228"/>
      <c r="AL80" s="228"/>
      <c r="AM80" s="228"/>
      <c r="AN80" s="228"/>
      <c r="AO80" s="228"/>
      <c r="AP80" s="228"/>
      <c r="AQ80" s="229"/>
      <c r="AS80" s="134" t="s">
        <v>189</v>
      </c>
      <c r="AT80" s="228">
        <f>SUM(AT76:BB76,AT78:BB78)</f>
        <v>0</v>
      </c>
      <c r="AU80" s="228"/>
      <c r="AV80" s="228"/>
      <c r="AW80" s="228"/>
      <c r="AX80" s="228"/>
      <c r="AY80" s="228"/>
      <c r="AZ80" s="228"/>
      <c r="BA80" s="228"/>
      <c r="BB80" s="229"/>
    </row>
    <row r="81" spans="1:12" ht="15.75" thickBot="1" x14ac:dyDescent="0.3">
      <c r="A81" s="134" t="s">
        <v>176</v>
      </c>
      <c r="B81" s="228">
        <f>SUM(B76:J76,B78:J78)*B79</f>
        <v>0</v>
      </c>
      <c r="C81" s="228"/>
      <c r="D81" s="228"/>
      <c r="E81" s="228"/>
      <c r="F81" s="228"/>
      <c r="G81" s="228"/>
      <c r="H81" s="228"/>
      <c r="I81" s="228"/>
      <c r="J81" s="229"/>
    </row>
    <row r="82" spans="1:12" ht="15.75" thickBot="1" x14ac:dyDescent="0.3">
      <c r="A82" s="22"/>
      <c r="B82" s="22"/>
    </row>
    <row r="83" spans="1:12" x14ac:dyDescent="0.25">
      <c r="A83" s="154" t="s">
        <v>208</v>
      </c>
      <c r="B83" s="122" t="s">
        <v>32</v>
      </c>
      <c r="C83" s="122" t="s">
        <v>33</v>
      </c>
      <c r="D83" s="122" t="s">
        <v>34</v>
      </c>
      <c r="E83" s="122" t="s">
        <v>35</v>
      </c>
      <c r="F83" s="122" t="s">
        <v>36</v>
      </c>
      <c r="G83" s="122" t="s">
        <v>37</v>
      </c>
      <c r="H83" s="122" t="s">
        <v>38</v>
      </c>
      <c r="I83" s="122" t="s">
        <v>39</v>
      </c>
      <c r="J83" s="123" t="s">
        <v>40</v>
      </c>
    </row>
    <row r="84" spans="1:12" x14ac:dyDescent="0.25">
      <c r="A84" s="120" t="s">
        <v>210</v>
      </c>
      <c r="B84" s="155">
        <v>3000</v>
      </c>
      <c r="C84" s="155">
        <v>7000</v>
      </c>
      <c r="D84" s="155">
        <v>11000</v>
      </c>
      <c r="E84" s="155">
        <v>25000</v>
      </c>
      <c r="F84" s="155">
        <v>50000</v>
      </c>
      <c r="G84" s="155">
        <v>3000</v>
      </c>
      <c r="H84" s="155">
        <v>4500</v>
      </c>
      <c r="I84" s="155">
        <v>11000</v>
      </c>
      <c r="J84" s="156">
        <v>20000</v>
      </c>
    </row>
    <row r="85" spans="1:12" x14ac:dyDescent="0.25">
      <c r="A85" s="120" t="s">
        <v>213</v>
      </c>
      <c r="B85" s="241">
        <v>0.38</v>
      </c>
      <c r="C85" s="241"/>
      <c r="D85" s="241"/>
      <c r="E85" s="241"/>
      <c r="F85" s="241"/>
      <c r="G85" s="241"/>
      <c r="H85" s="241"/>
      <c r="I85" s="241"/>
      <c r="J85" s="242"/>
    </row>
    <row r="86" spans="1:12" x14ac:dyDescent="0.25">
      <c r="A86" s="120" t="s">
        <v>214</v>
      </c>
      <c r="B86" s="157"/>
      <c r="C86" s="158"/>
      <c r="D86" s="158"/>
      <c r="E86" s="158"/>
      <c r="F86" s="159"/>
      <c r="G86" s="243">
        <v>0.12</v>
      </c>
      <c r="H86" s="244"/>
      <c r="I86" s="244"/>
      <c r="J86" s="245"/>
    </row>
    <row r="87" spans="1:12" x14ac:dyDescent="0.25">
      <c r="A87" s="120" t="s">
        <v>211</v>
      </c>
      <c r="B87" s="131">
        <f>($J$2*B$4)*12*$B$85*B$84</f>
        <v>3078000</v>
      </c>
      <c r="C87" s="131">
        <f>($J$2*C$4)*12*$B$85*C$84</f>
        <v>478800.00000000006</v>
      </c>
      <c r="D87" s="131">
        <f>($J$2*D$4)*12*$B$85*D$84</f>
        <v>30096000</v>
      </c>
      <c r="E87" s="131">
        <f>($J$2*E$4)*12*$B$85*E$84</f>
        <v>1710000.0000000002</v>
      </c>
      <c r="F87" s="131">
        <f>($J$2*F$4)*12*$B$85*F$84</f>
        <v>3420000.0000000005</v>
      </c>
      <c r="G87" s="131">
        <f>($J$2*G$4)*12*$B$85*G$84*$G$86</f>
        <v>123120</v>
      </c>
      <c r="H87" s="131">
        <f>($J$2*H$4)*12*$B$85*H$84*$G$86</f>
        <v>1145016</v>
      </c>
      <c r="I87" s="131">
        <f>($J$2*I$4)*12*$B$85*I$84*$G$86</f>
        <v>451440</v>
      </c>
      <c r="J87" s="132">
        <f>($J$2*J$4)*12*$B$85*J$84*$G$86</f>
        <v>164160</v>
      </c>
      <c r="L87" s="136"/>
    </row>
    <row r="88" spans="1:12" x14ac:dyDescent="0.25">
      <c r="A88" s="120" t="s">
        <v>161</v>
      </c>
      <c r="B88" s="127">
        <f>B87*Copies!B11/1000</f>
        <v>0</v>
      </c>
      <c r="C88" s="127">
        <f>C87*Copies!C11/1000</f>
        <v>0</v>
      </c>
      <c r="D88" s="127">
        <f>D87*Copies!D11/1000</f>
        <v>0</v>
      </c>
      <c r="E88" s="127">
        <f>E87*Copies!E11/1000</f>
        <v>0</v>
      </c>
      <c r="F88" s="127">
        <f>F87*Copies!F11/1000</f>
        <v>0</v>
      </c>
      <c r="G88" s="127">
        <f>G87*Copies!G11/1000</f>
        <v>0</v>
      </c>
      <c r="H88" s="127">
        <f>H87*Copies!H11/1000</f>
        <v>0</v>
      </c>
      <c r="I88" s="127">
        <f>I87*Copies!I11/1000</f>
        <v>0</v>
      </c>
      <c r="J88" s="129">
        <f>J87*Copies!J11/1000</f>
        <v>0</v>
      </c>
    </row>
    <row r="89" spans="1:12" x14ac:dyDescent="0.25">
      <c r="A89" s="120" t="s">
        <v>212</v>
      </c>
      <c r="B89" s="167"/>
      <c r="C89" s="167"/>
      <c r="D89" s="167"/>
      <c r="E89" s="167"/>
      <c r="F89" s="167"/>
      <c r="G89" s="131">
        <f>($J$2*G$4)*12*$B$85*G$84*(1-$G$86)</f>
        <v>902880</v>
      </c>
      <c r="H89" s="131">
        <f>($J$2*H$4)*12*$B$85*H$84*(1-$G$86)</f>
        <v>8396784</v>
      </c>
      <c r="I89" s="131">
        <f>($J$2*I$4)*12*$B$85*I$84*(1-$G$86)</f>
        <v>3310560</v>
      </c>
      <c r="J89" s="132">
        <f>($J$2*J$4)*12*$B$85*J$84*(1-$G$86)</f>
        <v>1203840</v>
      </c>
      <c r="L89" s="136"/>
    </row>
    <row r="90" spans="1:12" x14ac:dyDescent="0.25">
      <c r="A90" s="145" t="s">
        <v>161</v>
      </c>
      <c r="B90" s="168"/>
      <c r="C90" s="168"/>
      <c r="D90" s="168"/>
      <c r="E90" s="168"/>
      <c r="F90" s="168"/>
      <c r="G90" s="127">
        <f>G89*Copies!G13/1000</f>
        <v>0</v>
      </c>
      <c r="H90" s="127">
        <f>H89*Copies!H13/1000</f>
        <v>0</v>
      </c>
      <c r="I90" s="127">
        <f>I89*Copies!I13/1000</f>
        <v>0</v>
      </c>
      <c r="J90" s="129">
        <f>J89*Copies!J13/1000</f>
        <v>0</v>
      </c>
    </row>
    <row r="91" spans="1:12" x14ac:dyDescent="0.25">
      <c r="A91" s="153" t="s">
        <v>171</v>
      </c>
      <c r="B91" s="239">
        <f>SUM(B87:J87,G89:J89)</f>
        <v>54480600</v>
      </c>
      <c r="C91" s="239"/>
      <c r="D91" s="239"/>
      <c r="E91" s="239"/>
      <c r="F91" s="239"/>
      <c r="G91" s="239"/>
      <c r="H91" s="239"/>
      <c r="I91" s="239"/>
      <c r="J91" s="240"/>
    </row>
    <row r="92" spans="1:12" ht="15.75" thickBot="1" x14ac:dyDescent="0.3">
      <c r="A92" s="134" t="s">
        <v>209</v>
      </c>
      <c r="B92" s="228">
        <f>SUM(B88:J88,G90:J90)</f>
        <v>0</v>
      </c>
      <c r="C92" s="228"/>
      <c r="D92" s="228"/>
      <c r="E92" s="228"/>
      <c r="F92" s="228"/>
      <c r="G92" s="228"/>
      <c r="H92" s="228"/>
      <c r="I92" s="228"/>
      <c r="J92" s="229"/>
    </row>
    <row r="93" spans="1:12" ht="15.75" thickBot="1" x14ac:dyDescent="0.3"/>
    <row r="94" spans="1:12" ht="15.75" thickBot="1" x14ac:dyDescent="0.3">
      <c r="A94" s="154" t="s">
        <v>65</v>
      </c>
      <c r="B94" s="151"/>
      <c r="C94" s="151"/>
      <c r="D94" s="151"/>
      <c r="E94" s="151"/>
      <c r="F94" s="151"/>
      <c r="G94" s="151"/>
      <c r="H94" s="151"/>
      <c r="I94" s="151"/>
      <c r="J94" s="152"/>
    </row>
    <row r="95" spans="1:12" x14ac:dyDescent="0.25">
      <c r="A95" s="128" t="s">
        <v>63</v>
      </c>
      <c r="B95" s="122" t="s">
        <v>32</v>
      </c>
      <c r="C95" s="122" t="s">
        <v>33</v>
      </c>
      <c r="D95" s="122" t="s">
        <v>34</v>
      </c>
      <c r="E95" s="122" t="s">
        <v>35</v>
      </c>
      <c r="F95" s="122" t="s">
        <v>36</v>
      </c>
      <c r="G95" s="122" t="s">
        <v>37</v>
      </c>
      <c r="H95" s="122" t="s">
        <v>38</v>
      </c>
      <c r="I95" s="122" t="s">
        <v>39</v>
      </c>
      <c r="J95" s="123" t="s">
        <v>40</v>
      </c>
    </row>
    <row r="96" spans="1:12" x14ac:dyDescent="0.25">
      <c r="A96" s="120" t="s">
        <v>232</v>
      </c>
      <c r="B96" s="131">
        <f>150/(9*10)</f>
        <v>1.6666666666666667</v>
      </c>
      <c r="C96" s="131">
        <f t="shared" ref="C96:J96" si="20">150/(9*10)</f>
        <v>1.6666666666666667</v>
      </c>
      <c r="D96" s="131">
        <f t="shared" si="20"/>
        <v>1.6666666666666667</v>
      </c>
      <c r="E96" s="131">
        <f t="shared" si="20"/>
        <v>1.6666666666666667</v>
      </c>
      <c r="F96" s="131">
        <f t="shared" si="20"/>
        <v>1.6666666666666667</v>
      </c>
      <c r="G96" s="131">
        <f t="shared" si="20"/>
        <v>1.6666666666666667</v>
      </c>
      <c r="H96" s="131">
        <f t="shared" si="20"/>
        <v>1.6666666666666667</v>
      </c>
      <c r="I96" s="131">
        <f t="shared" si="20"/>
        <v>1.6666666666666667</v>
      </c>
      <c r="J96" s="131">
        <f t="shared" si="20"/>
        <v>1.6666666666666667</v>
      </c>
    </row>
    <row r="97" spans="1:10" x14ac:dyDescent="0.25">
      <c r="A97" s="120" t="s">
        <v>161</v>
      </c>
      <c r="B97" s="127">
        <f>Prestations!B11*B96</f>
        <v>0</v>
      </c>
      <c r="C97" s="127">
        <f>Prestations!C11*C96</f>
        <v>0</v>
      </c>
      <c r="D97" s="127">
        <f>Prestations!D11*D96</f>
        <v>0</v>
      </c>
      <c r="E97" s="127">
        <f>Prestations!E11*E96</f>
        <v>0</v>
      </c>
      <c r="F97" s="127">
        <f>Prestations!F11*F96</f>
        <v>0</v>
      </c>
      <c r="G97" s="127">
        <f>Prestations!G11*G96</f>
        <v>0</v>
      </c>
      <c r="H97" s="127">
        <f>Prestations!H11*H96</f>
        <v>0</v>
      </c>
      <c r="I97" s="127">
        <f>Prestations!I11*I96</f>
        <v>0</v>
      </c>
      <c r="J97" s="129">
        <f>Prestations!J11*J96</f>
        <v>0</v>
      </c>
    </row>
    <row r="98" spans="1:10" x14ac:dyDescent="0.25">
      <c r="A98" s="120" t="s">
        <v>233</v>
      </c>
      <c r="B98" s="131">
        <f t="shared" ref="B98:J98" si="21">150/(9*10)</f>
        <v>1.6666666666666667</v>
      </c>
      <c r="C98" s="131">
        <f t="shared" si="21"/>
        <v>1.6666666666666667</v>
      </c>
      <c r="D98" s="131">
        <f t="shared" si="21"/>
        <v>1.6666666666666667</v>
      </c>
      <c r="E98" s="131">
        <f t="shared" si="21"/>
        <v>1.6666666666666667</v>
      </c>
      <c r="F98" s="131">
        <f t="shared" si="21"/>
        <v>1.6666666666666667</v>
      </c>
      <c r="G98" s="131">
        <f t="shared" si="21"/>
        <v>1.6666666666666667</v>
      </c>
      <c r="H98" s="131">
        <f t="shared" si="21"/>
        <v>1.6666666666666667</v>
      </c>
      <c r="I98" s="131">
        <f t="shared" si="21"/>
        <v>1.6666666666666667</v>
      </c>
      <c r="J98" s="131">
        <f t="shared" si="21"/>
        <v>1.6666666666666667</v>
      </c>
    </row>
    <row r="99" spans="1:10" x14ac:dyDescent="0.25">
      <c r="A99" s="120" t="s">
        <v>161</v>
      </c>
      <c r="B99" s="127">
        <f>Prestations!B13*B98</f>
        <v>0</v>
      </c>
      <c r="C99" s="127">
        <f>Prestations!C13*C98</f>
        <v>0</v>
      </c>
      <c r="D99" s="127">
        <f>Prestations!D13*D98</f>
        <v>0</v>
      </c>
      <c r="E99" s="127">
        <f>Prestations!E13*E98</f>
        <v>0</v>
      </c>
      <c r="F99" s="127">
        <f>Prestations!F13*F98</f>
        <v>0</v>
      </c>
      <c r="G99" s="127">
        <f>Prestations!G13*G98</f>
        <v>0</v>
      </c>
      <c r="H99" s="127">
        <f>Prestations!H13*H98</f>
        <v>0</v>
      </c>
      <c r="I99" s="127">
        <f>Prestations!I13*I98</f>
        <v>0</v>
      </c>
      <c r="J99" s="129">
        <f>Prestations!J13*J98</f>
        <v>0</v>
      </c>
    </row>
    <row r="100" spans="1:10" ht="15.75" thickBot="1" x14ac:dyDescent="0.3">
      <c r="A100" s="135" t="s">
        <v>170</v>
      </c>
      <c r="B100" s="228">
        <f>SUM(B97:J97,B99:J99)</f>
        <v>0</v>
      </c>
      <c r="C100" s="228"/>
      <c r="D100" s="228"/>
      <c r="E100" s="228"/>
      <c r="F100" s="228"/>
      <c r="G100" s="228"/>
      <c r="H100" s="228"/>
      <c r="I100" s="228"/>
      <c r="J100" s="229"/>
    </row>
    <row r="101" spans="1:10" x14ac:dyDescent="0.25">
      <c r="A101" s="128" t="s">
        <v>66</v>
      </c>
      <c r="B101" s="122" t="s">
        <v>32</v>
      </c>
      <c r="C101" s="122" t="s">
        <v>33</v>
      </c>
      <c r="D101" s="122" t="s">
        <v>34</v>
      </c>
      <c r="E101" s="122" t="s">
        <v>35</v>
      </c>
      <c r="F101" s="122" t="s">
        <v>36</v>
      </c>
      <c r="G101" s="122" t="s">
        <v>37</v>
      </c>
      <c r="H101" s="122" t="s">
        <v>38</v>
      </c>
      <c r="I101" s="122" t="s">
        <v>39</v>
      </c>
      <c r="J101" s="123" t="s">
        <v>40</v>
      </c>
    </row>
    <row r="102" spans="1:10" x14ac:dyDescent="0.25">
      <c r="A102" s="120" t="s">
        <v>234</v>
      </c>
      <c r="B102" s="131">
        <v>10</v>
      </c>
      <c r="C102" s="131">
        <v>10</v>
      </c>
      <c r="D102" s="131">
        <v>10</v>
      </c>
      <c r="E102" s="131">
        <v>10</v>
      </c>
      <c r="F102" s="131">
        <v>10</v>
      </c>
      <c r="G102" s="131">
        <v>10</v>
      </c>
      <c r="H102" s="131">
        <v>10</v>
      </c>
      <c r="I102" s="131">
        <v>10</v>
      </c>
      <c r="J102" s="132">
        <v>10</v>
      </c>
    </row>
    <row r="103" spans="1:10" x14ac:dyDescent="0.25">
      <c r="A103" s="120" t="s">
        <v>161</v>
      </c>
      <c r="B103" s="127">
        <f>B102*Prestations!B23</f>
        <v>0</v>
      </c>
      <c r="C103" s="127">
        <f>C102*Prestations!C23</f>
        <v>0</v>
      </c>
      <c r="D103" s="127">
        <f>D102*Prestations!D23</f>
        <v>0</v>
      </c>
      <c r="E103" s="127">
        <f>E102*Prestations!E23</f>
        <v>0</v>
      </c>
      <c r="F103" s="127">
        <f>F102*Prestations!F23</f>
        <v>0</v>
      </c>
      <c r="G103" s="127">
        <f>G102*Prestations!G23</f>
        <v>0</v>
      </c>
      <c r="H103" s="127">
        <f>H102*Prestations!H23</f>
        <v>0</v>
      </c>
      <c r="I103" s="127">
        <f>I102*Prestations!I23</f>
        <v>0</v>
      </c>
      <c r="J103" s="129">
        <f>J102*Prestations!J23</f>
        <v>0</v>
      </c>
    </row>
    <row r="104" spans="1:10" x14ac:dyDescent="0.25">
      <c r="A104" s="120" t="s">
        <v>235</v>
      </c>
      <c r="B104" s="131">
        <v>3</v>
      </c>
      <c r="C104" s="131">
        <v>3</v>
      </c>
      <c r="D104" s="131">
        <v>3</v>
      </c>
      <c r="E104" s="131">
        <v>3</v>
      </c>
      <c r="F104" s="131">
        <v>3</v>
      </c>
      <c r="G104" s="131">
        <v>3</v>
      </c>
      <c r="H104" s="131">
        <v>3</v>
      </c>
      <c r="I104" s="131">
        <v>3</v>
      </c>
      <c r="J104" s="131">
        <v>3</v>
      </c>
    </row>
    <row r="105" spans="1:10" x14ac:dyDescent="0.25">
      <c r="A105" s="120" t="s">
        <v>161</v>
      </c>
      <c r="B105" s="127">
        <f>B104*Prestations!B25</f>
        <v>0</v>
      </c>
      <c r="C105" s="127">
        <f>C104*Prestations!C25</f>
        <v>0</v>
      </c>
      <c r="D105" s="127">
        <f>D104*Prestations!D25</f>
        <v>0</v>
      </c>
      <c r="E105" s="127">
        <f>E104*Prestations!E25</f>
        <v>0</v>
      </c>
      <c r="F105" s="127">
        <f>F104*Prestations!F25</f>
        <v>0</v>
      </c>
      <c r="G105" s="127">
        <f>G104*Prestations!G25</f>
        <v>0</v>
      </c>
      <c r="H105" s="127">
        <f>H104*Prestations!H25</f>
        <v>0</v>
      </c>
      <c r="I105" s="127">
        <f>I104*Prestations!I25</f>
        <v>0</v>
      </c>
      <c r="J105" s="129">
        <f>J104*Prestations!J25</f>
        <v>0</v>
      </c>
    </row>
    <row r="106" spans="1:10" x14ac:dyDescent="0.25">
      <c r="A106" s="120" t="s">
        <v>236</v>
      </c>
      <c r="B106" s="131">
        <v>4</v>
      </c>
      <c r="C106" s="131">
        <v>4</v>
      </c>
      <c r="D106" s="131">
        <v>4</v>
      </c>
      <c r="E106" s="131">
        <v>4</v>
      </c>
      <c r="F106" s="131">
        <v>4</v>
      </c>
      <c r="G106" s="131">
        <v>4</v>
      </c>
      <c r="H106" s="131">
        <v>4</v>
      </c>
      <c r="I106" s="131">
        <v>4</v>
      </c>
      <c r="J106" s="131">
        <v>4</v>
      </c>
    </row>
    <row r="107" spans="1:10" x14ac:dyDescent="0.25">
      <c r="A107" s="120" t="s">
        <v>161</v>
      </c>
      <c r="B107" s="127">
        <f>B106*Prestations!B27</f>
        <v>0</v>
      </c>
      <c r="C107" s="127">
        <f>C106*Prestations!C27</f>
        <v>0</v>
      </c>
      <c r="D107" s="127">
        <f>D106*Prestations!D27</f>
        <v>0</v>
      </c>
      <c r="E107" s="127">
        <f>E106*Prestations!E27</f>
        <v>0</v>
      </c>
      <c r="F107" s="127">
        <f>F106*Prestations!F27</f>
        <v>0</v>
      </c>
      <c r="G107" s="127">
        <f>G106*Prestations!G27</f>
        <v>0</v>
      </c>
      <c r="H107" s="127">
        <f>H106*Prestations!H27</f>
        <v>0</v>
      </c>
      <c r="I107" s="127">
        <f>I106*Prestations!I27</f>
        <v>0</v>
      </c>
      <c r="J107" s="129">
        <f>J106*Prestations!J27</f>
        <v>0</v>
      </c>
    </row>
    <row r="108" spans="1:10" x14ac:dyDescent="0.25">
      <c r="A108" s="120" t="s">
        <v>237</v>
      </c>
      <c r="B108" s="131">
        <v>1</v>
      </c>
      <c r="C108" s="131">
        <v>1</v>
      </c>
      <c r="D108" s="131">
        <v>1</v>
      </c>
      <c r="E108" s="131">
        <v>1</v>
      </c>
      <c r="F108" s="131">
        <v>1</v>
      </c>
      <c r="G108" s="131">
        <v>1</v>
      </c>
      <c r="H108" s="131">
        <v>1</v>
      </c>
      <c r="I108" s="131">
        <v>1</v>
      </c>
      <c r="J108" s="132">
        <v>1</v>
      </c>
    </row>
    <row r="109" spans="1:10" x14ac:dyDescent="0.25">
      <c r="A109" s="120" t="s">
        <v>161</v>
      </c>
      <c r="B109" s="127">
        <f>B108*Prestations!B29</f>
        <v>0</v>
      </c>
      <c r="C109" s="127">
        <f>C108*Prestations!C29</f>
        <v>0</v>
      </c>
      <c r="D109" s="127">
        <f>D108*Prestations!D29</f>
        <v>0</v>
      </c>
      <c r="E109" s="127">
        <f>E108*Prestations!E29</f>
        <v>0</v>
      </c>
      <c r="F109" s="127">
        <f>F108*Prestations!F29</f>
        <v>0</v>
      </c>
      <c r="G109" s="127">
        <f>G108*Prestations!G29</f>
        <v>0</v>
      </c>
      <c r="H109" s="127">
        <f>H108*Prestations!H29</f>
        <v>0</v>
      </c>
      <c r="I109" s="127">
        <f>I108*Prestations!I29</f>
        <v>0</v>
      </c>
      <c r="J109" s="129">
        <f>J108*Prestations!J29</f>
        <v>0</v>
      </c>
    </row>
    <row r="110" spans="1:10" x14ac:dyDescent="0.25">
      <c r="A110" s="120" t="s">
        <v>238</v>
      </c>
      <c r="B110" s="131">
        <v>10</v>
      </c>
      <c r="C110" s="131">
        <v>10</v>
      </c>
      <c r="D110" s="131">
        <v>10</v>
      </c>
      <c r="E110" s="131">
        <v>10</v>
      </c>
      <c r="F110" s="131">
        <v>10</v>
      </c>
      <c r="G110" s="131">
        <v>10</v>
      </c>
      <c r="H110" s="131">
        <v>10</v>
      </c>
      <c r="I110" s="131">
        <v>10</v>
      </c>
      <c r="J110" s="132">
        <v>10</v>
      </c>
    </row>
    <row r="111" spans="1:10" x14ac:dyDescent="0.25">
      <c r="A111" s="120" t="s">
        <v>161</v>
      </c>
      <c r="B111" s="127">
        <f>B110*Prestations!B31</f>
        <v>0</v>
      </c>
      <c r="C111" s="127">
        <f>C110*Prestations!C31</f>
        <v>0</v>
      </c>
      <c r="D111" s="127">
        <f>D110*Prestations!D31</f>
        <v>0</v>
      </c>
      <c r="E111" s="127">
        <f>E110*Prestations!E31</f>
        <v>0</v>
      </c>
      <c r="F111" s="127">
        <f>F110*Prestations!F31</f>
        <v>0</v>
      </c>
      <c r="G111" s="127">
        <f>G110*Prestations!G31</f>
        <v>0</v>
      </c>
      <c r="H111" s="127">
        <f>H110*Prestations!H31</f>
        <v>0</v>
      </c>
      <c r="I111" s="127">
        <f>I110*Prestations!I31</f>
        <v>0</v>
      </c>
      <c r="J111" s="129">
        <f>J110*Prestations!J31</f>
        <v>0</v>
      </c>
    </row>
    <row r="112" spans="1:10" x14ac:dyDescent="0.25">
      <c r="A112" s="120" t="s">
        <v>239</v>
      </c>
      <c r="B112" s="131">
        <v>2</v>
      </c>
      <c r="C112" s="131">
        <v>2</v>
      </c>
      <c r="D112" s="131">
        <v>2</v>
      </c>
      <c r="E112" s="131">
        <v>2</v>
      </c>
      <c r="F112" s="131">
        <v>2</v>
      </c>
      <c r="G112" s="131">
        <v>2</v>
      </c>
      <c r="H112" s="131">
        <v>2</v>
      </c>
      <c r="I112" s="131">
        <v>2</v>
      </c>
      <c r="J112" s="132">
        <v>2</v>
      </c>
    </row>
    <row r="113" spans="1:10" x14ac:dyDescent="0.25">
      <c r="A113" s="120" t="s">
        <v>161</v>
      </c>
      <c r="B113" s="127">
        <f>B112*Prestations!B33</f>
        <v>0</v>
      </c>
      <c r="C113" s="127">
        <f>C112*Prestations!C33</f>
        <v>0</v>
      </c>
      <c r="D113" s="127">
        <f>D112*Prestations!D33</f>
        <v>0</v>
      </c>
      <c r="E113" s="127">
        <f>E112*Prestations!E33</f>
        <v>0</v>
      </c>
      <c r="F113" s="127">
        <f>F112*Prestations!F33</f>
        <v>0</v>
      </c>
      <c r="G113" s="127">
        <f>G112*Prestations!G33</f>
        <v>0</v>
      </c>
      <c r="H113" s="127">
        <f>H112*Prestations!H33</f>
        <v>0</v>
      </c>
      <c r="I113" s="127">
        <f>I112*Prestations!I33</f>
        <v>0</v>
      </c>
      <c r="J113" s="129">
        <f>J112*Prestations!J33</f>
        <v>0</v>
      </c>
    </row>
    <row r="114" spans="1:10" ht="15.75" thickBot="1" x14ac:dyDescent="0.3">
      <c r="A114" s="135" t="s">
        <v>170</v>
      </c>
      <c r="B114" s="228">
        <f>SUM(B103:J103,B105:J105,B107:J107,B109:J109,B111:J111,B113:J113)</f>
        <v>0</v>
      </c>
      <c r="C114" s="228"/>
      <c r="D114" s="228"/>
      <c r="E114" s="228"/>
      <c r="F114" s="228"/>
      <c r="G114" s="228"/>
      <c r="H114" s="228"/>
      <c r="I114" s="228"/>
      <c r="J114" s="229"/>
    </row>
    <row r="115" spans="1:10" ht="42.75" x14ac:dyDescent="0.25">
      <c r="A115" s="128" t="s">
        <v>216</v>
      </c>
      <c r="B115" s="122" t="s">
        <v>217</v>
      </c>
      <c r="C115" s="122" t="s">
        <v>218</v>
      </c>
      <c r="D115" s="122" t="s">
        <v>219</v>
      </c>
      <c r="E115" s="122" t="s">
        <v>220</v>
      </c>
      <c r="F115" s="160"/>
      <c r="G115" s="161"/>
      <c r="H115" s="161"/>
      <c r="I115" s="161"/>
      <c r="J115" s="164"/>
    </row>
    <row r="116" spans="1:10" x14ac:dyDescent="0.25">
      <c r="A116" s="120" t="s">
        <v>240</v>
      </c>
      <c r="B116" s="131">
        <v>10</v>
      </c>
      <c r="C116" s="131">
        <v>5</v>
      </c>
      <c r="D116" s="131">
        <v>2</v>
      </c>
      <c r="E116" s="131">
        <v>10</v>
      </c>
      <c r="F116" s="162"/>
      <c r="G116" s="163"/>
      <c r="H116" s="163"/>
      <c r="I116" s="163"/>
      <c r="J116" s="165"/>
    </row>
    <row r="117" spans="1:10" x14ac:dyDescent="0.25">
      <c r="A117" s="120" t="s">
        <v>161</v>
      </c>
      <c r="B117" s="127">
        <f>B116*Prestations!B42</f>
        <v>0</v>
      </c>
      <c r="C117" s="127">
        <f>C116*Prestations!C42</f>
        <v>0</v>
      </c>
      <c r="D117" s="127">
        <f>D116*Prestations!D42</f>
        <v>0</v>
      </c>
      <c r="E117" s="127">
        <f>E116*Prestations!E42</f>
        <v>0</v>
      </c>
      <c r="F117" s="162"/>
      <c r="G117" s="163"/>
      <c r="H117" s="163"/>
      <c r="I117" s="163"/>
      <c r="J117" s="165"/>
    </row>
    <row r="118" spans="1:10" x14ac:dyDescent="0.25">
      <c r="A118" s="120" t="s">
        <v>241</v>
      </c>
      <c r="B118" s="131">
        <v>5</v>
      </c>
      <c r="C118" s="131">
        <v>3</v>
      </c>
      <c r="D118" s="131">
        <v>1</v>
      </c>
      <c r="E118" s="131">
        <v>6</v>
      </c>
      <c r="F118" s="162"/>
      <c r="G118" s="163"/>
      <c r="H118" s="163"/>
      <c r="I118" s="163"/>
      <c r="J118" s="165"/>
    </row>
    <row r="119" spans="1:10" x14ac:dyDescent="0.25">
      <c r="A119" s="120" t="s">
        <v>161</v>
      </c>
      <c r="B119" s="127">
        <f>B118*Prestations!B44</f>
        <v>0</v>
      </c>
      <c r="C119" s="127">
        <f>C118*Prestations!C44</f>
        <v>0</v>
      </c>
      <c r="D119" s="127">
        <f>D118*Prestations!D44</f>
        <v>0</v>
      </c>
      <c r="E119" s="127">
        <f>E118*Prestations!E44</f>
        <v>0</v>
      </c>
      <c r="F119" s="162"/>
      <c r="G119" s="163"/>
      <c r="H119" s="163"/>
      <c r="I119" s="163"/>
      <c r="J119" s="165"/>
    </row>
    <row r="120" spans="1:10" x14ac:dyDescent="0.25">
      <c r="A120" s="120" t="s">
        <v>242</v>
      </c>
      <c r="B120" s="131">
        <v>4</v>
      </c>
      <c r="C120" s="131">
        <v>2</v>
      </c>
      <c r="D120" s="131">
        <v>1</v>
      </c>
      <c r="E120" s="131">
        <v>4</v>
      </c>
      <c r="F120" s="162"/>
      <c r="G120" s="163"/>
      <c r="H120" s="163"/>
      <c r="I120" s="163"/>
      <c r="J120" s="165"/>
    </row>
    <row r="121" spans="1:10" x14ac:dyDescent="0.25">
      <c r="A121" s="120" t="s">
        <v>161</v>
      </c>
      <c r="B121" s="127">
        <f>B120*Prestations!B46</f>
        <v>0</v>
      </c>
      <c r="C121" s="127">
        <f>C120*Prestations!C46</f>
        <v>0</v>
      </c>
      <c r="D121" s="127">
        <f>D120*Prestations!D46</f>
        <v>0</v>
      </c>
      <c r="E121" s="127">
        <f>E120*Prestations!E46</f>
        <v>0</v>
      </c>
      <c r="F121" s="162"/>
      <c r="G121" s="163"/>
      <c r="H121" s="163"/>
      <c r="I121" s="163"/>
      <c r="J121" s="165"/>
    </row>
    <row r="122" spans="1:10" x14ac:dyDescent="0.25">
      <c r="A122" s="120" t="s">
        <v>243</v>
      </c>
      <c r="B122" s="131">
        <v>1</v>
      </c>
      <c r="C122" s="131">
        <v>1</v>
      </c>
      <c r="D122" s="131">
        <v>1</v>
      </c>
      <c r="E122" s="131">
        <v>1</v>
      </c>
      <c r="F122" s="162"/>
      <c r="G122" s="163"/>
      <c r="H122" s="163"/>
      <c r="I122" s="163"/>
      <c r="J122" s="165"/>
    </row>
    <row r="123" spans="1:10" x14ac:dyDescent="0.25">
      <c r="A123" s="120" t="s">
        <v>161</v>
      </c>
      <c r="B123" s="127">
        <f>B122*Prestations!B48</f>
        <v>0</v>
      </c>
      <c r="C123" s="127">
        <f>C122*Prestations!C48</f>
        <v>0</v>
      </c>
      <c r="D123" s="127">
        <f>D122*Prestations!D48</f>
        <v>0</v>
      </c>
      <c r="E123" s="127">
        <f>E122*Prestations!E48</f>
        <v>0</v>
      </c>
      <c r="F123" s="162"/>
      <c r="G123" s="163"/>
      <c r="H123" s="163"/>
      <c r="I123" s="163"/>
      <c r="J123" s="165"/>
    </row>
    <row r="124" spans="1:10" x14ac:dyDescent="0.25">
      <c r="A124" s="120" t="s">
        <v>244</v>
      </c>
      <c r="B124" s="131">
        <v>3</v>
      </c>
      <c r="C124" s="131">
        <v>1</v>
      </c>
      <c r="D124" s="131">
        <v>1</v>
      </c>
      <c r="E124" s="167"/>
      <c r="F124" s="162"/>
      <c r="G124" s="163"/>
      <c r="H124" s="163"/>
      <c r="I124" s="163"/>
      <c r="J124" s="165"/>
    </row>
    <row r="125" spans="1:10" x14ac:dyDescent="0.25">
      <c r="A125" s="120" t="s">
        <v>161</v>
      </c>
      <c r="B125" s="127">
        <f>B124*Prestations!B50</f>
        <v>0</v>
      </c>
      <c r="C125" s="127">
        <f>C124*Prestations!C50</f>
        <v>0</v>
      </c>
      <c r="D125" s="127">
        <f>D124*Prestations!D50</f>
        <v>0</v>
      </c>
      <c r="E125" s="168"/>
      <c r="F125" s="162"/>
      <c r="G125" s="163"/>
      <c r="H125" s="163"/>
      <c r="I125" s="163"/>
      <c r="J125" s="165"/>
    </row>
    <row r="126" spans="1:10" ht="15.75" thickBot="1" x14ac:dyDescent="0.3">
      <c r="A126" s="135" t="s">
        <v>170</v>
      </c>
      <c r="B126" s="236">
        <f>SUM(B117:E117,B119:E119,B121:E121,B123:E123,B125:E125)</f>
        <v>0</v>
      </c>
      <c r="C126" s="237"/>
      <c r="D126" s="237"/>
      <c r="E126" s="238"/>
      <c r="F126" s="170"/>
      <c r="G126" s="171"/>
      <c r="H126" s="171"/>
      <c r="I126" s="171"/>
      <c r="J126" s="172"/>
    </row>
  </sheetData>
  <sheetProtection sheet="1" objects="1" scenarios="1"/>
  <mergeCells count="108">
    <mergeCell ref="X69:AF69"/>
    <mergeCell ref="M4:U4"/>
    <mergeCell ref="B5:J5"/>
    <mergeCell ref="B6:J6"/>
    <mergeCell ref="B7:J7"/>
    <mergeCell ref="B8:J8"/>
    <mergeCell ref="B9:J9"/>
    <mergeCell ref="B10:J10"/>
    <mergeCell ref="B11:J11"/>
    <mergeCell ref="B12:J12"/>
    <mergeCell ref="B13:J13"/>
    <mergeCell ref="B14:J14"/>
    <mergeCell ref="B15:J15"/>
    <mergeCell ref="B51:J51"/>
    <mergeCell ref="B52:J52"/>
    <mergeCell ref="B60:J60"/>
    <mergeCell ref="B16:J16"/>
    <mergeCell ref="B25:J25"/>
    <mergeCell ref="B24:J24"/>
    <mergeCell ref="B33:J33"/>
    <mergeCell ref="B34:J34"/>
    <mergeCell ref="X3:AF3"/>
    <mergeCell ref="X4:AF4"/>
    <mergeCell ref="X24:AF24"/>
    <mergeCell ref="X25:AF25"/>
    <mergeCell ref="X33:AF33"/>
    <mergeCell ref="X34:AF34"/>
    <mergeCell ref="X42:AF42"/>
    <mergeCell ref="X43:AF43"/>
    <mergeCell ref="X51:AF51"/>
    <mergeCell ref="B126:E126"/>
    <mergeCell ref="AT72:BB72"/>
    <mergeCell ref="AT79:BB79"/>
    <mergeCell ref="AT80:BB80"/>
    <mergeCell ref="AI80:AQ80"/>
    <mergeCell ref="AI72:AQ72"/>
    <mergeCell ref="AI79:AQ79"/>
    <mergeCell ref="B100:J100"/>
    <mergeCell ref="X70:AF70"/>
    <mergeCell ref="X71:AF71"/>
    <mergeCell ref="X72:AF72"/>
    <mergeCell ref="X79:AF79"/>
    <mergeCell ref="X80:AF80"/>
    <mergeCell ref="M79:U79"/>
    <mergeCell ref="M80:U80"/>
    <mergeCell ref="B114:J114"/>
    <mergeCell ref="B91:J91"/>
    <mergeCell ref="B92:J92"/>
    <mergeCell ref="B85:J85"/>
    <mergeCell ref="G86:J86"/>
    <mergeCell ref="B80:J80"/>
    <mergeCell ref="AT3:BB3"/>
    <mergeCell ref="AT4:BB4"/>
    <mergeCell ref="AT24:BB24"/>
    <mergeCell ref="AT25:BB25"/>
    <mergeCell ref="AT33:BB33"/>
    <mergeCell ref="AT34:BB34"/>
    <mergeCell ref="AT42:BB42"/>
    <mergeCell ref="AT43:BB43"/>
    <mergeCell ref="AT51:BB51"/>
    <mergeCell ref="AT52:BB52"/>
    <mergeCell ref="AT60:BB60"/>
    <mergeCell ref="AT61:BB61"/>
    <mergeCell ref="AT69:BB69"/>
    <mergeCell ref="AT70:BB70"/>
    <mergeCell ref="AT71:BB71"/>
    <mergeCell ref="AI69:AQ69"/>
    <mergeCell ref="AI70:AQ70"/>
    <mergeCell ref="AI71:AQ71"/>
    <mergeCell ref="AI34:AQ34"/>
    <mergeCell ref="AI42:AQ42"/>
    <mergeCell ref="AI43:AQ43"/>
    <mergeCell ref="AI51:AQ51"/>
    <mergeCell ref="AI52:AQ52"/>
    <mergeCell ref="AI60:AQ60"/>
    <mergeCell ref="AI61:AQ61"/>
    <mergeCell ref="M33:U33"/>
    <mergeCell ref="M34:U34"/>
    <mergeCell ref="M42:U42"/>
    <mergeCell ref="M43:U43"/>
    <mergeCell ref="M51:U51"/>
    <mergeCell ref="X52:AF52"/>
    <mergeCell ref="X60:AF60"/>
    <mergeCell ref="X61:AF61"/>
    <mergeCell ref="AI3:AQ3"/>
    <mergeCell ref="AI4:AQ4"/>
    <mergeCell ref="AI24:AQ24"/>
    <mergeCell ref="AI25:AQ25"/>
    <mergeCell ref="AI33:AQ33"/>
    <mergeCell ref="B81:J81"/>
    <mergeCell ref="B79:J79"/>
    <mergeCell ref="M24:U24"/>
    <mergeCell ref="M25:U25"/>
    <mergeCell ref="M70:U70"/>
    <mergeCell ref="M71:U71"/>
    <mergeCell ref="M72:U72"/>
    <mergeCell ref="B61:J61"/>
    <mergeCell ref="B69:J69"/>
    <mergeCell ref="B70:J70"/>
    <mergeCell ref="B71:J71"/>
    <mergeCell ref="B72:J72"/>
    <mergeCell ref="B42:J42"/>
    <mergeCell ref="B43:J43"/>
    <mergeCell ref="M3:U3"/>
    <mergeCell ref="M52:U52"/>
    <mergeCell ref="M60:U60"/>
    <mergeCell ref="M61:U61"/>
    <mergeCell ref="M69:U6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16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5"/>
  <sheetViews>
    <sheetView showGridLines="0" zoomScaleNormal="100" workbookViewId="0"/>
  </sheetViews>
  <sheetFormatPr baseColWidth="10" defaultRowHeight="15" x14ac:dyDescent="0.25"/>
  <cols>
    <col min="1" max="1" width="32.42578125" customWidth="1"/>
    <col min="2" max="2" width="22.28515625" customWidth="1"/>
    <col min="3" max="3" width="9" customWidth="1"/>
  </cols>
  <sheetData>
    <row r="1" spans="1:3" s="22" customFormat="1" ht="18.95" customHeight="1" x14ac:dyDescent="0.25">
      <c r="A1" s="31" t="s">
        <v>10</v>
      </c>
      <c r="B1" s="27"/>
      <c r="C1" s="27"/>
    </row>
    <row r="3" spans="1:3" x14ac:dyDescent="0.25">
      <c r="B3" s="180" t="s">
        <v>252</v>
      </c>
      <c r="C3" s="32" t="s">
        <v>9</v>
      </c>
    </row>
    <row r="4" spans="1:3" ht="18.75" x14ac:dyDescent="0.25">
      <c r="A4" s="175" t="s">
        <v>245</v>
      </c>
      <c r="B4" s="173">
        <f>SUM(B6:B7)</f>
        <v>0</v>
      </c>
      <c r="C4" s="33" t="e">
        <f>B4/B$21</f>
        <v>#DIV/0!</v>
      </c>
    </row>
    <row r="5" spans="1:3" ht="3.95" customHeight="1" x14ac:dyDescent="0.25">
      <c r="A5" s="176"/>
      <c r="B5" s="34"/>
      <c r="C5" s="35"/>
    </row>
    <row r="6" spans="1:3" ht="15.75" x14ac:dyDescent="0.25">
      <c r="A6" s="177" t="s">
        <v>246</v>
      </c>
      <c r="B6" s="174">
        <f>Simulation!B72</f>
        <v>0</v>
      </c>
      <c r="C6" s="36" t="e">
        <f>B6/B$21</f>
        <v>#DIV/0!</v>
      </c>
    </row>
    <row r="7" spans="1:3" ht="15.75" x14ac:dyDescent="0.25">
      <c r="A7" s="178" t="s">
        <v>247</v>
      </c>
      <c r="B7" s="174">
        <f>Simulation!M72+Simulation!X70+Simulation!AI72+Simulation!AT72</f>
        <v>0</v>
      </c>
      <c r="C7" s="36" t="e">
        <f>B7/B$21</f>
        <v>#DIV/0!</v>
      </c>
    </row>
    <row r="8" spans="1:3" ht="7.5" customHeight="1" x14ac:dyDescent="0.25">
      <c r="A8" s="22"/>
      <c r="B8" s="24"/>
      <c r="C8" s="22"/>
    </row>
    <row r="9" spans="1:3" ht="18.75" x14ac:dyDescent="0.25">
      <c r="A9" s="179" t="s">
        <v>250</v>
      </c>
      <c r="B9" s="38">
        <f>Simulation!M80+Simulation!X80+Simulation!AI80+Simulation!AT80</f>
        <v>0</v>
      </c>
      <c r="C9" s="33" t="e">
        <f>B9/B$21</f>
        <v>#DIV/0!</v>
      </c>
    </row>
    <row r="10" spans="1:3" ht="8.1" customHeight="1" x14ac:dyDescent="0.25">
      <c r="A10" s="22"/>
      <c r="B10" s="24"/>
      <c r="C10" s="22"/>
    </row>
    <row r="11" spans="1:3" ht="18.75" x14ac:dyDescent="0.25">
      <c r="A11" s="179" t="s">
        <v>251</v>
      </c>
      <c r="B11" s="38">
        <f>Simulation!B81</f>
        <v>0</v>
      </c>
      <c r="C11" s="33" t="e">
        <f>B11/B$21</f>
        <v>#DIV/0!</v>
      </c>
    </row>
    <row r="12" spans="1:3" ht="8.1" customHeight="1" x14ac:dyDescent="0.25">
      <c r="A12" s="22"/>
      <c r="B12" s="24"/>
      <c r="C12" s="22"/>
    </row>
    <row r="13" spans="1:3" ht="18.75" x14ac:dyDescent="0.25">
      <c r="A13" s="179" t="s">
        <v>208</v>
      </c>
      <c r="B13" s="38">
        <f>Simulation!B92</f>
        <v>0</v>
      </c>
      <c r="C13" s="33" t="e">
        <f>B13/B$21</f>
        <v>#DIV/0!</v>
      </c>
    </row>
    <row r="14" spans="1:3" ht="8.1" customHeight="1" x14ac:dyDescent="0.25">
      <c r="A14" s="22"/>
      <c r="B14" s="24"/>
      <c r="C14" s="22"/>
    </row>
    <row r="15" spans="1:3" ht="18.75" x14ac:dyDescent="0.25">
      <c r="A15" s="37" t="s">
        <v>257</v>
      </c>
      <c r="B15" s="38">
        <f>SUM(B17:B19)</f>
        <v>0</v>
      </c>
      <c r="C15" s="33" t="e">
        <f>B15/B$21</f>
        <v>#DIV/0!</v>
      </c>
    </row>
    <row r="16" spans="1:3" ht="3.95" customHeight="1" x14ac:dyDescent="0.25">
      <c r="A16" s="39"/>
      <c r="B16" s="34"/>
      <c r="C16" s="35"/>
    </row>
    <row r="17" spans="1:3" ht="15.75" x14ac:dyDescent="0.25">
      <c r="A17" s="40" t="s">
        <v>63</v>
      </c>
      <c r="B17" s="41">
        <f>Simulation!B100</f>
        <v>0</v>
      </c>
      <c r="C17" s="36" t="e">
        <f>B17/B$21</f>
        <v>#DIV/0!</v>
      </c>
    </row>
    <row r="18" spans="1:3" ht="15.75" x14ac:dyDescent="0.25">
      <c r="A18" s="40" t="s">
        <v>253</v>
      </c>
      <c r="B18" s="41">
        <f>Simulation!B114</f>
        <v>0</v>
      </c>
      <c r="C18" s="36" t="e">
        <f>B18/B$21</f>
        <v>#DIV/0!</v>
      </c>
    </row>
    <row r="19" spans="1:3" ht="15.75" x14ac:dyDescent="0.25">
      <c r="A19" s="42" t="s">
        <v>254</v>
      </c>
      <c r="B19" s="41">
        <f>Simulation!B126</f>
        <v>0</v>
      </c>
      <c r="C19" s="36" t="e">
        <f>B19/B$21</f>
        <v>#DIV/0!</v>
      </c>
    </row>
    <row r="20" spans="1:3" x14ac:dyDescent="0.25">
      <c r="A20" s="22"/>
      <c r="B20" s="24"/>
      <c r="C20" s="22"/>
    </row>
    <row r="21" spans="1:3" ht="18.75" x14ac:dyDescent="0.25">
      <c r="A21" s="43" t="s">
        <v>248</v>
      </c>
      <c r="B21" s="44">
        <f>B4+B9+B11+B13+B15</f>
        <v>0</v>
      </c>
      <c r="C21" s="23"/>
    </row>
    <row r="22" spans="1:3" ht="18.75" x14ac:dyDescent="0.25">
      <c r="A22" s="43" t="s">
        <v>249</v>
      </c>
      <c r="B22" s="44">
        <f>1.2*B21</f>
        <v>0</v>
      </c>
      <c r="C22" s="22"/>
    </row>
    <row r="24" spans="1:3" ht="18.75" x14ac:dyDescent="0.25">
      <c r="A24" s="43" t="s">
        <v>11</v>
      </c>
      <c r="B24" s="44">
        <f>10*B21</f>
        <v>0</v>
      </c>
      <c r="C24" s="23"/>
    </row>
    <row r="25" spans="1:3" ht="18.75" x14ac:dyDescent="0.25">
      <c r="A25" s="43" t="s">
        <v>12</v>
      </c>
      <c r="B25" s="44">
        <f>1.2*B24</f>
        <v>0</v>
      </c>
      <c r="C25" s="22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21.42578125" style="75" customWidth="1"/>
    <col min="2" max="2" width="21.7109375" style="75" customWidth="1"/>
    <col min="3" max="11" width="17.7109375" style="75" customWidth="1"/>
    <col min="12" max="16384" width="11.42578125" style="75"/>
  </cols>
  <sheetData>
    <row r="1" spans="1:11" s="52" customFormat="1" ht="21.75" thickBot="1" x14ac:dyDescent="0.3">
      <c r="A1" s="49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s="56" customFormat="1" ht="18.75" x14ac:dyDescent="0.25">
      <c r="A3" s="55" t="s">
        <v>22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</row>
    <row r="5" spans="1:11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</row>
    <row r="6" spans="1:11" s="59" customFormat="1" ht="12.75" x14ac:dyDescent="0.2">
      <c r="A6" s="57" t="s">
        <v>94</v>
      </c>
      <c r="B6" s="57"/>
      <c r="C6" s="58"/>
      <c r="D6" s="58"/>
      <c r="E6" s="58"/>
      <c r="F6" s="58"/>
      <c r="G6" s="58"/>
      <c r="H6" s="58"/>
      <c r="I6" s="58"/>
      <c r="J6" s="58"/>
      <c r="K6" s="58"/>
    </row>
    <row r="7" spans="1:11" s="107" customFormat="1" ht="12.75" x14ac:dyDescent="0.2">
      <c r="A7" s="57" t="s">
        <v>14</v>
      </c>
      <c r="B7" s="57"/>
      <c r="C7" s="106"/>
      <c r="D7" s="106"/>
      <c r="E7" s="106"/>
      <c r="F7" s="106"/>
      <c r="G7" s="106"/>
      <c r="H7" s="106"/>
      <c r="I7" s="106"/>
      <c r="J7" s="106"/>
      <c r="K7" s="106"/>
    </row>
    <row r="8" spans="1:11" s="54" customFormat="1" ht="24.95" customHeight="1" thickBot="1" x14ac:dyDescent="0.25">
      <c r="A8" s="60"/>
      <c r="B8" s="60"/>
      <c r="C8" s="78" t="s">
        <v>32</v>
      </c>
      <c r="D8" s="78" t="s">
        <v>33</v>
      </c>
      <c r="E8" s="78" t="s">
        <v>34</v>
      </c>
      <c r="F8" s="78" t="s">
        <v>35</v>
      </c>
      <c r="G8" s="78" t="s">
        <v>36</v>
      </c>
      <c r="H8" s="78" t="s">
        <v>37</v>
      </c>
      <c r="I8" s="78" t="s">
        <v>38</v>
      </c>
      <c r="J8" s="78" t="s">
        <v>39</v>
      </c>
      <c r="K8" s="78" t="s">
        <v>40</v>
      </c>
    </row>
    <row r="9" spans="1:11" s="63" customFormat="1" ht="24.95" customHeight="1" thickBot="1" x14ac:dyDescent="0.3">
      <c r="B9" s="97" t="s">
        <v>15</v>
      </c>
      <c r="C9" s="195"/>
      <c r="D9" s="196"/>
      <c r="E9" s="196"/>
      <c r="F9" s="196"/>
      <c r="G9" s="196"/>
      <c r="H9" s="196"/>
      <c r="I9" s="196"/>
      <c r="J9" s="196"/>
      <c r="K9" s="197"/>
    </row>
    <row r="10" spans="1:11" s="63" customFormat="1" ht="24.95" customHeight="1" thickBot="1" x14ac:dyDescent="0.3">
      <c r="B10" s="97" t="s">
        <v>16</v>
      </c>
      <c r="C10" s="64"/>
      <c r="D10" s="64"/>
      <c r="E10" s="64"/>
      <c r="F10" s="64"/>
      <c r="G10" s="64"/>
      <c r="H10" s="64"/>
      <c r="I10" s="64"/>
      <c r="J10" s="64"/>
      <c r="K10" s="64"/>
    </row>
    <row r="11" spans="1:11" s="63" customFormat="1" ht="15.95" customHeight="1" thickBot="1" x14ac:dyDescent="0.3">
      <c r="A11" s="190" t="s">
        <v>127</v>
      </c>
      <c r="B11" s="61" t="s">
        <v>88</v>
      </c>
      <c r="C11" s="64"/>
      <c r="D11" s="64"/>
      <c r="E11" s="65"/>
      <c r="F11" s="65"/>
      <c r="G11" s="65"/>
      <c r="H11" s="65"/>
      <c r="I11" s="65"/>
      <c r="J11" s="65"/>
      <c r="K11" s="65"/>
    </row>
    <row r="12" spans="1:11" s="63" customFormat="1" ht="15.95" customHeight="1" thickBot="1" x14ac:dyDescent="0.3">
      <c r="A12" s="191"/>
      <c r="B12" s="110" t="s">
        <v>130</v>
      </c>
      <c r="C12" s="66"/>
      <c r="D12" s="66"/>
      <c r="E12" s="66"/>
      <c r="F12" s="66"/>
      <c r="G12" s="66"/>
      <c r="H12" s="66"/>
      <c r="I12" s="66"/>
      <c r="J12" s="66"/>
      <c r="K12" s="66"/>
    </row>
    <row r="13" spans="1:11" s="63" customFormat="1" ht="15.95" customHeight="1" thickBot="1" x14ac:dyDescent="0.3">
      <c r="A13" s="191"/>
      <c r="B13" s="61" t="s">
        <v>88</v>
      </c>
      <c r="C13" s="64"/>
      <c r="D13" s="64"/>
      <c r="E13" s="65"/>
      <c r="F13" s="65"/>
      <c r="G13" s="65"/>
      <c r="H13" s="65"/>
      <c r="I13" s="65"/>
      <c r="J13" s="65"/>
      <c r="K13" s="65"/>
    </row>
    <row r="14" spans="1:11" s="63" customFormat="1" ht="15.95" customHeight="1" thickBot="1" x14ac:dyDescent="0.3">
      <c r="A14" s="191"/>
      <c r="B14" s="111" t="s">
        <v>131</v>
      </c>
      <c r="C14" s="66"/>
      <c r="D14" s="66"/>
      <c r="E14" s="66"/>
      <c r="F14" s="66"/>
      <c r="G14" s="66"/>
      <c r="H14" s="66"/>
      <c r="I14" s="66"/>
      <c r="J14" s="66"/>
      <c r="K14" s="66"/>
    </row>
    <row r="15" spans="1:11" s="63" customFormat="1" ht="15.95" customHeight="1" thickBot="1" x14ac:dyDescent="0.3">
      <c r="A15" s="191"/>
      <c r="B15" s="61" t="s">
        <v>88</v>
      </c>
      <c r="C15" s="64"/>
      <c r="D15" s="64"/>
      <c r="E15" s="65"/>
      <c r="F15" s="65"/>
      <c r="G15" s="65"/>
      <c r="H15" s="65"/>
      <c r="I15" s="65"/>
      <c r="J15" s="65"/>
      <c r="K15" s="65"/>
    </row>
    <row r="16" spans="1:11" s="63" customFormat="1" ht="15.95" customHeight="1" thickBot="1" x14ac:dyDescent="0.3">
      <c r="A16" s="191"/>
      <c r="B16" s="111" t="s">
        <v>133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s="63" customFormat="1" ht="15.95" customHeight="1" thickBot="1" x14ac:dyDescent="0.3">
      <c r="A17" s="190" t="s">
        <v>128</v>
      </c>
      <c r="B17" s="61" t="s">
        <v>88</v>
      </c>
      <c r="C17" s="64"/>
      <c r="D17" s="64"/>
      <c r="E17" s="65"/>
      <c r="F17" s="65"/>
      <c r="G17" s="65"/>
      <c r="H17" s="65"/>
      <c r="I17" s="65"/>
      <c r="J17" s="65"/>
      <c r="K17" s="65"/>
    </row>
    <row r="18" spans="1:11" s="63" customFormat="1" ht="15.95" customHeight="1" thickBot="1" x14ac:dyDescent="0.3">
      <c r="A18" s="191"/>
      <c r="B18" s="110" t="s">
        <v>130</v>
      </c>
      <c r="C18" s="66"/>
      <c r="D18" s="66"/>
      <c r="E18" s="66"/>
      <c r="F18" s="66"/>
      <c r="G18" s="66"/>
      <c r="H18" s="66"/>
      <c r="I18" s="66"/>
      <c r="J18" s="66"/>
      <c r="K18" s="66"/>
    </row>
    <row r="19" spans="1:11" s="63" customFormat="1" ht="15.95" customHeight="1" thickBot="1" x14ac:dyDescent="0.3">
      <c r="A19" s="191"/>
      <c r="B19" s="61" t="s">
        <v>88</v>
      </c>
      <c r="C19" s="64"/>
      <c r="D19" s="64"/>
      <c r="E19" s="65"/>
      <c r="F19" s="65"/>
      <c r="G19" s="65"/>
      <c r="H19" s="65"/>
      <c r="I19" s="65"/>
      <c r="J19" s="65"/>
      <c r="K19" s="65"/>
    </row>
    <row r="20" spans="1:11" s="63" customFormat="1" ht="15.95" customHeight="1" thickBot="1" x14ac:dyDescent="0.3">
      <c r="A20" s="191"/>
      <c r="B20" s="111" t="s">
        <v>131</v>
      </c>
      <c r="C20" s="66"/>
      <c r="D20" s="66"/>
      <c r="E20" s="66"/>
      <c r="F20" s="66"/>
      <c r="G20" s="66"/>
      <c r="H20" s="66"/>
      <c r="I20" s="66"/>
      <c r="J20" s="66"/>
      <c r="K20" s="66"/>
    </row>
    <row r="21" spans="1:11" s="63" customFormat="1" ht="15.95" customHeight="1" thickBot="1" x14ac:dyDescent="0.3">
      <c r="A21" s="191"/>
      <c r="B21" s="61" t="s">
        <v>88</v>
      </c>
      <c r="C21" s="64"/>
      <c r="D21" s="64"/>
      <c r="E21" s="65"/>
      <c r="F21" s="65"/>
      <c r="G21" s="65"/>
      <c r="H21" s="65"/>
      <c r="I21" s="65"/>
      <c r="J21" s="65"/>
      <c r="K21" s="65"/>
    </row>
    <row r="22" spans="1:11" s="63" customFormat="1" ht="15.95" customHeight="1" thickBot="1" x14ac:dyDescent="0.3">
      <c r="A22" s="191"/>
      <c r="B22" s="111" t="s">
        <v>133</v>
      </c>
      <c r="C22" s="66"/>
      <c r="D22" s="66"/>
      <c r="E22" s="66"/>
      <c r="F22" s="66"/>
      <c r="G22" s="66"/>
      <c r="H22" s="66"/>
      <c r="I22" s="66"/>
      <c r="J22" s="66"/>
      <c r="K22" s="66"/>
    </row>
    <row r="23" spans="1:11" s="63" customFormat="1" ht="15.95" customHeight="1" thickBot="1" x14ac:dyDescent="0.3">
      <c r="A23" s="190" t="s">
        <v>129</v>
      </c>
      <c r="B23" s="61" t="s">
        <v>88</v>
      </c>
      <c r="C23" s="64"/>
      <c r="D23" s="64"/>
      <c r="E23" s="65"/>
      <c r="F23" s="65"/>
      <c r="G23" s="65"/>
      <c r="H23" s="65"/>
      <c r="I23" s="65"/>
      <c r="J23" s="65"/>
      <c r="K23" s="65"/>
    </row>
    <row r="24" spans="1:11" s="63" customFormat="1" ht="15.95" customHeight="1" thickBot="1" x14ac:dyDescent="0.3">
      <c r="A24" s="191"/>
      <c r="B24" s="110" t="s">
        <v>130</v>
      </c>
      <c r="C24" s="66"/>
      <c r="D24" s="66"/>
      <c r="E24" s="66"/>
      <c r="F24" s="66"/>
      <c r="G24" s="66"/>
      <c r="H24" s="66"/>
      <c r="I24" s="66"/>
      <c r="J24" s="66"/>
      <c r="K24" s="66"/>
    </row>
    <row r="25" spans="1:11" s="63" customFormat="1" ht="15.95" customHeight="1" thickBot="1" x14ac:dyDescent="0.3">
      <c r="A25" s="191"/>
      <c r="B25" s="61" t="s">
        <v>88</v>
      </c>
      <c r="C25" s="64"/>
      <c r="D25" s="64"/>
      <c r="E25" s="65"/>
      <c r="F25" s="65"/>
      <c r="G25" s="65"/>
      <c r="H25" s="65"/>
      <c r="I25" s="65"/>
      <c r="J25" s="65"/>
      <c r="K25" s="65"/>
    </row>
    <row r="26" spans="1:11" s="63" customFormat="1" ht="15.95" customHeight="1" thickBot="1" x14ac:dyDescent="0.3">
      <c r="A26" s="191"/>
      <c r="B26" s="111" t="s">
        <v>131</v>
      </c>
      <c r="C26" s="66"/>
      <c r="D26" s="66"/>
      <c r="E26" s="66"/>
      <c r="F26" s="66"/>
      <c r="G26" s="66"/>
      <c r="H26" s="66"/>
      <c r="I26" s="66"/>
      <c r="J26" s="66"/>
      <c r="K26" s="66"/>
    </row>
    <row r="27" spans="1:11" s="63" customFormat="1" ht="15.95" customHeight="1" thickBot="1" x14ac:dyDescent="0.3">
      <c r="A27" s="191"/>
      <c r="B27" s="61" t="s">
        <v>88</v>
      </c>
      <c r="C27" s="64"/>
      <c r="D27" s="64"/>
      <c r="E27" s="65"/>
      <c r="F27" s="65"/>
      <c r="G27" s="65"/>
      <c r="H27" s="65"/>
      <c r="I27" s="65"/>
      <c r="J27" s="65"/>
      <c r="K27" s="65"/>
    </row>
    <row r="28" spans="1:11" s="63" customFormat="1" ht="15.95" customHeight="1" thickBot="1" x14ac:dyDescent="0.3">
      <c r="A28" s="191"/>
      <c r="B28" s="111" t="s">
        <v>133</v>
      </c>
      <c r="C28" s="66"/>
      <c r="D28" s="66"/>
      <c r="E28" s="66"/>
      <c r="F28" s="66"/>
      <c r="G28" s="66"/>
      <c r="H28" s="66"/>
      <c r="I28" s="66"/>
      <c r="J28" s="66"/>
      <c r="K28" s="66"/>
    </row>
    <row r="29" spans="1:11" s="63" customFormat="1" ht="24.95" customHeight="1" thickBot="1" x14ac:dyDescent="0.3">
      <c r="A29" s="62"/>
      <c r="B29" s="97" t="s">
        <v>31</v>
      </c>
      <c r="C29" s="66"/>
      <c r="D29" s="66"/>
      <c r="E29" s="66"/>
      <c r="F29" s="66"/>
      <c r="G29" s="66"/>
      <c r="H29" s="66"/>
      <c r="I29" s="66"/>
      <c r="J29" s="66"/>
      <c r="K29" s="66"/>
    </row>
    <row r="30" spans="1:11" s="63" customFormat="1" ht="24.95" customHeight="1" thickBot="1" x14ac:dyDescent="0.3">
      <c r="A30" s="67"/>
      <c r="B30" s="112" t="s">
        <v>17</v>
      </c>
      <c r="C30" s="192"/>
      <c r="D30" s="193"/>
      <c r="E30" s="193"/>
      <c r="F30" s="193"/>
      <c r="G30" s="193"/>
      <c r="H30" s="193"/>
      <c r="I30" s="193"/>
      <c r="J30" s="193"/>
      <c r="K30" s="194"/>
    </row>
    <row r="31" spans="1:11" s="63" customFormat="1" ht="24.95" customHeight="1" thickBot="1" x14ac:dyDescent="0.3">
      <c r="A31" s="67"/>
      <c r="B31" s="112" t="s">
        <v>26</v>
      </c>
      <c r="C31" s="68"/>
      <c r="D31" s="68"/>
      <c r="E31" s="68"/>
      <c r="F31" s="68"/>
      <c r="G31" s="68"/>
      <c r="H31" s="68"/>
      <c r="I31" s="68"/>
      <c r="J31" s="68"/>
      <c r="K31" s="68"/>
    </row>
    <row r="32" spans="1:11" s="63" customFormat="1" x14ac:dyDescent="0.25">
      <c r="A32" s="77"/>
      <c r="B32" s="77"/>
      <c r="C32" s="69"/>
      <c r="D32" s="69"/>
      <c r="E32" s="69"/>
      <c r="F32" s="69"/>
      <c r="G32" s="69"/>
      <c r="H32" s="69"/>
      <c r="I32" s="69"/>
      <c r="J32" s="69"/>
      <c r="K32" s="69"/>
    </row>
    <row r="33" spans="1:11" s="56" customFormat="1" ht="18.75" x14ac:dyDescent="0.25">
      <c r="A33" s="55" t="s">
        <v>23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 s="54" customFormat="1" ht="12.75" x14ac:dyDescent="0.2">
      <c r="A34" s="71" t="s">
        <v>134</v>
      </c>
      <c r="B34" s="71"/>
      <c r="C34" s="53"/>
      <c r="D34" s="53"/>
      <c r="E34" s="53"/>
      <c r="F34" s="53"/>
      <c r="G34" s="53"/>
      <c r="H34" s="53"/>
      <c r="I34" s="53"/>
      <c r="J34" s="53"/>
      <c r="K34" s="70"/>
    </row>
    <row r="35" spans="1:11" s="54" customFormat="1" ht="12.75" x14ac:dyDescent="0.2">
      <c r="A35" s="103" t="s">
        <v>101</v>
      </c>
      <c r="B35" s="103"/>
      <c r="C35" s="53"/>
      <c r="D35" s="53"/>
      <c r="E35" s="53"/>
      <c r="F35" s="53"/>
      <c r="G35" s="53"/>
      <c r="H35" s="53"/>
      <c r="I35" s="53"/>
      <c r="J35" s="53"/>
      <c r="K35" s="70"/>
    </row>
    <row r="36" spans="1:11" s="59" customFormat="1" ht="12.75" x14ac:dyDescent="0.2">
      <c r="A36" s="57" t="s">
        <v>25</v>
      </c>
      <c r="B36" s="57"/>
      <c r="C36" s="58"/>
      <c r="D36" s="58"/>
      <c r="E36" s="58"/>
      <c r="F36" s="58"/>
      <c r="G36" s="58"/>
      <c r="H36" s="58"/>
      <c r="I36" s="58"/>
      <c r="J36" s="58"/>
      <c r="K36" s="58"/>
    </row>
    <row r="37" spans="1:11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</row>
    <row r="38" spans="1:11" s="59" customFormat="1" ht="12.75" x14ac:dyDescent="0.2">
      <c r="A38" s="57" t="s">
        <v>94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</row>
    <row r="39" spans="1:11" s="108" customFormat="1" ht="12.75" x14ac:dyDescent="0.2">
      <c r="A39" s="57" t="s">
        <v>14</v>
      </c>
      <c r="B39" s="57"/>
      <c r="C39" s="53"/>
      <c r="D39" s="53"/>
      <c r="E39" s="53"/>
      <c r="F39" s="53"/>
      <c r="G39" s="53"/>
      <c r="H39" s="53"/>
      <c r="I39" s="53"/>
      <c r="J39" s="53"/>
      <c r="K39" s="70"/>
    </row>
    <row r="40" spans="1:11" s="54" customFormat="1" ht="24.95" customHeight="1" x14ac:dyDescent="0.2">
      <c r="A40" s="72"/>
      <c r="B40" s="72"/>
      <c r="C40" s="73" t="s">
        <v>32</v>
      </c>
      <c r="D40" s="73" t="s">
        <v>33</v>
      </c>
      <c r="E40" s="73" t="s">
        <v>34</v>
      </c>
      <c r="F40" s="73" t="s">
        <v>35</v>
      </c>
      <c r="G40" s="73" t="s">
        <v>36</v>
      </c>
      <c r="H40" s="73" t="s">
        <v>37</v>
      </c>
      <c r="I40" s="73" t="s">
        <v>38</v>
      </c>
      <c r="J40" s="73" t="s">
        <v>39</v>
      </c>
      <c r="K40" s="73" t="s">
        <v>40</v>
      </c>
    </row>
    <row r="41" spans="1:11" s="63" customFormat="1" ht="24.95" customHeight="1" thickBot="1" x14ac:dyDescent="0.3">
      <c r="B41" s="98" t="s">
        <v>15</v>
      </c>
      <c r="C41" s="198">
        <f>C9</f>
        <v>0</v>
      </c>
      <c r="D41" s="199"/>
      <c r="E41" s="199"/>
      <c r="F41" s="199"/>
      <c r="G41" s="199"/>
      <c r="H41" s="199"/>
      <c r="I41" s="199"/>
      <c r="J41" s="199"/>
      <c r="K41" s="200"/>
    </row>
    <row r="42" spans="1:11" s="63" customFormat="1" ht="24.95" customHeight="1" thickBot="1" x14ac:dyDescent="0.3">
      <c r="B42" s="97" t="s">
        <v>16</v>
      </c>
      <c r="C42" s="65"/>
      <c r="D42" s="65"/>
      <c r="E42" s="65"/>
      <c r="F42" s="65"/>
      <c r="G42" s="65"/>
      <c r="H42" s="65"/>
      <c r="I42" s="65"/>
      <c r="J42" s="65"/>
      <c r="K42" s="65"/>
    </row>
    <row r="43" spans="1:11" s="63" customFormat="1" ht="24.95" customHeight="1" thickBot="1" x14ac:dyDescent="0.3">
      <c r="A43" s="97"/>
      <c r="B43" s="113" t="s">
        <v>104</v>
      </c>
      <c r="C43" s="104"/>
      <c r="D43" s="104"/>
      <c r="E43" s="104"/>
      <c r="F43" s="104"/>
      <c r="G43" s="104"/>
      <c r="H43" s="104"/>
      <c r="I43" s="104"/>
      <c r="J43" s="104"/>
      <c r="K43" s="104"/>
    </row>
    <row r="44" spans="1:11" s="63" customFormat="1" ht="15.95" customHeight="1" thickBot="1" x14ac:dyDescent="0.3">
      <c r="A44" s="190" t="s">
        <v>128</v>
      </c>
      <c r="B44" s="61" t="s">
        <v>88</v>
      </c>
      <c r="C44" s="64"/>
      <c r="D44" s="64"/>
      <c r="E44" s="65"/>
      <c r="F44" s="65"/>
      <c r="G44" s="65"/>
      <c r="H44" s="65"/>
      <c r="I44" s="65"/>
      <c r="J44" s="65"/>
      <c r="K44" s="65"/>
    </row>
    <row r="45" spans="1:11" s="63" customFormat="1" ht="15.95" customHeight="1" thickBot="1" x14ac:dyDescent="0.3">
      <c r="A45" s="191"/>
      <c r="B45" s="110" t="s">
        <v>130</v>
      </c>
      <c r="C45" s="66"/>
      <c r="D45" s="66"/>
      <c r="E45" s="66"/>
      <c r="F45" s="66"/>
      <c r="G45" s="66"/>
      <c r="H45" s="66"/>
      <c r="I45" s="66"/>
      <c r="J45" s="66"/>
      <c r="K45" s="66"/>
    </row>
    <row r="46" spans="1:11" s="63" customFormat="1" ht="15.95" customHeight="1" thickBot="1" x14ac:dyDescent="0.3">
      <c r="A46" s="191"/>
      <c r="B46" s="61" t="s">
        <v>88</v>
      </c>
      <c r="C46" s="64"/>
      <c r="D46" s="64"/>
      <c r="E46" s="65"/>
      <c r="F46" s="65"/>
      <c r="G46" s="65"/>
      <c r="H46" s="65"/>
      <c r="I46" s="65"/>
      <c r="J46" s="65"/>
      <c r="K46" s="65"/>
    </row>
    <row r="47" spans="1:11" s="63" customFormat="1" ht="15.95" customHeight="1" thickBot="1" x14ac:dyDescent="0.3">
      <c r="A47" s="191"/>
      <c r="B47" s="111" t="s">
        <v>131</v>
      </c>
      <c r="C47" s="66"/>
      <c r="D47" s="66"/>
      <c r="E47" s="66"/>
      <c r="F47" s="66"/>
      <c r="G47" s="66"/>
      <c r="H47" s="66"/>
      <c r="I47" s="66"/>
      <c r="J47" s="66"/>
      <c r="K47" s="66"/>
    </row>
    <row r="48" spans="1:11" s="63" customFormat="1" ht="15.95" customHeight="1" thickBot="1" x14ac:dyDescent="0.3">
      <c r="A48" s="191"/>
      <c r="B48" s="61" t="s">
        <v>88</v>
      </c>
      <c r="C48" s="64"/>
      <c r="D48" s="64"/>
      <c r="E48" s="65"/>
      <c r="F48" s="65"/>
      <c r="G48" s="65"/>
      <c r="H48" s="65"/>
      <c r="I48" s="65"/>
      <c r="J48" s="65"/>
      <c r="K48" s="65"/>
    </row>
    <row r="49" spans="1:11" s="63" customFormat="1" ht="15.95" customHeight="1" thickBot="1" x14ac:dyDescent="0.3">
      <c r="A49" s="191"/>
      <c r="B49" s="111" t="s">
        <v>133</v>
      </c>
      <c r="C49" s="66"/>
      <c r="D49" s="66"/>
      <c r="E49" s="66"/>
      <c r="F49" s="66"/>
      <c r="G49" s="66"/>
      <c r="H49" s="66"/>
      <c r="I49" s="66"/>
      <c r="J49" s="66"/>
      <c r="K49" s="66"/>
    </row>
    <row r="50" spans="1:11" s="63" customFormat="1" ht="15.95" customHeight="1" thickBot="1" x14ac:dyDescent="0.3">
      <c r="A50" s="190" t="s">
        <v>129</v>
      </c>
      <c r="B50" s="61" t="s">
        <v>88</v>
      </c>
      <c r="C50" s="64"/>
      <c r="D50" s="64"/>
      <c r="E50" s="65"/>
      <c r="F50" s="65"/>
      <c r="G50" s="65"/>
      <c r="H50" s="65"/>
      <c r="I50" s="65"/>
      <c r="J50" s="65"/>
      <c r="K50" s="65"/>
    </row>
    <row r="51" spans="1:11" s="63" customFormat="1" ht="15.95" customHeight="1" thickBot="1" x14ac:dyDescent="0.3">
      <c r="A51" s="191"/>
      <c r="B51" s="110" t="s">
        <v>130</v>
      </c>
      <c r="C51" s="66"/>
      <c r="D51" s="66"/>
      <c r="E51" s="66"/>
      <c r="F51" s="66"/>
      <c r="G51" s="66"/>
      <c r="H51" s="66"/>
      <c r="I51" s="66"/>
      <c r="J51" s="66"/>
      <c r="K51" s="66"/>
    </row>
    <row r="52" spans="1:11" s="63" customFormat="1" ht="15.95" customHeight="1" thickBot="1" x14ac:dyDescent="0.3">
      <c r="A52" s="191"/>
      <c r="B52" s="61" t="s">
        <v>88</v>
      </c>
      <c r="C52" s="64"/>
      <c r="D52" s="64"/>
      <c r="E52" s="65"/>
      <c r="F52" s="65"/>
      <c r="G52" s="65"/>
      <c r="H52" s="65"/>
      <c r="I52" s="65"/>
      <c r="J52" s="65"/>
      <c r="K52" s="65"/>
    </row>
    <row r="53" spans="1:11" s="63" customFormat="1" ht="15.95" customHeight="1" thickBot="1" x14ac:dyDescent="0.3">
      <c r="A53" s="191"/>
      <c r="B53" s="111" t="s">
        <v>131</v>
      </c>
      <c r="C53" s="66"/>
      <c r="D53" s="66"/>
      <c r="E53" s="66"/>
      <c r="F53" s="66"/>
      <c r="G53" s="66"/>
      <c r="H53" s="66"/>
      <c r="I53" s="66"/>
      <c r="J53" s="66"/>
      <c r="K53" s="66"/>
    </row>
    <row r="54" spans="1:11" s="63" customFormat="1" ht="15.95" customHeight="1" thickBot="1" x14ac:dyDescent="0.3">
      <c r="A54" s="191"/>
      <c r="B54" s="61" t="s">
        <v>88</v>
      </c>
      <c r="C54" s="64"/>
      <c r="D54" s="64"/>
      <c r="E54" s="65"/>
      <c r="F54" s="65"/>
      <c r="G54" s="65"/>
      <c r="H54" s="65"/>
      <c r="I54" s="65"/>
      <c r="J54" s="65"/>
      <c r="K54" s="65"/>
    </row>
    <row r="55" spans="1:11" s="63" customFormat="1" ht="15.95" customHeight="1" thickBot="1" x14ac:dyDescent="0.3">
      <c r="A55" s="191"/>
      <c r="B55" s="111" t="s">
        <v>133</v>
      </c>
      <c r="C55" s="66"/>
      <c r="D55" s="66"/>
      <c r="E55" s="66"/>
      <c r="F55" s="66"/>
      <c r="G55" s="66"/>
      <c r="H55" s="66"/>
      <c r="I55" s="66"/>
      <c r="J55" s="66"/>
      <c r="K55" s="66"/>
    </row>
    <row r="56" spans="1:11" s="63" customFormat="1" ht="15.95" customHeight="1" thickBot="1" x14ac:dyDescent="0.3">
      <c r="A56" s="190" t="s">
        <v>132</v>
      </c>
      <c r="B56" s="61" t="s">
        <v>88</v>
      </c>
      <c r="C56" s="64"/>
      <c r="D56" s="64"/>
      <c r="E56" s="65"/>
      <c r="F56" s="65"/>
      <c r="G56" s="65"/>
      <c r="H56" s="65"/>
      <c r="I56" s="65"/>
      <c r="J56" s="65"/>
      <c r="K56" s="65"/>
    </row>
    <row r="57" spans="1:11" s="63" customFormat="1" ht="15.95" customHeight="1" thickBot="1" x14ac:dyDescent="0.3">
      <c r="A57" s="191"/>
      <c r="B57" s="110" t="s">
        <v>130</v>
      </c>
      <c r="C57" s="66"/>
      <c r="D57" s="66"/>
      <c r="E57" s="66"/>
      <c r="F57" s="66"/>
      <c r="G57" s="66"/>
      <c r="H57" s="66"/>
      <c r="I57" s="66"/>
      <c r="J57" s="66"/>
      <c r="K57" s="66"/>
    </row>
    <row r="58" spans="1:11" s="63" customFormat="1" ht="15.95" customHeight="1" thickBot="1" x14ac:dyDescent="0.3">
      <c r="A58" s="191"/>
      <c r="B58" s="61" t="s">
        <v>88</v>
      </c>
      <c r="C58" s="64"/>
      <c r="D58" s="64"/>
      <c r="E58" s="65"/>
      <c r="F58" s="65"/>
      <c r="G58" s="65"/>
      <c r="H58" s="65"/>
      <c r="I58" s="65"/>
      <c r="J58" s="65"/>
      <c r="K58" s="65"/>
    </row>
    <row r="59" spans="1:11" s="63" customFormat="1" ht="15.95" customHeight="1" thickBot="1" x14ac:dyDescent="0.3">
      <c r="A59" s="191"/>
      <c r="B59" s="111" t="s">
        <v>131</v>
      </c>
      <c r="C59" s="66"/>
      <c r="D59" s="66"/>
      <c r="E59" s="66"/>
      <c r="F59" s="66"/>
      <c r="G59" s="66"/>
      <c r="H59" s="66"/>
      <c r="I59" s="66"/>
      <c r="J59" s="66"/>
      <c r="K59" s="66"/>
    </row>
    <row r="60" spans="1:11" s="63" customFormat="1" ht="15.95" customHeight="1" thickBot="1" x14ac:dyDescent="0.3">
      <c r="A60" s="191"/>
      <c r="B60" s="61" t="s">
        <v>88</v>
      </c>
      <c r="C60" s="64"/>
      <c r="D60" s="64"/>
      <c r="E60" s="65"/>
      <c r="F60" s="65"/>
      <c r="G60" s="65"/>
      <c r="H60" s="65"/>
      <c r="I60" s="65"/>
      <c r="J60" s="65"/>
      <c r="K60" s="65"/>
    </row>
    <row r="61" spans="1:11" s="63" customFormat="1" ht="15.95" customHeight="1" thickBot="1" x14ac:dyDescent="0.3">
      <c r="A61" s="191"/>
      <c r="B61" s="111" t="s">
        <v>133</v>
      </c>
      <c r="C61" s="66"/>
      <c r="D61" s="66"/>
      <c r="E61" s="66"/>
      <c r="F61" s="66"/>
      <c r="G61" s="66"/>
      <c r="H61" s="66"/>
      <c r="I61" s="66"/>
      <c r="J61" s="66"/>
      <c r="K61" s="66"/>
    </row>
    <row r="62" spans="1:11" s="63" customFormat="1" ht="24.95" customHeight="1" thickBot="1" x14ac:dyDescent="0.3">
      <c r="A62" s="62"/>
      <c r="B62" s="97" t="s">
        <v>31</v>
      </c>
      <c r="C62" s="66"/>
      <c r="D62" s="66"/>
      <c r="E62" s="66"/>
      <c r="F62" s="66"/>
      <c r="G62" s="66"/>
      <c r="H62" s="66"/>
      <c r="I62" s="66"/>
      <c r="J62" s="66"/>
      <c r="K62" s="66"/>
    </row>
    <row r="63" spans="1:11" s="63" customFormat="1" ht="24.95" customHeight="1" thickBot="1" x14ac:dyDescent="0.3">
      <c r="A63" s="67"/>
      <c r="B63" s="112" t="s">
        <v>26</v>
      </c>
      <c r="C63" s="68"/>
      <c r="D63" s="68"/>
      <c r="E63" s="68"/>
      <c r="F63" s="68"/>
      <c r="G63" s="68"/>
      <c r="H63" s="68"/>
      <c r="I63" s="68"/>
      <c r="J63" s="68"/>
      <c r="K63" s="68"/>
    </row>
  </sheetData>
  <sheetProtection sheet="1" objects="1" scenarios="1"/>
  <mergeCells count="9">
    <mergeCell ref="A44:A49"/>
    <mergeCell ref="A50:A55"/>
    <mergeCell ref="A56:A61"/>
    <mergeCell ref="C30:K30"/>
    <mergeCell ref="C9:K9"/>
    <mergeCell ref="C41:K41"/>
    <mergeCell ref="A11:A16"/>
    <mergeCell ref="A23:A28"/>
    <mergeCell ref="A17:A22"/>
  </mergeCells>
  <dataValidations disablePrompts="1" count="1">
    <dataValidation type="list" allowBlank="1" showInputMessage="1" showErrorMessage="1" sqref="C43:K43">
      <formula1>"OUI,NON"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4" fitToHeight="2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58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Location!C10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80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80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80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80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81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80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81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80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81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80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81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80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81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80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81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09" t="s">
        <v>88</v>
      </c>
      <c r="C25" s="64"/>
      <c r="D25" s="64"/>
      <c r="E25" s="80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81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09" t="s">
        <v>88</v>
      </c>
      <c r="C27" s="64"/>
      <c r="D27" s="64"/>
      <c r="E27" s="80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81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09" t="s">
        <v>88</v>
      </c>
      <c r="C29" s="64"/>
      <c r="D29" s="64"/>
      <c r="E29" s="80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81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80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81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Location!C42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80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80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80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thickBot="1" x14ac:dyDescent="0.3">
      <c r="A45" s="201" t="s">
        <v>128</v>
      </c>
      <c r="B45" s="61" t="s">
        <v>88</v>
      </c>
      <c r="C45" s="64"/>
      <c r="D45" s="64"/>
      <c r="E45" s="80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81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80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81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80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81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thickBot="1" x14ac:dyDescent="0.3">
      <c r="A51" s="201" t="s">
        <v>129</v>
      </c>
      <c r="B51" s="61" t="s">
        <v>88</v>
      </c>
      <c r="C51" s="64"/>
      <c r="D51" s="64"/>
      <c r="E51" s="80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81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80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81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80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81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thickBot="1" x14ac:dyDescent="0.3">
      <c r="A57" s="205" t="s">
        <v>132</v>
      </c>
      <c r="B57" s="109" t="s">
        <v>88</v>
      </c>
      <c r="C57" s="64"/>
      <c r="D57" s="64"/>
      <c r="E57" s="80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81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80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81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80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81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80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81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45:A50"/>
    <mergeCell ref="A51:A56"/>
    <mergeCell ref="A57:A62"/>
    <mergeCell ref="A13:A18"/>
    <mergeCell ref="A25:A30"/>
    <mergeCell ref="A19:A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Location!D10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Location!D42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139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Location!E10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Location!E42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Location!F10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Location!F42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Location!G10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64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64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64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64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169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64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169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64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169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64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169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64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169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64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169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64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169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64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169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64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169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64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169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Location!G42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64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64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64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64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169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64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169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64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169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64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169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64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169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64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169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64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169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64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169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64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169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64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169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showGridLines="0" zoomScaleNormal="100" workbookViewId="0">
      <pane ySplit="2" topLeftCell="A3" activePane="bottomLeft" state="frozen"/>
      <selection pane="bottomLeft" activeCell="A3" sqref="A3"/>
    </sheetView>
  </sheetViews>
  <sheetFormatPr baseColWidth="10" defaultColWidth="11.42578125" defaultRowHeight="15.75" x14ac:dyDescent="0.25"/>
  <cols>
    <col min="1" max="1" width="9.28515625" style="79" customWidth="1"/>
    <col min="2" max="2" width="16.140625" style="79" customWidth="1"/>
    <col min="3" max="16" width="17.7109375" style="75" customWidth="1"/>
    <col min="17" max="16384" width="11.42578125" style="75"/>
  </cols>
  <sheetData>
    <row r="1" spans="1:16" s="52" customFormat="1" ht="21.75" thickBot="1" x14ac:dyDescent="0.3">
      <c r="A1" s="49" t="s">
        <v>142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1"/>
    </row>
    <row r="2" spans="1:16" s="63" customFormat="1" x14ac:dyDescent="0.25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s="56" customFormat="1" ht="18.75" x14ac:dyDescent="0.25">
      <c r="A3" s="55" t="s">
        <v>27</v>
      </c>
      <c r="B3" s="55"/>
      <c r="C3" s="55"/>
      <c r="D3" s="55"/>
      <c r="E3" s="82" t="s">
        <v>57</v>
      </c>
      <c r="F3" s="116">
        <f>Location!H10</f>
        <v>0</v>
      </c>
      <c r="G3" s="82"/>
      <c r="H3" s="55"/>
      <c r="I3" s="55"/>
      <c r="J3" s="55"/>
      <c r="K3" s="55"/>
      <c r="L3" s="55"/>
      <c r="M3" s="55"/>
      <c r="N3" s="55"/>
      <c r="O3" s="55"/>
      <c r="P3" s="55"/>
    </row>
    <row r="4" spans="1:16" s="59" customFormat="1" ht="12.75" x14ac:dyDescent="0.2">
      <c r="A4" s="57" t="s">
        <v>25</v>
      </c>
      <c r="B4" s="57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</row>
    <row r="5" spans="1:16" s="59" customFormat="1" ht="12.75" x14ac:dyDescent="0.2">
      <c r="A5" s="57" t="s">
        <v>137</v>
      </c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</row>
    <row r="6" spans="1:16" s="59" customFormat="1" ht="12.75" x14ac:dyDescent="0.2">
      <c r="A6" s="57" t="s">
        <v>54</v>
      </c>
      <c r="B6" s="57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</row>
    <row r="7" spans="1:16" s="59" customFormat="1" ht="12.75" x14ac:dyDescent="0.2">
      <c r="A7" s="57" t="s">
        <v>135</v>
      </c>
      <c r="B7" s="57"/>
      <c r="C7" s="58"/>
      <c r="D7" s="58"/>
      <c r="E7" s="58"/>
      <c r="F7" s="57"/>
      <c r="G7" s="58"/>
      <c r="H7" s="58"/>
      <c r="I7" s="57"/>
      <c r="J7" s="58"/>
      <c r="K7" s="57"/>
      <c r="L7" s="58"/>
      <c r="M7" s="57"/>
      <c r="N7" s="58"/>
    </row>
    <row r="8" spans="1:16" s="59" customFormat="1" ht="12.75" x14ac:dyDescent="0.2">
      <c r="A8" s="57" t="s">
        <v>256</v>
      </c>
      <c r="B8" s="57"/>
      <c r="C8" s="58"/>
      <c r="D8" s="58"/>
      <c r="E8" s="58"/>
      <c r="F8" s="57"/>
      <c r="G8" s="58"/>
      <c r="H8" s="58"/>
      <c r="I8" s="57"/>
      <c r="J8" s="58"/>
      <c r="K8" s="57"/>
      <c r="L8" s="58"/>
      <c r="M8" s="57"/>
      <c r="N8" s="58"/>
    </row>
    <row r="9" spans="1:16" ht="51.75" thickBot="1" x14ac:dyDescent="0.3">
      <c r="B9" s="75"/>
      <c r="C9" s="61" t="s">
        <v>51</v>
      </c>
      <c r="D9" s="61" t="s">
        <v>221</v>
      </c>
      <c r="E9" s="61" t="s">
        <v>42</v>
      </c>
      <c r="F9" s="61" t="s">
        <v>45</v>
      </c>
      <c r="G9" s="61" t="s">
        <v>41</v>
      </c>
      <c r="H9" s="61" t="s">
        <v>52</v>
      </c>
      <c r="I9" s="61" t="s">
        <v>43</v>
      </c>
      <c r="J9" s="61" t="s">
        <v>53</v>
      </c>
      <c r="K9" s="61" t="s">
        <v>44</v>
      </c>
      <c r="L9" s="61" t="s">
        <v>46</v>
      </c>
      <c r="M9" s="61" t="s">
        <v>47</v>
      </c>
      <c r="N9" s="61" t="s">
        <v>48</v>
      </c>
      <c r="O9" s="61" t="s">
        <v>49</v>
      </c>
      <c r="P9" s="61" t="s">
        <v>50</v>
      </c>
    </row>
    <row r="10" spans="1:16" ht="60" customHeight="1" thickBot="1" x14ac:dyDescent="0.3">
      <c r="B10" s="61" t="s">
        <v>29</v>
      </c>
      <c r="C10" s="64"/>
      <c r="D10" s="64"/>
      <c r="E10" s="80"/>
      <c r="F10" s="64"/>
      <c r="G10" s="80"/>
      <c r="H10" s="80"/>
      <c r="I10" s="80"/>
      <c r="J10" s="80"/>
      <c r="K10" s="80"/>
      <c r="L10" s="80"/>
      <c r="M10" s="80"/>
      <c r="N10" s="80"/>
      <c r="O10" s="80"/>
      <c r="P10" s="80"/>
    </row>
    <row r="11" spans="1:16" ht="60" customHeight="1" thickBot="1" x14ac:dyDescent="0.3">
      <c r="B11" s="61" t="s">
        <v>95</v>
      </c>
      <c r="C11" s="64"/>
      <c r="D11" s="64"/>
      <c r="E11" s="80"/>
      <c r="F11" s="64"/>
      <c r="G11" s="80"/>
      <c r="H11" s="80"/>
      <c r="I11" s="80"/>
      <c r="J11" s="80"/>
      <c r="K11" s="80"/>
      <c r="L11" s="80"/>
      <c r="M11" s="80"/>
      <c r="N11" s="80"/>
      <c r="O11" s="80"/>
      <c r="P11" s="80"/>
    </row>
    <row r="12" spans="1:16" ht="60" customHeight="1" thickBot="1" x14ac:dyDescent="0.3">
      <c r="B12" s="61" t="s">
        <v>30</v>
      </c>
      <c r="C12" s="64"/>
      <c r="D12" s="64"/>
      <c r="E12" s="80"/>
      <c r="F12" s="64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ht="16.5" thickBot="1" x14ac:dyDescent="0.3">
      <c r="A13" s="201" t="s">
        <v>127</v>
      </c>
      <c r="B13" s="61" t="s">
        <v>88</v>
      </c>
      <c r="C13" s="64"/>
      <c r="D13" s="64"/>
      <c r="E13" s="80"/>
      <c r="F13" s="64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6.5" thickBot="1" x14ac:dyDescent="0.3">
      <c r="A14" s="202"/>
      <c r="B14" s="110" t="s">
        <v>130</v>
      </c>
      <c r="C14" s="66"/>
      <c r="D14" s="66"/>
      <c r="E14" s="81"/>
      <c r="F14" s="66"/>
      <c r="G14" s="81"/>
      <c r="H14" s="81"/>
      <c r="I14" s="81"/>
      <c r="J14" s="81"/>
      <c r="K14" s="81"/>
      <c r="L14" s="81"/>
      <c r="M14" s="81"/>
      <c r="N14" s="81"/>
      <c r="O14" s="81"/>
      <c r="P14" s="81"/>
    </row>
    <row r="15" spans="1:16" ht="16.5" thickBot="1" x14ac:dyDescent="0.3">
      <c r="A15" s="202"/>
      <c r="B15" s="61" t="s">
        <v>88</v>
      </c>
      <c r="C15" s="64"/>
      <c r="D15" s="64"/>
      <c r="E15" s="80"/>
      <c r="F15" s="64"/>
      <c r="G15" s="80"/>
      <c r="H15" s="80"/>
      <c r="I15" s="80"/>
      <c r="J15" s="80"/>
      <c r="K15" s="80"/>
      <c r="L15" s="80"/>
      <c r="M15" s="80"/>
      <c r="N15" s="80"/>
      <c r="O15" s="80"/>
      <c r="P15" s="80"/>
    </row>
    <row r="16" spans="1:16" ht="16.5" thickBot="1" x14ac:dyDescent="0.3">
      <c r="A16" s="202"/>
      <c r="B16" s="111" t="s">
        <v>131</v>
      </c>
      <c r="C16" s="66"/>
      <c r="D16" s="66"/>
      <c r="E16" s="81"/>
      <c r="F16" s="66"/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6" ht="16.5" thickBot="1" x14ac:dyDescent="0.3">
      <c r="A17" s="202"/>
      <c r="B17" s="61" t="s">
        <v>88</v>
      </c>
      <c r="C17" s="64"/>
      <c r="D17" s="64"/>
      <c r="E17" s="80"/>
      <c r="F17" s="64"/>
      <c r="G17" s="80"/>
      <c r="H17" s="80"/>
      <c r="I17" s="80"/>
      <c r="J17" s="80"/>
      <c r="K17" s="80"/>
      <c r="L17" s="80"/>
      <c r="M17" s="80"/>
      <c r="N17" s="80"/>
      <c r="O17" s="80"/>
      <c r="P17" s="80"/>
    </row>
    <row r="18" spans="1:16" ht="16.5" thickBot="1" x14ac:dyDescent="0.3">
      <c r="A18" s="202"/>
      <c r="B18" s="111" t="s">
        <v>133</v>
      </c>
      <c r="C18" s="66"/>
      <c r="D18" s="66"/>
      <c r="E18" s="81"/>
      <c r="F18" s="66"/>
      <c r="G18" s="81"/>
      <c r="H18" s="81"/>
      <c r="I18" s="81"/>
      <c r="J18" s="81"/>
      <c r="K18" s="81"/>
      <c r="L18" s="81"/>
      <c r="M18" s="81"/>
      <c r="N18" s="81"/>
      <c r="O18" s="81"/>
      <c r="P18" s="81"/>
    </row>
    <row r="19" spans="1:16" ht="16.5" thickBot="1" x14ac:dyDescent="0.3">
      <c r="A19" s="201" t="s">
        <v>128</v>
      </c>
      <c r="B19" s="61" t="s">
        <v>88</v>
      </c>
      <c r="C19" s="64"/>
      <c r="D19" s="64"/>
      <c r="E19" s="80"/>
      <c r="F19" s="64"/>
      <c r="G19" s="80"/>
      <c r="H19" s="80"/>
      <c r="I19" s="80"/>
      <c r="J19" s="80"/>
      <c r="K19" s="80"/>
      <c r="L19" s="80"/>
      <c r="M19" s="80"/>
      <c r="N19" s="80"/>
      <c r="O19" s="80"/>
      <c r="P19" s="80"/>
    </row>
    <row r="20" spans="1:16" ht="16.5" thickBot="1" x14ac:dyDescent="0.3">
      <c r="A20" s="202"/>
      <c r="B20" s="110" t="s">
        <v>130</v>
      </c>
      <c r="C20" s="66"/>
      <c r="D20" s="66"/>
      <c r="E20" s="81"/>
      <c r="F20" s="66"/>
      <c r="G20" s="81"/>
      <c r="H20" s="81"/>
      <c r="I20" s="81"/>
      <c r="J20" s="81"/>
      <c r="K20" s="81"/>
      <c r="L20" s="81"/>
      <c r="M20" s="81"/>
      <c r="N20" s="81"/>
      <c r="O20" s="81"/>
      <c r="P20" s="81"/>
    </row>
    <row r="21" spans="1:16" ht="16.5" thickBot="1" x14ac:dyDescent="0.3">
      <c r="A21" s="202"/>
      <c r="B21" s="61" t="s">
        <v>88</v>
      </c>
      <c r="C21" s="64"/>
      <c r="D21" s="64"/>
      <c r="E21" s="80"/>
      <c r="F21" s="64"/>
      <c r="G21" s="80"/>
      <c r="H21" s="80"/>
      <c r="I21" s="80"/>
      <c r="J21" s="80"/>
      <c r="K21" s="80"/>
      <c r="L21" s="80"/>
      <c r="M21" s="80"/>
      <c r="N21" s="80"/>
      <c r="O21" s="80"/>
      <c r="P21" s="80"/>
    </row>
    <row r="22" spans="1:16" ht="16.5" thickBot="1" x14ac:dyDescent="0.3">
      <c r="A22" s="202"/>
      <c r="B22" s="111" t="s">
        <v>131</v>
      </c>
      <c r="C22" s="66"/>
      <c r="D22" s="66"/>
      <c r="E22" s="81"/>
      <c r="F22" s="66"/>
      <c r="G22" s="81"/>
      <c r="H22" s="81"/>
      <c r="I22" s="81"/>
      <c r="J22" s="81"/>
      <c r="K22" s="81"/>
      <c r="L22" s="81"/>
      <c r="M22" s="81"/>
      <c r="N22" s="81"/>
      <c r="O22" s="81"/>
      <c r="P22" s="81"/>
    </row>
    <row r="23" spans="1:16" ht="16.5" thickBot="1" x14ac:dyDescent="0.3">
      <c r="A23" s="202"/>
      <c r="B23" s="61" t="s">
        <v>88</v>
      </c>
      <c r="C23" s="64"/>
      <c r="D23" s="64"/>
      <c r="E23" s="80"/>
      <c r="F23" s="64"/>
      <c r="G23" s="80"/>
      <c r="H23" s="80"/>
      <c r="I23" s="80"/>
      <c r="J23" s="80"/>
      <c r="K23" s="80"/>
      <c r="L23" s="80"/>
      <c r="M23" s="80"/>
      <c r="N23" s="80"/>
      <c r="O23" s="80"/>
      <c r="P23" s="80"/>
    </row>
    <row r="24" spans="1:16" ht="16.5" thickBot="1" x14ac:dyDescent="0.3">
      <c r="A24" s="202"/>
      <c r="B24" s="111" t="s">
        <v>133</v>
      </c>
      <c r="C24" s="66"/>
      <c r="D24" s="66"/>
      <c r="E24" s="81"/>
      <c r="F24" s="66"/>
      <c r="G24" s="81"/>
      <c r="H24" s="81"/>
      <c r="I24" s="81"/>
      <c r="J24" s="81"/>
      <c r="K24" s="81"/>
      <c r="L24" s="81"/>
      <c r="M24" s="81"/>
      <c r="N24" s="81"/>
      <c r="O24" s="81"/>
      <c r="P24" s="81"/>
    </row>
    <row r="25" spans="1:16" ht="16.5" thickBot="1" x14ac:dyDescent="0.3">
      <c r="A25" s="208" t="s">
        <v>129</v>
      </c>
      <c r="B25" s="189" t="s">
        <v>88</v>
      </c>
      <c r="C25" s="64"/>
      <c r="D25" s="64"/>
      <c r="E25" s="80"/>
      <c r="F25" s="64"/>
      <c r="G25" s="80"/>
      <c r="H25" s="80"/>
      <c r="I25" s="80"/>
      <c r="J25" s="80"/>
      <c r="K25" s="80"/>
      <c r="L25" s="80"/>
      <c r="M25" s="80"/>
      <c r="N25" s="80"/>
      <c r="O25" s="80"/>
      <c r="P25" s="80"/>
    </row>
    <row r="26" spans="1:16" ht="16.5" thickBot="1" x14ac:dyDescent="0.3">
      <c r="A26" s="208"/>
      <c r="B26" s="114" t="s">
        <v>130</v>
      </c>
      <c r="C26" s="66"/>
      <c r="D26" s="66"/>
      <c r="E26" s="81"/>
      <c r="F26" s="66"/>
      <c r="G26" s="81"/>
      <c r="H26" s="81"/>
      <c r="I26" s="81"/>
      <c r="J26" s="81"/>
      <c r="K26" s="81"/>
      <c r="L26" s="81"/>
      <c r="M26" s="81"/>
      <c r="N26" s="81"/>
      <c r="O26" s="81"/>
      <c r="P26" s="81"/>
    </row>
    <row r="27" spans="1:16" ht="16.5" thickBot="1" x14ac:dyDescent="0.3">
      <c r="A27" s="208"/>
      <c r="B27" s="189" t="s">
        <v>88</v>
      </c>
      <c r="C27" s="64"/>
      <c r="D27" s="64"/>
      <c r="E27" s="80"/>
      <c r="F27" s="64"/>
      <c r="G27" s="80"/>
      <c r="H27" s="80"/>
      <c r="I27" s="80"/>
      <c r="J27" s="80"/>
      <c r="K27" s="80"/>
      <c r="L27" s="80"/>
      <c r="M27" s="80"/>
      <c r="N27" s="80"/>
      <c r="O27" s="80"/>
      <c r="P27" s="80"/>
    </row>
    <row r="28" spans="1:16" ht="16.5" thickBot="1" x14ac:dyDescent="0.3">
      <c r="A28" s="208"/>
      <c r="B28" s="115" t="s">
        <v>131</v>
      </c>
      <c r="C28" s="66"/>
      <c r="D28" s="66"/>
      <c r="E28" s="81"/>
      <c r="F28" s="66"/>
      <c r="G28" s="81"/>
      <c r="H28" s="81"/>
      <c r="I28" s="81"/>
      <c r="J28" s="81"/>
      <c r="K28" s="81"/>
      <c r="L28" s="81"/>
      <c r="M28" s="81"/>
      <c r="N28" s="81"/>
      <c r="O28" s="81"/>
      <c r="P28" s="81"/>
    </row>
    <row r="29" spans="1:16" ht="16.5" thickBot="1" x14ac:dyDescent="0.3">
      <c r="A29" s="208"/>
      <c r="B29" s="189" t="s">
        <v>88</v>
      </c>
      <c r="C29" s="64"/>
      <c r="D29" s="64"/>
      <c r="E29" s="80"/>
      <c r="F29" s="64"/>
      <c r="G29" s="80"/>
      <c r="H29" s="80"/>
      <c r="I29" s="80"/>
      <c r="J29" s="80"/>
      <c r="K29" s="80"/>
      <c r="L29" s="80"/>
      <c r="M29" s="80"/>
      <c r="N29" s="80"/>
      <c r="O29" s="80"/>
      <c r="P29" s="80"/>
    </row>
    <row r="30" spans="1:16" ht="16.5" thickBot="1" x14ac:dyDescent="0.3">
      <c r="A30" s="208"/>
      <c r="B30" s="111" t="s">
        <v>133</v>
      </c>
      <c r="C30" s="66"/>
      <c r="D30" s="66"/>
      <c r="E30" s="81"/>
      <c r="F30" s="66"/>
      <c r="G30" s="81"/>
      <c r="H30" s="81"/>
      <c r="I30" s="81"/>
      <c r="J30" s="81"/>
      <c r="K30" s="81"/>
      <c r="L30" s="81"/>
      <c r="M30" s="81"/>
      <c r="N30" s="81"/>
      <c r="O30" s="81"/>
      <c r="P30" s="81"/>
    </row>
    <row r="31" spans="1:16" ht="16.5" thickBot="1" x14ac:dyDescent="0.3">
      <c r="A31" s="117"/>
      <c r="B31" s="118" t="s">
        <v>88</v>
      </c>
      <c r="C31" s="64"/>
      <c r="D31" s="64"/>
      <c r="E31" s="80"/>
      <c r="F31" s="64"/>
      <c r="G31" s="80"/>
      <c r="H31" s="80"/>
      <c r="I31" s="80"/>
      <c r="J31" s="80"/>
      <c r="K31" s="80"/>
      <c r="L31" s="80"/>
      <c r="M31" s="80"/>
      <c r="N31" s="80"/>
      <c r="O31" s="80"/>
      <c r="P31" s="80"/>
    </row>
    <row r="32" spans="1:16" ht="16.5" thickBot="1" x14ac:dyDescent="0.3">
      <c r="A32" s="117"/>
      <c r="B32" s="118" t="s">
        <v>136</v>
      </c>
      <c r="C32" s="66"/>
      <c r="D32" s="66"/>
      <c r="E32" s="81"/>
      <c r="F32" s="66"/>
      <c r="G32" s="81"/>
      <c r="H32" s="81"/>
      <c r="I32" s="81"/>
      <c r="J32" s="81"/>
      <c r="K32" s="81"/>
      <c r="L32" s="81"/>
      <c r="M32" s="81"/>
      <c r="N32" s="81"/>
      <c r="O32" s="81"/>
      <c r="P32" s="81"/>
    </row>
    <row r="33" spans="1:16" x14ac:dyDescent="0.25">
      <c r="C33" s="79"/>
      <c r="D33" s="79"/>
      <c r="E33" s="79"/>
      <c r="F33" s="79"/>
      <c r="G33" s="79"/>
      <c r="H33" s="79"/>
    </row>
    <row r="34" spans="1:16" s="56" customFormat="1" ht="18.75" x14ac:dyDescent="0.25">
      <c r="A34" s="55" t="s">
        <v>59</v>
      </c>
      <c r="B34" s="55"/>
      <c r="C34" s="55"/>
      <c r="D34" s="55"/>
      <c r="E34" s="82" t="s">
        <v>57</v>
      </c>
      <c r="F34" s="116">
        <f>Location!H42</f>
        <v>0</v>
      </c>
      <c r="G34" s="55"/>
      <c r="H34" s="55"/>
      <c r="I34" s="55"/>
      <c r="J34" s="55"/>
      <c r="K34" s="55"/>
      <c r="L34" s="55"/>
      <c r="M34" s="55"/>
      <c r="N34" s="55"/>
      <c r="O34" s="55"/>
      <c r="P34" s="55"/>
    </row>
    <row r="35" spans="1:16" s="59" customFormat="1" ht="12.75" x14ac:dyDescent="0.2">
      <c r="A35" s="57" t="s">
        <v>25</v>
      </c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</row>
    <row r="36" spans="1:16" s="54" customFormat="1" ht="12.75" x14ac:dyDescent="0.2">
      <c r="A36" s="103" t="s">
        <v>102</v>
      </c>
      <c r="B36" s="103"/>
      <c r="C36" s="53"/>
      <c r="D36" s="53"/>
      <c r="E36" s="53"/>
      <c r="F36" s="53"/>
      <c r="G36" s="53"/>
      <c r="H36" s="53"/>
      <c r="I36" s="53"/>
      <c r="J36" s="53"/>
      <c r="K36" s="53"/>
      <c r="L36" s="70"/>
    </row>
    <row r="37" spans="1:16" s="59" customFormat="1" ht="12.75" x14ac:dyDescent="0.2">
      <c r="A37" s="57" t="s">
        <v>137</v>
      </c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</row>
    <row r="38" spans="1:16" s="59" customFormat="1" ht="12.75" x14ac:dyDescent="0.2">
      <c r="A38" s="57" t="s">
        <v>54</v>
      </c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</row>
    <row r="39" spans="1:16" s="59" customFormat="1" ht="12.75" x14ac:dyDescent="0.2">
      <c r="A39" s="57" t="s">
        <v>135</v>
      </c>
      <c r="B39" s="57"/>
      <c r="C39" s="58"/>
      <c r="D39" s="58"/>
      <c r="E39" s="58"/>
      <c r="F39" s="57"/>
      <c r="G39" s="58"/>
      <c r="H39" s="58"/>
      <c r="I39" s="57"/>
      <c r="J39" s="58"/>
      <c r="K39" s="57"/>
      <c r="L39" s="58"/>
      <c r="M39" s="57"/>
      <c r="N39" s="58"/>
    </row>
    <row r="40" spans="1:16" s="59" customFormat="1" ht="12.75" x14ac:dyDescent="0.2">
      <c r="A40" s="57" t="s">
        <v>256</v>
      </c>
      <c r="B40" s="57"/>
      <c r="C40" s="58"/>
      <c r="D40" s="58"/>
      <c r="E40" s="58"/>
      <c r="F40" s="57"/>
      <c r="G40" s="58"/>
      <c r="H40" s="58"/>
      <c r="I40" s="57"/>
      <c r="J40" s="58"/>
      <c r="K40" s="57"/>
      <c r="L40" s="58"/>
      <c r="M40" s="57"/>
      <c r="N40" s="58"/>
    </row>
    <row r="41" spans="1:16" ht="51.75" thickBot="1" x14ac:dyDescent="0.3">
      <c r="B41" s="75"/>
      <c r="C41" s="61" t="s">
        <v>51</v>
      </c>
      <c r="D41" s="61" t="s">
        <v>221</v>
      </c>
      <c r="E41" s="61" t="s">
        <v>42</v>
      </c>
      <c r="F41" s="61" t="s">
        <v>45</v>
      </c>
      <c r="G41" s="61" t="s">
        <v>41</v>
      </c>
      <c r="H41" s="61" t="s">
        <v>52</v>
      </c>
      <c r="I41" s="61" t="s">
        <v>43</v>
      </c>
      <c r="J41" s="61" t="s">
        <v>53</v>
      </c>
      <c r="K41" s="61" t="s">
        <v>44</v>
      </c>
      <c r="L41" s="61" t="s">
        <v>46</v>
      </c>
      <c r="M41" s="61" t="s">
        <v>47</v>
      </c>
      <c r="N41" s="61" t="s">
        <v>48</v>
      </c>
      <c r="O41" s="61" t="s">
        <v>49</v>
      </c>
      <c r="P41" s="61" t="s">
        <v>50</v>
      </c>
    </row>
    <row r="42" spans="1:16" ht="60" customHeight="1" thickBot="1" x14ac:dyDescent="0.3">
      <c r="B42" s="61" t="s">
        <v>29</v>
      </c>
      <c r="C42" s="64"/>
      <c r="D42" s="64"/>
      <c r="E42" s="80"/>
      <c r="F42" s="64"/>
      <c r="G42" s="80"/>
      <c r="H42" s="80"/>
      <c r="I42" s="80"/>
      <c r="J42" s="80"/>
      <c r="K42" s="80"/>
      <c r="L42" s="80"/>
      <c r="M42" s="80"/>
      <c r="N42" s="80"/>
      <c r="O42" s="80"/>
      <c r="P42" s="80"/>
    </row>
    <row r="43" spans="1:16" ht="60" customHeight="1" thickBot="1" x14ac:dyDescent="0.3">
      <c r="B43" s="61" t="s">
        <v>95</v>
      </c>
      <c r="C43" s="64"/>
      <c r="D43" s="64"/>
      <c r="E43" s="80"/>
      <c r="F43" s="64"/>
      <c r="G43" s="80"/>
      <c r="H43" s="80"/>
      <c r="I43" s="80"/>
      <c r="J43" s="80"/>
      <c r="K43" s="80"/>
      <c r="L43" s="80"/>
      <c r="M43" s="80"/>
      <c r="N43" s="80"/>
      <c r="O43" s="80"/>
      <c r="P43" s="80"/>
    </row>
    <row r="44" spans="1:16" ht="60" customHeight="1" thickBot="1" x14ac:dyDescent="0.3">
      <c r="B44" s="61" t="s">
        <v>30</v>
      </c>
      <c r="C44" s="64"/>
      <c r="D44" s="64"/>
      <c r="E44" s="80"/>
      <c r="F44" s="64"/>
      <c r="G44" s="80"/>
      <c r="H44" s="80"/>
      <c r="I44" s="80"/>
      <c r="J44" s="80"/>
      <c r="K44" s="80"/>
      <c r="L44" s="80"/>
      <c r="M44" s="80"/>
      <c r="N44" s="80"/>
      <c r="O44" s="80"/>
      <c r="P44" s="80"/>
    </row>
    <row r="45" spans="1:16" ht="16.5" customHeight="1" thickBot="1" x14ac:dyDescent="0.3">
      <c r="A45" s="201" t="s">
        <v>128</v>
      </c>
      <c r="B45" s="61" t="s">
        <v>88</v>
      </c>
      <c r="C45" s="64"/>
      <c r="D45" s="64"/>
      <c r="E45" s="80"/>
      <c r="F45" s="64"/>
      <c r="G45" s="80"/>
      <c r="H45" s="80"/>
      <c r="I45" s="80"/>
      <c r="J45" s="80"/>
      <c r="K45" s="80"/>
      <c r="L45" s="80"/>
      <c r="M45" s="80"/>
      <c r="N45" s="80"/>
      <c r="O45" s="80"/>
      <c r="P45" s="80"/>
    </row>
    <row r="46" spans="1:16" ht="16.5" thickBot="1" x14ac:dyDescent="0.3">
      <c r="A46" s="202"/>
      <c r="B46" s="110" t="s">
        <v>130</v>
      </c>
      <c r="C46" s="66"/>
      <c r="D46" s="66"/>
      <c r="E46" s="81"/>
      <c r="F46" s="66"/>
      <c r="G46" s="81"/>
      <c r="H46" s="81"/>
      <c r="I46" s="81"/>
      <c r="J46" s="81"/>
      <c r="K46" s="81"/>
      <c r="L46" s="81"/>
      <c r="M46" s="81"/>
      <c r="N46" s="81"/>
      <c r="O46" s="81"/>
      <c r="P46" s="81"/>
    </row>
    <row r="47" spans="1:16" ht="16.5" thickBot="1" x14ac:dyDescent="0.3">
      <c r="A47" s="202"/>
      <c r="B47" s="61" t="s">
        <v>88</v>
      </c>
      <c r="C47" s="64"/>
      <c r="D47" s="64"/>
      <c r="E47" s="80"/>
      <c r="F47" s="64"/>
      <c r="G47" s="80"/>
      <c r="H47" s="80"/>
      <c r="I47" s="80"/>
      <c r="J47" s="80"/>
      <c r="K47" s="80"/>
      <c r="L47" s="80"/>
      <c r="M47" s="80"/>
      <c r="N47" s="80"/>
      <c r="O47" s="80"/>
      <c r="P47" s="80"/>
    </row>
    <row r="48" spans="1:16" ht="16.5" thickBot="1" x14ac:dyDescent="0.3">
      <c r="A48" s="202"/>
      <c r="B48" s="111" t="s">
        <v>131</v>
      </c>
      <c r="C48" s="66"/>
      <c r="D48" s="66"/>
      <c r="E48" s="81"/>
      <c r="F48" s="66"/>
      <c r="G48" s="81"/>
      <c r="H48" s="81"/>
      <c r="I48" s="81"/>
      <c r="J48" s="81"/>
      <c r="K48" s="81"/>
      <c r="L48" s="81"/>
      <c r="M48" s="81"/>
      <c r="N48" s="81"/>
      <c r="O48" s="81"/>
      <c r="P48" s="81"/>
    </row>
    <row r="49" spans="1:16" ht="16.5" thickBot="1" x14ac:dyDescent="0.3">
      <c r="A49" s="202"/>
      <c r="B49" s="61" t="s">
        <v>88</v>
      </c>
      <c r="C49" s="64"/>
      <c r="D49" s="64"/>
      <c r="E49" s="80"/>
      <c r="F49" s="64"/>
      <c r="G49" s="80"/>
      <c r="H49" s="80"/>
      <c r="I49" s="80"/>
      <c r="J49" s="80"/>
      <c r="K49" s="80"/>
      <c r="L49" s="80"/>
      <c r="M49" s="80"/>
      <c r="N49" s="80"/>
      <c r="O49" s="80"/>
      <c r="P49" s="80"/>
    </row>
    <row r="50" spans="1:16" ht="16.5" thickBot="1" x14ac:dyDescent="0.3">
      <c r="A50" s="203"/>
      <c r="B50" s="111" t="s">
        <v>133</v>
      </c>
      <c r="C50" s="66"/>
      <c r="D50" s="66"/>
      <c r="E50" s="81"/>
      <c r="F50" s="66"/>
      <c r="G50" s="81"/>
      <c r="H50" s="81"/>
      <c r="I50" s="81"/>
      <c r="J50" s="81"/>
      <c r="K50" s="81"/>
      <c r="L50" s="81"/>
      <c r="M50" s="81"/>
      <c r="N50" s="81"/>
      <c r="O50" s="81"/>
      <c r="P50" s="81"/>
    </row>
    <row r="51" spans="1:16" ht="16.5" customHeight="1" thickBot="1" x14ac:dyDescent="0.3">
      <c r="A51" s="201" t="s">
        <v>129</v>
      </c>
      <c r="B51" s="61" t="s">
        <v>88</v>
      </c>
      <c r="C51" s="64"/>
      <c r="D51" s="64"/>
      <c r="E51" s="80"/>
      <c r="F51" s="64"/>
      <c r="G51" s="80"/>
      <c r="H51" s="80"/>
      <c r="I51" s="80"/>
      <c r="J51" s="80"/>
      <c r="K51" s="80"/>
      <c r="L51" s="80"/>
      <c r="M51" s="80"/>
      <c r="N51" s="80"/>
      <c r="O51" s="80"/>
      <c r="P51" s="80"/>
    </row>
    <row r="52" spans="1:16" ht="16.5" thickBot="1" x14ac:dyDescent="0.3">
      <c r="A52" s="202"/>
      <c r="B52" s="110" t="s">
        <v>130</v>
      </c>
      <c r="C52" s="66"/>
      <c r="D52" s="66"/>
      <c r="E52" s="81"/>
      <c r="F52" s="66"/>
      <c r="G52" s="81"/>
      <c r="H52" s="81"/>
      <c r="I52" s="81"/>
      <c r="J52" s="81"/>
      <c r="K52" s="81"/>
      <c r="L52" s="81"/>
      <c r="M52" s="81"/>
      <c r="N52" s="81"/>
      <c r="O52" s="81"/>
      <c r="P52" s="81"/>
    </row>
    <row r="53" spans="1:16" ht="16.5" thickBot="1" x14ac:dyDescent="0.3">
      <c r="A53" s="202"/>
      <c r="B53" s="61" t="s">
        <v>88</v>
      </c>
      <c r="C53" s="64"/>
      <c r="D53" s="64"/>
      <c r="E53" s="80"/>
      <c r="F53" s="64"/>
      <c r="G53" s="80"/>
      <c r="H53" s="80"/>
      <c r="I53" s="80"/>
      <c r="J53" s="80"/>
      <c r="K53" s="80"/>
      <c r="L53" s="80"/>
      <c r="M53" s="80"/>
      <c r="N53" s="80"/>
      <c r="O53" s="80"/>
      <c r="P53" s="80"/>
    </row>
    <row r="54" spans="1:16" ht="16.5" thickBot="1" x14ac:dyDescent="0.3">
      <c r="A54" s="202"/>
      <c r="B54" s="111" t="s">
        <v>131</v>
      </c>
      <c r="C54" s="66"/>
      <c r="D54" s="66"/>
      <c r="E54" s="81"/>
      <c r="F54" s="66"/>
      <c r="G54" s="81"/>
      <c r="H54" s="81"/>
      <c r="I54" s="81"/>
      <c r="J54" s="81"/>
      <c r="K54" s="81"/>
      <c r="L54" s="81"/>
      <c r="M54" s="81"/>
      <c r="N54" s="81"/>
      <c r="O54" s="81"/>
      <c r="P54" s="81"/>
    </row>
    <row r="55" spans="1:16" ht="16.5" thickBot="1" x14ac:dyDescent="0.3">
      <c r="A55" s="202"/>
      <c r="B55" s="61" t="s">
        <v>88</v>
      </c>
      <c r="C55" s="64"/>
      <c r="D55" s="64"/>
      <c r="E55" s="80"/>
      <c r="F55" s="64"/>
      <c r="G55" s="80"/>
      <c r="H55" s="80"/>
      <c r="I55" s="80"/>
      <c r="J55" s="80"/>
      <c r="K55" s="80"/>
      <c r="L55" s="80"/>
      <c r="M55" s="80"/>
      <c r="N55" s="80"/>
      <c r="O55" s="80"/>
      <c r="P55" s="80"/>
    </row>
    <row r="56" spans="1:16" ht="16.5" thickBot="1" x14ac:dyDescent="0.3">
      <c r="A56" s="204"/>
      <c r="B56" s="111" t="s">
        <v>133</v>
      </c>
      <c r="C56" s="66"/>
      <c r="D56" s="66"/>
      <c r="E56" s="81"/>
      <c r="F56" s="66"/>
      <c r="G56" s="81"/>
      <c r="H56" s="81"/>
      <c r="I56" s="81"/>
      <c r="J56" s="81"/>
      <c r="K56" s="81"/>
      <c r="L56" s="81"/>
      <c r="M56" s="81"/>
      <c r="N56" s="81"/>
      <c r="O56" s="81"/>
      <c r="P56" s="81"/>
    </row>
    <row r="57" spans="1:16" ht="16.5" customHeight="1" thickBot="1" x14ac:dyDescent="0.3">
      <c r="A57" s="205" t="s">
        <v>132</v>
      </c>
      <c r="B57" s="109" t="s">
        <v>88</v>
      </c>
      <c r="C57" s="64"/>
      <c r="D57" s="64"/>
      <c r="E57" s="80"/>
      <c r="F57" s="64"/>
      <c r="G57" s="80"/>
      <c r="H57" s="80"/>
      <c r="I57" s="80"/>
      <c r="J57" s="80"/>
      <c r="K57" s="80"/>
      <c r="L57" s="80"/>
      <c r="M57" s="80"/>
      <c r="N57" s="80"/>
      <c r="O57" s="80"/>
      <c r="P57" s="80"/>
    </row>
    <row r="58" spans="1:16" ht="16.5" thickBot="1" x14ac:dyDescent="0.3">
      <c r="A58" s="206"/>
      <c r="B58" s="114" t="s">
        <v>130</v>
      </c>
      <c r="C58" s="66"/>
      <c r="D58" s="66"/>
      <c r="E58" s="81"/>
      <c r="F58" s="66"/>
      <c r="G58" s="81"/>
      <c r="H58" s="81"/>
      <c r="I58" s="81"/>
      <c r="J58" s="81"/>
      <c r="K58" s="81"/>
      <c r="L58" s="81"/>
      <c r="M58" s="81"/>
      <c r="N58" s="81"/>
      <c r="O58" s="81"/>
      <c r="P58" s="81"/>
    </row>
    <row r="59" spans="1:16" ht="16.5" thickBot="1" x14ac:dyDescent="0.3">
      <c r="A59" s="206"/>
      <c r="B59" s="109" t="s">
        <v>88</v>
      </c>
      <c r="C59" s="64"/>
      <c r="D59" s="64"/>
      <c r="E59" s="80"/>
      <c r="F59" s="64"/>
      <c r="G59" s="80"/>
      <c r="H59" s="80"/>
      <c r="I59" s="80"/>
      <c r="J59" s="80"/>
      <c r="K59" s="80"/>
      <c r="L59" s="80"/>
      <c r="M59" s="80"/>
      <c r="N59" s="80"/>
      <c r="O59" s="80"/>
      <c r="P59" s="80"/>
    </row>
    <row r="60" spans="1:16" ht="16.5" thickBot="1" x14ac:dyDescent="0.3">
      <c r="A60" s="206"/>
      <c r="B60" s="115" t="s">
        <v>131</v>
      </c>
      <c r="C60" s="66"/>
      <c r="D60" s="66"/>
      <c r="E60" s="81"/>
      <c r="F60" s="66"/>
      <c r="G60" s="81"/>
      <c r="H60" s="81"/>
      <c r="I60" s="81"/>
      <c r="J60" s="81"/>
      <c r="K60" s="81"/>
      <c r="L60" s="81"/>
      <c r="M60" s="81"/>
      <c r="N60" s="81"/>
      <c r="O60" s="81"/>
      <c r="P60" s="81"/>
    </row>
    <row r="61" spans="1:16" ht="16.5" thickBot="1" x14ac:dyDescent="0.3">
      <c r="A61" s="206"/>
      <c r="B61" s="109" t="s">
        <v>88</v>
      </c>
      <c r="C61" s="64"/>
      <c r="D61" s="64"/>
      <c r="E61" s="80"/>
      <c r="F61" s="64"/>
      <c r="G61" s="80"/>
      <c r="H61" s="80"/>
      <c r="I61" s="80"/>
      <c r="J61" s="80"/>
      <c r="K61" s="80"/>
      <c r="L61" s="80"/>
      <c r="M61" s="80"/>
      <c r="N61" s="80"/>
      <c r="O61" s="80"/>
      <c r="P61" s="80"/>
    </row>
    <row r="62" spans="1:16" ht="16.5" thickBot="1" x14ac:dyDescent="0.3">
      <c r="A62" s="207"/>
      <c r="B62" s="111" t="s">
        <v>133</v>
      </c>
      <c r="C62" s="66"/>
      <c r="D62" s="66"/>
      <c r="E62" s="81"/>
      <c r="F62" s="66"/>
      <c r="G62" s="81"/>
      <c r="H62" s="81"/>
      <c r="I62" s="81"/>
      <c r="J62" s="81"/>
      <c r="K62" s="81"/>
      <c r="L62" s="81"/>
      <c r="M62" s="81"/>
      <c r="N62" s="81"/>
      <c r="O62" s="81"/>
      <c r="P62" s="81"/>
    </row>
    <row r="63" spans="1:16" ht="16.5" thickBot="1" x14ac:dyDescent="0.3">
      <c r="A63" s="117"/>
      <c r="B63" s="118" t="s">
        <v>88</v>
      </c>
      <c r="C63" s="64"/>
      <c r="D63" s="64"/>
      <c r="E63" s="80"/>
      <c r="F63" s="64"/>
      <c r="G63" s="80"/>
      <c r="H63" s="80"/>
      <c r="I63" s="80"/>
      <c r="J63" s="80"/>
      <c r="K63" s="80"/>
      <c r="L63" s="80"/>
      <c r="M63" s="80"/>
      <c r="N63" s="80"/>
      <c r="O63" s="80"/>
      <c r="P63" s="80"/>
    </row>
    <row r="64" spans="1:16" ht="16.5" thickBot="1" x14ac:dyDescent="0.3">
      <c r="A64" s="117"/>
      <c r="B64" s="118" t="s">
        <v>136</v>
      </c>
      <c r="C64" s="66"/>
      <c r="D64" s="66"/>
      <c r="E64" s="81"/>
      <c r="F64" s="66"/>
      <c r="G64" s="81"/>
      <c r="H64" s="81"/>
      <c r="I64" s="81"/>
      <c r="J64" s="81"/>
      <c r="K64" s="81"/>
      <c r="L64" s="81"/>
      <c r="M64" s="81"/>
      <c r="N64" s="81"/>
      <c r="O64" s="81"/>
      <c r="P64" s="81"/>
    </row>
  </sheetData>
  <sheetProtection sheet="1" objects="1" scenarios="1"/>
  <mergeCells count="6">
    <mergeCell ref="A57:A62"/>
    <mergeCell ref="A13:A18"/>
    <mergeCell ref="A19:A24"/>
    <mergeCell ref="A25:A30"/>
    <mergeCell ref="A45:A50"/>
    <mergeCell ref="A51:A5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1</vt:i4>
      </vt:variant>
    </vt:vector>
  </HeadingPairs>
  <TitlesOfParts>
    <vt:vector size="22" baseType="lpstr">
      <vt:lpstr>Page de garde</vt:lpstr>
      <vt:lpstr>Mode d'emploi</vt:lpstr>
      <vt:lpstr>Location</vt:lpstr>
      <vt:lpstr>options CFG1</vt:lpstr>
      <vt:lpstr>options CFG2</vt:lpstr>
      <vt:lpstr>options CFG3</vt:lpstr>
      <vt:lpstr>options CFG4</vt:lpstr>
      <vt:lpstr>options CFG5</vt:lpstr>
      <vt:lpstr>options CFG6</vt:lpstr>
      <vt:lpstr>options CFG7</vt:lpstr>
      <vt:lpstr>options CFG8</vt:lpstr>
      <vt:lpstr>options CFG9</vt:lpstr>
      <vt:lpstr>Copies</vt:lpstr>
      <vt:lpstr>SVC Accès Badge</vt:lpstr>
      <vt:lpstr>SVC Administration</vt:lpstr>
      <vt:lpstr>SVC Gestion flux</vt:lpstr>
      <vt:lpstr>SVC Fax</vt:lpstr>
      <vt:lpstr>SVC OCR</vt:lpstr>
      <vt:lpstr>Prestations</vt:lpstr>
      <vt:lpstr>Simulation</vt:lpstr>
      <vt:lpstr>récapSimulation</vt:lpstr>
      <vt:lpstr>Location!Impression_des_titres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2023-04-11T10:08:39Z</dcterms:created>
  <dcterms:modified xsi:type="dcterms:W3CDTF">2024-09-24T17:11:15Z</dcterms:modified>
</cp:coreProperties>
</file>