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w941301-13-mp\mp\GESTION DES MARCHES\MARCHESenREDAC\2024.13 NETTOYAGE VAR\3. DCE\"/>
    </mc:Choice>
  </mc:AlternateContent>
  <bookViews>
    <workbookView xWindow="-20" yWindow="-20" windowWidth="12300" windowHeight="5960" activeTab="2"/>
  </bookViews>
  <sheets>
    <sheet name="Explication" sheetId="7" r:id="rId1"/>
    <sheet name="listes" sheetId="3" r:id="rId2"/>
    <sheet name="détail de prix" sheetId="1" r:id="rId3"/>
    <sheet name="récap général" sheetId="2" r:id="rId4"/>
    <sheet name="BPU" sheetId="14" r:id="rId5"/>
    <sheet name="Matériel" sheetId="9" r:id="rId6"/>
    <sheet name="Produits" sheetId="12" r:id="rId7"/>
  </sheets>
  <externalReferences>
    <externalReference r:id="rId8"/>
  </externalReferences>
  <definedNames>
    <definedName name="_xlnm._FilterDatabase" localSheetId="2" hidden="1">'détail de prix'!#REF!</definedName>
    <definedName name="_xlnm._FilterDatabase" localSheetId="3" hidden="1">'récap général'!$A$1:$O$9</definedName>
    <definedName name="_xlnm.Print_Titles" localSheetId="4">BPU!$2:$2</definedName>
    <definedName name="_xlnm.Print_Titles" localSheetId="2">'détail de prix'!$1:$4</definedName>
    <definedName name="_xlnm.Print_Area" localSheetId="2">'détail de prix'!$A$1:$X$59</definedName>
    <definedName name="_xlnm.Print_Area" localSheetId="1">listes!$A$1:$E$64</definedName>
    <definedName name="_xlnm.Print_Area" localSheetId="5">Matériel!$A$1:$F$29</definedName>
    <definedName name="_xlnm.Print_Area" localSheetId="6">Produits!$A$1:$H$31</definedName>
    <definedName name="_xlnm.Print_Area" localSheetId="3">'récap général'!$A$1:$M$8</definedName>
  </definedNames>
  <calcPr calcId="162913"/>
</workbook>
</file>

<file path=xl/calcChain.xml><?xml version="1.0" encoding="utf-8"?>
<calcChain xmlns="http://schemas.openxmlformats.org/spreadsheetml/2006/main">
  <c r="V63" i="1" l="1"/>
  <c r="X42" i="1"/>
  <c r="X28" i="1"/>
  <c r="D7" i="2" l="1"/>
  <c r="D6" i="2"/>
  <c r="W63" i="1"/>
  <c r="X63" i="1"/>
  <c r="D8" i="2" l="1"/>
  <c r="H50" i="1"/>
  <c r="M38" i="1"/>
  <c r="N38" i="1"/>
  <c r="P38" i="1"/>
  <c r="Q38" i="1"/>
  <c r="R38" i="1"/>
  <c r="S38" i="1"/>
  <c r="T38" i="1" s="1"/>
  <c r="H40" i="1"/>
  <c r="H43" i="1" s="1"/>
  <c r="H52" i="1"/>
  <c r="H51" i="1"/>
  <c r="H57" i="1" l="1"/>
  <c r="L38" i="1"/>
  <c r="U38" i="1"/>
  <c r="V38" i="1" s="1"/>
  <c r="W38" i="1" s="1"/>
  <c r="X25" i="1"/>
  <c r="A2" i="14" l="1"/>
  <c r="H58" i="1" l="1"/>
  <c r="X38" i="1" l="1"/>
  <c r="C56" i="1" l="1"/>
  <c r="C55" i="1"/>
  <c r="C54" i="1"/>
  <c r="C53" i="1"/>
  <c r="C52" i="1"/>
  <c r="H56" i="1" l="1"/>
  <c r="C43" i="1"/>
  <c r="S40" i="1"/>
  <c r="R40" i="1"/>
  <c r="Q40" i="1"/>
  <c r="P40" i="1"/>
  <c r="O40" i="1"/>
  <c r="O41" i="1" s="1"/>
  <c r="N40" i="1"/>
  <c r="M40" i="1"/>
  <c r="L40" i="1"/>
  <c r="O43" i="1" l="1"/>
  <c r="O54" i="1"/>
  <c r="C29" i="1"/>
  <c r="S26" i="1"/>
  <c r="R26" i="1"/>
  <c r="Q26" i="1"/>
  <c r="P26" i="1"/>
  <c r="O26" i="1"/>
  <c r="N26" i="1"/>
  <c r="M26" i="1"/>
  <c r="L26" i="1"/>
  <c r="H55" i="1" l="1"/>
  <c r="H26" i="1"/>
  <c r="L17" i="1"/>
  <c r="M17" i="1"/>
  <c r="N17" i="1"/>
  <c r="O17" i="1"/>
  <c r="P17" i="1"/>
  <c r="Q17" i="1"/>
  <c r="R17" i="1"/>
  <c r="S17" i="1"/>
  <c r="T17" i="1" s="1"/>
  <c r="U17" i="1" s="1"/>
  <c r="V17" i="1" s="1"/>
  <c r="W17" i="1" s="1"/>
  <c r="X17" i="1" s="1"/>
  <c r="M18" i="1"/>
  <c r="O18" i="1"/>
  <c r="Q18" i="1"/>
  <c r="R18" i="1"/>
  <c r="S18" i="1"/>
  <c r="T18" i="1" s="1"/>
  <c r="U18" i="1" s="1"/>
  <c r="Q19" i="1"/>
  <c r="R19" i="1"/>
  <c r="S19" i="1"/>
  <c r="T19" i="1" s="1"/>
  <c r="M20" i="1"/>
  <c r="O20" i="1"/>
  <c r="Q20" i="1"/>
  <c r="R20" i="1"/>
  <c r="S20" i="1"/>
  <c r="T20" i="1" s="1"/>
  <c r="U20" i="1" s="1"/>
  <c r="Q21" i="1"/>
  <c r="R21" i="1"/>
  <c r="S21" i="1"/>
  <c r="T21" i="1" s="1"/>
  <c r="Q22" i="1"/>
  <c r="R22" i="1"/>
  <c r="S22" i="1"/>
  <c r="T22" i="1" s="1"/>
  <c r="M22" i="1" s="1"/>
  <c r="M23" i="1"/>
  <c r="O23" i="1"/>
  <c r="Q23" i="1"/>
  <c r="R23" i="1"/>
  <c r="S23" i="1"/>
  <c r="T23" i="1" s="1"/>
  <c r="Q24" i="1"/>
  <c r="R24" i="1"/>
  <c r="S24" i="1"/>
  <c r="T24" i="1" s="1"/>
  <c r="M24" i="1" s="1"/>
  <c r="L25" i="1"/>
  <c r="M25" i="1"/>
  <c r="N25" i="1"/>
  <c r="O25" i="1"/>
  <c r="P25" i="1"/>
  <c r="Q25" i="1"/>
  <c r="R25" i="1"/>
  <c r="S25" i="1"/>
  <c r="T25" i="1" s="1"/>
  <c r="U25" i="1" s="1"/>
  <c r="V25" i="1" s="1"/>
  <c r="W25" i="1"/>
  <c r="K24" i="1"/>
  <c r="K23" i="1"/>
  <c r="K22" i="1"/>
  <c r="K21" i="1"/>
  <c r="K20" i="1"/>
  <c r="K19" i="1"/>
  <c r="K18" i="1"/>
  <c r="H27" i="1" l="1"/>
  <c r="T26" i="1"/>
  <c r="V20" i="1"/>
  <c r="W20" i="1" s="1"/>
  <c r="X20" i="1" s="1"/>
  <c r="V18" i="1"/>
  <c r="W18" i="1" s="1"/>
  <c r="X18" i="1" s="1"/>
  <c r="L21" i="1"/>
  <c r="N21" i="1"/>
  <c r="P21" i="1"/>
  <c r="M21" i="1"/>
  <c r="O21" i="1"/>
  <c r="U21" i="1"/>
  <c r="V21" i="1" s="1"/>
  <c r="W21" i="1" s="1"/>
  <c r="X21" i="1" s="1"/>
  <c r="L23" i="1"/>
  <c r="N23" i="1"/>
  <c r="P23" i="1"/>
  <c r="U23" i="1"/>
  <c r="V23" i="1" s="1"/>
  <c r="W23" i="1" s="1"/>
  <c r="X23" i="1" s="1"/>
  <c r="L19" i="1"/>
  <c r="N19" i="1"/>
  <c r="P19" i="1"/>
  <c r="M19" i="1"/>
  <c r="O19" i="1"/>
  <c r="U19" i="1"/>
  <c r="V19" i="1" s="1"/>
  <c r="W19" i="1" s="1"/>
  <c r="X19" i="1" s="1"/>
  <c r="P24" i="1"/>
  <c r="N24" i="1"/>
  <c r="L24" i="1"/>
  <c r="P22" i="1"/>
  <c r="N22" i="1"/>
  <c r="L22" i="1"/>
  <c r="P20" i="1"/>
  <c r="N20" i="1"/>
  <c r="L20" i="1"/>
  <c r="P18" i="1"/>
  <c r="N18" i="1"/>
  <c r="L18" i="1"/>
  <c r="U24" i="1"/>
  <c r="V24" i="1" s="1"/>
  <c r="W24" i="1" s="1"/>
  <c r="X24" i="1" s="1"/>
  <c r="O24" i="1"/>
  <c r="U22" i="1"/>
  <c r="V22" i="1" s="1"/>
  <c r="W22" i="1" s="1"/>
  <c r="X22" i="1" s="1"/>
  <c r="O22" i="1"/>
  <c r="H29" i="1" l="1"/>
  <c r="H53" i="1"/>
  <c r="U26" i="1"/>
  <c r="T56" i="1" l="1"/>
  <c r="V26" i="1"/>
  <c r="Q56" i="1" l="1"/>
  <c r="R56" i="1"/>
  <c r="S56" i="1"/>
  <c r="W26" i="1"/>
  <c r="N56" i="1" l="1"/>
  <c r="O56" i="1"/>
  <c r="L56" i="1"/>
  <c r="M56" i="1"/>
  <c r="U56" i="1"/>
  <c r="P56" i="1"/>
  <c r="X26" i="1"/>
  <c r="V56" i="1" l="1"/>
  <c r="W56" i="1" l="1"/>
  <c r="S35" i="1"/>
  <c r="T35" i="1" s="1"/>
  <c r="Q35" i="1"/>
  <c r="R35" i="1"/>
  <c r="X56" i="1" l="1"/>
  <c r="L35" i="1"/>
  <c r="U35" i="1"/>
  <c r="P35" i="1"/>
  <c r="M35" i="1"/>
  <c r="A1" i="12" l="1"/>
  <c r="A1" i="9"/>
  <c r="A1" i="2"/>
  <c r="A1" i="1"/>
  <c r="A1" i="3"/>
  <c r="K37" i="1" l="1"/>
  <c r="K35" i="1"/>
  <c r="V35" i="1" s="1"/>
  <c r="W35" i="1" s="1"/>
  <c r="X35" i="1" s="1"/>
  <c r="K34" i="1"/>
  <c r="K36" i="1"/>
  <c r="K10" i="1" l="1"/>
  <c r="Q10" i="1"/>
  <c r="R10" i="1"/>
  <c r="S10" i="1"/>
  <c r="T10" i="1" s="1"/>
  <c r="K11" i="1"/>
  <c r="M11" i="1"/>
  <c r="N11" i="1"/>
  <c r="O11" i="1"/>
  <c r="P11" i="1"/>
  <c r="Q11" i="1"/>
  <c r="R11" i="1"/>
  <c r="S11" i="1"/>
  <c r="T11" i="1" s="1"/>
  <c r="K9" i="1"/>
  <c r="Q9" i="1"/>
  <c r="R9" i="1"/>
  <c r="S9" i="1"/>
  <c r="T9" i="1" s="1"/>
  <c r="N9" i="1" l="1"/>
  <c r="M9" i="1"/>
  <c r="O9" i="1"/>
  <c r="P9" i="1"/>
  <c r="M10" i="1"/>
  <c r="O10" i="1"/>
  <c r="L10" i="1"/>
  <c r="N10" i="1"/>
  <c r="P10" i="1"/>
  <c r="U10" i="1"/>
  <c r="V10" i="1" s="1"/>
  <c r="W10" i="1" s="1"/>
  <c r="X10" i="1" s="1"/>
  <c r="U11" i="1"/>
  <c r="V11" i="1" s="1"/>
  <c r="W11" i="1" s="1"/>
  <c r="X11" i="1" s="1"/>
  <c r="L11" i="1"/>
  <c r="L9" i="1"/>
  <c r="U9" i="1"/>
  <c r="H41" i="1" l="1"/>
  <c r="H54" i="1" s="1"/>
  <c r="T40" i="1"/>
  <c r="V9" i="1"/>
  <c r="U40" i="1" l="1"/>
  <c r="W9" i="1"/>
  <c r="K12" i="1"/>
  <c r="K13" i="1"/>
  <c r="K14" i="1"/>
  <c r="K15" i="1"/>
  <c r="K16" i="1"/>
  <c r="V40" i="1" l="1"/>
  <c r="X9" i="1"/>
  <c r="W40" i="1" l="1"/>
  <c r="X40" i="1" l="1"/>
  <c r="C58" i="1"/>
  <c r="A50" i="1"/>
  <c r="A51" i="1" s="1"/>
  <c r="A52" i="1" s="1"/>
  <c r="A53" i="1" s="1"/>
  <c r="A54" i="1" s="1"/>
  <c r="A55" i="1" s="1"/>
  <c r="A57" i="1" s="1"/>
  <c r="T58" i="1" l="1"/>
  <c r="N58" i="1"/>
  <c r="P58" i="1"/>
  <c r="L58" i="1"/>
  <c r="T57" i="1"/>
  <c r="Q58" i="1"/>
  <c r="R58" i="1"/>
  <c r="O58" i="1"/>
  <c r="S58" i="1"/>
  <c r="S57" i="1" l="1"/>
  <c r="L57" i="1"/>
  <c r="Q57" i="1"/>
  <c r="M58" i="1"/>
  <c r="R57" i="1"/>
  <c r="V58" i="1"/>
  <c r="U58" i="1"/>
  <c r="O57" i="1" l="1"/>
  <c r="N57" i="1"/>
  <c r="M57" i="1"/>
  <c r="V57" i="1"/>
  <c r="P57" i="1"/>
  <c r="U57" i="1"/>
  <c r="W57" i="1" l="1"/>
  <c r="X58" i="1"/>
  <c r="W58" i="1"/>
  <c r="X57" i="1" l="1"/>
  <c r="B3" i="12"/>
  <c r="B1" i="3" l="1"/>
  <c r="X6" i="1"/>
  <c r="X31" i="1" s="1"/>
  <c r="X45" i="1" s="1"/>
  <c r="R37" i="1"/>
  <c r="Q37" i="1"/>
  <c r="R36" i="1"/>
  <c r="Q36" i="1"/>
  <c r="R16" i="1"/>
  <c r="Q16" i="1"/>
  <c r="R15" i="1"/>
  <c r="Q15" i="1"/>
  <c r="R14" i="1"/>
  <c r="Q14" i="1"/>
  <c r="R13" i="1"/>
  <c r="Q13" i="1"/>
  <c r="R12" i="1"/>
  <c r="R27" i="1" s="1"/>
  <c r="Q12" i="1"/>
  <c r="A2" i="9"/>
  <c r="A2" i="2"/>
  <c r="A5" i="2"/>
  <c r="C50" i="1"/>
  <c r="C51" i="1"/>
  <c r="A6" i="2"/>
  <c r="A7" i="2"/>
  <c r="C57" i="1"/>
  <c r="Q34" i="1"/>
  <c r="R34" i="1"/>
  <c r="S37" i="1"/>
  <c r="T37" i="1" s="1"/>
  <c r="N37" i="1" s="1"/>
  <c r="N35" i="1" s="1"/>
  <c r="S12" i="1"/>
  <c r="T12" i="1" s="1"/>
  <c r="S14" i="1"/>
  <c r="T14" i="1" s="1"/>
  <c r="L14" i="1" s="1"/>
  <c r="S36" i="1"/>
  <c r="T36" i="1" s="1"/>
  <c r="N36" i="1" s="1"/>
  <c r="S34" i="1"/>
  <c r="T34" i="1" s="1"/>
  <c r="T41" i="1" s="1"/>
  <c r="S16" i="1"/>
  <c r="T16" i="1" s="1"/>
  <c r="S13" i="1"/>
  <c r="T13" i="1" s="1"/>
  <c r="O13" i="1" s="1"/>
  <c r="S15" i="1"/>
  <c r="T15" i="1" s="1"/>
  <c r="Q41" i="1" l="1"/>
  <c r="Q50" i="1"/>
  <c r="Q27" i="1"/>
  <c r="Q53" i="1" s="1"/>
  <c r="R41" i="1"/>
  <c r="R54" i="1" s="1"/>
  <c r="T54" i="1"/>
  <c r="T43" i="1"/>
  <c r="S41" i="1"/>
  <c r="S54" i="1" s="1"/>
  <c r="R50" i="1"/>
  <c r="T27" i="1"/>
  <c r="T51" i="1"/>
  <c r="Q43" i="1"/>
  <c r="Q54" i="1"/>
  <c r="R29" i="1"/>
  <c r="R53" i="1"/>
  <c r="M34" i="1"/>
  <c r="M12" i="1"/>
  <c r="B6" i="2"/>
  <c r="L37" i="1"/>
  <c r="U37" i="1"/>
  <c r="V37" i="1" s="1"/>
  <c r="W37" i="1" s="1"/>
  <c r="X37" i="1" s="1"/>
  <c r="M37" i="1"/>
  <c r="P37" i="1"/>
  <c r="L36" i="1"/>
  <c r="U36" i="1"/>
  <c r="V36" i="1" s="1"/>
  <c r="W36" i="1" s="1"/>
  <c r="X36" i="1" s="1"/>
  <c r="P13" i="1"/>
  <c r="L13" i="1"/>
  <c r="O15" i="1"/>
  <c r="U15" i="1"/>
  <c r="V15" i="1" s="1"/>
  <c r="W15" i="1" s="1"/>
  <c r="M16" i="1"/>
  <c r="P16" i="1"/>
  <c r="U16" i="1"/>
  <c r="V16" i="1" s="1"/>
  <c r="W16" i="1" s="1"/>
  <c r="L16" i="1"/>
  <c r="M14" i="1"/>
  <c r="N14" i="1"/>
  <c r="N16" i="1"/>
  <c r="P14" i="1"/>
  <c r="U14" i="1"/>
  <c r="V14" i="1" s="1"/>
  <c r="W14" i="1" s="1"/>
  <c r="X14" i="1" s="1"/>
  <c r="U13" i="1"/>
  <c r="V13" i="1" s="1"/>
  <c r="W13" i="1" s="1"/>
  <c r="X13" i="1" s="1"/>
  <c r="N13" i="1"/>
  <c r="P15" i="1"/>
  <c r="P36" i="1"/>
  <c r="B7" i="2"/>
  <c r="M36" i="1"/>
  <c r="N34" i="1"/>
  <c r="N41" i="1" s="1"/>
  <c r="P34" i="1"/>
  <c r="P41" i="1" s="1"/>
  <c r="O12" i="1"/>
  <c r="M13" i="1"/>
  <c r="O14" i="1"/>
  <c r="M15" i="1"/>
  <c r="O16" i="1"/>
  <c r="P12" i="1"/>
  <c r="L12" i="1"/>
  <c r="N12" i="1"/>
  <c r="U12" i="1"/>
  <c r="U34" i="1"/>
  <c r="L34" i="1"/>
  <c r="L15" i="1"/>
  <c r="N15" i="1"/>
  <c r="Q29" i="1" l="1"/>
  <c r="R43" i="1"/>
  <c r="L41" i="1"/>
  <c r="L54" i="1" s="1"/>
  <c r="N27" i="1"/>
  <c r="N29" i="1" s="1"/>
  <c r="P27" i="1"/>
  <c r="P53" i="1" s="1"/>
  <c r="Q52" i="1"/>
  <c r="R52" i="1"/>
  <c r="R55" i="1"/>
  <c r="U41" i="1"/>
  <c r="U27" i="1"/>
  <c r="M50" i="1"/>
  <c r="Q55" i="1"/>
  <c r="S55" i="1"/>
  <c r="T55" i="1"/>
  <c r="O27" i="1"/>
  <c r="M41" i="1"/>
  <c r="M54" i="1" s="1"/>
  <c r="L27" i="1"/>
  <c r="M27" i="1"/>
  <c r="T53" i="1"/>
  <c r="J6" i="2" s="1"/>
  <c r="T29" i="1"/>
  <c r="S27" i="1"/>
  <c r="S53" i="1" s="1"/>
  <c r="I6" i="2" s="1"/>
  <c r="U52" i="1"/>
  <c r="U51" i="1"/>
  <c r="N51" i="1"/>
  <c r="S51" i="1"/>
  <c r="P43" i="1"/>
  <c r="P54" i="1"/>
  <c r="L51" i="1"/>
  <c r="Q51" i="1"/>
  <c r="N43" i="1"/>
  <c r="N54" i="1"/>
  <c r="R51" i="1"/>
  <c r="R59" i="1" s="1"/>
  <c r="J7" i="2"/>
  <c r="V12" i="1"/>
  <c r="V27" i="1" s="1"/>
  <c r="X16" i="1"/>
  <c r="X15" i="1"/>
  <c r="V34" i="1"/>
  <c r="V41" i="1" s="1"/>
  <c r="L43" i="1" l="1"/>
  <c r="P29" i="1"/>
  <c r="N53" i="1"/>
  <c r="N55" i="1"/>
  <c r="M43" i="1"/>
  <c r="Q59" i="1"/>
  <c r="N50" i="1"/>
  <c r="V54" i="1"/>
  <c r="V43" i="1"/>
  <c r="X55" i="1"/>
  <c r="V29" i="1"/>
  <c r="V53" i="1"/>
  <c r="L50" i="1"/>
  <c r="M52" i="1"/>
  <c r="W55" i="1"/>
  <c r="M55" i="1"/>
  <c r="U29" i="1"/>
  <c r="U53" i="1"/>
  <c r="O50" i="1"/>
  <c r="L55" i="1"/>
  <c r="V55" i="1"/>
  <c r="P50" i="1"/>
  <c r="N52" i="1"/>
  <c r="O52" i="1"/>
  <c r="P52" i="1"/>
  <c r="L52" i="1"/>
  <c r="T50" i="1"/>
  <c r="S50" i="1"/>
  <c r="U55" i="1"/>
  <c r="P55" i="1"/>
  <c r="O55" i="1"/>
  <c r="U54" i="1"/>
  <c r="U43" i="1"/>
  <c r="M53" i="1"/>
  <c r="M29" i="1"/>
  <c r="L29" i="1"/>
  <c r="L53" i="1"/>
  <c r="O53" i="1"/>
  <c r="O29" i="1"/>
  <c r="M51" i="1"/>
  <c r="M59" i="1" s="1"/>
  <c r="T52" i="1"/>
  <c r="S52" i="1"/>
  <c r="O51" i="1"/>
  <c r="V51" i="1"/>
  <c r="V52" i="1"/>
  <c r="P51" i="1"/>
  <c r="W34" i="1"/>
  <c r="W12" i="1"/>
  <c r="W27" i="1" s="1"/>
  <c r="I7" i="2"/>
  <c r="P59" i="1" l="1"/>
  <c r="L59" i="1"/>
  <c r="N59" i="1"/>
  <c r="W29" i="1"/>
  <c r="W53" i="1"/>
  <c r="X34" i="1"/>
  <c r="X41" i="1" s="1"/>
  <c r="W41" i="1"/>
  <c r="U50" i="1"/>
  <c r="U59" i="1" s="1"/>
  <c r="O59" i="1"/>
  <c r="V64" i="1"/>
  <c r="V50" i="1"/>
  <c r="W52" i="1"/>
  <c r="W51" i="1"/>
  <c r="K6" i="2"/>
  <c r="X12" i="1"/>
  <c r="X27" i="1" s="1"/>
  <c r="W30" i="1"/>
  <c r="K7" i="2"/>
  <c r="X53" i="1" l="1"/>
  <c r="X29" i="1"/>
  <c r="X52" i="1"/>
  <c r="W43" i="1"/>
  <c r="W64" i="1" s="1"/>
  <c r="W54" i="1"/>
  <c r="X54" i="1"/>
  <c r="X43" i="1"/>
  <c r="X64" i="1"/>
  <c r="X50" i="1"/>
  <c r="X51" i="1"/>
  <c r="W50" i="1"/>
  <c r="C7" i="2"/>
  <c r="C6" i="2"/>
  <c r="E6" i="2" s="1"/>
  <c r="W44" i="1"/>
  <c r="E7" i="2" l="1"/>
  <c r="F7" i="2" s="1"/>
  <c r="G7" i="2" s="1"/>
  <c r="L7" i="2"/>
  <c r="M7" i="2"/>
  <c r="F6" i="2"/>
  <c r="G6" i="2" s="1"/>
  <c r="M6" i="2"/>
  <c r="L6" i="2"/>
  <c r="J8" i="2" l="1"/>
  <c r="V59" i="1" l="1"/>
  <c r="W59" i="1"/>
  <c r="E8" i="2" l="1"/>
  <c r="K8" i="2"/>
  <c r="X59" i="1"/>
  <c r="C8" i="2"/>
  <c r="G8" i="2" l="1"/>
  <c r="F8" i="2"/>
  <c r="L8" i="2"/>
  <c r="H59" i="1" l="1"/>
  <c r="B8" i="2"/>
  <c r="M8" i="2" s="1"/>
</calcChain>
</file>

<file path=xl/comments1.xml><?xml version="1.0" encoding="utf-8"?>
<comments xmlns="http://schemas.openxmlformats.org/spreadsheetml/2006/main">
  <authors>
    <author>prop conseil</author>
    <author>STUELSATZ NATHALIA (UGECAM PACAC)</author>
  </authors>
  <commentList>
    <comment ref="W4" authorId="0" shapeId="0">
      <text>
        <r>
          <rPr>
            <sz val="12"/>
            <color indexed="81"/>
            <rFont val="Tahoma"/>
            <family val="2"/>
          </rPr>
          <t>Noter ici votre taux horaire moyen vendu.
Vous pouvez modifier ligne par ligne manuellement ce taux horaire si vous le souhaitez.</t>
        </r>
      </text>
    </comment>
    <comment ref="W28" authorId="1" shapeId="0">
      <text>
        <r>
          <rPr>
            <sz val="9"/>
            <color indexed="81"/>
            <rFont val="Tahoma"/>
            <family val="2"/>
          </rPr>
          <t xml:space="preserve">à remplir manuellement
</t>
        </r>
      </text>
    </comment>
    <comment ref="W42" authorId="1" shapeId="0">
      <text>
        <r>
          <rPr>
            <sz val="9"/>
            <color indexed="81"/>
            <rFont val="Tahoma"/>
            <family val="2"/>
          </rPr>
          <t xml:space="preserve">à remplir manuellement
</t>
        </r>
      </text>
    </comment>
  </commentList>
</comments>
</file>

<file path=xl/sharedStrings.xml><?xml version="1.0" encoding="utf-8"?>
<sst xmlns="http://schemas.openxmlformats.org/spreadsheetml/2006/main" count="484" uniqueCount="340">
  <si>
    <t>Répère</t>
  </si>
  <si>
    <t>Désignation des locaux</t>
  </si>
  <si>
    <t>Code local</t>
  </si>
  <si>
    <t>Nature sol</t>
  </si>
  <si>
    <t>Surface</t>
  </si>
  <si>
    <t>Fréq Hebdo</t>
  </si>
  <si>
    <t>jours d'intervention hebdo</t>
  </si>
  <si>
    <t>Cadence  M2/H</t>
  </si>
  <si>
    <t>Temps opér</t>
  </si>
  <si>
    <t>Temps Hebdo</t>
  </si>
  <si>
    <t>Temps annuel</t>
  </si>
  <si>
    <t>Prix annuel  HT</t>
  </si>
  <si>
    <t>Prix annuel TTC</t>
  </si>
  <si>
    <t>LUN</t>
  </si>
  <si>
    <t>MAR</t>
  </si>
  <si>
    <t>MER</t>
  </si>
  <si>
    <t>JEU</t>
  </si>
  <si>
    <t>VEN</t>
  </si>
  <si>
    <t>SAM</t>
  </si>
  <si>
    <t>DIM</t>
  </si>
  <si>
    <t>MENAGE PRIX H.T. ANNUEL</t>
  </si>
  <si>
    <t>cumul temps par opé</t>
  </si>
  <si>
    <t>niveau qualité</t>
  </si>
  <si>
    <t>Bordereau général de prix</t>
  </si>
  <si>
    <t>SURFACES ménage régulier</t>
  </si>
  <si>
    <t xml:space="preserve">Page  </t>
  </si>
  <si>
    <t>NETTOYAGE COURANT</t>
  </si>
  <si>
    <t>SPRAY</t>
  </si>
  <si>
    <t>SHAMPOOING</t>
  </si>
  <si>
    <t>PRIX UNITAIRE PAR M² DE JOUR EN SEMAINE</t>
  </si>
  <si>
    <t>NETTOYAGE DES VITRES SUR LES DEUX FACES</t>
  </si>
  <si>
    <t>Surface en M²</t>
  </si>
  <si>
    <t xml:space="preserve">veuillez indiquer le pourcentage de majoration de prix que vous appliquerez aux prix demandés </t>
  </si>
  <si>
    <t>% de majoration du prix de vente</t>
  </si>
  <si>
    <t>PERIODE DE TRAVAIL</t>
  </si>
  <si>
    <t>travail régulier</t>
  </si>
  <si>
    <t>travail occasionnel</t>
  </si>
  <si>
    <t>dimanche</t>
  </si>
  <si>
    <t>jour Férié</t>
  </si>
  <si>
    <t>1er Mai</t>
  </si>
  <si>
    <t>La nuit en semaine</t>
  </si>
  <si>
    <t>la nuit le dimanche</t>
  </si>
  <si>
    <t>la nuit jour férié</t>
  </si>
  <si>
    <t>nuit 1er Mai</t>
  </si>
  <si>
    <t>Niveau</t>
  </si>
  <si>
    <t>S/Total</t>
  </si>
  <si>
    <t>PAR</t>
  </si>
  <si>
    <t>MOQ</t>
  </si>
  <si>
    <t>THE</t>
  </si>
  <si>
    <t>Fréquence Annuelle</t>
  </si>
  <si>
    <t>BUR</t>
  </si>
  <si>
    <t>VES</t>
  </si>
  <si>
    <t>CAR</t>
  </si>
  <si>
    <t>SAN</t>
  </si>
  <si>
    <t>CIR</t>
  </si>
  <si>
    <t>ESC</t>
  </si>
  <si>
    <t>ARC</t>
  </si>
  <si>
    <t>STO</t>
  </si>
  <si>
    <t>CUI</t>
  </si>
  <si>
    <t>P.V. annuel de l'heure</t>
  </si>
  <si>
    <t>Cadences de ménage</t>
  </si>
  <si>
    <t>P.V. au M2 Annuel</t>
  </si>
  <si>
    <t>SPR</t>
  </si>
  <si>
    <t>SHA</t>
  </si>
  <si>
    <t>DEC</t>
  </si>
  <si>
    <t>BET</t>
  </si>
  <si>
    <t>BETP</t>
  </si>
  <si>
    <t>PIE</t>
  </si>
  <si>
    <t>COM</t>
  </si>
  <si>
    <t>RES</t>
  </si>
  <si>
    <t>MET</t>
  </si>
  <si>
    <t>Sanitaires</t>
  </si>
  <si>
    <t>DIV</t>
  </si>
  <si>
    <t>Cuisine</t>
  </si>
  <si>
    <t>REU</t>
  </si>
  <si>
    <t>CAF</t>
  </si>
  <si>
    <t>ASC</t>
  </si>
  <si>
    <t>INF</t>
  </si>
  <si>
    <t>TEC</t>
  </si>
  <si>
    <t>SAL</t>
  </si>
  <si>
    <t>GAR</t>
  </si>
  <si>
    <t>ATT</t>
  </si>
  <si>
    <t>candidat1</t>
  </si>
  <si>
    <t>DECAP + METAL</t>
  </si>
  <si>
    <t>COMMENCER PAR RENSEIGNER LE TABLEAU DES CADENCES DANS LA FEUILLE LISTES</t>
  </si>
  <si>
    <t>ATE</t>
  </si>
  <si>
    <t>ATELIER</t>
  </si>
  <si>
    <t>ASCENSEUR</t>
  </si>
  <si>
    <t>Nbre opé jour</t>
  </si>
  <si>
    <t>NOTER  ICI VOTRE TAUX HORAIRE VENDU</t>
  </si>
  <si>
    <t>STOCKAGE</t>
  </si>
  <si>
    <t>RAN</t>
  </si>
  <si>
    <t>RANGEMENT</t>
  </si>
  <si>
    <t>ARCHIVES</t>
  </si>
  <si>
    <t>LOC</t>
  </si>
  <si>
    <t>LOCAL DIVERS</t>
  </si>
  <si>
    <t>DIVERS</t>
  </si>
  <si>
    <t>HAL</t>
  </si>
  <si>
    <t>HALL</t>
  </si>
  <si>
    <t>CAD</t>
  </si>
  <si>
    <t>TPS OP</t>
  </si>
  <si>
    <t>CIRCULATIONS</t>
  </si>
  <si>
    <t>ESCALIERS</t>
  </si>
  <si>
    <t>DET</t>
  </si>
  <si>
    <t>SALLE REPOS DETENTE</t>
  </si>
  <si>
    <t>BUREAUX</t>
  </si>
  <si>
    <t>SALLE DE REUNION</t>
  </si>
  <si>
    <t>CON</t>
  </si>
  <si>
    <t>SALLE DE CONFERENCE</t>
  </si>
  <si>
    <t>SANITAIRES</t>
  </si>
  <si>
    <t>VESTIAIRES</t>
  </si>
  <si>
    <t>INFIRMERIE</t>
  </si>
  <si>
    <t>RESTAURANT</t>
  </si>
  <si>
    <t>SPO</t>
  </si>
  <si>
    <t>SALLE DE SPORT</t>
  </si>
  <si>
    <t>LOCAUX TECHNIQUES</t>
  </si>
  <si>
    <t>TOTAL</t>
  </si>
  <si>
    <t>CAV</t>
  </si>
  <si>
    <t>CLA</t>
  </si>
  <si>
    <t>SALLE ACTIVITES</t>
  </si>
  <si>
    <t>CAFETERIA</t>
  </si>
  <si>
    <t>CAVE</t>
  </si>
  <si>
    <t>GARAGE</t>
  </si>
  <si>
    <t>CLASSE</t>
  </si>
  <si>
    <t>CHA</t>
  </si>
  <si>
    <t>CHAMBRE</t>
  </si>
  <si>
    <t>SOI</t>
  </si>
  <si>
    <t>SALLE DE SOINS</t>
  </si>
  <si>
    <t>SALLE ATTENTE</t>
  </si>
  <si>
    <t>PHA</t>
  </si>
  <si>
    <t>PHARMACIE</t>
  </si>
  <si>
    <t>TVA 20 %</t>
  </si>
  <si>
    <t>CUISINE</t>
  </si>
  <si>
    <t>REF</t>
  </si>
  <si>
    <t>REFECTOIRE</t>
  </si>
  <si>
    <t>BUREAUX MEDICAUX</t>
  </si>
  <si>
    <t>MED</t>
  </si>
  <si>
    <t>Bordereau de prix des prestations complémentaires</t>
  </si>
  <si>
    <t>Désignation de la prestation</t>
  </si>
  <si>
    <t>Prix en € HT / m²</t>
  </si>
  <si>
    <t>Entretien des terrasses</t>
  </si>
  <si>
    <t>Entretien des locaux techniques</t>
  </si>
  <si>
    <t>Entretien des locaux informatiques</t>
  </si>
  <si>
    <t>Détachage des marches et des contre-marches des escaliers en parquet</t>
  </si>
  <si>
    <t>Détachage des marches et des contre-marches des escaliers en pierre marbrière ou carrelage</t>
  </si>
  <si>
    <t>Détachage des marches et des contre-marches des escaliers en thermoplastique</t>
  </si>
  <si>
    <t>Cirage des escaliers en parquet</t>
  </si>
  <si>
    <t>Cirage des sols en parquet (autres que des escaliers)</t>
  </si>
  <si>
    <t>Vitrification des escaliers en parquet</t>
  </si>
  <si>
    <t>Vitrification des sols en parquet (autres que des escaliers)</t>
  </si>
  <si>
    <t>Spray méthode sur les sols en pierre marbrière</t>
  </si>
  <si>
    <t>Cristallisation des escaliers en pierre marbrière</t>
  </si>
  <si>
    <t>Cristallisation des sols en pierre marbrière (autres que les escaliers)</t>
  </si>
  <si>
    <t>Spray méthode sur les sols thermoplastique</t>
  </si>
  <si>
    <t>Décapage des sols thermoplastiques et pose d'émulsion (2 couches)</t>
  </si>
  <si>
    <t>Lessivage de faux-plafonds</t>
  </si>
  <si>
    <t>Déneigement des accès</t>
  </si>
  <si>
    <t>Prix en € HT pour un élément</t>
  </si>
  <si>
    <t>Entretien des sièges textiles par la méthode injection extraction (asise + dossier)</t>
  </si>
  <si>
    <t>Enlèvement des graffitis</t>
  </si>
  <si>
    <t>Dépoussiérage des stores vénitiens</t>
  </si>
  <si>
    <t>Dépoussièrage des plantes de décoration</t>
  </si>
  <si>
    <t>Essuyage, lavage des casiers vestiaires</t>
  </si>
  <si>
    <t>Décapage des sols en carrelage</t>
  </si>
  <si>
    <t>Shampoing des sols en moquette</t>
  </si>
  <si>
    <t>Lessivage de faïence murales de tous locaux (hauteur &gt;3 m)</t>
  </si>
  <si>
    <t>Lessivage de faïence murales de tous locaux (hauteur &lt;3 m)</t>
  </si>
  <si>
    <t>Lessivage de murs autres que  faïence de tous locaux (hauteur &lt;3 m)</t>
  </si>
  <si>
    <t>Circulation base 3 fois semaine</t>
  </si>
  <si>
    <t>Circulation base 2 fois semaine</t>
  </si>
  <si>
    <t>Circulation base 1 fois semaine</t>
  </si>
  <si>
    <t>Entretien des escaliers de secours</t>
  </si>
  <si>
    <t>Circulation base 5 fois semaine</t>
  </si>
  <si>
    <t>Sanitaires base 5 fois semaine</t>
  </si>
  <si>
    <t>Sanitaires base 3 fois semaine</t>
  </si>
  <si>
    <t>Sanitaires base 2 fois semaine</t>
  </si>
  <si>
    <t>Sanitaires base 1 fois semaine</t>
  </si>
  <si>
    <t>Nbres</t>
  </si>
  <si>
    <t>Type</t>
  </si>
  <si>
    <t>Marque</t>
  </si>
  <si>
    <t xml:space="preserve">Mise en état après travaux </t>
  </si>
  <si>
    <t>Entretien des ascenseurs (sol, parois et plafond)</t>
  </si>
  <si>
    <t>Mise en état après sinistre (incendie, innondation)</t>
  </si>
  <si>
    <t>Lessivage de murs autres que  faïence de tous locaux (hauteur &gt;3 m)</t>
  </si>
  <si>
    <t xml:space="preserve">Prestations complémentaires </t>
  </si>
  <si>
    <t>Bureaux base 5 fois semaine</t>
  </si>
  <si>
    <t>Bureaux base 2 fois semaine</t>
  </si>
  <si>
    <t>Bureaux base 3 fois semaine</t>
  </si>
  <si>
    <t>Bureaux base 1 fois semaine</t>
  </si>
  <si>
    <t>Nettoyage courant = Prestation de nettoyage dans des locaux à usages de bureaux ou assimilés. Vidage poubelles - dépoussiérage du mobilier - balayage humide des sols - lavage des sols ou aspiration des moquettes nettoyage des sanitaires sans la fourniture des consommables</t>
  </si>
  <si>
    <t>Lavage et désinfection d'un container  à déchets1000l</t>
  </si>
  <si>
    <t>Matériels</t>
  </si>
  <si>
    <t>heures de dimanche, heures de nuit, moyens, encadrement, matériel etc.</t>
  </si>
  <si>
    <t>Onglet "détail de prix" - Cellule C2 entrer le nom de votre entreprise</t>
  </si>
  <si>
    <t>Onglet "Matériel" - renseigner le type de matériel dans la colonne A</t>
  </si>
  <si>
    <t xml:space="preserve">                                                       le type colonne C</t>
  </si>
  <si>
    <t xml:space="preserve">                                                       la marque colonne D</t>
  </si>
  <si>
    <t>Z1</t>
  </si>
  <si>
    <t>Z2</t>
  </si>
  <si>
    <t>UGECAM PACA CORSE</t>
  </si>
  <si>
    <t>Salle à manger</t>
  </si>
  <si>
    <t>VER</t>
  </si>
  <si>
    <t>VERANDA</t>
  </si>
  <si>
    <t>Préau</t>
  </si>
  <si>
    <t>fréquence de réapprovisionnement</t>
  </si>
  <si>
    <t>type de conditionnement</t>
  </si>
  <si>
    <t>ne pas oublier de joindre à ces tableaux les documents suivants :</t>
  </si>
  <si>
    <t xml:space="preserve">fournir l'édition des fiches matériels, avec l'usage des matériels, les caractéristiques techniques, </t>
  </si>
  <si>
    <t>fournir la description de l'utilisation du matériel et les données sécurité éventuelles</t>
  </si>
  <si>
    <t>joindre les certificats des produits</t>
  </si>
  <si>
    <t xml:space="preserve">préciser la conformité des produits à la règlementation (biodégradabilité des tensio actifs, contact alimentaire) </t>
  </si>
  <si>
    <t>joindre les fiches sécurité des produits</t>
  </si>
  <si>
    <t>MATERIELS DE NETTOYAGE</t>
  </si>
  <si>
    <t>BORDEREAUX DES PRIX UNITAIRES COMPLEMENTAIRES</t>
  </si>
  <si>
    <t>RECAPITULATIF</t>
  </si>
  <si>
    <t>Onglet "Produits" - renseigner  le type de produit de nettoyage dans la colonne A</t>
  </si>
  <si>
    <t xml:space="preserve">Quantité estimée annuelle </t>
  </si>
  <si>
    <t>la quantité estimative annuelle colonne B</t>
  </si>
  <si>
    <t>la frequence de reapprovisionnement colonne C</t>
  </si>
  <si>
    <t>le type de conditionnement colonne D</t>
  </si>
  <si>
    <t>CADENCES</t>
  </si>
  <si>
    <t>Nom du produit</t>
  </si>
  <si>
    <t>Carrelage</t>
  </si>
  <si>
    <t>Thermoplastique</t>
  </si>
  <si>
    <t>Moquette</t>
  </si>
  <si>
    <t>Parquet</t>
  </si>
  <si>
    <t>Plancher technique</t>
  </si>
  <si>
    <t>Détartrant sanitaires</t>
  </si>
  <si>
    <t>Désinfection sanitaires</t>
  </si>
  <si>
    <t>Distributeurs de consommables</t>
  </si>
  <si>
    <t>Type de supports</t>
  </si>
  <si>
    <t>Mobilier de bureau / plan de travail</t>
  </si>
  <si>
    <t>Objets meublants (lampe, téléphone..)</t>
  </si>
  <si>
    <t>Faiences sanitaires</t>
  </si>
  <si>
    <t>Robinetterie</t>
  </si>
  <si>
    <t>Miroirs</t>
  </si>
  <si>
    <t>Détergent sanitaires</t>
  </si>
  <si>
    <t>% de dilution</t>
  </si>
  <si>
    <t xml:space="preserve">Marque </t>
  </si>
  <si>
    <t>Gamme</t>
  </si>
  <si>
    <t>BETON PEINT</t>
  </si>
  <si>
    <t>BETON</t>
  </si>
  <si>
    <t>BTQ</t>
  </si>
  <si>
    <t>BETON QUARTZ</t>
  </si>
  <si>
    <t>CARRELAGE</t>
  </si>
  <si>
    <t>PIERRE</t>
  </si>
  <si>
    <t>COMBLANCHIEN</t>
  </si>
  <si>
    <t>PARQUET</t>
  </si>
  <si>
    <t>BOL</t>
  </si>
  <si>
    <t>BOLON</t>
  </si>
  <si>
    <t>MOQUETTE</t>
  </si>
  <si>
    <t>MARBRE OU DERIVE</t>
  </si>
  <si>
    <t>METAL</t>
  </si>
  <si>
    <t>RESINE</t>
  </si>
  <si>
    <t>Application détartrant WC hebdbomadaire</t>
  </si>
  <si>
    <t>MAT</t>
  </si>
  <si>
    <t>THERMOPLASTIQUE</t>
  </si>
  <si>
    <t>MATERIELS KINE ou SPORT</t>
  </si>
  <si>
    <t>TER</t>
  </si>
  <si>
    <t>TERRASSE-PREAU</t>
  </si>
  <si>
    <t>1 fois / mois (nettoyage sol)</t>
  </si>
  <si>
    <t>SAINT RAPHAEL</t>
  </si>
  <si>
    <t>Circulation</t>
  </si>
  <si>
    <t xml:space="preserve">nettoyage et désinfection des jouets </t>
  </si>
  <si>
    <t>DECAR</t>
  </si>
  <si>
    <t>DECAPAGE CARRELAGE</t>
  </si>
  <si>
    <t>REMAN</t>
  </si>
  <si>
    <t>REMISE EN ETAT ANNUELLE</t>
  </si>
  <si>
    <t xml:space="preserve">Remise en état annuelle </t>
  </si>
  <si>
    <t>1 fois / an (avant rentrée sept.)</t>
  </si>
  <si>
    <t>Bureaux médicaux</t>
  </si>
  <si>
    <t>Bureaux médicaux (4)</t>
  </si>
  <si>
    <t>Bureaux administratifs (2)</t>
  </si>
  <si>
    <t>Atelier (2)</t>
  </si>
  <si>
    <t xml:space="preserve">Salle de classe </t>
  </si>
  <si>
    <t>Bureaux administratifs</t>
  </si>
  <si>
    <r>
      <t>Etat</t>
    </r>
    <r>
      <rPr>
        <i/>
        <sz val="9"/>
        <rFont val="Century Gothic"/>
        <family val="2"/>
      </rPr>
      <t xml:space="preserve"> 
(préciser si neuf ou occasion - age)</t>
    </r>
  </si>
  <si>
    <t>Prix unitaire en € HT</t>
  </si>
  <si>
    <t>CAMPS SAINT RAPHAEL - ouverture 210 jours /an</t>
  </si>
  <si>
    <t>SEES et SESSAD LA BASTIDE COGOLIN - 
ouverture 210 jours /an</t>
  </si>
  <si>
    <t>COGOLIN</t>
  </si>
  <si>
    <r>
      <t xml:space="preserve">PRODUITS DE NETTOYAGE </t>
    </r>
    <r>
      <rPr>
        <i/>
        <sz val="10"/>
        <rFont val="Arial"/>
        <family val="2"/>
      </rPr>
      <t>(noté par la question 2.2 du mémoire technique)</t>
    </r>
  </si>
  <si>
    <t xml:space="preserve">Vitrerie </t>
  </si>
  <si>
    <t>PRESTATIONS DE NETTOYAGE DU VAR</t>
  </si>
  <si>
    <t xml:space="preserve">Le dossier transmis, s'appelle Bordereau de Chiffrage, enregistrez le sous le nom de votre société </t>
  </si>
  <si>
    <t>Lavage et désinfection d'un container  à déchets 750 l</t>
  </si>
  <si>
    <t>Lavage et désinfection d'un container  à déchets 350 l</t>
  </si>
  <si>
    <t>DPR( Détail Prestations récurrentes)</t>
  </si>
  <si>
    <r>
      <t xml:space="preserve">Mise à disposition d'une plateforme dématérialisée (art.9.2 du CCTP) </t>
    </r>
    <r>
      <rPr>
        <sz val="11"/>
        <color rgb="FFFF0000"/>
        <rFont val="Century Gothic"/>
        <family val="2"/>
      </rPr>
      <t xml:space="preserve">- si surcoût </t>
    </r>
  </si>
  <si>
    <t>Prix en € HT / an</t>
  </si>
  <si>
    <t>CONT</t>
  </si>
  <si>
    <t>LAVAGE CONTENEUR (750 l en moyenne)</t>
  </si>
  <si>
    <r>
      <t xml:space="preserve">TEMPS MOYEN EN </t>
    </r>
    <r>
      <rPr>
        <b/>
        <sz val="10"/>
        <rFont val="Arial"/>
        <family val="2"/>
      </rPr>
      <t>MINUTE</t>
    </r>
    <r>
      <rPr>
        <sz val="10"/>
        <rFont val="Arial"/>
        <family val="2"/>
      </rPr>
      <t xml:space="preserve"> PAR CONTENEUR </t>
    </r>
  </si>
  <si>
    <t xml:space="preserve">La modification des cadences, temps, prix, ligne par ligne est autorisée </t>
  </si>
  <si>
    <t xml:space="preserve">Infirmerie </t>
  </si>
  <si>
    <t>Entrée - hall</t>
  </si>
  <si>
    <t>Plateau technique</t>
  </si>
  <si>
    <t>Atelier RDC n°1</t>
  </si>
  <si>
    <t>Atelier RDC n°2</t>
  </si>
  <si>
    <t>Laverie</t>
  </si>
  <si>
    <t xml:space="preserve">Sanitaires </t>
  </si>
  <si>
    <t xml:space="preserve"> </t>
  </si>
  <si>
    <t>Onglet "liste" renseigner les cadences dans la colonne D</t>
  </si>
  <si>
    <t xml:space="preserve">Onglet "détail de prix" - Cellule V3 votre taux horaire vendu moyen qui prend en compte toutes les conditions du dossier, </t>
  </si>
  <si>
    <t>Onglet "BPU" Renseigner les tarifs demandés</t>
  </si>
  <si>
    <t xml:space="preserve">                                                       le nombre affecté exclusivement sur le site colonne B</t>
  </si>
  <si>
    <t>l'age colonne E</t>
  </si>
  <si>
    <t>enlèvement des poubelles dans les bureaux tous les jours</t>
  </si>
  <si>
    <t>entretien ponctuel inclus au forfait</t>
  </si>
  <si>
    <t>1 à 100 m²</t>
  </si>
  <si>
    <t>100 à 200 m²</t>
  </si>
  <si>
    <t>Accessible  ( Inférieure à 3 mètres )</t>
  </si>
  <si>
    <t>Hauteur moyenne ( 3 à 5 mètres )</t>
  </si>
  <si>
    <t>Grande Hauteur  ( plus de 5 mètres avec échelle et harnais )</t>
  </si>
  <si>
    <t>Grande Hauteur  ( plus de 5 mètres avec Nacelle ou échafaudage )</t>
  </si>
  <si>
    <t>Entretien des appartements du logement collectif</t>
  </si>
  <si>
    <t>Chambre &lt;10m²</t>
  </si>
  <si>
    <t>Chambre  &gt;10m² et &lt;15m²</t>
  </si>
  <si>
    <t>Chambre  &gt;15m² et &lt;20m²</t>
  </si>
  <si>
    <t>Chambre  &gt;20m² et &lt;25m²</t>
  </si>
  <si>
    <t>Chambre  &gt;25m² et &lt;30m²</t>
  </si>
  <si>
    <t>Prix par m² supplémentaire au dela de 30 m²</t>
  </si>
  <si>
    <t>HEURES D'ENCADREMENT</t>
  </si>
  <si>
    <t>m² avec remise en état</t>
  </si>
  <si>
    <t>TOTAUX avec encadrement</t>
  </si>
  <si>
    <t>Ascenseur</t>
  </si>
  <si>
    <t>Temps annuel hors encadrement</t>
  </si>
  <si>
    <t>Prix annuel  HT hors encadrement</t>
  </si>
  <si>
    <t>Prix annuel TTC hors encadrement</t>
  </si>
  <si>
    <t>Temps annuel  encadrement</t>
  </si>
  <si>
    <t>Prix annuel  HT encadrement</t>
  </si>
  <si>
    <t>Prix annuel TTC  encadrement</t>
  </si>
  <si>
    <t>TOTAUX hors encadrement</t>
  </si>
  <si>
    <t xml:space="preserve">TOTAL H.T. ANNUEL </t>
  </si>
  <si>
    <t xml:space="preserve">TOTAL TTC </t>
  </si>
  <si>
    <t>ENCADREMENT PRIX H.T</t>
  </si>
  <si>
    <t>Nbre Annuel d'Heures oeuvrantes Allouées</t>
  </si>
  <si>
    <t>Les heures et prix de l'encadrement sont à intégrer manuellement</t>
  </si>
  <si>
    <t>Nota : les candidats pourront modifier la trame (fusionner des lignes pour chiffrage global, supprimer les formules…) pour faciliter leur chiffrage</t>
  </si>
  <si>
    <t xml:space="preserve"> nettoyage et désinfection des jouets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</si>
</sst>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4" formatCode="_-* #,##0.00\ &quot;€&quot;_-;\-* #,##0.00\ &quot;€&quot;_-;_-* &quot;-&quot;??\ &quot;€&quot;_-;_-@_-"/>
    <numFmt numFmtId="164" formatCode="0.00&quot; h&quot;"/>
    <numFmt numFmtId="165" formatCode="0.0&quot; h&quot;"/>
    <numFmt numFmtId="166" formatCode="0&quot;m²/h&quot;"/>
    <numFmt numFmtId="167" formatCode="0&quot; h&quot;"/>
    <numFmt numFmtId="168" formatCode="0&quot;m²&quot;"/>
    <numFmt numFmtId="169" formatCode="_-* #,##0.00\ [$€-1]_-;\-* #,##0.00\ [$€-1]_-;_-* &quot;-&quot;??\ [$€-1]_-"/>
    <numFmt numFmtId="170" formatCode="#,##0.00_ ;\-#,##0.00\ "/>
    <numFmt numFmtId="171" formatCode="0&quot;€/m²&quot;"/>
    <numFmt numFmtId="172" formatCode="#,##0.00\ &quot;€&quot;"/>
    <numFmt numFmtId="173" formatCode="0.0"/>
    <numFmt numFmtId="174" formatCode="0.00&quot;€/h&quot;"/>
    <numFmt numFmtId="175" formatCode="#,##0_ ;\-#,##0\ "/>
    <numFmt numFmtId="176" formatCode="0&quot; m²&quot;"/>
    <numFmt numFmtId="177" formatCode="0.00&quot; m²&quot;"/>
    <numFmt numFmtId="178" formatCode="0.00&quot;mn&quot;"/>
    <numFmt numFmtId="179" formatCode="#,##0.00\ _€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8"/>
      <name val="Arial"/>
      <family val="2"/>
    </font>
    <font>
      <sz val="7"/>
      <name val="Times New Roman"/>
      <family val="1"/>
    </font>
    <font>
      <sz val="8"/>
      <color indexed="8"/>
      <name val="Arial"/>
      <family val="2"/>
    </font>
    <font>
      <sz val="5"/>
      <name val="Arial"/>
      <family val="2"/>
    </font>
    <font>
      <sz val="9"/>
      <name val="Arial"/>
      <family val="2"/>
    </font>
    <font>
      <sz val="8"/>
      <color indexed="48"/>
      <name val="Arial"/>
      <family val="2"/>
    </font>
    <font>
      <sz val="8"/>
      <color indexed="12"/>
      <name val="Arial"/>
      <family val="2"/>
    </font>
    <font>
      <sz val="7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2"/>
      <color indexed="8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2"/>
      <color indexed="48"/>
      <name val="Arial"/>
      <family val="2"/>
    </font>
    <font>
      <sz val="18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sz val="10"/>
      <name val="Arial"/>
      <family val="2"/>
    </font>
    <font>
      <sz val="12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sz val="10"/>
      <name val="Century Gothic"/>
      <family val="2"/>
    </font>
    <font>
      <b/>
      <sz val="11"/>
      <color indexed="10"/>
      <name val="Century Gothic"/>
      <family val="2"/>
    </font>
    <font>
      <sz val="8"/>
      <color rgb="FF3366FF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8"/>
      <color rgb="FFFF0000"/>
      <name val="Arial"/>
      <family val="2"/>
    </font>
    <font>
      <i/>
      <u/>
      <sz val="10"/>
      <name val="Arial"/>
      <family val="2"/>
    </font>
    <font>
      <b/>
      <sz val="18"/>
      <name val="Arial"/>
      <family val="2"/>
    </font>
    <font>
      <b/>
      <sz val="7"/>
      <name val="Arial"/>
      <family val="2"/>
    </font>
    <font>
      <i/>
      <sz val="9"/>
      <name val="Century Gothic"/>
      <family val="2"/>
    </font>
    <font>
      <i/>
      <sz val="10"/>
      <name val="Arial"/>
      <family val="2"/>
    </font>
    <font>
      <sz val="11"/>
      <color theme="1"/>
      <name val="Century Gothic"/>
      <family val="2"/>
    </font>
    <font>
      <sz val="11"/>
      <color rgb="FFFF0000"/>
      <name val="Century Gothic"/>
      <family val="2"/>
    </font>
    <font>
      <sz val="9"/>
      <color indexed="81"/>
      <name val="Tahoma"/>
      <family val="2"/>
    </font>
    <font>
      <b/>
      <sz val="12"/>
      <color theme="7" tint="-0.249977111117893"/>
      <name val="Century Gothic"/>
      <family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darkUp">
        <fgColor indexed="61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9" fontId="3" fillId="0" borderId="0" applyFont="0" applyFill="0" applyBorder="0" applyAlignment="0" applyProtection="0"/>
    <xf numFmtId="44" fontId="35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457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70" fontId="14" fillId="0" borderId="0" xfId="1" applyNumberFormat="1" applyFont="1" applyFill="1" applyBorder="1" applyAlignment="1" applyProtection="1">
      <alignment horizontal="center"/>
      <protection hidden="1"/>
    </xf>
    <xf numFmtId="175" fontId="16" fillId="0" borderId="0" xfId="1" applyNumberFormat="1" applyFont="1" applyFill="1" applyBorder="1" applyAlignment="1" applyProtection="1">
      <alignment horizontal="center"/>
      <protection locked="0"/>
    </xf>
    <xf numFmtId="175" fontId="16" fillId="0" borderId="0" xfId="1" applyNumberFormat="1" applyFont="1" applyFill="1" applyBorder="1" applyAlignment="1" applyProtection="1">
      <alignment horizontal="center"/>
      <protection locked="0" hidden="1"/>
    </xf>
    <xf numFmtId="0" fontId="15" fillId="0" borderId="0" xfId="0" applyFont="1"/>
    <xf numFmtId="0" fontId="16" fillId="0" borderId="0" xfId="0" applyFont="1"/>
    <xf numFmtId="0" fontId="6" fillId="3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176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0" xfId="0" applyFont="1"/>
    <xf numFmtId="0" fontId="27" fillId="0" borderId="0" xfId="0" applyFont="1" applyAlignment="1">
      <alignment horizontal="center"/>
    </xf>
    <xf numFmtId="2" fontId="27" fillId="0" borderId="0" xfId="0" applyNumberFormat="1" applyFont="1"/>
    <xf numFmtId="0" fontId="5" fillId="0" borderId="0" xfId="0" applyFont="1" applyAlignment="1" applyProtection="1">
      <alignment horizontal="left"/>
      <protection hidden="1"/>
    </xf>
    <xf numFmtId="0" fontId="5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vertical="center"/>
    </xf>
    <xf numFmtId="0" fontId="16" fillId="0" borderId="9" xfId="0" applyFont="1" applyBorder="1" applyAlignment="1">
      <alignment horizontal="center" vertical="center" wrapText="1"/>
    </xf>
    <xf numFmtId="0" fontId="15" fillId="0" borderId="9" xfId="0" applyFont="1" applyBorder="1"/>
    <xf numFmtId="0" fontId="17" fillId="5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2" fontId="17" fillId="0" borderId="10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17" fillId="0" borderId="3" xfId="0" applyNumberFormat="1" applyFont="1" applyBorder="1" applyAlignment="1">
      <alignment horizontal="center"/>
    </xf>
    <xf numFmtId="169" fontId="17" fillId="0" borderId="3" xfId="1" applyFont="1" applyBorder="1" applyAlignment="1">
      <alignment horizontal="center"/>
    </xf>
    <xf numFmtId="169" fontId="17" fillId="6" borderId="3" xfId="1" applyNumberFormat="1" applyFont="1" applyFill="1" applyBorder="1" applyAlignment="1">
      <alignment horizontal="center"/>
    </xf>
    <xf numFmtId="169" fontId="17" fillId="0" borderId="3" xfId="1" applyNumberFormat="1" applyFont="1" applyBorder="1" applyAlignment="1">
      <alignment horizontal="center"/>
    </xf>
    <xf numFmtId="169" fontId="17" fillId="7" borderId="3" xfId="1" applyNumberFormat="1" applyFont="1" applyFill="1" applyBorder="1" applyAlignment="1">
      <alignment horizontal="center"/>
    </xf>
    <xf numFmtId="0" fontId="17" fillId="5" borderId="3" xfId="0" applyFont="1" applyFill="1" applyBorder="1" applyAlignment="1">
      <alignment horizontal="center" vertical="center" wrapText="1"/>
    </xf>
    <xf numFmtId="166" fontId="17" fillId="0" borderId="3" xfId="0" applyNumberFormat="1" applyFont="1" applyBorder="1" applyAlignment="1">
      <alignment horizontal="center"/>
    </xf>
    <xf numFmtId="2" fontId="17" fillId="0" borderId="3" xfId="0" applyNumberFormat="1" applyFont="1" applyBorder="1" applyAlignment="1">
      <alignment horizontal="center"/>
    </xf>
    <xf numFmtId="167" fontId="17" fillId="0" borderId="3" xfId="0" applyNumberFormat="1" applyFont="1" applyBorder="1" applyAlignment="1">
      <alignment horizontal="center"/>
    </xf>
    <xf numFmtId="174" fontId="17" fillId="0" borderId="3" xfId="0" applyNumberFormat="1" applyFont="1" applyBorder="1" applyAlignment="1">
      <alignment horizontal="center"/>
    </xf>
    <xf numFmtId="171" fontId="17" fillId="0" borderId="12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32" fillId="0" borderId="0" xfId="0" applyFont="1"/>
    <xf numFmtId="170" fontId="34" fillId="0" borderId="0" xfId="1" applyNumberFormat="1" applyFont="1" applyFill="1" applyBorder="1" applyAlignment="1" applyProtection="1">
      <alignment horizontal="center"/>
      <protection hidden="1"/>
    </xf>
    <xf numFmtId="168" fontId="28" fillId="0" borderId="10" xfId="0" applyNumberFormat="1" applyFont="1" applyFill="1" applyBorder="1" applyAlignment="1">
      <alignment horizontal="center"/>
    </xf>
    <xf numFmtId="169" fontId="28" fillId="0" borderId="10" xfId="1" applyFont="1" applyFill="1" applyBorder="1" applyAlignment="1">
      <alignment horizontal="center"/>
    </xf>
    <xf numFmtId="0" fontId="28" fillId="5" borderId="10" xfId="0" applyFont="1" applyFill="1" applyBorder="1" applyAlignment="1">
      <alignment horizontal="center" vertical="center" wrapText="1"/>
    </xf>
    <xf numFmtId="166" fontId="28" fillId="0" borderId="10" xfId="0" applyNumberFormat="1" applyFont="1" applyBorder="1" applyAlignment="1">
      <alignment horizontal="center"/>
    </xf>
    <xf numFmtId="167" fontId="28" fillId="0" borderId="10" xfId="0" applyNumberFormat="1" applyFont="1" applyFill="1" applyBorder="1" applyAlignment="1">
      <alignment horizontal="center"/>
    </xf>
    <xf numFmtId="174" fontId="28" fillId="0" borderId="10" xfId="0" applyNumberFormat="1" applyFont="1" applyFill="1" applyBorder="1" applyAlignment="1">
      <alignment horizontal="center"/>
    </xf>
    <xf numFmtId="171" fontId="28" fillId="0" borderId="11" xfId="0" applyNumberFormat="1" applyFont="1" applyFill="1" applyBorder="1" applyAlignment="1">
      <alignment horizontal="center"/>
    </xf>
    <xf numFmtId="176" fontId="33" fillId="0" borderId="0" xfId="0" applyNumberFormat="1" applyFont="1" applyFill="1" applyBorder="1" applyAlignment="1">
      <alignment horizontal="center" vertical="center"/>
    </xf>
    <xf numFmtId="176" fontId="16" fillId="0" borderId="0" xfId="1" applyNumberFormat="1" applyFont="1" applyFill="1" applyBorder="1" applyAlignment="1" applyProtection="1">
      <alignment horizontal="center"/>
      <protection locked="0"/>
    </xf>
    <xf numFmtId="169" fontId="31" fillId="0" borderId="6" xfId="1" applyFont="1" applyFill="1" applyBorder="1" applyAlignment="1" applyProtection="1">
      <alignment horizontal="center"/>
      <protection locked="0" hidden="1"/>
    </xf>
    <xf numFmtId="2" fontId="18" fillId="0" borderId="13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6" borderId="10" xfId="0" applyFont="1" applyFill="1" applyBorder="1" applyAlignment="1">
      <alignment horizontal="center" vertical="center" wrapText="1"/>
    </xf>
    <xf numFmtId="0" fontId="15" fillId="0" borderId="0" xfId="0" applyFont="1" applyBorder="1"/>
    <xf numFmtId="168" fontId="28" fillId="0" borderId="0" xfId="0" applyNumberFormat="1" applyFont="1" applyFill="1" applyBorder="1" applyAlignment="1">
      <alignment horizontal="center"/>
    </xf>
    <xf numFmtId="169" fontId="28" fillId="0" borderId="0" xfId="1" applyFont="1" applyFill="1" applyBorder="1" applyAlignment="1">
      <alignment horizontal="center"/>
    </xf>
    <xf numFmtId="167" fontId="28" fillId="0" borderId="0" xfId="0" applyNumberFormat="1" applyFont="1" applyFill="1" applyBorder="1" applyAlignment="1">
      <alignment horizontal="center"/>
    </xf>
    <xf numFmtId="174" fontId="28" fillId="0" borderId="0" xfId="0" applyNumberFormat="1" applyFont="1" applyFill="1" applyBorder="1" applyAlignment="1">
      <alignment horizontal="center"/>
    </xf>
    <xf numFmtId="171" fontId="28" fillId="0" borderId="0" xfId="0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4" borderId="14" xfId="0" applyFont="1" applyFill="1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164" fontId="5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176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hidden="1"/>
    </xf>
    <xf numFmtId="17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 applyProtection="1">
      <alignment horizontal="center"/>
      <protection hidden="1"/>
    </xf>
    <xf numFmtId="176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 wrapText="1"/>
    </xf>
    <xf numFmtId="173" fontId="5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>
      <alignment horizontal="center" vertical="center" wrapText="1"/>
    </xf>
    <xf numFmtId="176" fontId="5" fillId="8" borderId="4" xfId="0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176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6" fillId="9" borderId="15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center" vertical="center"/>
    </xf>
    <xf numFmtId="1" fontId="5" fillId="0" borderId="18" xfId="0" applyNumberFormat="1" applyFont="1" applyFill="1" applyBorder="1" applyAlignment="1" applyProtection="1">
      <alignment horizontal="center" vertical="center"/>
    </xf>
    <xf numFmtId="1" fontId="5" fillId="0" borderId="18" xfId="0" applyNumberFormat="1" applyFont="1" applyFill="1" applyBorder="1" applyAlignment="1" applyProtection="1">
      <alignment horizontal="center" vertical="center"/>
      <protection locked="0"/>
    </xf>
    <xf numFmtId="164" fontId="5" fillId="4" borderId="4" xfId="0" applyNumberFormat="1" applyFont="1" applyFill="1" applyBorder="1" applyAlignment="1" applyProtection="1">
      <alignment horizontal="center" vertical="center"/>
      <protection locked="0" hidden="1"/>
    </xf>
    <xf numFmtId="166" fontId="17" fillId="0" borderId="4" xfId="0" applyNumberFormat="1" applyFont="1" applyFill="1" applyBorder="1" applyAlignment="1" applyProtection="1">
      <alignment horizontal="center" vertical="center"/>
      <protection locked="0" hidden="1"/>
    </xf>
    <xf numFmtId="170" fontId="5" fillId="0" borderId="3" xfId="0" applyNumberFormat="1" applyFont="1" applyFill="1" applyBorder="1" applyAlignment="1" applyProtection="1">
      <alignment horizontal="center" vertical="center"/>
      <protection hidden="1"/>
    </xf>
    <xf numFmtId="167" fontId="5" fillId="0" borderId="3" xfId="0" applyNumberFormat="1" applyFont="1" applyBorder="1" applyAlignment="1" applyProtection="1">
      <alignment horizontal="center" vertical="center"/>
      <protection hidden="1"/>
    </xf>
    <xf numFmtId="169" fontId="12" fillId="0" borderId="3" xfId="1" applyFont="1" applyFill="1" applyBorder="1" applyAlignment="1" applyProtection="1">
      <alignment horizontal="center" vertical="center"/>
      <protection locked="0" hidden="1"/>
    </xf>
    <xf numFmtId="44" fontId="5" fillId="0" borderId="19" xfId="0" applyNumberFormat="1" applyFont="1" applyBorder="1" applyAlignment="1" applyProtection="1">
      <alignment horizontal="center" vertical="center"/>
      <protection hidden="1"/>
    </xf>
    <xf numFmtId="177" fontId="5" fillId="0" borderId="18" xfId="0" applyNumberFormat="1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>
      <alignment horizontal="center" vertical="center"/>
    </xf>
    <xf numFmtId="1" fontId="4" fillId="2" borderId="21" xfId="0" applyNumberFormat="1" applyFont="1" applyFill="1" applyBorder="1" applyAlignment="1">
      <alignment horizontal="center" vertical="center" wrapText="1"/>
    </xf>
    <xf numFmtId="2" fontId="5" fillId="2" borderId="21" xfId="0" applyNumberFormat="1" applyFont="1" applyFill="1" applyBorder="1" applyAlignment="1">
      <alignment horizontal="center" vertical="center"/>
    </xf>
    <xf numFmtId="164" fontId="5" fillId="2" borderId="21" xfId="0" applyNumberFormat="1" applyFont="1" applyFill="1" applyBorder="1" applyAlignment="1" applyProtection="1">
      <alignment horizontal="center" vertical="center"/>
      <protection hidden="1"/>
    </xf>
    <xf numFmtId="166" fontId="13" fillId="2" borderId="21" xfId="0" applyNumberFormat="1" applyFont="1" applyFill="1" applyBorder="1" applyAlignment="1">
      <alignment horizontal="center" vertical="center"/>
    </xf>
    <xf numFmtId="176" fontId="5" fillId="0" borderId="18" xfId="0" applyNumberFormat="1" applyFont="1" applyFill="1" applyBorder="1" applyAlignment="1" applyProtection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1" fontId="5" fillId="3" borderId="23" xfId="0" applyNumberFormat="1" applyFont="1" applyFill="1" applyBorder="1" applyAlignment="1">
      <alignment horizontal="center" vertical="center"/>
    </xf>
    <xf numFmtId="2" fontId="5" fillId="3" borderId="23" xfId="0" applyNumberFormat="1" applyFont="1" applyFill="1" applyBorder="1" applyAlignment="1">
      <alignment horizontal="center" vertical="center"/>
    </xf>
    <xf numFmtId="164" fontId="5" fillId="3" borderId="23" xfId="0" applyNumberFormat="1" applyFont="1" applyFill="1" applyBorder="1" applyAlignment="1" applyProtection="1">
      <alignment horizontal="center" vertical="center"/>
      <protection hidden="1"/>
    </xf>
    <xf numFmtId="1" fontId="26" fillId="0" borderId="0" xfId="0" applyNumberFormat="1" applyFont="1" applyAlignment="1" applyProtection="1">
      <alignment horizontal="center" vertical="center"/>
      <protection hidden="1"/>
    </xf>
    <xf numFmtId="0" fontId="11" fillId="3" borderId="13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1" fontId="5" fillId="0" borderId="18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vertical="center"/>
      <protection hidden="1"/>
    </xf>
    <xf numFmtId="1" fontId="9" fillId="0" borderId="3" xfId="0" applyNumberFormat="1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64" fontId="5" fillId="0" borderId="26" xfId="0" applyNumberFormat="1" applyFont="1" applyFill="1" applyBorder="1" applyAlignment="1">
      <alignment horizontal="center" vertical="center" textRotation="90" wrapText="1"/>
    </xf>
    <xf numFmtId="0" fontId="30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4" fontId="5" fillId="8" borderId="4" xfId="0" applyNumberFormat="1" applyFont="1" applyFill="1" applyBorder="1" applyAlignment="1">
      <alignment horizontal="center" vertical="center" wrapText="1"/>
    </xf>
    <xf numFmtId="164" fontId="5" fillId="8" borderId="4" xfId="0" applyNumberFormat="1" applyFont="1" applyFill="1" applyBorder="1" applyAlignment="1" applyProtection="1">
      <alignment horizontal="center" vertical="center" wrapText="1"/>
      <protection hidden="1"/>
    </xf>
    <xf numFmtId="44" fontId="5" fillId="8" borderId="4" xfId="2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4" fontId="27" fillId="0" borderId="0" xfId="2" applyFont="1" applyAlignment="1">
      <alignment horizontal="center"/>
    </xf>
    <xf numFmtId="44" fontId="27" fillId="0" borderId="0" xfId="0" applyNumberFormat="1" applyFont="1" applyAlignment="1">
      <alignment horizontal="center"/>
    </xf>
    <xf numFmtId="10" fontId="27" fillId="0" borderId="0" xfId="3" applyNumberFormat="1" applyFont="1" applyAlignment="1">
      <alignment horizontal="center"/>
    </xf>
    <xf numFmtId="0" fontId="40" fillId="0" borderId="28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41" fillId="0" borderId="4" xfId="0" applyFont="1" applyFill="1" applyBorder="1" applyAlignment="1" applyProtection="1">
      <alignment horizontal="center" vertical="center" wrapText="1"/>
      <protection locked="0"/>
    </xf>
    <xf numFmtId="0" fontId="41" fillId="0" borderId="15" xfId="0" applyFont="1" applyBorder="1" applyAlignment="1">
      <alignment horizontal="center" vertical="center" wrapText="1"/>
    </xf>
    <xf numFmtId="0" fontId="39" fillId="0" borderId="0" xfId="0" applyFont="1"/>
    <xf numFmtId="0" fontId="42" fillId="0" borderId="0" xfId="0" applyFont="1"/>
    <xf numFmtId="0" fontId="0" fillId="0" borderId="0" xfId="0" applyProtection="1">
      <protection locked="0"/>
    </xf>
    <xf numFmtId="166" fontId="30" fillId="10" borderId="3" xfId="0" applyNumberFormat="1" applyFont="1" applyFill="1" applyBorder="1" applyProtection="1">
      <protection locked="0"/>
    </xf>
    <xf numFmtId="0" fontId="0" fillId="0" borderId="0" xfId="0" applyProtection="1"/>
    <xf numFmtId="0" fontId="8" fillId="0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16" xfId="0" applyFont="1" applyFill="1" applyBorder="1" applyAlignment="1">
      <alignment horizontal="center" vertical="center" textRotation="90" wrapText="1"/>
    </xf>
    <xf numFmtId="1" fontId="46" fillId="0" borderId="18" xfId="0" applyNumberFormat="1" applyFont="1" applyFill="1" applyBorder="1" applyAlignment="1" applyProtection="1">
      <alignment horizontal="center" vertical="center"/>
    </xf>
    <xf numFmtId="166" fontId="3" fillId="0" borderId="4" xfId="0" applyNumberFormat="1" applyFont="1" applyFill="1" applyBorder="1" applyAlignment="1" applyProtection="1">
      <alignment horizontal="center" vertical="center"/>
      <protection locked="0" hidden="1"/>
    </xf>
    <xf numFmtId="1" fontId="5" fillId="0" borderId="18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Protection="1"/>
    <xf numFmtId="0" fontId="47" fillId="0" borderId="0" xfId="0" applyFont="1" applyAlignment="1" applyProtection="1">
      <alignment vertical="center"/>
    </xf>
    <xf numFmtId="0" fontId="16" fillId="16" borderId="0" xfId="0" applyFont="1" applyFill="1" applyBorder="1" applyAlignment="1">
      <alignment vertical="center"/>
    </xf>
    <xf numFmtId="0" fontId="41" fillId="0" borderId="48" xfId="0" applyFont="1" applyBorder="1" applyAlignment="1">
      <alignment horizontal="center" vertical="center" wrapText="1"/>
    </xf>
    <xf numFmtId="0" fontId="29" fillId="13" borderId="40" xfId="0" applyFont="1" applyFill="1" applyBorder="1" applyProtection="1"/>
    <xf numFmtId="0" fontId="29" fillId="13" borderId="37" xfId="0" applyFont="1" applyFill="1" applyBorder="1" applyProtection="1"/>
    <xf numFmtId="0" fontId="11" fillId="16" borderId="0" xfId="0" applyFont="1" applyFill="1" applyBorder="1" applyAlignment="1">
      <alignment horizontal="center" vertical="center"/>
    </xf>
    <xf numFmtId="0" fontId="21" fillId="16" borderId="0" xfId="0" applyFont="1" applyFill="1" applyBorder="1" applyAlignment="1">
      <alignment horizontal="center" vertical="center"/>
    </xf>
    <xf numFmtId="0" fontId="19" fillId="16" borderId="0" xfId="0" applyFont="1" applyFill="1" applyBorder="1" applyAlignment="1">
      <alignment horizontal="center" vertical="center" wrapText="1"/>
    </xf>
    <xf numFmtId="0" fontId="0" fillId="16" borderId="0" xfId="0" applyFill="1" applyAlignment="1">
      <alignment vertical="center"/>
    </xf>
    <xf numFmtId="0" fontId="48" fillId="0" borderId="28" xfId="0" applyFont="1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left"/>
    </xf>
    <xf numFmtId="0" fontId="0" fillId="0" borderId="4" xfId="0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44" xfId="0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0" fontId="3" fillId="17" borderId="4" xfId="0" applyFont="1" applyFill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5" fillId="0" borderId="43" xfId="0" applyFont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/>
    <xf numFmtId="0" fontId="6" fillId="16" borderId="0" xfId="0" applyFont="1" applyFill="1" applyAlignment="1" applyProtection="1">
      <alignment horizontal="center"/>
      <protection hidden="1"/>
    </xf>
    <xf numFmtId="0" fontId="5" fillId="16" borderId="0" xfId="0" applyFont="1" applyFill="1" applyAlignment="1" applyProtection="1">
      <alignment horizontal="center"/>
      <protection hidden="1"/>
    </xf>
    <xf numFmtId="0" fontId="5" fillId="0" borderId="0" xfId="0" applyFont="1" applyBorder="1" applyAlignment="1">
      <alignment vertical="center" wrapText="1"/>
    </xf>
    <xf numFmtId="0" fontId="5" fillId="0" borderId="45" xfId="0" applyFont="1" applyBorder="1" applyAlignment="1">
      <alignment vertical="center" wrapText="1"/>
    </xf>
    <xf numFmtId="1" fontId="5" fillId="0" borderId="4" xfId="0" applyNumberFormat="1" applyFont="1" applyFill="1" applyBorder="1" applyAlignment="1" applyProtection="1">
      <alignment horizontal="center" vertical="center"/>
    </xf>
    <xf numFmtId="1" fontId="5" fillId="16" borderId="18" xfId="0" applyNumberFormat="1" applyFont="1" applyFill="1" applyBorder="1" applyAlignment="1" applyProtection="1">
      <alignment horizontal="center" vertical="center"/>
    </xf>
    <xf numFmtId="0" fontId="5" fillId="16" borderId="3" xfId="0" applyNumberFormat="1" applyFont="1" applyFill="1" applyBorder="1" applyAlignment="1" applyProtection="1">
      <alignment vertical="center"/>
      <protection hidden="1"/>
    </xf>
    <xf numFmtId="1" fontId="5" fillId="16" borderId="18" xfId="0" applyNumberFormat="1" applyFont="1" applyFill="1" applyBorder="1" applyAlignment="1" applyProtection="1">
      <alignment vertical="center"/>
    </xf>
    <xf numFmtId="177" fontId="5" fillId="16" borderId="18" xfId="0" applyNumberFormat="1" applyFont="1" applyFill="1" applyBorder="1" applyAlignment="1" applyProtection="1">
      <alignment horizontal="center" vertical="center"/>
    </xf>
    <xf numFmtId="1" fontId="5" fillId="16" borderId="18" xfId="0" applyNumberFormat="1" applyFont="1" applyFill="1" applyBorder="1" applyAlignment="1" applyProtection="1">
      <alignment horizontal="center" vertical="center"/>
      <protection locked="0"/>
    </xf>
    <xf numFmtId="164" fontId="5" fillId="16" borderId="4" xfId="0" applyNumberFormat="1" applyFont="1" applyFill="1" applyBorder="1" applyAlignment="1" applyProtection="1">
      <alignment horizontal="center" vertical="center"/>
      <protection locked="0" hidden="1"/>
    </xf>
    <xf numFmtId="170" fontId="5" fillId="16" borderId="3" xfId="0" applyNumberFormat="1" applyFont="1" applyFill="1" applyBorder="1" applyAlignment="1" applyProtection="1">
      <alignment horizontal="center" vertical="center"/>
      <protection hidden="1"/>
    </xf>
    <xf numFmtId="164" fontId="5" fillId="16" borderId="3" xfId="0" applyNumberFormat="1" applyFont="1" applyFill="1" applyBorder="1" applyAlignment="1" applyProtection="1">
      <alignment horizontal="center" vertical="center"/>
      <protection hidden="1"/>
    </xf>
    <xf numFmtId="167" fontId="5" fillId="16" borderId="3" xfId="0" applyNumberFormat="1" applyFont="1" applyFill="1" applyBorder="1" applyAlignment="1" applyProtection="1">
      <alignment horizontal="center" vertical="center"/>
      <protection hidden="1"/>
    </xf>
    <xf numFmtId="44" fontId="5" fillId="16" borderId="19" xfId="0" applyNumberFormat="1" applyFont="1" applyFill="1" applyBorder="1" applyAlignment="1" applyProtection="1">
      <alignment horizontal="center" vertical="center"/>
      <protection hidden="1"/>
    </xf>
    <xf numFmtId="1" fontId="9" fillId="16" borderId="3" xfId="0" applyNumberFormat="1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16" borderId="0" xfId="0" applyFont="1" applyFill="1" applyAlignment="1">
      <alignment horizontal="left" vertical="center"/>
    </xf>
    <xf numFmtId="1" fontId="5" fillId="0" borderId="25" xfId="0" applyNumberFormat="1" applyFont="1" applyFill="1" applyBorder="1" applyAlignment="1" applyProtection="1">
      <alignment horizontal="left" vertical="center"/>
    </xf>
    <xf numFmtId="1" fontId="5" fillId="16" borderId="25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9" fillId="3" borderId="1" xfId="0" applyFont="1" applyFill="1" applyBorder="1" applyAlignment="1">
      <alignment horizontal="center" vertical="center" wrapText="1"/>
    </xf>
    <xf numFmtId="176" fontId="6" fillId="3" borderId="23" xfId="0" applyNumberFormat="1" applyFont="1" applyFill="1" applyBorder="1" applyAlignment="1">
      <alignment horizontal="center" vertical="center"/>
    </xf>
    <xf numFmtId="168" fontId="9" fillId="0" borderId="3" xfId="0" applyNumberFormat="1" applyFont="1" applyFill="1" applyBorder="1" applyAlignment="1" applyProtection="1">
      <alignment horizontal="center" vertical="center"/>
      <protection hidden="1"/>
    </xf>
    <xf numFmtId="0" fontId="40" fillId="0" borderId="28" xfId="0" applyFont="1" applyBorder="1" applyAlignment="1">
      <alignment horizontal="center" vertical="center" wrapText="1"/>
    </xf>
    <xf numFmtId="0" fontId="16" fillId="15" borderId="28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/>
    <xf numFmtId="0" fontId="21" fillId="0" borderId="0" xfId="0" applyFont="1" applyProtection="1"/>
    <xf numFmtId="0" fontId="3" fillId="0" borderId="0" xfId="5"/>
    <xf numFmtId="0" fontId="18" fillId="0" borderId="0" xfId="5" applyFont="1" applyBorder="1" applyAlignment="1" applyProtection="1">
      <alignment vertical="center"/>
      <protection locked="0"/>
    </xf>
    <xf numFmtId="0" fontId="18" fillId="0" borderId="36" xfId="5" applyFont="1" applyBorder="1" applyAlignment="1" applyProtection="1">
      <alignment vertical="center"/>
      <protection locked="0"/>
    </xf>
    <xf numFmtId="0" fontId="11" fillId="0" borderId="0" xfId="5" applyFont="1"/>
    <xf numFmtId="0" fontId="24" fillId="0" borderId="0" xfId="5" applyFont="1" applyBorder="1" applyAlignment="1"/>
    <xf numFmtId="0" fontId="15" fillId="0" borderId="0" xfId="5" applyFont="1" applyFill="1" applyBorder="1" applyAlignment="1">
      <alignment vertical="center"/>
    </xf>
    <xf numFmtId="0" fontId="11" fillId="0" borderId="0" xfId="5" applyFont="1" applyBorder="1"/>
    <xf numFmtId="0" fontId="3" fillId="0" borderId="0" xfId="5" applyBorder="1" applyAlignment="1">
      <alignment horizontal="center" vertical="top"/>
    </xf>
    <xf numFmtId="0" fontId="15" fillId="12" borderId="4" xfId="5" applyFont="1" applyFill="1" applyBorder="1" applyAlignment="1">
      <alignment horizontal="center" vertical="center"/>
    </xf>
    <xf numFmtId="172" fontId="15" fillId="12" borderId="4" xfId="5" applyNumberFormat="1" applyFont="1" applyFill="1" applyBorder="1" applyAlignment="1">
      <alignment horizontal="center" vertical="center" wrapText="1"/>
    </xf>
    <xf numFmtId="0" fontId="3" fillId="0" borderId="0" xfId="5" applyAlignment="1">
      <alignment horizontal="left" vertical="center"/>
    </xf>
    <xf numFmtId="0" fontId="15" fillId="0" borderId="4" xfId="5" applyFont="1" applyBorder="1" applyAlignment="1">
      <alignment horizontal="left" vertical="center" wrapText="1"/>
    </xf>
    <xf numFmtId="172" fontId="15" fillId="0" borderId="4" xfId="5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vertical="center"/>
    </xf>
    <xf numFmtId="0" fontId="3" fillId="0" borderId="0" xfId="5" applyAlignment="1">
      <alignment vertical="center"/>
    </xf>
    <xf numFmtId="0" fontId="25" fillId="0" borderId="0" xfId="5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15" fillId="12" borderId="4" xfId="5" applyFont="1" applyFill="1" applyBorder="1" applyAlignment="1">
      <alignment vertical="center" wrapText="1"/>
    </xf>
    <xf numFmtId="0" fontId="11" fillId="0" borderId="0" xfId="5" applyFont="1" applyAlignment="1">
      <alignment vertical="center"/>
    </xf>
    <xf numFmtId="0" fontId="3" fillId="0" borderId="4" xfId="5" applyBorder="1" applyAlignment="1">
      <alignment vertical="center" wrapText="1"/>
    </xf>
    <xf numFmtId="0" fontId="44" fillId="0" borderId="0" xfId="5" applyFont="1" applyBorder="1" applyAlignment="1">
      <alignment vertical="center"/>
    </xf>
    <xf numFmtId="44" fontId="18" fillId="0" borderId="0" xfId="6" applyFont="1" applyBorder="1" applyAlignment="1" applyProtection="1">
      <alignment horizontal="left" vertical="center"/>
    </xf>
    <xf numFmtId="44" fontId="18" fillId="0" borderId="0" xfId="6" applyFont="1" applyBorder="1" applyAlignment="1" applyProtection="1">
      <alignment horizontal="center" vertical="center"/>
    </xf>
    <xf numFmtId="0" fontId="45" fillId="0" borderId="0" xfId="5" applyFont="1" applyAlignment="1">
      <alignment vertical="center"/>
    </xf>
    <xf numFmtId="0" fontId="16" fillId="12" borderId="4" xfId="5" applyFont="1" applyFill="1" applyBorder="1" applyAlignment="1" applyProtection="1">
      <alignment horizontal="center" vertical="center"/>
    </xf>
    <xf numFmtId="0" fontId="15" fillId="0" borderId="4" xfId="5" applyFont="1" applyBorder="1" applyAlignment="1">
      <alignment horizontal="center" vertical="center"/>
    </xf>
    <xf numFmtId="0" fontId="52" fillId="0" borderId="4" xfId="5" applyFont="1" applyBorder="1" applyAlignment="1">
      <alignment vertical="center" wrapText="1"/>
    </xf>
    <xf numFmtId="0" fontId="45" fillId="0" borderId="4" xfId="5" applyFont="1" applyBorder="1" applyAlignment="1">
      <alignment horizontal="center" vertical="center" wrapText="1"/>
    </xf>
    <xf numFmtId="0" fontId="40" fillId="12" borderId="27" xfId="5" applyFont="1" applyFill="1" applyBorder="1" applyAlignment="1" applyProtection="1">
      <alignment vertical="center"/>
    </xf>
    <xf numFmtId="0" fontId="16" fillId="12" borderId="35" xfId="5" applyFont="1" applyFill="1" applyBorder="1" applyAlignment="1" applyProtection="1">
      <alignment vertical="center"/>
    </xf>
    <xf numFmtId="0" fontId="40" fillId="0" borderId="27" xfId="5" applyFont="1" applyBorder="1" applyAlignment="1">
      <alignment vertical="center"/>
    </xf>
    <xf numFmtId="172" fontId="15" fillId="0" borderId="27" xfId="5" applyNumberFormat="1" applyFont="1" applyBorder="1" applyAlignment="1">
      <alignment horizontal="center" vertical="center" wrapText="1"/>
    </xf>
    <xf numFmtId="0" fontId="52" fillId="0" borderId="4" xfId="5" applyFont="1" applyBorder="1" applyAlignment="1">
      <alignment vertical="center"/>
    </xf>
    <xf numFmtId="0" fontId="40" fillId="12" borderId="4" xfId="5" applyFont="1" applyFill="1" applyBorder="1" applyAlignment="1" applyProtection="1">
      <alignment horizontal="center" vertical="center"/>
    </xf>
    <xf numFmtId="0" fontId="44" fillId="0" borderId="4" xfId="5" applyFont="1" applyBorder="1" applyAlignment="1">
      <alignment vertical="center"/>
    </xf>
    <xf numFmtId="0" fontId="16" fillId="0" borderId="0" xfId="5" applyFont="1"/>
    <xf numFmtId="0" fontId="15" fillId="0" borderId="0" xfId="5" applyFont="1"/>
    <xf numFmtId="0" fontId="15" fillId="0" borderId="0" xfId="5" applyFont="1" applyAlignment="1">
      <alignment vertical="center"/>
    </xf>
    <xf numFmtId="0" fontId="16" fillId="14" borderId="0" xfId="5" applyFont="1" applyFill="1" applyAlignment="1">
      <alignment vertical="center"/>
    </xf>
    <xf numFmtId="0" fontId="3" fillId="0" borderId="29" xfId="5" applyFont="1" applyBorder="1" applyAlignment="1">
      <alignment horizontal="center" vertical="center"/>
    </xf>
    <xf numFmtId="0" fontId="3" fillId="0" borderId="30" xfId="5" applyFont="1" applyBorder="1" applyAlignment="1">
      <alignment horizontal="center" vertical="center"/>
    </xf>
    <xf numFmtId="0" fontId="16" fillId="0" borderId="27" xfId="5" applyFont="1" applyBorder="1" applyAlignment="1">
      <alignment vertical="center"/>
    </xf>
    <xf numFmtId="178" fontId="30" fillId="10" borderId="3" xfId="0" applyNumberFormat="1" applyFont="1" applyFill="1" applyBorder="1" applyProtection="1">
      <protection locked="0"/>
    </xf>
    <xf numFmtId="1" fontId="5" fillId="0" borderId="4" xfId="0" applyNumberFormat="1" applyFont="1" applyFill="1" applyBorder="1" applyAlignment="1" applyProtection="1">
      <alignment horizontal="left" vertical="center"/>
    </xf>
    <xf numFmtId="1" fontId="5" fillId="16" borderId="4" xfId="0" applyNumberFormat="1" applyFont="1" applyFill="1" applyBorder="1" applyAlignment="1" applyProtection="1">
      <alignment vertical="center"/>
    </xf>
    <xf numFmtId="1" fontId="5" fillId="16" borderId="4" xfId="0" applyNumberFormat="1" applyFont="1" applyFill="1" applyBorder="1" applyAlignment="1" applyProtection="1">
      <alignment horizontal="center" vertical="center"/>
    </xf>
    <xf numFmtId="1" fontId="5" fillId="0" borderId="4" xfId="0" applyNumberFormat="1" applyFont="1" applyFill="1" applyBorder="1" applyAlignment="1" applyProtection="1">
      <alignment horizontal="center" vertical="center"/>
      <protection locked="0"/>
    </xf>
    <xf numFmtId="170" fontId="5" fillId="0" borderId="4" xfId="0" applyNumberFormat="1" applyFont="1" applyFill="1" applyBorder="1" applyAlignment="1" applyProtection="1">
      <alignment horizontal="center" vertical="center"/>
      <protection hidden="1"/>
    </xf>
    <xf numFmtId="164" fontId="5" fillId="0" borderId="4" xfId="0" applyNumberFormat="1" applyFont="1" applyFill="1" applyBorder="1" applyAlignment="1" applyProtection="1">
      <alignment horizontal="center" vertical="center"/>
      <protection hidden="1"/>
    </xf>
    <xf numFmtId="1" fontId="5" fillId="0" borderId="47" xfId="0" applyNumberFormat="1" applyFont="1" applyFill="1" applyBorder="1" applyAlignment="1" applyProtection="1">
      <alignment horizontal="center" vertical="center"/>
    </xf>
    <xf numFmtId="166" fontId="17" fillId="0" borderId="3" xfId="0" applyNumberFormat="1" applyFont="1" applyFill="1" applyBorder="1" applyAlignment="1" applyProtection="1">
      <alignment horizontal="center" vertical="center"/>
      <protection locked="0" hidden="1"/>
    </xf>
    <xf numFmtId="164" fontId="5" fillId="4" borderId="3" xfId="0" applyNumberFormat="1" applyFont="1" applyFill="1" applyBorder="1" applyAlignment="1" applyProtection="1">
      <alignment horizontal="center" vertical="center"/>
      <protection locked="0" hidden="1"/>
    </xf>
    <xf numFmtId="166" fontId="5" fillId="3" borderId="23" xfId="0" applyNumberFormat="1" applyFont="1" applyFill="1" applyBorder="1" applyAlignment="1" applyProtection="1">
      <alignment horizontal="center" vertical="center"/>
      <protection hidden="1"/>
    </xf>
    <xf numFmtId="176" fontId="6" fillId="2" borderId="16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 applyProtection="1">
      <alignment horizontal="center" vertical="center"/>
      <protection hidden="1"/>
    </xf>
    <xf numFmtId="167" fontId="5" fillId="2" borderId="16" xfId="0" applyNumberFormat="1" applyFont="1" applyFill="1" applyBorder="1" applyAlignment="1" applyProtection="1">
      <alignment horizontal="center" vertical="center"/>
      <protection hidden="1"/>
    </xf>
    <xf numFmtId="0" fontId="6" fillId="2" borderId="66" xfId="0" applyFont="1" applyFill="1" applyBorder="1" applyAlignment="1" applyProtection="1">
      <alignment vertical="center" wrapText="1"/>
      <protection hidden="1"/>
    </xf>
    <xf numFmtId="44" fontId="43" fillId="2" borderId="66" xfId="0" applyNumberFormat="1" applyFont="1" applyFill="1" applyBorder="1" applyAlignment="1" applyProtection="1">
      <alignment horizontal="center" vertical="center"/>
      <protection hidden="1"/>
    </xf>
    <xf numFmtId="44" fontId="5" fillId="2" borderId="53" xfId="0" applyNumberFormat="1" applyFont="1" applyFill="1" applyBorder="1" applyAlignment="1" applyProtection="1">
      <alignment horizontal="center" vertical="center"/>
      <protection hidden="1"/>
    </xf>
    <xf numFmtId="0" fontId="27" fillId="0" borderId="37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9" fillId="13" borderId="67" xfId="0" applyFont="1" applyFill="1" applyBorder="1" applyProtection="1"/>
    <xf numFmtId="0" fontId="29" fillId="13" borderId="68" xfId="0" applyFont="1" applyFill="1" applyBorder="1" applyProtection="1"/>
    <xf numFmtId="0" fontId="3" fillId="13" borderId="69" xfId="0" applyFont="1" applyFill="1" applyBorder="1" applyAlignment="1" applyProtection="1">
      <alignment horizontal="justify" vertical="center" wrapText="1"/>
    </xf>
    <xf numFmtId="0" fontId="5" fillId="2" borderId="56" xfId="0" applyFont="1" applyFill="1" applyBorder="1" applyAlignment="1">
      <alignment horizontal="center" vertical="center"/>
    </xf>
    <xf numFmtId="172" fontId="5" fillId="3" borderId="23" xfId="0" applyNumberFormat="1" applyFont="1" applyFill="1" applyBorder="1" applyAlignment="1" applyProtection="1">
      <alignment horizontal="center" vertical="center"/>
      <protection hidden="1"/>
    </xf>
    <xf numFmtId="0" fontId="39" fillId="18" borderId="0" xfId="0" applyFont="1" applyFill="1"/>
    <xf numFmtId="164" fontId="5" fillId="4" borderId="5" xfId="0" applyNumberFormat="1" applyFont="1" applyFill="1" applyBorder="1" applyAlignment="1" applyProtection="1">
      <alignment horizontal="center" vertical="center"/>
      <protection locked="0" hidden="1"/>
    </xf>
    <xf numFmtId="170" fontId="5" fillId="0" borderId="5" xfId="0" applyNumberFormat="1" applyFont="1" applyFill="1" applyBorder="1" applyAlignment="1" applyProtection="1">
      <alignment horizontal="center" vertical="center"/>
      <protection hidden="1"/>
    </xf>
    <xf numFmtId="164" fontId="5" fillId="0" borderId="5" xfId="0" applyNumberFormat="1" applyFont="1" applyFill="1" applyBorder="1" applyAlignment="1" applyProtection="1">
      <alignment horizontal="center" vertical="center"/>
      <protection hidden="1"/>
    </xf>
    <xf numFmtId="167" fontId="5" fillId="0" borderId="5" xfId="0" applyNumberFormat="1" applyFont="1" applyBorder="1" applyAlignment="1" applyProtection="1">
      <alignment horizontal="center" vertical="center"/>
      <protection hidden="1"/>
    </xf>
    <xf numFmtId="1" fontId="5" fillId="0" borderId="45" xfId="0" applyNumberFormat="1" applyFont="1" applyFill="1" applyBorder="1" applyAlignment="1" applyProtection="1">
      <alignment horizontal="center" vertical="center"/>
    </xf>
    <xf numFmtId="1" fontId="5" fillId="0" borderId="0" xfId="0" applyNumberFormat="1" applyFont="1" applyFill="1" applyBorder="1" applyAlignment="1" applyProtection="1">
      <alignment vertical="center"/>
    </xf>
    <xf numFmtId="177" fontId="5" fillId="0" borderId="45" xfId="0" applyNumberFormat="1" applyFont="1" applyFill="1" applyBorder="1" applyAlignment="1" applyProtection="1">
      <alignment horizontal="center" vertical="center"/>
    </xf>
    <xf numFmtId="166" fontId="17" fillId="0" borderId="5" xfId="0" applyNumberFormat="1" applyFont="1" applyFill="1" applyBorder="1" applyAlignment="1" applyProtection="1">
      <alignment horizontal="center" vertical="center"/>
      <protection locked="0" hidden="1"/>
    </xf>
    <xf numFmtId="169" fontId="12" fillId="0" borderId="7" xfId="1" applyFont="1" applyFill="1" applyBorder="1" applyAlignment="1" applyProtection="1">
      <alignment horizontal="center" vertical="center"/>
      <protection locked="0" hidden="1"/>
    </xf>
    <xf numFmtId="1" fontId="5" fillId="0" borderId="45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0" fontId="5" fillId="0" borderId="3" xfId="0" applyNumberFormat="1" applyFont="1" applyFill="1" applyBorder="1" applyAlignment="1" applyProtection="1">
      <alignment vertical="center" wrapText="1"/>
      <protection hidden="1"/>
    </xf>
    <xf numFmtId="0" fontId="6" fillId="12" borderId="4" xfId="5" applyFont="1" applyFill="1" applyBorder="1" applyAlignment="1">
      <alignment horizontal="center" vertical="center"/>
    </xf>
    <xf numFmtId="0" fontId="3" fillId="0" borderId="4" xfId="5" applyBorder="1" applyAlignment="1">
      <alignment vertical="center"/>
    </xf>
    <xf numFmtId="0" fontId="3" fillId="0" borderId="0" xfId="5" applyFont="1" applyAlignment="1">
      <alignment vertical="center"/>
    </xf>
    <xf numFmtId="0" fontId="52" fillId="0" borderId="0" xfId="5" applyFont="1" applyBorder="1" applyAlignment="1">
      <alignment vertical="center" wrapText="1"/>
    </xf>
    <xf numFmtId="9" fontId="3" fillId="0" borderId="31" xfId="5" applyNumberFormat="1" applyFont="1" applyFill="1" applyBorder="1" applyAlignment="1" applyProtection="1">
      <alignment vertical="center"/>
      <protection locked="0"/>
    </xf>
    <xf numFmtId="9" fontId="3" fillId="0" borderId="32" xfId="5" applyNumberFormat="1" applyFill="1" applyBorder="1" applyAlignment="1" applyProtection="1">
      <alignment vertical="center"/>
      <protection locked="0"/>
    </xf>
    <xf numFmtId="9" fontId="3" fillId="0" borderId="33" xfId="5" applyNumberFormat="1" applyFill="1" applyBorder="1" applyAlignment="1" applyProtection="1">
      <alignment vertical="center"/>
      <protection locked="0"/>
    </xf>
    <xf numFmtId="9" fontId="3" fillId="0" borderId="34" xfId="5" applyNumberFormat="1" applyFill="1" applyBorder="1" applyAlignment="1" applyProtection="1">
      <alignment vertical="center"/>
      <protection locked="0"/>
    </xf>
    <xf numFmtId="9" fontId="3" fillId="0" borderId="29" xfId="5" applyNumberFormat="1" applyFill="1" applyBorder="1" applyAlignment="1" applyProtection="1">
      <alignment vertical="center"/>
      <protection locked="0"/>
    </xf>
    <xf numFmtId="9" fontId="3" fillId="0" borderId="30" xfId="5" applyNumberFormat="1" applyFill="1" applyBorder="1" applyAlignment="1" applyProtection="1">
      <alignment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>
      <alignment vertical="center"/>
    </xf>
    <xf numFmtId="1" fontId="5" fillId="16" borderId="4" xfId="0" applyNumberFormat="1" applyFont="1" applyFill="1" applyBorder="1" applyAlignment="1" applyProtection="1">
      <alignment vertical="center"/>
      <protection hidden="1"/>
    </xf>
    <xf numFmtId="1" fontId="5" fillId="19" borderId="7" xfId="0" applyNumberFormat="1" applyFont="1" applyFill="1" applyBorder="1" applyAlignment="1" applyProtection="1">
      <alignment vertical="center"/>
      <protection hidden="1"/>
    </xf>
    <xf numFmtId="169" fontId="5" fillId="19" borderId="4" xfId="1" applyFont="1" applyFill="1" applyBorder="1" applyAlignment="1" applyProtection="1">
      <alignment horizontal="center" vertical="center"/>
      <protection locked="0" hidden="1"/>
    </xf>
    <xf numFmtId="1" fontId="46" fillId="16" borderId="45" xfId="0" applyNumberFormat="1" applyFont="1" applyFill="1" applyBorder="1" applyAlignment="1" applyProtection="1">
      <alignment horizontal="center" vertical="center"/>
    </xf>
    <xf numFmtId="0" fontId="5" fillId="3" borderId="23" xfId="0" applyFont="1" applyFill="1" applyBorder="1" applyAlignment="1">
      <alignment horizontal="right" vertical="center"/>
    </xf>
    <xf numFmtId="1" fontId="5" fillId="0" borderId="35" xfId="0" applyNumberFormat="1" applyFont="1" applyFill="1" applyBorder="1" applyAlignment="1" applyProtection="1">
      <alignment vertical="center"/>
    </xf>
    <xf numFmtId="1" fontId="9" fillId="16" borderId="46" xfId="0" applyNumberFormat="1" applyFont="1" applyFill="1" applyBorder="1" applyAlignment="1" applyProtection="1">
      <alignment vertical="center"/>
      <protection hidden="1"/>
    </xf>
    <xf numFmtId="1" fontId="9" fillId="16" borderId="4" xfId="0" applyNumberFormat="1" applyFont="1" applyFill="1" applyBorder="1" applyAlignment="1" applyProtection="1">
      <alignment vertical="center"/>
      <protection hidden="1"/>
    </xf>
    <xf numFmtId="170" fontId="5" fillId="19" borderId="4" xfId="1" applyNumberFormat="1" applyFont="1" applyFill="1" applyBorder="1" applyAlignment="1" applyProtection="1">
      <alignment horizontal="center" vertical="center"/>
      <protection locked="0" hidden="1"/>
    </xf>
    <xf numFmtId="1" fontId="5" fillId="19" borderId="4" xfId="0" applyNumberFormat="1" applyFont="1" applyFill="1" applyBorder="1" applyAlignment="1" applyProtection="1">
      <alignment vertical="center"/>
      <protection hidden="1"/>
    </xf>
    <xf numFmtId="176" fontId="5" fillId="1" borderId="4" xfId="0" applyNumberFormat="1" applyFont="1" applyFill="1" applyBorder="1" applyAlignment="1">
      <alignment horizontal="center" vertical="center" wrapText="1"/>
    </xf>
    <xf numFmtId="169" fontId="5" fillId="0" borderId="4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>
      <alignment vertical="center" wrapText="1"/>
    </xf>
    <xf numFmtId="164" fontId="5" fillId="16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0" xfId="0" applyNumberFormat="1" applyFont="1" applyAlignment="1" applyProtection="1">
      <alignment horizontal="center" vertical="center" wrapText="1"/>
      <protection hidden="1"/>
    </xf>
    <xf numFmtId="172" fontId="5" fillId="8" borderId="4" xfId="2" applyNumberFormat="1" applyFont="1" applyFill="1" applyBorder="1" applyAlignment="1" applyProtection="1">
      <alignment horizontal="center" vertical="center" wrapText="1"/>
      <protection hidden="1"/>
    </xf>
    <xf numFmtId="0" fontId="6" fillId="16" borderId="0" xfId="0" applyFont="1" applyFill="1" applyBorder="1" applyAlignment="1">
      <alignment horizontal="left" vertical="center" wrapText="1"/>
    </xf>
    <xf numFmtId="0" fontId="8" fillId="16" borderId="0" xfId="0" applyFont="1" applyFill="1" applyBorder="1" applyAlignment="1">
      <alignment vertical="center" wrapText="1"/>
    </xf>
    <xf numFmtId="176" fontId="5" fillId="16" borderId="0" xfId="0" applyNumberFormat="1" applyFont="1" applyFill="1" applyBorder="1" applyAlignment="1">
      <alignment horizontal="center" vertical="center" wrapText="1"/>
    </xf>
    <xf numFmtId="164" fontId="5" fillId="16" borderId="0" xfId="0" applyNumberFormat="1" applyFont="1" applyFill="1" applyBorder="1" applyAlignment="1">
      <alignment horizontal="center" vertical="center" wrapText="1"/>
    </xf>
    <xf numFmtId="173" fontId="5" fillId="16" borderId="0" xfId="0" applyNumberFormat="1" applyFont="1" applyFill="1" applyBorder="1" applyAlignment="1">
      <alignment horizontal="center" vertical="center" wrapText="1"/>
    </xf>
    <xf numFmtId="173" fontId="5" fillId="16" borderId="0" xfId="0" applyNumberFormat="1" applyFont="1" applyFill="1" applyBorder="1" applyAlignment="1" applyProtection="1">
      <alignment horizontal="center" vertical="center" wrapText="1"/>
      <protection hidden="1"/>
    </xf>
    <xf numFmtId="164" fontId="5" fillId="16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16" borderId="0" xfId="0" applyFont="1" applyFill="1" applyBorder="1" applyAlignment="1">
      <alignment horizontal="left" vertical="center" wrapText="1"/>
    </xf>
    <xf numFmtId="0" fontId="5" fillId="16" borderId="0" xfId="0" applyFont="1" applyFill="1" applyBorder="1" applyAlignment="1">
      <alignment horizontal="center" vertical="center" wrapText="1"/>
    </xf>
    <xf numFmtId="44" fontId="5" fillId="16" borderId="0" xfId="2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79" fontId="5" fillId="0" borderId="4" xfId="2" applyNumberFormat="1" applyFont="1" applyBorder="1" applyAlignment="1" applyProtection="1">
      <alignment horizontal="center" vertical="center" wrapText="1"/>
      <protection hidden="1"/>
    </xf>
    <xf numFmtId="0" fontId="17" fillId="0" borderId="0" xfId="0" applyFont="1" applyBorder="1" applyAlignment="1">
      <alignment horizontal="center" vertical="center" wrapText="1"/>
    </xf>
    <xf numFmtId="171" fontId="17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46" fillId="16" borderId="0" xfId="0" applyFont="1" applyFill="1" applyAlignment="1">
      <alignment horizontal="left" vertical="center"/>
    </xf>
    <xf numFmtId="0" fontId="55" fillId="16" borderId="0" xfId="0" applyFont="1" applyFill="1" applyBorder="1" applyAlignment="1" applyProtection="1">
      <alignment horizontal="left" vertical="center"/>
      <protection locked="0"/>
    </xf>
    <xf numFmtId="166" fontId="17" fillId="16" borderId="4" xfId="0" applyNumberFormat="1" applyFont="1" applyFill="1" applyBorder="1" applyAlignment="1" applyProtection="1">
      <alignment horizontal="center" vertical="center"/>
      <protection locked="0" hidden="1"/>
    </xf>
    <xf numFmtId="169" fontId="12" fillId="16" borderId="3" xfId="1" applyFont="1" applyFill="1" applyBorder="1" applyAlignment="1" applyProtection="1">
      <alignment horizontal="center" vertical="center"/>
      <protection locked="0" hidden="1"/>
    </xf>
    <xf numFmtId="0" fontId="21" fillId="0" borderId="0" xfId="0" applyFont="1" applyAlignment="1">
      <alignment horizontal="center"/>
    </xf>
    <xf numFmtId="0" fontId="41" fillId="0" borderId="48" xfId="0" applyFont="1" applyFill="1" applyBorder="1" applyAlignment="1" applyProtection="1">
      <alignment horizontal="center" vertical="center" wrapText="1"/>
      <protection locked="0"/>
    </xf>
    <xf numFmtId="0" fontId="41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62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21" fillId="0" borderId="0" xfId="0" applyFont="1" applyAlignment="1" applyProtection="1">
      <alignment horizontal="center" vertical="center" textRotation="90"/>
      <protection locked="0"/>
    </xf>
    <xf numFmtId="165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5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5" fillId="2" borderId="52" xfId="0" applyFont="1" applyFill="1" applyBorder="1" applyAlignment="1" applyProtection="1">
      <alignment horizontal="center" vertical="center" wrapText="1"/>
      <protection hidden="1"/>
    </xf>
    <xf numFmtId="0" fontId="5" fillId="2" borderId="59" xfId="0" applyFont="1" applyFill="1" applyBorder="1" applyAlignment="1" applyProtection="1">
      <alignment horizontal="center" vertical="center" wrapText="1"/>
      <protection hidden="1"/>
    </xf>
    <xf numFmtId="0" fontId="22" fillId="3" borderId="52" xfId="0" applyFont="1" applyFill="1" applyBorder="1" applyAlignment="1" applyProtection="1">
      <alignment horizontal="center" vertical="center" wrapText="1"/>
      <protection hidden="1"/>
    </xf>
    <xf numFmtId="0" fontId="22" fillId="3" borderId="53" xfId="0" applyFont="1" applyFill="1" applyBorder="1" applyAlignment="1" applyProtection="1">
      <alignment horizontal="center" vertical="center" wrapText="1"/>
      <protection hidden="1"/>
    </xf>
    <xf numFmtId="165" fontId="11" fillId="3" borderId="22" xfId="0" applyNumberFormat="1" applyFont="1" applyFill="1" applyBorder="1" applyAlignment="1" applyProtection="1">
      <alignment horizontal="center" vertical="center" wrapText="1"/>
      <protection hidden="1"/>
    </xf>
    <xf numFmtId="165" fontId="11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21" fillId="13" borderId="48" xfId="0" applyFont="1" applyFill="1" applyBorder="1" applyAlignment="1">
      <alignment horizontal="center" vertical="center"/>
    </xf>
    <xf numFmtId="0" fontId="21" fillId="13" borderId="2" xfId="0" applyFont="1" applyFill="1" applyBorder="1" applyAlignment="1">
      <alignment horizontal="center" vertical="center"/>
    </xf>
    <xf numFmtId="0" fontId="21" fillId="13" borderId="41" xfId="0" applyFont="1" applyFill="1" applyBorder="1" applyAlignment="1">
      <alignment horizontal="center" vertical="center"/>
    </xf>
    <xf numFmtId="0" fontId="19" fillId="11" borderId="27" xfId="0" applyFont="1" applyFill="1" applyBorder="1" applyAlignment="1">
      <alignment horizontal="center" vertical="center" wrapText="1"/>
    </xf>
    <xf numFmtId="0" fontId="19" fillId="11" borderId="35" xfId="0" applyFont="1" applyFill="1" applyBorder="1" applyAlignment="1">
      <alignment horizontal="center" vertical="center" wrapText="1"/>
    </xf>
    <xf numFmtId="0" fontId="19" fillId="11" borderId="18" xfId="0" applyFont="1" applyFill="1" applyBorder="1" applyAlignment="1">
      <alignment horizontal="center" vertical="center" wrapText="1"/>
    </xf>
    <xf numFmtId="164" fontId="11" fillId="3" borderId="22" xfId="0" applyNumberFormat="1" applyFont="1" applyFill="1" applyBorder="1" applyAlignment="1" applyProtection="1">
      <alignment horizontal="center" vertical="center" wrapText="1"/>
      <protection hidden="1"/>
    </xf>
    <xf numFmtId="164" fontId="11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55" xfId="0" applyFont="1" applyFill="1" applyBorder="1" applyAlignment="1" applyProtection="1">
      <alignment horizontal="center" vertical="center" wrapText="1"/>
      <protection hidden="1"/>
    </xf>
    <xf numFmtId="0" fontId="22" fillId="3" borderId="56" xfId="0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16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6" xfId="0" applyFont="1" applyFill="1" applyBorder="1" applyAlignment="1">
      <alignment horizontal="center" vertical="center" textRotation="90" wrapText="1"/>
    </xf>
    <xf numFmtId="177" fontId="9" fillId="3" borderId="1" xfId="0" applyNumberFormat="1" applyFont="1" applyFill="1" applyBorder="1" applyAlignment="1">
      <alignment horizontal="center" vertical="center"/>
    </xf>
    <xf numFmtId="177" fontId="9" fillId="3" borderId="16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11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55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textRotation="90" wrapText="1"/>
    </xf>
    <xf numFmtId="0" fontId="11" fillId="3" borderId="49" xfId="0" applyFont="1" applyFill="1" applyBorder="1" applyAlignment="1" applyProtection="1">
      <alignment horizontal="center" vertical="center" wrapText="1"/>
      <protection hidden="1"/>
    </xf>
    <xf numFmtId="0" fontId="11" fillId="3" borderId="50" xfId="0" applyFont="1" applyFill="1" applyBorder="1" applyAlignment="1" applyProtection="1">
      <alignment horizontal="center" vertical="center" wrapText="1"/>
      <protection hidden="1"/>
    </xf>
    <xf numFmtId="0" fontId="11" fillId="3" borderId="51" xfId="0" applyFont="1" applyFill="1" applyBorder="1" applyAlignment="1" applyProtection="1">
      <alignment horizontal="center" vertical="center" wrapText="1"/>
      <protection hidden="1"/>
    </xf>
    <xf numFmtId="2" fontId="5" fillId="3" borderId="1" xfId="0" applyNumberFormat="1" applyFont="1" applyFill="1" applyBorder="1" applyAlignment="1">
      <alignment horizontal="center" vertical="center" textRotation="90" wrapText="1"/>
    </xf>
    <xf numFmtId="2" fontId="5" fillId="3" borderId="16" xfId="0" applyNumberFormat="1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16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45" xfId="0" applyNumberFormat="1" applyFont="1" applyFill="1" applyBorder="1" applyAlignment="1" applyProtection="1">
      <alignment horizontal="center" vertical="center" wrapText="1"/>
      <protection hidden="1"/>
    </xf>
    <xf numFmtId="164" fontId="5" fillId="3" borderId="1" xfId="0" applyNumberFormat="1" applyFont="1" applyFill="1" applyBorder="1" applyAlignment="1">
      <alignment horizontal="center" vertical="center" textRotation="90" wrapText="1"/>
    </xf>
    <xf numFmtId="164" fontId="5" fillId="3" borderId="16" xfId="0" applyNumberFormat="1" applyFont="1" applyFill="1" applyBorder="1" applyAlignment="1">
      <alignment horizontal="center" vertical="center" textRotation="90" wrapText="1"/>
    </xf>
    <xf numFmtId="0" fontId="7" fillId="0" borderId="45" xfId="0" applyFont="1" applyFill="1" applyBorder="1" applyAlignment="1">
      <alignment horizontal="center" textRotation="90"/>
    </xf>
    <xf numFmtId="176" fontId="9" fillId="2" borderId="1" xfId="0" applyNumberFormat="1" applyFont="1" applyFill="1" applyBorder="1" applyAlignment="1">
      <alignment horizontal="center" vertical="center"/>
    </xf>
    <xf numFmtId="176" fontId="9" fillId="2" borderId="5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vertical="center"/>
    </xf>
    <xf numFmtId="0" fontId="6" fillId="2" borderId="2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textRotation="90"/>
    </xf>
    <xf numFmtId="0" fontId="51" fillId="16" borderId="0" xfId="0" applyFont="1" applyFill="1" applyBorder="1" applyAlignment="1">
      <alignment horizontal="center" vertical="center" wrapText="1"/>
    </xf>
    <xf numFmtId="0" fontId="6" fillId="3" borderId="48" xfId="0" applyFont="1" applyFill="1" applyBorder="1" applyAlignment="1">
      <alignment vertical="center"/>
    </xf>
    <xf numFmtId="0" fontId="6" fillId="3" borderId="41" xfId="0" applyFont="1" applyFill="1" applyBorder="1" applyAlignment="1">
      <alignment vertical="center"/>
    </xf>
    <xf numFmtId="0" fontId="5" fillId="3" borderId="24" xfId="0" applyFont="1" applyFill="1" applyBorder="1" applyAlignment="1">
      <alignment horizontal="left" vertical="center" textRotation="90"/>
    </xf>
    <xf numFmtId="0" fontId="5" fillId="3" borderId="57" xfId="0" applyFont="1" applyFill="1" applyBorder="1" applyAlignment="1">
      <alignment horizontal="left" vertical="center" textRotation="90"/>
    </xf>
    <xf numFmtId="0" fontId="9" fillId="3" borderId="58" xfId="0" applyFont="1" applyFill="1" applyBorder="1" applyAlignment="1">
      <alignment horizontal="center" vertical="center" textRotation="90"/>
    </xf>
    <xf numFmtId="0" fontId="9" fillId="3" borderId="16" xfId="0" applyFont="1" applyFill="1" applyBorder="1" applyAlignment="1">
      <alignment horizontal="center" vertical="center" textRotation="90"/>
    </xf>
    <xf numFmtId="0" fontId="5" fillId="3" borderId="70" xfId="0" applyFont="1" applyFill="1" applyBorder="1" applyAlignment="1">
      <alignment horizontal="left" vertical="center" textRotation="90"/>
    </xf>
    <xf numFmtId="0" fontId="18" fillId="13" borderId="60" xfId="0" applyFont="1" applyFill="1" applyBorder="1" applyAlignment="1">
      <alignment horizontal="center" vertical="center"/>
    </xf>
    <xf numFmtId="0" fontId="18" fillId="13" borderId="61" xfId="0" applyFont="1" applyFill="1" applyBorder="1" applyAlignment="1">
      <alignment horizontal="center" vertical="center"/>
    </xf>
    <xf numFmtId="0" fontId="18" fillId="13" borderId="38" xfId="0" applyFont="1" applyFill="1" applyBorder="1" applyAlignment="1">
      <alignment horizontal="center" vertical="center"/>
    </xf>
    <xf numFmtId="0" fontId="18" fillId="13" borderId="26" xfId="0" applyFont="1" applyFill="1" applyBorder="1" applyAlignment="1">
      <alignment horizontal="center" vertical="center"/>
    </xf>
    <xf numFmtId="0" fontId="18" fillId="14" borderId="43" xfId="0" applyFont="1" applyFill="1" applyBorder="1" applyAlignment="1">
      <alignment horizontal="center" vertical="center" wrapText="1"/>
    </xf>
    <xf numFmtId="0" fontId="18" fillId="14" borderId="65" xfId="0" applyFont="1" applyFill="1" applyBorder="1" applyAlignment="1">
      <alignment horizontal="center" vertical="center" wrapText="1"/>
    </xf>
    <xf numFmtId="0" fontId="18" fillId="14" borderId="44" xfId="0" applyFont="1" applyFill="1" applyBorder="1" applyAlignment="1">
      <alignment horizontal="center" vertical="center" wrapText="1"/>
    </xf>
    <xf numFmtId="0" fontId="18" fillId="14" borderId="46" xfId="0" applyFont="1" applyFill="1" applyBorder="1" applyAlignment="1">
      <alignment horizontal="center" vertical="center" wrapText="1"/>
    </xf>
    <xf numFmtId="0" fontId="18" fillId="14" borderId="62" xfId="0" applyFont="1" applyFill="1" applyBorder="1" applyAlignment="1">
      <alignment horizontal="center" vertical="center" wrapText="1"/>
    </xf>
    <xf numFmtId="0" fontId="18" fillId="14" borderId="47" xfId="0" applyFont="1" applyFill="1" applyBorder="1" applyAlignment="1">
      <alignment horizontal="center" vertical="center" wrapText="1"/>
    </xf>
    <xf numFmtId="0" fontId="41" fillId="0" borderId="60" xfId="0" applyFont="1" applyBorder="1" applyAlignment="1">
      <alignment horizontal="center" vertical="center" wrapText="1"/>
    </xf>
    <xf numFmtId="0" fontId="41" fillId="0" borderId="61" xfId="0" applyFont="1" applyBorder="1" applyAlignment="1">
      <alignment horizontal="center" vertical="center" wrapText="1"/>
    </xf>
    <xf numFmtId="0" fontId="41" fillId="0" borderId="39" xfId="0" applyFont="1" applyBorder="1" applyAlignment="1">
      <alignment horizontal="center" vertical="center" wrapText="1"/>
    </xf>
    <xf numFmtId="0" fontId="41" fillId="0" borderId="38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41" fillId="0" borderId="48" xfId="5" applyFont="1" applyBorder="1" applyAlignment="1" applyProtection="1">
      <alignment horizontal="center" vertical="center"/>
      <protection locked="0"/>
    </xf>
    <xf numFmtId="0" fontId="41" fillId="0" borderId="41" xfId="5" applyFont="1" applyBorder="1" applyAlignment="1" applyProtection="1">
      <alignment horizontal="center" vertical="center"/>
      <protection locked="0"/>
    </xf>
    <xf numFmtId="0" fontId="16" fillId="13" borderId="48" xfId="5" applyFont="1" applyFill="1" applyBorder="1" applyAlignment="1">
      <alignment horizontal="center" vertical="center"/>
    </xf>
    <xf numFmtId="0" fontId="16" fillId="13" borderId="41" xfId="5" applyFont="1" applyFill="1" applyBorder="1" applyAlignment="1">
      <alignment horizontal="center" vertical="center"/>
    </xf>
    <xf numFmtId="0" fontId="3" fillId="0" borderId="0" xfId="5" applyFont="1" applyBorder="1" applyAlignment="1">
      <alignment horizontal="left" vertical="top" wrapText="1"/>
    </xf>
    <xf numFmtId="0" fontId="3" fillId="0" borderId="0" xfId="5" applyBorder="1" applyAlignment="1">
      <alignment horizontal="left" vertical="top" wrapText="1"/>
    </xf>
    <xf numFmtId="0" fontId="22" fillId="0" borderId="63" xfId="5" applyFont="1" applyBorder="1" applyAlignment="1">
      <alignment horizontal="center" vertical="center"/>
    </xf>
    <xf numFmtId="0" fontId="22" fillId="0" borderId="64" xfId="5" applyFont="1" applyBorder="1" applyAlignment="1">
      <alignment horizontal="center" vertical="center"/>
    </xf>
    <xf numFmtId="0" fontId="16" fillId="13" borderId="36" xfId="0" applyFont="1" applyFill="1" applyBorder="1" applyAlignment="1">
      <alignment horizontal="center" vertical="center"/>
    </xf>
    <xf numFmtId="0" fontId="16" fillId="13" borderId="0" xfId="0" applyFont="1" applyFill="1" applyBorder="1" applyAlignment="1">
      <alignment horizontal="center" vertical="center"/>
    </xf>
    <xf numFmtId="0" fontId="16" fillId="13" borderId="4" xfId="0" applyFont="1" applyFill="1" applyBorder="1" applyAlignment="1">
      <alignment horizontal="center" vertical="center"/>
    </xf>
  </cellXfs>
  <cellStyles count="10">
    <cellStyle name="Euro" xfId="1"/>
    <cellStyle name="Monétaire" xfId="2" builtinId="4"/>
    <cellStyle name="Monétaire 2" xfId="6"/>
    <cellStyle name="Normal" xfId="0" builtinId="0"/>
    <cellStyle name="Normal 2" xfId="4"/>
    <cellStyle name="Normal 2 2" xfId="9"/>
    <cellStyle name="Normal 3" xfId="5"/>
    <cellStyle name="Normal 4" xfId="7"/>
    <cellStyle name="Pourcentage" xfId="3" builtinId="5"/>
    <cellStyle name="Pourcentage 2" xfId="8"/>
  </cellStyles>
  <dxfs count="14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ADA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D0E8FE"/>
      <rgbColor rgb="00FF99CC"/>
      <rgbColor rgb="00CC99FF"/>
      <rgbColor rgb="00FFCC99"/>
      <rgbColor rgb="003366FF"/>
      <rgbColor rgb="008AE4E2"/>
      <rgbColor rgb="00E0FF8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RIMENTI-00957\AppData\Local\Microsoft\Windows\Temporary%20Internet%20Files\Content.Outlook\G7LF5UB6\Bordereau-de-chiffrageALP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lication"/>
      <sheetName val="listes"/>
      <sheetName val="détail de prix"/>
      <sheetName val="récap général"/>
      <sheetName val="BPU"/>
      <sheetName val="Hrs Encadrement"/>
      <sheetName val="Matériel"/>
      <sheetName val="Produits"/>
    </sheetNames>
    <sheetDataSet>
      <sheetData sheetId="0"/>
      <sheetData sheetId="1"/>
      <sheetData sheetId="2">
        <row r="2">
          <cell r="C2" t="str">
            <v>candidat 1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zoomScale="80" zoomScaleNormal="80" workbookViewId="0">
      <selection activeCell="P17" sqref="P17"/>
    </sheetView>
  </sheetViews>
  <sheetFormatPr baseColWidth="10" defaultRowHeight="12.5" x14ac:dyDescent="0.25"/>
  <cols>
    <col min="1" max="1" width="5.453125" customWidth="1"/>
    <col min="8" max="8" width="13" customWidth="1"/>
    <col min="9" max="9" width="8.1796875" customWidth="1"/>
  </cols>
  <sheetData>
    <row r="1" spans="1:19" ht="37.5" customHeight="1" x14ac:dyDescent="0.4">
      <c r="B1" s="356" t="s">
        <v>283</v>
      </c>
      <c r="C1" s="356"/>
      <c r="D1" s="356"/>
      <c r="E1" s="356"/>
      <c r="F1" s="356"/>
      <c r="G1" s="356"/>
      <c r="H1" s="356"/>
      <c r="I1" s="356"/>
    </row>
    <row r="2" spans="1:19" ht="13.5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9" ht="13.5" x14ac:dyDescent="0.25">
      <c r="A3" s="295">
        <v>1</v>
      </c>
      <c r="B3" s="157" t="s">
        <v>193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9" ht="13.5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</row>
    <row r="5" spans="1:19" ht="13.5" x14ac:dyDescent="0.25">
      <c r="A5" s="295">
        <v>2</v>
      </c>
      <c r="B5" s="157" t="s">
        <v>302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</row>
    <row r="6" spans="1:19" ht="13.5" x14ac:dyDescent="0.25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19" ht="13.5" x14ac:dyDescent="0.25">
      <c r="A7" s="295">
        <v>3</v>
      </c>
      <c r="B7" s="157" t="s">
        <v>303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</row>
    <row r="8" spans="1:19" ht="13.5" x14ac:dyDescent="0.25">
      <c r="A8" s="157"/>
      <c r="B8" s="157" t="s">
        <v>192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</row>
    <row r="9" spans="1:19" ht="13.5" x14ac:dyDescent="0.25">
      <c r="A9" s="157"/>
      <c r="B9" s="157" t="s">
        <v>337</v>
      </c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</row>
    <row r="10" spans="1:19" ht="13.5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</row>
    <row r="11" spans="1:19" ht="13.5" x14ac:dyDescent="0.25">
      <c r="A11" s="295">
        <v>4</v>
      </c>
      <c r="B11" s="157" t="s">
        <v>304</v>
      </c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</row>
    <row r="12" spans="1:19" ht="13.5" x14ac:dyDescent="0.25">
      <c r="A12" s="157"/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</row>
    <row r="13" spans="1:19" ht="13.5" x14ac:dyDescent="0.25">
      <c r="A13" s="295">
        <v>5</v>
      </c>
      <c r="B13" s="157" t="s">
        <v>194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</row>
    <row r="14" spans="1:19" ht="13.5" x14ac:dyDescent="0.25">
      <c r="A14" s="157"/>
      <c r="B14" s="157" t="s">
        <v>305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</row>
    <row r="15" spans="1:19" ht="13.5" x14ac:dyDescent="0.25">
      <c r="A15" s="157"/>
      <c r="B15" s="157" t="s">
        <v>195</v>
      </c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</row>
    <row r="16" spans="1:19" ht="13.5" x14ac:dyDescent="0.25">
      <c r="A16" s="157"/>
      <c r="B16" s="157" t="s">
        <v>196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95"/>
      <c r="O16" s="195"/>
      <c r="P16" s="195"/>
      <c r="Q16" s="195"/>
      <c r="R16" s="196"/>
      <c r="S16" s="196"/>
    </row>
    <row r="17" spans="1:19" ht="13.5" x14ac:dyDescent="0.25">
      <c r="A17" s="157"/>
      <c r="B17" s="157"/>
      <c r="C17" s="157"/>
      <c r="D17" s="157"/>
      <c r="E17" s="157" t="s">
        <v>306</v>
      </c>
      <c r="F17" s="157"/>
      <c r="G17" s="157"/>
      <c r="H17" s="157"/>
      <c r="I17" s="157"/>
      <c r="J17" s="157"/>
      <c r="K17" s="157"/>
      <c r="L17" s="157"/>
      <c r="M17" s="157"/>
      <c r="N17" s="195"/>
      <c r="O17" s="195"/>
      <c r="P17" s="195"/>
      <c r="Q17" s="195"/>
      <c r="R17" s="196"/>
      <c r="S17" s="196"/>
    </row>
    <row r="18" spans="1:19" ht="13.5" x14ac:dyDescent="0.25">
      <c r="A18" s="295">
        <v>6</v>
      </c>
      <c r="B18" s="157" t="s">
        <v>215</v>
      </c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95"/>
      <c r="O18" s="195"/>
      <c r="P18" s="195"/>
      <c r="Q18" s="195"/>
      <c r="R18" s="196"/>
      <c r="S18" s="196"/>
    </row>
    <row r="19" spans="1:19" ht="13.5" x14ac:dyDescent="0.25">
      <c r="A19" s="157"/>
      <c r="B19" s="157"/>
      <c r="C19" s="157"/>
      <c r="D19" s="157"/>
      <c r="E19" s="157" t="s">
        <v>217</v>
      </c>
      <c r="F19" s="157"/>
      <c r="G19" s="157"/>
      <c r="H19" s="157"/>
      <c r="I19" s="157"/>
      <c r="J19" s="157"/>
      <c r="K19" s="157"/>
      <c r="L19" s="157"/>
      <c r="M19" s="157"/>
      <c r="N19" s="157"/>
    </row>
    <row r="20" spans="1:19" ht="13.5" x14ac:dyDescent="0.25">
      <c r="A20" s="157"/>
      <c r="B20" s="157"/>
      <c r="C20" s="157"/>
      <c r="D20" s="157"/>
      <c r="E20" s="157" t="s">
        <v>218</v>
      </c>
      <c r="F20" s="157"/>
      <c r="G20" s="157"/>
      <c r="H20" s="157"/>
      <c r="I20" s="157"/>
      <c r="J20" s="157"/>
      <c r="K20" s="157"/>
      <c r="L20" s="157"/>
      <c r="M20" s="157"/>
      <c r="N20" s="157"/>
    </row>
    <row r="21" spans="1:19" ht="13.5" x14ac:dyDescent="0.25">
      <c r="A21" s="157"/>
      <c r="B21" s="157"/>
      <c r="C21" s="157"/>
      <c r="D21" s="157"/>
      <c r="E21" s="157" t="s">
        <v>219</v>
      </c>
      <c r="F21" s="157"/>
      <c r="G21" s="157"/>
      <c r="H21" s="157"/>
      <c r="I21" s="157"/>
      <c r="J21" s="157"/>
      <c r="K21" s="157"/>
      <c r="L21" s="157"/>
      <c r="M21" s="157"/>
      <c r="N21" s="157"/>
    </row>
    <row r="22" spans="1:19" ht="13.5" x14ac:dyDescent="0.25">
      <c r="A22" s="157"/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</row>
    <row r="23" spans="1:19" ht="14" x14ac:dyDescent="0.3">
      <c r="A23" s="157"/>
      <c r="B23" s="158" t="s">
        <v>284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</row>
    <row r="24" spans="1:19" ht="13.5" x14ac:dyDescent="0.25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</row>
  </sheetData>
  <mergeCells count="1">
    <mergeCell ref="B1:I1"/>
  </mergeCells>
  <phoneticPr fontId="27" type="noConversion"/>
  <pageMargins left="0.59055118110236227" right="0" top="0.98425196850393704" bottom="0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F64"/>
  <sheetViews>
    <sheetView topLeftCell="A7" zoomScale="85" zoomScaleNormal="85" workbookViewId="0">
      <selection activeCell="C44" sqref="C44"/>
    </sheetView>
  </sheetViews>
  <sheetFormatPr baseColWidth="10" defaultColWidth="11.453125" defaultRowHeight="12.5" x14ac:dyDescent="0.25"/>
  <cols>
    <col min="1" max="1" width="11.26953125" style="159" customWidth="1"/>
    <col min="2" max="2" width="21.1796875" style="159" customWidth="1"/>
    <col min="3" max="3" width="9.1796875" style="159" customWidth="1"/>
    <col min="4" max="4" width="15.453125" style="159" customWidth="1"/>
    <col min="5" max="5" width="46.453125" style="159" customWidth="1"/>
    <col min="6" max="6" width="39" style="159" customWidth="1"/>
    <col min="7" max="16384" width="11.453125" style="159"/>
  </cols>
  <sheetData>
    <row r="1" spans="1:6" ht="39" customHeight="1" thickTop="1" thickBot="1" x14ac:dyDescent="0.3">
      <c r="A1" s="361" t="str">
        <f>Explication!B1</f>
        <v>PRESTATIONS DE NETTOYAGE DU VAR</v>
      </c>
      <c r="B1" s="357" t="str">
        <f>'détail de prix'!C2</f>
        <v>candidat1</v>
      </c>
      <c r="C1" s="358"/>
      <c r="D1" s="358"/>
      <c r="E1" s="179" t="s">
        <v>220</v>
      </c>
    </row>
    <row r="2" spans="1:6" ht="16" thickTop="1" x14ac:dyDescent="0.35">
      <c r="A2" s="361"/>
      <c r="C2" s="174"/>
      <c r="D2" s="160"/>
      <c r="E2" s="173"/>
      <c r="F2" s="161"/>
    </row>
    <row r="3" spans="1:6" ht="15.5" x14ac:dyDescent="0.35">
      <c r="A3" s="361"/>
      <c r="C3" s="174" t="s">
        <v>56</v>
      </c>
      <c r="D3" s="160">
        <v>0</v>
      </c>
      <c r="E3" s="173" t="s">
        <v>93</v>
      </c>
      <c r="F3" s="161"/>
    </row>
    <row r="4" spans="1:6" ht="15.5" x14ac:dyDescent="0.35">
      <c r="A4" s="361"/>
      <c r="C4" s="174" t="s">
        <v>76</v>
      </c>
      <c r="D4" s="160">
        <v>0</v>
      </c>
      <c r="E4" s="173" t="s">
        <v>87</v>
      </c>
      <c r="F4" s="161"/>
    </row>
    <row r="5" spans="1:6" ht="15.5" x14ac:dyDescent="0.35">
      <c r="A5" s="361"/>
      <c r="C5" s="174" t="s">
        <v>85</v>
      </c>
      <c r="D5" s="160">
        <v>0</v>
      </c>
      <c r="E5" s="173" t="s">
        <v>86</v>
      </c>
      <c r="F5" s="161"/>
    </row>
    <row r="6" spans="1:6" ht="15.5" x14ac:dyDescent="0.35">
      <c r="A6" s="361"/>
      <c r="C6" s="174" t="s">
        <v>50</v>
      </c>
      <c r="D6" s="160">
        <v>0</v>
      </c>
      <c r="E6" s="173" t="s">
        <v>105</v>
      </c>
      <c r="F6" s="161"/>
    </row>
    <row r="7" spans="1:6" ht="15.5" x14ac:dyDescent="0.35">
      <c r="A7" s="361"/>
      <c r="C7" s="174" t="s">
        <v>75</v>
      </c>
      <c r="D7" s="160">
        <v>0</v>
      </c>
      <c r="E7" s="173" t="s">
        <v>120</v>
      </c>
      <c r="F7" s="161"/>
    </row>
    <row r="8" spans="1:6" ht="15.5" x14ac:dyDescent="0.35">
      <c r="A8" s="361"/>
      <c r="C8" s="174" t="s">
        <v>117</v>
      </c>
      <c r="D8" s="160">
        <v>0</v>
      </c>
      <c r="E8" s="173" t="s">
        <v>121</v>
      </c>
      <c r="F8" s="161"/>
    </row>
    <row r="9" spans="1:6" ht="15.5" x14ac:dyDescent="0.35">
      <c r="A9" s="361"/>
      <c r="C9" s="174" t="s">
        <v>124</v>
      </c>
      <c r="D9" s="160">
        <v>0</v>
      </c>
      <c r="E9" s="173" t="s">
        <v>125</v>
      </c>
      <c r="F9" s="161"/>
    </row>
    <row r="10" spans="1:6" ht="15.5" x14ac:dyDescent="0.35">
      <c r="A10" s="361"/>
      <c r="C10" s="174" t="s">
        <v>54</v>
      </c>
      <c r="D10" s="160">
        <v>0</v>
      </c>
      <c r="E10" s="173" t="s">
        <v>101</v>
      </c>
      <c r="F10" s="161"/>
    </row>
    <row r="11" spans="1:6" ht="15.5" x14ac:dyDescent="0.35">
      <c r="A11" s="361"/>
      <c r="C11" s="174" t="s">
        <v>118</v>
      </c>
      <c r="D11" s="160">
        <v>0</v>
      </c>
      <c r="E11" s="173" t="s">
        <v>123</v>
      </c>
      <c r="F11" s="161"/>
    </row>
    <row r="12" spans="1:6" ht="15.5" x14ac:dyDescent="0.35">
      <c r="A12" s="361"/>
      <c r="C12" s="174" t="s">
        <v>58</v>
      </c>
      <c r="D12" s="160">
        <v>0</v>
      </c>
      <c r="E12" s="173" t="s">
        <v>132</v>
      </c>
      <c r="F12" s="161"/>
    </row>
    <row r="13" spans="1:6" ht="15.5" x14ac:dyDescent="0.35">
      <c r="A13" s="361"/>
      <c r="C13" s="174" t="s">
        <v>72</v>
      </c>
      <c r="D13" s="160">
        <v>0</v>
      </c>
      <c r="E13" s="173" t="s">
        <v>96</v>
      </c>
      <c r="F13" s="161"/>
    </row>
    <row r="14" spans="1:6" ht="15.5" x14ac:dyDescent="0.35">
      <c r="A14" s="361"/>
      <c r="C14" s="174" t="s">
        <v>136</v>
      </c>
      <c r="D14" s="160">
        <v>0</v>
      </c>
      <c r="E14" s="173" t="s">
        <v>135</v>
      </c>
      <c r="F14" s="161"/>
    </row>
    <row r="15" spans="1:6" ht="15.5" x14ac:dyDescent="0.35">
      <c r="A15" s="361"/>
      <c r="C15" s="174" t="s">
        <v>55</v>
      </c>
      <c r="D15" s="160">
        <v>0</v>
      </c>
      <c r="E15" s="173" t="s">
        <v>102</v>
      </c>
      <c r="F15" s="161"/>
    </row>
    <row r="16" spans="1:6" ht="15.5" x14ac:dyDescent="0.35">
      <c r="A16" s="361"/>
      <c r="C16" s="174" t="s">
        <v>80</v>
      </c>
      <c r="D16" s="160">
        <v>0</v>
      </c>
      <c r="E16" s="173" t="s">
        <v>122</v>
      </c>
      <c r="F16" s="161"/>
    </row>
    <row r="17" spans="1:6" ht="15.5" x14ac:dyDescent="0.35">
      <c r="A17" s="361"/>
      <c r="C17" s="174" t="s">
        <v>97</v>
      </c>
      <c r="D17" s="160">
        <v>0</v>
      </c>
      <c r="E17" s="173" t="s">
        <v>98</v>
      </c>
      <c r="F17" s="161"/>
    </row>
    <row r="18" spans="1:6" ht="15.5" x14ac:dyDescent="0.35">
      <c r="A18" s="361"/>
      <c r="C18" s="174" t="s">
        <v>77</v>
      </c>
      <c r="D18" s="160">
        <v>0</v>
      </c>
      <c r="E18" s="173" t="s">
        <v>111</v>
      </c>
      <c r="F18" s="161"/>
    </row>
    <row r="19" spans="1:6" ht="15.5" x14ac:dyDescent="0.35">
      <c r="A19" s="361"/>
      <c r="C19" s="174" t="s">
        <v>94</v>
      </c>
      <c r="D19" s="160">
        <v>0</v>
      </c>
      <c r="E19" s="173" t="s">
        <v>95</v>
      </c>
      <c r="F19" s="161"/>
    </row>
    <row r="20" spans="1:6" ht="15.5" x14ac:dyDescent="0.35">
      <c r="A20" s="361"/>
      <c r="C20" s="174" t="s">
        <v>258</v>
      </c>
      <c r="D20" s="160">
        <v>0</v>
      </c>
      <c r="E20" s="173" t="s">
        <v>259</v>
      </c>
      <c r="F20" s="161"/>
    </row>
    <row r="21" spans="1:6" ht="15.5" x14ac:dyDescent="0.35">
      <c r="A21" s="361"/>
      <c r="C21" s="174" t="s">
        <v>133</v>
      </c>
      <c r="D21" s="160">
        <v>0</v>
      </c>
      <c r="E21" s="173" t="s">
        <v>134</v>
      </c>
      <c r="F21" s="161"/>
    </row>
    <row r="22" spans="1:6" ht="15.5" x14ac:dyDescent="0.35">
      <c r="A22" s="361"/>
      <c r="C22" s="174" t="s">
        <v>78</v>
      </c>
      <c r="D22" s="160">
        <v>0</v>
      </c>
      <c r="E22" s="173" t="s">
        <v>115</v>
      </c>
      <c r="F22" s="161"/>
    </row>
    <row r="23" spans="1:6" ht="15.5" x14ac:dyDescent="0.35">
      <c r="A23" s="361"/>
      <c r="C23" s="174" t="s">
        <v>255</v>
      </c>
      <c r="D23" s="160">
        <v>0</v>
      </c>
      <c r="E23" s="173" t="s">
        <v>257</v>
      </c>
      <c r="F23" s="161"/>
    </row>
    <row r="24" spans="1:6" ht="15.5" x14ac:dyDescent="0.35">
      <c r="A24" s="361"/>
      <c r="C24" s="174" t="s">
        <v>129</v>
      </c>
      <c r="D24" s="160">
        <v>0</v>
      </c>
      <c r="E24" s="173" t="s">
        <v>130</v>
      </c>
      <c r="F24" s="161"/>
    </row>
    <row r="25" spans="1:6" ht="15.5" x14ac:dyDescent="0.35">
      <c r="A25" s="361"/>
      <c r="C25" s="174" t="s">
        <v>91</v>
      </c>
      <c r="D25" s="160">
        <v>0</v>
      </c>
      <c r="E25" s="173" t="s">
        <v>92</v>
      </c>
      <c r="F25" s="161"/>
    </row>
    <row r="26" spans="1:6" ht="15.5" x14ac:dyDescent="0.35">
      <c r="A26" s="361"/>
      <c r="C26" s="174" t="s">
        <v>69</v>
      </c>
      <c r="D26" s="160">
        <v>0</v>
      </c>
      <c r="E26" s="173" t="s">
        <v>112</v>
      </c>
      <c r="F26" s="161"/>
    </row>
    <row r="27" spans="1:6" ht="15.5" x14ac:dyDescent="0.35">
      <c r="A27" s="361"/>
      <c r="C27" s="174" t="s">
        <v>79</v>
      </c>
      <c r="D27" s="160">
        <v>0</v>
      </c>
      <c r="E27" s="173" t="s">
        <v>119</v>
      </c>
      <c r="F27" s="161"/>
    </row>
    <row r="28" spans="1:6" ht="15.5" x14ac:dyDescent="0.35">
      <c r="A28" s="361"/>
      <c r="C28" s="174" t="s">
        <v>81</v>
      </c>
      <c r="D28" s="160">
        <v>0</v>
      </c>
      <c r="E28" s="173" t="s">
        <v>128</v>
      </c>
      <c r="F28" s="161"/>
    </row>
    <row r="29" spans="1:6" ht="15.5" x14ac:dyDescent="0.35">
      <c r="A29" s="361"/>
      <c r="C29" s="174" t="s">
        <v>107</v>
      </c>
      <c r="D29" s="160">
        <v>0</v>
      </c>
      <c r="E29" s="173" t="s">
        <v>108</v>
      </c>
      <c r="F29" s="161"/>
    </row>
    <row r="30" spans="1:6" ht="15.5" x14ac:dyDescent="0.35">
      <c r="A30" s="361"/>
      <c r="C30" s="174" t="s">
        <v>74</v>
      </c>
      <c r="D30" s="160">
        <v>0</v>
      </c>
      <c r="E30" s="173" t="s">
        <v>106</v>
      </c>
      <c r="F30" s="161"/>
    </row>
    <row r="31" spans="1:6" ht="15.5" x14ac:dyDescent="0.35">
      <c r="A31" s="361"/>
      <c r="C31" s="174" t="s">
        <v>126</v>
      </c>
      <c r="D31" s="160">
        <v>0</v>
      </c>
      <c r="E31" s="173" t="s">
        <v>127</v>
      </c>
      <c r="F31" s="161"/>
    </row>
    <row r="32" spans="1:6" ht="15.5" x14ac:dyDescent="0.35">
      <c r="A32" s="361"/>
      <c r="C32" s="174" t="s">
        <v>113</v>
      </c>
      <c r="D32" s="160">
        <v>0</v>
      </c>
      <c r="E32" s="173" t="s">
        <v>114</v>
      </c>
      <c r="F32" s="161"/>
    </row>
    <row r="33" spans="1:6" ht="15.5" x14ac:dyDescent="0.35">
      <c r="A33" s="361"/>
      <c r="C33" s="174" t="s">
        <v>103</v>
      </c>
      <c r="D33" s="160">
        <v>0</v>
      </c>
      <c r="E33" s="173" t="s">
        <v>104</v>
      </c>
      <c r="F33" s="161"/>
    </row>
    <row r="34" spans="1:6" ht="15.5" x14ac:dyDescent="0.35">
      <c r="A34" s="361"/>
      <c r="C34" s="174" t="s">
        <v>53</v>
      </c>
      <c r="D34" s="160">
        <v>0</v>
      </c>
      <c r="E34" s="173" t="s">
        <v>109</v>
      </c>
      <c r="F34" s="161"/>
    </row>
    <row r="35" spans="1:6" ht="15.5" x14ac:dyDescent="0.35">
      <c r="A35" s="361"/>
      <c r="C35" s="174" t="s">
        <v>57</v>
      </c>
      <c r="D35" s="160">
        <v>0</v>
      </c>
      <c r="E35" s="173" t="s">
        <v>90</v>
      </c>
      <c r="F35" s="161"/>
    </row>
    <row r="36" spans="1:6" ht="15.5" x14ac:dyDescent="0.35">
      <c r="A36" s="361"/>
      <c r="C36" s="174" t="s">
        <v>201</v>
      </c>
      <c r="D36" s="160">
        <v>0</v>
      </c>
      <c r="E36" s="173" t="s">
        <v>202</v>
      </c>
      <c r="F36" s="161"/>
    </row>
    <row r="37" spans="1:6" ht="15.5" x14ac:dyDescent="0.35">
      <c r="A37" s="361"/>
      <c r="C37" s="174" t="s">
        <v>51</v>
      </c>
      <c r="D37" s="160">
        <v>0</v>
      </c>
      <c r="E37" s="173" t="s">
        <v>110</v>
      </c>
      <c r="F37" s="161"/>
    </row>
    <row r="38" spans="1:6" ht="15.5" x14ac:dyDescent="0.35">
      <c r="A38" s="361"/>
      <c r="C38" s="174" t="s">
        <v>266</v>
      </c>
      <c r="D38" s="160">
        <v>0</v>
      </c>
      <c r="E38" s="173" t="s">
        <v>267</v>
      </c>
      <c r="F38" s="161"/>
    </row>
    <row r="39" spans="1:6" ht="15.5" x14ac:dyDescent="0.35">
      <c r="A39" s="361"/>
      <c r="C39" s="174" t="s">
        <v>264</v>
      </c>
      <c r="D39" s="160">
        <v>0</v>
      </c>
      <c r="E39" s="173" t="s">
        <v>265</v>
      </c>
      <c r="F39" s="161"/>
    </row>
    <row r="40" spans="1:6" ht="15.5" x14ac:dyDescent="0.35">
      <c r="A40" s="361"/>
      <c r="C40" s="174" t="s">
        <v>62</v>
      </c>
      <c r="D40" s="160">
        <v>0</v>
      </c>
      <c r="E40" s="173" t="s">
        <v>27</v>
      </c>
      <c r="F40" s="161"/>
    </row>
    <row r="41" spans="1:6" ht="15.5" x14ac:dyDescent="0.35">
      <c r="A41" s="361"/>
      <c r="C41" s="174" t="s">
        <v>63</v>
      </c>
      <c r="D41" s="160">
        <v>0</v>
      </c>
      <c r="E41" s="173" t="s">
        <v>28</v>
      </c>
      <c r="F41" s="161"/>
    </row>
    <row r="42" spans="1:6" ht="15.5" x14ac:dyDescent="0.35">
      <c r="A42" s="361"/>
      <c r="C42" s="174" t="s">
        <v>64</v>
      </c>
      <c r="D42" s="160">
        <v>0</v>
      </c>
      <c r="E42" s="173" t="s">
        <v>83</v>
      </c>
      <c r="F42" s="161"/>
    </row>
    <row r="43" spans="1:6" ht="16" thickBot="1" x14ac:dyDescent="0.4">
      <c r="A43" s="361"/>
      <c r="C43" s="174"/>
      <c r="D43" s="160"/>
      <c r="E43" s="173"/>
      <c r="F43" s="161"/>
    </row>
    <row r="44" spans="1:6" ht="26" thickTop="1" x14ac:dyDescent="0.35">
      <c r="A44" s="361"/>
      <c r="C44" s="290" t="s">
        <v>290</v>
      </c>
      <c r="D44" s="270">
        <v>0</v>
      </c>
      <c r="E44" s="291" t="s">
        <v>291</v>
      </c>
      <c r="F44" s="292" t="s">
        <v>292</v>
      </c>
    </row>
    <row r="50" spans="3:5" x14ac:dyDescent="0.25">
      <c r="C50" s="188" t="s">
        <v>66</v>
      </c>
      <c r="D50" s="189" t="s">
        <v>240</v>
      </c>
      <c r="E50" s="190"/>
    </row>
    <row r="51" spans="3:5" x14ac:dyDescent="0.25">
      <c r="C51" s="191" t="s">
        <v>65</v>
      </c>
      <c r="D51" s="192" t="s">
        <v>241</v>
      </c>
      <c r="E51" s="193"/>
    </row>
    <row r="52" spans="3:5" x14ac:dyDescent="0.25">
      <c r="C52" s="191" t="s">
        <v>242</v>
      </c>
      <c r="D52" s="192" t="s">
        <v>243</v>
      </c>
      <c r="E52" s="193"/>
    </row>
    <row r="53" spans="3:5" x14ac:dyDescent="0.25">
      <c r="C53" s="191" t="s">
        <v>52</v>
      </c>
      <c r="D53" s="192" t="s">
        <v>244</v>
      </c>
      <c r="E53" s="193"/>
    </row>
    <row r="54" spans="3:5" x14ac:dyDescent="0.25">
      <c r="C54" s="191" t="s">
        <v>67</v>
      </c>
      <c r="D54" s="192" t="s">
        <v>245</v>
      </c>
      <c r="E54" s="193"/>
    </row>
    <row r="55" spans="3:5" x14ac:dyDescent="0.25">
      <c r="C55" s="191" t="s">
        <v>68</v>
      </c>
      <c r="D55" s="192" t="s">
        <v>246</v>
      </c>
      <c r="E55" s="193"/>
    </row>
    <row r="56" spans="3:5" x14ac:dyDescent="0.25">
      <c r="C56" s="191" t="s">
        <v>46</v>
      </c>
      <c r="D56" s="192" t="s">
        <v>247</v>
      </c>
      <c r="E56" s="193"/>
    </row>
    <row r="57" spans="3:5" x14ac:dyDescent="0.25">
      <c r="C57" s="191" t="s">
        <v>248</v>
      </c>
      <c r="D57" s="192" t="s">
        <v>249</v>
      </c>
      <c r="E57" s="193"/>
    </row>
    <row r="58" spans="3:5" x14ac:dyDescent="0.25">
      <c r="C58" s="191" t="s">
        <v>47</v>
      </c>
      <c r="D58" s="192" t="s">
        <v>250</v>
      </c>
      <c r="E58" s="193"/>
    </row>
    <row r="59" spans="3:5" x14ac:dyDescent="0.25">
      <c r="C59" s="191" t="s">
        <v>14</v>
      </c>
      <c r="D59" s="192" t="s">
        <v>251</v>
      </c>
      <c r="E59" s="193"/>
    </row>
    <row r="60" spans="3:5" x14ac:dyDescent="0.25">
      <c r="C60" s="191" t="s">
        <v>70</v>
      </c>
      <c r="D60" s="192" t="s">
        <v>252</v>
      </c>
      <c r="E60" s="193"/>
    </row>
    <row r="61" spans="3:5" x14ac:dyDescent="0.25">
      <c r="C61" s="191" t="s">
        <v>69</v>
      </c>
      <c r="D61" s="192" t="s">
        <v>253</v>
      </c>
      <c r="E61" s="193"/>
    </row>
    <row r="62" spans="3:5" x14ac:dyDescent="0.25">
      <c r="C62" s="191" t="s">
        <v>48</v>
      </c>
      <c r="D62" s="199" t="s">
        <v>256</v>
      </c>
      <c r="E62" s="200"/>
    </row>
    <row r="63" spans="3:5" x14ac:dyDescent="0.25">
      <c r="C63" s="191"/>
      <c r="D63" s="192"/>
      <c r="E63" s="193"/>
    </row>
    <row r="64" spans="3:5" x14ac:dyDescent="0.25">
      <c r="C64" s="194"/>
      <c r="D64" s="359"/>
      <c r="E64" s="360"/>
    </row>
  </sheetData>
  <sheetProtection selectLockedCells="1"/>
  <mergeCells count="3">
    <mergeCell ref="B1:D1"/>
    <mergeCell ref="D64:E64"/>
    <mergeCell ref="A1:A4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Z144"/>
  <sheetViews>
    <sheetView tabSelected="1" topLeftCell="A30" zoomScale="85" zoomScaleNormal="85" workbookViewId="0">
      <selection activeCell="F39" sqref="F39"/>
    </sheetView>
  </sheetViews>
  <sheetFormatPr baseColWidth="10" defaultRowHeight="12.5" outlineLevelCol="1" x14ac:dyDescent="0.25"/>
  <cols>
    <col min="1" max="1" width="37.54296875" style="213" customWidth="1"/>
    <col min="2" max="2" width="9.1796875" style="59" customWidth="1"/>
    <col min="3" max="3" width="36.1796875" customWidth="1"/>
    <col min="4" max="4" width="8.7265625" customWidth="1"/>
    <col min="5" max="5" width="4.54296875" style="59" customWidth="1" outlineLevel="1"/>
    <col min="6" max="6" width="45.26953125" style="59" customWidth="1" outlineLevel="1"/>
    <col min="7" max="7" width="6.26953125" style="59" customWidth="1"/>
    <col min="8" max="8" width="12.81640625" style="71" customWidth="1"/>
    <col min="9" max="9" width="4" style="59" customWidth="1" outlineLevel="1"/>
    <col min="10" max="10" width="4.81640625" style="59" customWidth="1"/>
    <col min="11" max="11" width="6.453125" style="72" customWidth="1"/>
    <col min="12" max="12" width="8.54296875" style="73" customWidth="1"/>
    <col min="13" max="18" width="7.54296875" style="73" customWidth="1"/>
    <col min="19" max="19" width="9.7265625" style="59" customWidth="1"/>
    <col min="20" max="20" width="9.26953125" style="73" customWidth="1"/>
    <col min="21" max="22" width="10" style="73" customWidth="1"/>
    <col min="23" max="23" width="12" style="70" customWidth="1"/>
    <col min="24" max="24" width="14.54296875" style="70" customWidth="1"/>
  </cols>
  <sheetData>
    <row r="1" spans="1:24" ht="16.5" customHeight="1" thickBot="1" x14ac:dyDescent="0.45">
      <c r="A1" s="225" t="str">
        <f>Explication!B1</f>
        <v>PRESTATIONS DE NETTOYAGE DU VAR</v>
      </c>
      <c r="B1" s="138"/>
      <c r="C1" s="7"/>
      <c r="D1" s="6"/>
      <c r="H1" s="68"/>
      <c r="I1" s="67"/>
      <c r="J1" s="67"/>
      <c r="K1" s="69"/>
      <c r="L1" s="70"/>
      <c r="M1" s="70"/>
      <c r="N1" s="197"/>
      <c r="O1" s="198"/>
      <c r="P1" s="198"/>
      <c r="Q1" s="198"/>
      <c r="R1" s="70"/>
      <c r="S1" s="67"/>
      <c r="T1" s="70"/>
      <c r="U1" s="70"/>
      <c r="V1" s="70"/>
    </row>
    <row r="2" spans="1:24" s="62" customFormat="1" ht="60" customHeight="1" thickTop="1" thickBot="1" x14ac:dyDescent="0.3">
      <c r="A2" s="215"/>
      <c r="B2" s="139"/>
      <c r="C2" s="155" t="s">
        <v>82</v>
      </c>
      <c r="D2" s="61"/>
      <c r="E2" s="372" t="s">
        <v>199</v>
      </c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4"/>
      <c r="Q2" s="123"/>
      <c r="R2" s="375" t="s">
        <v>287</v>
      </c>
      <c r="S2" s="376"/>
      <c r="T2" s="376"/>
      <c r="U2" s="377"/>
      <c r="V2" s="76"/>
      <c r="W2" s="76"/>
      <c r="X2" s="76"/>
    </row>
    <row r="3" spans="1:24" s="178" customFormat="1" ht="24.75" customHeight="1" thickTop="1" x14ac:dyDescent="0.25">
      <c r="A3" s="353" t="s">
        <v>338</v>
      </c>
      <c r="B3" s="352"/>
      <c r="D3" s="175"/>
      <c r="E3" s="175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7"/>
      <c r="R3" s="422" t="s">
        <v>293</v>
      </c>
      <c r="S3" s="422"/>
      <c r="T3" s="422"/>
      <c r="U3" s="422"/>
      <c r="V3" s="422"/>
      <c r="W3" s="422"/>
      <c r="X3" s="422"/>
    </row>
    <row r="4" spans="1:24" ht="18.75" customHeight="1" thickBot="1" x14ac:dyDescent="0.5">
      <c r="A4" s="215"/>
      <c r="B4" s="215"/>
      <c r="C4" s="37"/>
      <c r="D4" s="175"/>
      <c r="E4" s="175"/>
      <c r="F4" s="124"/>
      <c r="G4" s="124"/>
      <c r="H4" s="46" t="s">
        <v>84</v>
      </c>
      <c r="I4" s="125"/>
      <c r="J4" s="3"/>
      <c r="K4" s="123"/>
      <c r="L4" s="123"/>
      <c r="M4" s="123"/>
      <c r="N4" s="123"/>
      <c r="O4" s="123"/>
      <c r="P4" s="123"/>
      <c r="Q4" s="123"/>
      <c r="R4" s="123"/>
      <c r="S4" s="126"/>
      <c r="T4" s="38" t="s">
        <v>89</v>
      </c>
      <c r="U4" s="38"/>
      <c r="V4" s="127"/>
      <c r="W4" s="48"/>
      <c r="X4" s="49"/>
    </row>
    <row r="5" spans="1:24" s="62" customFormat="1" ht="15" customHeight="1" thickTop="1" x14ac:dyDescent="0.25">
      <c r="A5" s="214"/>
      <c r="B5" s="65"/>
      <c r="C5" s="63"/>
      <c r="D5" s="63"/>
      <c r="E5" s="65"/>
      <c r="F5" s="65"/>
      <c r="G5" s="65"/>
      <c r="H5" s="74"/>
      <c r="I5" s="65"/>
      <c r="J5" s="65"/>
      <c r="K5" s="75"/>
      <c r="L5" s="76"/>
      <c r="M5" s="76"/>
      <c r="N5" s="76"/>
      <c r="O5" s="76"/>
      <c r="P5" s="76"/>
      <c r="Q5" s="76"/>
      <c r="R5" s="76"/>
      <c r="S5" s="65"/>
      <c r="T5" s="76"/>
      <c r="U5" s="76"/>
      <c r="V5" s="76"/>
      <c r="W5" s="117"/>
      <c r="X5" s="76"/>
    </row>
    <row r="6" spans="1:24" s="62" customFormat="1" ht="15" customHeight="1" thickBot="1" x14ac:dyDescent="0.3">
      <c r="A6" s="214"/>
      <c r="B6" s="139"/>
      <c r="E6" s="66"/>
      <c r="F6" s="66"/>
      <c r="G6" s="66"/>
      <c r="H6" s="74"/>
      <c r="I6" s="65"/>
      <c r="J6" s="65"/>
      <c r="K6" s="75"/>
      <c r="L6" s="76"/>
      <c r="M6" s="76"/>
      <c r="N6" s="76"/>
      <c r="O6" s="76"/>
      <c r="P6" s="76"/>
      <c r="Q6" s="76"/>
      <c r="R6" s="76"/>
      <c r="S6" s="65"/>
      <c r="T6" s="76"/>
      <c r="U6" s="76"/>
      <c r="V6" s="76"/>
      <c r="W6" s="128" t="s">
        <v>25</v>
      </c>
      <c r="X6" s="119" t="e">
        <f>#REF!+1</f>
        <v>#REF!</v>
      </c>
    </row>
    <row r="7" spans="1:24" s="62" customFormat="1" ht="39" customHeight="1" thickTop="1" thickBot="1" x14ac:dyDescent="0.3">
      <c r="A7" s="425" t="s">
        <v>0</v>
      </c>
      <c r="B7" s="427" t="s">
        <v>44</v>
      </c>
      <c r="C7" s="93" t="s">
        <v>279</v>
      </c>
      <c r="D7" s="390" t="s">
        <v>2</v>
      </c>
      <c r="E7" s="382" t="s">
        <v>22</v>
      </c>
      <c r="F7" s="163"/>
      <c r="G7" s="384" t="s">
        <v>3</v>
      </c>
      <c r="H7" s="386" t="s">
        <v>4</v>
      </c>
      <c r="I7" s="405" t="s">
        <v>88</v>
      </c>
      <c r="J7" s="398" t="s">
        <v>5</v>
      </c>
      <c r="K7" s="396" t="s">
        <v>49</v>
      </c>
      <c r="L7" s="393" t="s">
        <v>6</v>
      </c>
      <c r="M7" s="394"/>
      <c r="N7" s="394"/>
      <c r="O7" s="394"/>
      <c r="P7" s="394"/>
      <c r="Q7" s="394"/>
      <c r="R7" s="395"/>
      <c r="S7" s="400" t="s">
        <v>7</v>
      </c>
      <c r="T7" s="388" t="s">
        <v>8</v>
      </c>
      <c r="U7" s="378" t="s">
        <v>9</v>
      </c>
      <c r="V7" s="370" t="s">
        <v>10</v>
      </c>
      <c r="W7" s="380" t="s">
        <v>11</v>
      </c>
      <c r="X7" s="368" t="s">
        <v>12</v>
      </c>
    </row>
    <row r="8" spans="1:24" s="62" customFormat="1" ht="15" customHeight="1" thickTop="1" thickBot="1" x14ac:dyDescent="0.3">
      <c r="A8" s="426"/>
      <c r="B8" s="428"/>
      <c r="C8" s="94" t="s">
        <v>1</v>
      </c>
      <c r="D8" s="391"/>
      <c r="E8" s="383"/>
      <c r="F8" s="164"/>
      <c r="G8" s="385"/>
      <c r="H8" s="387"/>
      <c r="I8" s="406"/>
      <c r="J8" s="399"/>
      <c r="K8" s="397"/>
      <c r="L8" s="118" t="s">
        <v>13</v>
      </c>
      <c r="M8" s="118" t="s">
        <v>14</v>
      </c>
      <c r="N8" s="118" t="s">
        <v>15</v>
      </c>
      <c r="O8" s="118" t="s">
        <v>16</v>
      </c>
      <c r="P8" s="118" t="s">
        <v>17</v>
      </c>
      <c r="Q8" s="118" t="s">
        <v>18</v>
      </c>
      <c r="R8" s="118" t="s">
        <v>19</v>
      </c>
      <c r="S8" s="401"/>
      <c r="T8" s="389"/>
      <c r="U8" s="379"/>
      <c r="V8" s="371"/>
      <c r="W8" s="381"/>
      <c r="X8" s="369"/>
    </row>
    <row r="9" spans="1:24" s="178" customFormat="1" ht="15" customHeight="1" thickTop="1" x14ac:dyDescent="0.25">
      <c r="A9" s="217" t="s">
        <v>280</v>
      </c>
      <c r="B9" s="202">
        <v>0</v>
      </c>
      <c r="C9" s="203" t="s">
        <v>274</v>
      </c>
      <c r="D9" s="204" t="s">
        <v>118</v>
      </c>
      <c r="E9" s="202" t="s">
        <v>197</v>
      </c>
      <c r="F9" s="202" t="s">
        <v>263</v>
      </c>
      <c r="G9" s="202" t="s">
        <v>48</v>
      </c>
      <c r="H9" s="205">
        <v>21</v>
      </c>
      <c r="I9" s="202">
        <v>1</v>
      </c>
      <c r="J9" s="202">
        <v>5</v>
      </c>
      <c r="K9" s="206">
        <f>IF(J9&lt;&gt;0,(I9*J9)*42,"")</f>
        <v>210</v>
      </c>
      <c r="L9" s="207" t="e">
        <f t="shared" ref="L9:L16" si="0">IF(J9=1,T9*I9,IF(J9=2,T9*I9,IF(J9=3,T9*I9,IF(J9=4,T9*I9,IF(J9=5,T9*I9,IF(J9=6,T9*I9,IF(J9=7,T9*I9,"")))))))</f>
        <v>#DIV/0!</v>
      </c>
      <c r="M9" s="207" t="e">
        <f t="shared" ref="M9:M16" si="1">IF(J9=4,T9*I9,IF(J9=5,T9*I9,IF(J9=6,T9*I9,IF(J9=7,T9*I9,""))))</f>
        <v>#DIV/0!</v>
      </c>
      <c r="N9" s="207" t="e">
        <f t="shared" ref="N9:N16" si="2">IF(J9=2,T9*I9,IF(J9=3,T9*I9,IF(J9=5,T9*I9,IF(J9=6,T9*I9,IF(J9=7,T9*I9,"")))))</f>
        <v>#DIV/0!</v>
      </c>
      <c r="O9" s="207" t="e">
        <f t="shared" ref="O9:O16" si="3">IF(J9=4,T9*I9,IF(J9=5,T9*I9,IF(J9=6,T9*I9,IF(J9=7,T9*I9,""))))</f>
        <v>#DIV/0!</v>
      </c>
      <c r="P9" s="207" t="e">
        <f t="shared" ref="P9:P16" si="4">IF(J9=3,T9*I9,IF(J9=4,T9*I9,IF(J9=5,T9*I9,IF(J9=6,T9*I9,IF(J9=7,T9*I9,"")))))</f>
        <v>#DIV/0!</v>
      </c>
      <c r="Q9" s="207" t="str">
        <f t="shared" ref="Q9:Q16" si="5">IF(J9=6,T9*I9,IF(J9=7,T9*I9,""))</f>
        <v/>
      </c>
      <c r="R9" s="207" t="str">
        <f t="shared" ref="R9:R16" si="6">IF(J9=7,T9*I9,"")</f>
        <v/>
      </c>
      <c r="S9" s="354">
        <f>IF(D9="","",IF(ISTEXT(D9),VLOOKUP(D9,listes!$C$2:$D$44,2,FALSE),""))</f>
        <v>0</v>
      </c>
      <c r="T9" s="208" t="e">
        <f>IF(S9="","",H9/S9)</f>
        <v>#DIV/0!</v>
      </c>
      <c r="U9" s="209" t="e">
        <f>IF(T9="","",I9*J9*T9)</f>
        <v>#DIV/0!</v>
      </c>
      <c r="V9" s="210" t="e">
        <f>IF(U9="","",K9*T9)</f>
        <v>#DIV/0!</v>
      </c>
      <c r="W9" s="355" t="e">
        <f>IF(H9="","",$W$4*V9)</f>
        <v>#DIV/0!</v>
      </c>
      <c r="X9" s="211" t="e">
        <f>IF(W9="","",W9*1.2)</f>
        <v>#DIV/0!</v>
      </c>
    </row>
    <row r="10" spans="1:24" s="62" customFormat="1" ht="15" customHeight="1" x14ac:dyDescent="0.25">
      <c r="A10" s="216" t="s">
        <v>280</v>
      </c>
      <c r="B10" s="96">
        <v>0</v>
      </c>
      <c r="C10" s="121" t="s">
        <v>271</v>
      </c>
      <c r="D10" s="120" t="s">
        <v>136</v>
      </c>
      <c r="E10" s="96"/>
      <c r="F10" s="165"/>
      <c r="G10" s="96" t="s">
        <v>48</v>
      </c>
      <c r="H10" s="104">
        <v>58.04</v>
      </c>
      <c r="I10" s="96">
        <v>1</v>
      </c>
      <c r="J10" s="96">
        <v>5</v>
      </c>
      <c r="K10" s="97">
        <f t="shared" ref="K10:K11" si="7">IF(J10&lt;&gt;0,(I10*J10)*42,"")</f>
        <v>210</v>
      </c>
      <c r="L10" s="98" t="e">
        <f t="shared" ref="L10:L11" si="8">IF(J10=1,T10*I10,IF(J10=2,T10*I10,IF(J10=3,T10*I10,IF(J10=4,T10*I10,IF(J10=5,T10*I10,IF(J10=6,T10*I10,IF(J10=7,T10*I10,"")))))))</f>
        <v>#DIV/0!</v>
      </c>
      <c r="M10" s="98" t="e">
        <f t="shared" ref="M10:M11" si="9">IF(J10=4,T10*I10,IF(J10=5,T10*I10,IF(J10=6,T10*I10,IF(J10=7,T10*I10,""))))</f>
        <v>#DIV/0!</v>
      </c>
      <c r="N10" s="98" t="e">
        <f t="shared" ref="N10:N11" si="10">IF(J10=2,T10*I10,IF(J10=3,T10*I10,IF(J10=5,T10*I10,IF(J10=6,T10*I10,IF(J10=7,T10*I10,"")))))</f>
        <v>#DIV/0!</v>
      </c>
      <c r="O10" s="98" t="e">
        <f t="shared" ref="O10:O11" si="11">IF(J10=4,T10*I10,IF(J10=5,T10*I10,IF(J10=6,T10*I10,IF(J10=7,T10*I10,""))))</f>
        <v>#DIV/0!</v>
      </c>
      <c r="P10" s="98" t="e">
        <f t="shared" ref="P10:P11" si="12">IF(J10=3,T10*I10,IF(J10=4,T10*I10,IF(J10=5,T10*I10,IF(J10=6,T10*I10,IF(J10=7,T10*I10,"")))))</f>
        <v>#DIV/0!</v>
      </c>
      <c r="Q10" s="98" t="str">
        <f t="shared" ref="Q10:Q11" si="13">IF(J10=6,T10*I10,IF(J10=7,T10*I10,""))</f>
        <v/>
      </c>
      <c r="R10" s="98" t="str">
        <f t="shared" ref="R10:R11" si="14">IF(J10=7,T10*I10,"")</f>
        <v/>
      </c>
      <c r="S10" s="99">
        <f>IF(D10="","",IF(ISTEXT(D10),VLOOKUP(D10,listes!$C$2:$D$44,2,FALSE),""))</f>
        <v>0</v>
      </c>
      <c r="T10" s="100" t="e">
        <f t="shared" ref="T10:T11" si="15">IF(S10="","",H10/S10)</f>
        <v>#DIV/0!</v>
      </c>
      <c r="U10" s="64" t="e">
        <f t="shared" ref="U10:U11" si="16">IF(T10="","",I10*J10*T10)</f>
        <v>#DIV/0!</v>
      </c>
      <c r="V10" s="101" t="e">
        <f t="shared" ref="V10:V11" si="17">IF(U10="","",K10*T10)</f>
        <v>#DIV/0!</v>
      </c>
      <c r="W10" s="102" t="e">
        <f t="shared" ref="W10:W11" si="18">IF(H10="","",$W$4*V10)</f>
        <v>#DIV/0!</v>
      </c>
      <c r="X10" s="103" t="e">
        <f t="shared" ref="X10:X11" si="19">IF(W10="","",W10*1.2)</f>
        <v>#DIV/0!</v>
      </c>
    </row>
    <row r="11" spans="1:24" s="62" customFormat="1" ht="15" customHeight="1" x14ac:dyDescent="0.25">
      <c r="A11" s="216" t="s">
        <v>280</v>
      </c>
      <c r="B11" s="96">
        <v>0</v>
      </c>
      <c r="C11" s="121" t="s">
        <v>272</v>
      </c>
      <c r="D11" s="120" t="s">
        <v>50</v>
      </c>
      <c r="E11" s="96"/>
      <c r="F11" s="165"/>
      <c r="G11" s="96" t="s">
        <v>48</v>
      </c>
      <c r="H11" s="104">
        <v>28.11</v>
      </c>
      <c r="I11" s="96">
        <v>1</v>
      </c>
      <c r="J11" s="96">
        <v>1</v>
      </c>
      <c r="K11" s="97">
        <f t="shared" si="7"/>
        <v>42</v>
      </c>
      <c r="L11" s="98" t="e">
        <f t="shared" si="8"/>
        <v>#DIV/0!</v>
      </c>
      <c r="M11" s="98" t="str">
        <f t="shared" si="9"/>
        <v/>
      </c>
      <c r="N11" s="98" t="str">
        <f t="shared" si="10"/>
        <v/>
      </c>
      <c r="O11" s="98" t="str">
        <f t="shared" si="11"/>
        <v/>
      </c>
      <c r="P11" s="98" t="str">
        <f t="shared" si="12"/>
        <v/>
      </c>
      <c r="Q11" s="98" t="str">
        <f t="shared" si="13"/>
        <v/>
      </c>
      <c r="R11" s="98" t="str">
        <f t="shared" si="14"/>
        <v/>
      </c>
      <c r="S11" s="99">
        <f>IF(D11="","",IF(ISTEXT(D11),VLOOKUP(D11,listes!$C$2:$D$44,2,FALSE),""))</f>
        <v>0</v>
      </c>
      <c r="T11" s="100" t="e">
        <f t="shared" si="15"/>
        <v>#DIV/0!</v>
      </c>
      <c r="U11" s="64" t="e">
        <f t="shared" si="16"/>
        <v>#DIV/0!</v>
      </c>
      <c r="V11" s="101" t="e">
        <f t="shared" si="17"/>
        <v>#DIV/0!</v>
      </c>
      <c r="W11" s="102" t="e">
        <f t="shared" si="18"/>
        <v>#DIV/0!</v>
      </c>
      <c r="X11" s="103" t="e">
        <f t="shared" si="19"/>
        <v>#DIV/0!</v>
      </c>
    </row>
    <row r="12" spans="1:24" s="62" customFormat="1" ht="15" customHeight="1" x14ac:dyDescent="0.25">
      <c r="A12" s="216" t="s">
        <v>280</v>
      </c>
      <c r="B12" s="96">
        <v>0</v>
      </c>
      <c r="C12" s="121" t="s">
        <v>273</v>
      </c>
      <c r="D12" s="120" t="s">
        <v>79</v>
      </c>
      <c r="E12" s="96" t="s">
        <v>198</v>
      </c>
      <c r="F12" s="96" t="s">
        <v>263</v>
      </c>
      <c r="G12" s="96" t="s">
        <v>48</v>
      </c>
      <c r="H12" s="104">
        <v>37.229999999999997</v>
      </c>
      <c r="I12" s="96">
        <v>1</v>
      </c>
      <c r="J12" s="96">
        <v>5</v>
      </c>
      <c r="K12" s="97">
        <f t="shared" ref="K12:K16" si="20">IF(J12&lt;&gt;0,(I12*J12)*42,"")</f>
        <v>210</v>
      </c>
      <c r="L12" s="98" t="e">
        <f t="shared" si="0"/>
        <v>#DIV/0!</v>
      </c>
      <c r="M12" s="98" t="e">
        <f t="shared" si="1"/>
        <v>#DIV/0!</v>
      </c>
      <c r="N12" s="98" t="e">
        <f t="shared" si="2"/>
        <v>#DIV/0!</v>
      </c>
      <c r="O12" s="98" t="e">
        <f t="shared" si="3"/>
        <v>#DIV/0!</v>
      </c>
      <c r="P12" s="98" t="e">
        <f t="shared" si="4"/>
        <v>#DIV/0!</v>
      </c>
      <c r="Q12" s="98" t="str">
        <f t="shared" si="5"/>
        <v/>
      </c>
      <c r="R12" s="98" t="str">
        <f t="shared" si="6"/>
        <v/>
      </c>
      <c r="S12" s="99">
        <f>IF(D12="","",IF(ISTEXT(D12),VLOOKUP(D12,listes!$C$2:$D$44,2,FALSE),""))</f>
        <v>0</v>
      </c>
      <c r="T12" s="100" t="e">
        <f t="shared" ref="T12:T16" si="21">IF(S12="","",H12/S12)</f>
        <v>#DIV/0!</v>
      </c>
      <c r="U12" s="64" t="e">
        <f t="shared" ref="U12:U16" si="22">IF(T12="","",I12*J12*T12)</f>
        <v>#DIV/0!</v>
      </c>
      <c r="V12" s="101" t="e">
        <f t="shared" ref="V12:V16" si="23">IF(U12="","",K12*T12)</f>
        <v>#DIV/0!</v>
      </c>
      <c r="W12" s="102" t="e">
        <f>IF(H12="","",$W$4*V12)</f>
        <v>#DIV/0!</v>
      </c>
      <c r="X12" s="103" t="e">
        <f t="shared" ref="X12:X16" si="24">IF(W12="","",W12*1.2)</f>
        <v>#DIV/0!</v>
      </c>
    </row>
    <row r="13" spans="1:24" s="62" customFormat="1" ht="15" customHeight="1" x14ac:dyDescent="0.25">
      <c r="A13" s="216" t="s">
        <v>280</v>
      </c>
      <c r="B13" s="96">
        <v>0</v>
      </c>
      <c r="C13" s="121" t="s">
        <v>200</v>
      </c>
      <c r="D13" s="120" t="s">
        <v>69</v>
      </c>
      <c r="E13" s="96" t="s">
        <v>198</v>
      </c>
      <c r="F13" s="96"/>
      <c r="G13" s="96" t="s">
        <v>52</v>
      </c>
      <c r="H13" s="104">
        <v>25.59</v>
      </c>
      <c r="I13" s="96">
        <v>1</v>
      </c>
      <c r="J13" s="96">
        <v>5</v>
      </c>
      <c r="K13" s="97">
        <f t="shared" si="20"/>
        <v>210</v>
      </c>
      <c r="L13" s="98" t="e">
        <f t="shared" si="0"/>
        <v>#DIV/0!</v>
      </c>
      <c r="M13" s="98" t="e">
        <f t="shared" si="1"/>
        <v>#DIV/0!</v>
      </c>
      <c r="N13" s="98" t="e">
        <f t="shared" si="2"/>
        <v>#DIV/0!</v>
      </c>
      <c r="O13" s="98" t="e">
        <f t="shared" si="3"/>
        <v>#DIV/0!</v>
      </c>
      <c r="P13" s="98" t="e">
        <f t="shared" si="4"/>
        <v>#DIV/0!</v>
      </c>
      <c r="Q13" s="98" t="str">
        <f t="shared" si="5"/>
        <v/>
      </c>
      <c r="R13" s="98" t="str">
        <f t="shared" si="6"/>
        <v/>
      </c>
      <c r="S13" s="99">
        <f>IF(D13="","",IF(ISTEXT(D13),VLOOKUP(D13,listes!$C$2:$D$44,2,FALSE),""))</f>
        <v>0</v>
      </c>
      <c r="T13" s="100" t="e">
        <f t="shared" si="21"/>
        <v>#DIV/0!</v>
      </c>
      <c r="U13" s="64" t="e">
        <f t="shared" si="22"/>
        <v>#DIV/0!</v>
      </c>
      <c r="V13" s="101" t="e">
        <f t="shared" si="23"/>
        <v>#DIV/0!</v>
      </c>
      <c r="W13" s="102" t="e">
        <f t="shared" ref="W13:W16" si="25">IF(H13="","",$W$4*V13)</f>
        <v>#DIV/0!</v>
      </c>
      <c r="X13" s="103" t="e">
        <f t="shared" si="24"/>
        <v>#DIV/0!</v>
      </c>
    </row>
    <row r="14" spans="1:24" s="62" customFormat="1" ht="15" customHeight="1" x14ac:dyDescent="0.25">
      <c r="A14" s="216" t="s">
        <v>280</v>
      </c>
      <c r="B14" s="96">
        <v>0</v>
      </c>
      <c r="C14" s="121" t="s">
        <v>73</v>
      </c>
      <c r="D14" s="120" t="s">
        <v>58</v>
      </c>
      <c r="E14" s="96" t="s">
        <v>198</v>
      </c>
      <c r="F14" s="96"/>
      <c r="G14" s="96" t="s">
        <v>52</v>
      </c>
      <c r="H14" s="104">
        <v>7.73</v>
      </c>
      <c r="I14" s="96">
        <v>1</v>
      </c>
      <c r="J14" s="96">
        <v>5</v>
      </c>
      <c r="K14" s="97">
        <f t="shared" si="20"/>
        <v>210</v>
      </c>
      <c r="L14" s="98" t="e">
        <f t="shared" si="0"/>
        <v>#DIV/0!</v>
      </c>
      <c r="M14" s="98" t="e">
        <f t="shared" si="1"/>
        <v>#DIV/0!</v>
      </c>
      <c r="N14" s="98" t="e">
        <f t="shared" si="2"/>
        <v>#DIV/0!</v>
      </c>
      <c r="O14" s="98" t="e">
        <f t="shared" si="3"/>
        <v>#DIV/0!</v>
      </c>
      <c r="P14" s="98" t="e">
        <f t="shared" si="4"/>
        <v>#DIV/0!</v>
      </c>
      <c r="Q14" s="98" t="str">
        <f t="shared" si="5"/>
        <v/>
      </c>
      <c r="R14" s="98" t="str">
        <f t="shared" si="6"/>
        <v/>
      </c>
      <c r="S14" s="99">
        <f>IF(D14="","",IF(ISTEXT(D14),VLOOKUP(D14,listes!$C$2:$D$44,2,FALSE),""))</f>
        <v>0</v>
      </c>
      <c r="T14" s="100" t="e">
        <f t="shared" si="21"/>
        <v>#DIV/0!</v>
      </c>
      <c r="U14" s="64" t="e">
        <f t="shared" si="22"/>
        <v>#DIV/0!</v>
      </c>
      <c r="V14" s="101" t="e">
        <f t="shared" si="23"/>
        <v>#DIV/0!</v>
      </c>
      <c r="W14" s="102" t="e">
        <f t="shared" si="25"/>
        <v>#DIV/0!</v>
      </c>
      <c r="X14" s="103" t="e">
        <f t="shared" si="24"/>
        <v>#DIV/0!</v>
      </c>
    </row>
    <row r="15" spans="1:24" s="62" customFormat="1" ht="15" customHeight="1" x14ac:dyDescent="0.25">
      <c r="A15" s="216" t="s">
        <v>280</v>
      </c>
      <c r="B15" s="96">
        <v>0</v>
      </c>
      <c r="C15" s="121" t="s">
        <v>262</v>
      </c>
      <c r="D15" s="120" t="s">
        <v>54</v>
      </c>
      <c r="E15" s="96" t="s">
        <v>198</v>
      </c>
      <c r="F15" s="96"/>
      <c r="G15" s="96" t="s">
        <v>52</v>
      </c>
      <c r="H15" s="104">
        <v>33.71</v>
      </c>
      <c r="I15" s="96">
        <v>1</v>
      </c>
      <c r="J15" s="96">
        <v>5</v>
      </c>
      <c r="K15" s="97">
        <f t="shared" si="20"/>
        <v>210</v>
      </c>
      <c r="L15" s="98" t="e">
        <f t="shared" si="0"/>
        <v>#DIV/0!</v>
      </c>
      <c r="M15" s="98" t="e">
        <f t="shared" si="1"/>
        <v>#DIV/0!</v>
      </c>
      <c r="N15" s="98" t="e">
        <f t="shared" si="2"/>
        <v>#DIV/0!</v>
      </c>
      <c r="O15" s="98" t="e">
        <f t="shared" si="3"/>
        <v>#DIV/0!</v>
      </c>
      <c r="P15" s="98" t="e">
        <f t="shared" si="4"/>
        <v>#DIV/0!</v>
      </c>
      <c r="Q15" s="98" t="str">
        <f t="shared" si="5"/>
        <v/>
      </c>
      <c r="R15" s="98" t="str">
        <f t="shared" si="6"/>
        <v/>
      </c>
      <c r="S15" s="99">
        <f>IF(D15="","",IF(ISTEXT(D15),VLOOKUP(D15,listes!$C$2:$D$44,2,FALSE),""))</f>
        <v>0</v>
      </c>
      <c r="T15" s="100" t="e">
        <f t="shared" si="21"/>
        <v>#DIV/0!</v>
      </c>
      <c r="U15" s="64" t="e">
        <f t="shared" si="22"/>
        <v>#DIV/0!</v>
      </c>
      <c r="V15" s="101" t="e">
        <f t="shared" si="23"/>
        <v>#DIV/0!</v>
      </c>
      <c r="W15" s="102" t="e">
        <f t="shared" si="25"/>
        <v>#DIV/0!</v>
      </c>
      <c r="X15" s="103" t="e">
        <f t="shared" si="24"/>
        <v>#DIV/0!</v>
      </c>
    </row>
    <row r="16" spans="1:24" s="62" customFormat="1" ht="15" customHeight="1" x14ac:dyDescent="0.25">
      <c r="A16" s="216" t="s">
        <v>280</v>
      </c>
      <c r="B16" s="96">
        <v>0</v>
      </c>
      <c r="C16" s="121" t="s">
        <v>71</v>
      </c>
      <c r="D16" s="120" t="s">
        <v>53</v>
      </c>
      <c r="E16" s="96" t="s">
        <v>198</v>
      </c>
      <c r="F16" s="96"/>
      <c r="G16" s="96" t="s">
        <v>52</v>
      </c>
      <c r="H16" s="104">
        <v>21.83</v>
      </c>
      <c r="I16" s="96">
        <v>1</v>
      </c>
      <c r="J16" s="96">
        <v>5</v>
      </c>
      <c r="K16" s="97">
        <f t="shared" si="20"/>
        <v>210</v>
      </c>
      <c r="L16" s="98" t="e">
        <f t="shared" si="0"/>
        <v>#DIV/0!</v>
      </c>
      <c r="M16" s="98" t="e">
        <f t="shared" si="1"/>
        <v>#DIV/0!</v>
      </c>
      <c r="N16" s="98" t="e">
        <f t="shared" si="2"/>
        <v>#DIV/0!</v>
      </c>
      <c r="O16" s="98" t="e">
        <f t="shared" si="3"/>
        <v>#DIV/0!</v>
      </c>
      <c r="P16" s="98" t="e">
        <f t="shared" si="4"/>
        <v>#DIV/0!</v>
      </c>
      <c r="Q16" s="98" t="str">
        <f t="shared" si="5"/>
        <v/>
      </c>
      <c r="R16" s="98" t="str">
        <f t="shared" si="6"/>
        <v/>
      </c>
      <c r="S16" s="99">
        <f>IF(D16="","",IF(ISTEXT(D16),VLOOKUP(D16,listes!$C$2:$D$44,2,FALSE),""))</f>
        <v>0</v>
      </c>
      <c r="T16" s="100" t="e">
        <f t="shared" si="21"/>
        <v>#DIV/0!</v>
      </c>
      <c r="U16" s="64" t="e">
        <f t="shared" si="22"/>
        <v>#DIV/0!</v>
      </c>
      <c r="V16" s="101" t="e">
        <f t="shared" si="23"/>
        <v>#DIV/0!</v>
      </c>
      <c r="W16" s="102" t="e">
        <f t="shared" si="25"/>
        <v>#DIV/0!</v>
      </c>
      <c r="X16" s="103" t="e">
        <f t="shared" si="24"/>
        <v>#DIV/0!</v>
      </c>
    </row>
    <row r="17" spans="1:24" s="62" customFormat="1" ht="15" customHeight="1" x14ac:dyDescent="0.25">
      <c r="A17" s="216" t="s">
        <v>280</v>
      </c>
      <c r="B17" s="96">
        <v>0</v>
      </c>
      <c r="C17" s="121" t="s">
        <v>203</v>
      </c>
      <c r="D17" s="120" t="s">
        <v>258</v>
      </c>
      <c r="E17" s="96" t="s">
        <v>198</v>
      </c>
      <c r="F17" s="167" t="s">
        <v>260</v>
      </c>
      <c r="G17" s="96" t="s">
        <v>65</v>
      </c>
      <c r="H17" s="104">
        <v>25</v>
      </c>
      <c r="I17" s="96">
        <v>1</v>
      </c>
      <c r="J17" s="96"/>
      <c r="K17" s="97">
        <v>10</v>
      </c>
      <c r="L17" s="98" t="str">
        <f t="shared" ref="L17:L25" si="26">IF(J17=1,T17*I17,IF(J17=2,T17*I17,IF(J17=3,T17*I17,IF(J17=4,T17*I17,IF(J17=5,T17*I17,IF(J17=6,T17*I17,IF(J17=7,T17*I17,"")))))))</f>
        <v/>
      </c>
      <c r="M17" s="98" t="str">
        <f t="shared" ref="M17:M25" si="27">IF(J17=4,T17*I17,IF(J17=5,T17*I17,IF(J17=6,T17*I17,IF(J17=7,T17*I17,""))))</f>
        <v/>
      </c>
      <c r="N17" s="98" t="str">
        <f t="shared" ref="N17:N25" si="28">IF(J17=2,T17*I17,IF(J17=3,T17*I17,IF(J17=5,T17*I17,IF(J17=6,T17*I17,IF(J17=7,T17*I17,"")))))</f>
        <v/>
      </c>
      <c r="O17" s="98" t="str">
        <f t="shared" ref="O17:O25" si="29">IF(J17=4,T17*I17,IF(J17=5,T17*I17,IF(J17=6,T17*I17,IF(J17=7,T17*I17,""))))</f>
        <v/>
      </c>
      <c r="P17" s="98" t="str">
        <f t="shared" ref="P17:P25" si="30">IF(J17=3,T17*I17,IF(J17=4,T17*I17,IF(J17=5,T17*I17,IF(J17=6,T17*I17,IF(J17=7,T17*I17,"")))))</f>
        <v/>
      </c>
      <c r="Q17" s="98" t="str">
        <f t="shared" ref="Q17:Q25" si="31">IF(J17=6,T17*I17,IF(J17=7,T17*I17,""))</f>
        <v/>
      </c>
      <c r="R17" s="98" t="str">
        <f t="shared" ref="R17:R25" si="32">IF(J17=7,T17*I17,"")</f>
        <v/>
      </c>
      <c r="S17" s="99">
        <f>IF(D17="","",IF(ISTEXT(D17),VLOOKUP(D17,listes!$C$2:$D$44,2,FALSE),""))</f>
        <v>0</v>
      </c>
      <c r="T17" s="100" t="e">
        <f t="shared" ref="T17:T25" si="33">IF(S17="","",H17/S17)</f>
        <v>#DIV/0!</v>
      </c>
      <c r="U17" s="64" t="e">
        <f t="shared" ref="U17:U25" si="34">IF(T17="","",I17*J17*T17)</f>
        <v>#DIV/0!</v>
      </c>
      <c r="V17" s="101" t="e">
        <f t="shared" ref="V17:V25" si="35">IF(U17="","",K17*T17)</f>
        <v>#DIV/0!</v>
      </c>
      <c r="W17" s="102" t="e">
        <f t="shared" ref="W17:X25" si="36">IF(H17="","",$W$4*V17)</f>
        <v>#DIV/0!</v>
      </c>
      <c r="X17" s="103" t="e">
        <f t="shared" ref="X17:X24" si="37">IF(W17="","",W17*1.2)</f>
        <v>#DIV/0!</v>
      </c>
    </row>
    <row r="18" spans="1:24" s="62" customFormat="1" ht="15" customHeight="1" x14ac:dyDescent="0.25">
      <c r="A18" s="216" t="s">
        <v>280</v>
      </c>
      <c r="B18" s="96">
        <v>0</v>
      </c>
      <c r="C18" s="121" t="s">
        <v>294</v>
      </c>
      <c r="D18" s="120" t="s">
        <v>77</v>
      </c>
      <c r="E18" s="96" t="s">
        <v>198</v>
      </c>
      <c r="F18" s="167"/>
      <c r="G18" s="96" t="s">
        <v>52</v>
      </c>
      <c r="H18" s="104">
        <v>5.42</v>
      </c>
      <c r="I18" s="96">
        <v>1</v>
      </c>
      <c r="J18" s="96">
        <v>3</v>
      </c>
      <c r="K18" s="97">
        <f t="shared" ref="K18:K24" si="38">IF(J18&lt;&gt;0,(I18*J18)*42,"")</f>
        <v>126</v>
      </c>
      <c r="L18" s="98" t="e">
        <f t="shared" si="26"/>
        <v>#DIV/0!</v>
      </c>
      <c r="M18" s="98" t="str">
        <f t="shared" si="27"/>
        <v/>
      </c>
      <c r="N18" s="98" t="e">
        <f t="shared" si="28"/>
        <v>#DIV/0!</v>
      </c>
      <c r="O18" s="98" t="str">
        <f t="shared" si="29"/>
        <v/>
      </c>
      <c r="P18" s="98" t="e">
        <f t="shared" si="30"/>
        <v>#DIV/0!</v>
      </c>
      <c r="Q18" s="98" t="str">
        <f t="shared" si="31"/>
        <v/>
      </c>
      <c r="R18" s="98" t="str">
        <f t="shared" si="32"/>
        <v/>
      </c>
      <c r="S18" s="99">
        <f>IF(D18="","",IF(ISTEXT(D18),VLOOKUP(D18,listes!$C$2:$D$44,2,FALSE),""))</f>
        <v>0</v>
      </c>
      <c r="T18" s="100" t="e">
        <f t="shared" si="33"/>
        <v>#DIV/0!</v>
      </c>
      <c r="U18" s="64" t="e">
        <f t="shared" si="34"/>
        <v>#DIV/0!</v>
      </c>
      <c r="V18" s="101" t="e">
        <f t="shared" si="35"/>
        <v>#DIV/0!</v>
      </c>
      <c r="W18" s="102" t="e">
        <f t="shared" si="36"/>
        <v>#DIV/0!</v>
      </c>
      <c r="X18" s="103" t="e">
        <f t="shared" si="37"/>
        <v>#DIV/0!</v>
      </c>
    </row>
    <row r="19" spans="1:24" s="62" customFormat="1" ht="15" customHeight="1" x14ac:dyDescent="0.25">
      <c r="A19" s="216" t="s">
        <v>280</v>
      </c>
      <c r="B19" s="96">
        <v>0</v>
      </c>
      <c r="C19" s="121" t="s">
        <v>295</v>
      </c>
      <c r="D19" s="120" t="s">
        <v>97</v>
      </c>
      <c r="E19" s="96" t="s">
        <v>198</v>
      </c>
      <c r="F19" s="167"/>
      <c r="G19" s="96" t="s">
        <v>52</v>
      </c>
      <c r="H19" s="104">
        <v>15.75</v>
      </c>
      <c r="I19" s="96">
        <v>1</v>
      </c>
      <c r="J19" s="96">
        <v>5</v>
      </c>
      <c r="K19" s="97">
        <f t="shared" si="38"/>
        <v>210</v>
      </c>
      <c r="L19" s="98" t="e">
        <f t="shared" si="26"/>
        <v>#DIV/0!</v>
      </c>
      <c r="M19" s="98" t="e">
        <f t="shared" si="27"/>
        <v>#DIV/0!</v>
      </c>
      <c r="N19" s="98" t="e">
        <f t="shared" si="28"/>
        <v>#DIV/0!</v>
      </c>
      <c r="O19" s="98" t="e">
        <f t="shared" si="29"/>
        <v>#DIV/0!</v>
      </c>
      <c r="P19" s="98" t="e">
        <f t="shared" si="30"/>
        <v>#DIV/0!</v>
      </c>
      <c r="Q19" s="98" t="str">
        <f t="shared" si="31"/>
        <v/>
      </c>
      <c r="R19" s="98" t="str">
        <f t="shared" si="32"/>
        <v/>
      </c>
      <c r="S19" s="99">
        <f>IF(D19="","",IF(ISTEXT(D19),VLOOKUP(D19,listes!$C$2:$D$44,2,FALSE),""))</f>
        <v>0</v>
      </c>
      <c r="T19" s="100" t="e">
        <f t="shared" si="33"/>
        <v>#DIV/0!</v>
      </c>
      <c r="U19" s="64" t="e">
        <f t="shared" si="34"/>
        <v>#DIV/0!</v>
      </c>
      <c r="V19" s="101" t="e">
        <f t="shared" si="35"/>
        <v>#DIV/0!</v>
      </c>
      <c r="W19" s="102" t="e">
        <f t="shared" si="36"/>
        <v>#DIV/0!</v>
      </c>
      <c r="X19" s="103" t="e">
        <f t="shared" si="37"/>
        <v>#DIV/0!</v>
      </c>
    </row>
    <row r="20" spans="1:24" s="62" customFormat="1" ht="15" customHeight="1" x14ac:dyDescent="0.25">
      <c r="A20" s="216" t="s">
        <v>280</v>
      </c>
      <c r="B20" s="96">
        <v>0</v>
      </c>
      <c r="C20" s="121" t="s">
        <v>296</v>
      </c>
      <c r="D20" s="120" t="s">
        <v>94</v>
      </c>
      <c r="E20" s="96" t="s">
        <v>198</v>
      </c>
      <c r="F20" s="167"/>
      <c r="G20" s="96" t="s">
        <v>52</v>
      </c>
      <c r="H20" s="104">
        <v>1.2</v>
      </c>
      <c r="I20" s="96">
        <v>1</v>
      </c>
      <c r="J20" s="96">
        <v>3</v>
      </c>
      <c r="K20" s="97">
        <f t="shared" si="38"/>
        <v>126</v>
      </c>
      <c r="L20" s="98" t="e">
        <f t="shared" si="26"/>
        <v>#DIV/0!</v>
      </c>
      <c r="M20" s="98" t="str">
        <f t="shared" si="27"/>
        <v/>
      </c>
      <c r="N20" s="98" t="e">
        <f t="shared" si="28"/>
        <v>#DIV/0!</v>
      </c>
      <c r="O20" s="98" t="str">
        <f t="shared" si="29"/>
        <v/>
      </c>
      <c r="P20" s="98" t="e">
        <f t="shared" si="30"/>
        <v>#DIV/0!</v>
      </c>
      <c r="Q20" s="98" t="str">
        <f t="shared" si="31"/>
        <v/>
      </c>
      <c r="R20" s="98" t="str">
        <f t="shared" si="32"/>
        <v/>
      </c>
      <c r="S20" s="99">
        <f>IF(D20="","",IF(ISTEXT(D20),VLOOKUP(D20,listes!$C$2:$D$44,2,FALSE),""))</f>
        <v>0</v>
      </c>
      <c r="T20" s="100" t="e">
        <f t="shared" si="33"/>
        <v>#DIV/0!</v>
      </c>
      <c r="U20" s="64" t="e">
        <f t="shared" si="34"/>
        <v>#DIV/0!</v>
      </c>
      <c r="V20" s="101" t="e">
        <f t="shared" si="35"/>
        <v>#DIV/0!</v>
      </c>
      <c r="W20" s="102" t="e">
        <f t="shared" si="36"/>
        <v>#DIV/0!</v>
      </c>
      <c r="X20" s="103" t="e">
        <f t="shared" si="37"/>
        <v>#DIV/0!</v>
      </c>
    </row>
    <row r="21" spans="1:24" s="62" customFormat="1" ht="15" customHeight="1" x14ac:dyDescent="0.25">
      <c r="A21" s="216" t="s">
        <v>280</v>
      </c>
      <c r="B21" s="96">
        <v>-1</v>
      </c>
      <c r="C21" s="121" t="s">
        <v>297</v>
      </c>
      <c r="D21" s="120" t="s">
        <v>79</v>
      </c>
      <c r="E21" s="96" t="s">
        <v>198</v>
      </c>
      <c r="F21" s="96" t="s">
        <v>263</v>
      </c>
      <c r="G21" s="96" t="s">
        <v>48</v>
      </c>
      <c r="H21" s="104">
        <v>16.5</v>
      </c>
      <c r="I21" s="96">
        <v>1</v>
      </c>
      <c r="J21" s="96">
        <v>5</v>
      </c>
      <c r="K21" s="97">
        <f t="shared" si="38"/>
        <v>210</v>
      </c>
      <c r="L21" s="98" t="e">
        <f t="shared" si="26"/>
        <v>#DIV/0!</v>
      </c>
      <c r="M21" s="98" t="e">
        <f t="shared" si="27"/>
        <v>#DIV/0!</v>
      </c>
      <c r="N21" s="98" t="e">
        <f t="shared" si="28"/>
        <v>#DIV/0!</v>
      </c>
      <c r="O21" s="98" t="e">
        <f t="shared" si="29"/>
        <v>#DIV/0!</v>
      </c>
      <c r="P21" s="98" t="e">
        <f t="shared" si="30"/>
        <v>#DIV/0!</v>
      </c>
      <c r="Q21" s="98" t="str">
        <f t="shared" si="31"/>
        <v/>
      </c>
      <c r="R21" s="98" t="str">
        <f t="shared" si="32"/>
        <v/>
      </c>
      <c r="S21" s="99">
        <f>IF(D21="","",IF(ISTEXT(D21),VLOOKUP(D21,listes!$C$2:$D$44,2,FALSE),""))</f>
        <v>0</v>
      </c>
      <c r="T21" s="100" t="e">
        <f t="shared" si="33"/>
        <v>#DIV/0!</v>
      </c>
      <c r="U21" s="64" t="e">
        <f t="shared" si="34"/>
        <v>#DIV/0!</v>
      </c>
      <c r="V21" s="101" t="e">
        <f t="shared" si="35"/>
        <v>#DIV/0!</v>
      </c>
      <c r="W21" s="102" t="e">
        <f t="shared" si="36"/>
        <v>#DIV/0!</v>
      </c>
      <c r="X21" s="103" t="e">
        <f t="shared" si="37"/>
        <v>#DIV/0!</v>
      </c>
    </row>
    <row r="22" spans="1:24" s="62" customFormat="1" ht="15" customHeight="1" x14ac:dyDescent="0.25">
      <c r="A22" s="216" t="s">
        <v>280</v>
      </c>
      <c r="B22" s="96">
        <v>-1</v>
      </c>
      <c r="C22" s="121" t="s">
        <v>298</v>
      </c>
      <c r="D22" s="120" t="s">
        <v>79</v>
      </c>
      <c r="E22" s="96" t="s">
        <v>198</v>
      </c>
      <c r="F22" s="96" t="s">
        <v>263</v>
      </c>
      <c r="G22" s="96" t="s">
        <v>48</v>
      </c>
      <c r="H22" s="104">
        <v>8.7100000000000009</v>
      </c>
      <c r="I22" s="96">
        <v>1</v>
      </c>
      <c r="J22" s="96">
        <v>5</v>
      </c>
      <c r="K22" s="97">
        <f t="shared" si="38"/>
        <v>210</v>
      </c>
      <c r="L22" s="98" t="e">
        <f t="shared" si="26"/>
        <v>#DIV/0!</v>
      </c>
      <c r="M22" s="98" t="e">
        <f t="shared" si="27"/>
        <v>#DIV/0!</v>
      </c>
      <c r="N22" s="98" t="e">
        <f t="shared" si="28"/>
        <v>#DIV/0!</v>
      </c>
      <c r="O22" s="98" t="e">
        <f t="shared" si="29"/>
        <v>#DIV/0!</v>
      </c>
      <c r="P22" s="98" t="e">
        <f t="shared" si="30"/>
        <v>#DIV/0!</v>
      </c>
      <c r="Q22" s="98" t="str">
        <f t="shared" si="31"/>
        <v/>
      </c>
      <c r="R22" s="98" t="str">
        <f t="shared" si="32"/>
        <v/>
      </c>
      <c r="S22" s="99">
        <f>IF(D22="","",IF(ISTEXT(D22),VLOOKUP(D22,listes!$C$2:$D$44,2,FALSE),""))</f>
        <v>0</v>
      </c>
      <c r="T22" s="100" t="e">
        <f t="shared" si="33"/>
        <v>#DIV/0!</v>
      </c>
      <c r="U22" s="64" t="e">
        <f t="shared" si="34"/>
        <v>#DIV/0!</v>
      </c>
      <c r="V22" s="101" t="e">
        <f t="shared" si="35"/>
        <v>#DIV/0!</v>
      </c>
      <c r="W22" s="102" t="e">
        <f t="shared" si="36"/>
        <v>#DIV/0!</v>
      </c>
      <c r="X22" s="103" t="e">
        <f t="shared" si="37"/>
        <v>#DIV/0!</v>
      </c>
    </row>
    <row r="23" spans="1:24" s="62" customFormat="1" ht="15" customHeight="1" x14ac:dyDescent="0.25">
      <c r="A23" s="216" t="s">
        <v>280</v>
      </c>
      <c r="B23" s="96">
        <v>0</v>
      </c>
      <c r="C23" s="121" t="s">
        <v>299</v>
      </c>
      <c r="D23" s="120" t="s">
        <v>94</v>
      </c>
      <c r="E23" s="96" t="s">
        <v>198</v>
      </c>
      <c r="F23" s="96"/>
      <c r="G23" s="96" t="s">
        <v>52</v>
      </c>
      <c r="H23" s="104">
        <v>6.58</v>
      </c>
      <c r="I23" s="96">
        <v>1</v>
      </c>
      <c r="J23" s="96">
        <v>3</v>
      </c>
      <c r="K23" s="97">
        <f t="shared" si="38"/>
        <v>126</v>
      </c>
      <c r="L23" s="98" t="e">
        <f t="shared" si="26"/>
        <v>#DIV/0!</v>
      </c>
      <c r="M23" s="98" t="str">
        <f t="shared" si="27"/>
        <v/>
      </c>
      <c r="N23" s="98" t="e">
        <f t="shared" si="28"/>
        <v>#DIV/0!</v>
      </c>
      <c r="O23" s="98" t="str">
        <f t="shared" si="29"/>
        <v/>
      </c>
      <c r="P23" s="98" t="e">
        <f t="shared" si="30"/>
        <v>#DIV/0!</v>
      </c>
      <c r="Q23" s="98" t="str">
        <f t="shared" si="31"/>
        <v/>
      </c>
      <c r="R23" s="98" t="str">
        <f t="shared" si="32"/>
        <v/>
      </c>
      <c r="S23" s="99">
        <f>IF(D23="","",IF(ISTEXT(D23),VLOOKUP(D23,listes!$C$2:$D$44,2,FALSE),""))</f>
        <v>0</v>
      </c>
      <c r="T23" s="100" t="e">
        <f t="shared" si="33"/>
        <v>#DIV/0!</v>
      </c>
      <c r="U23" s="64" t="e">
        <f t="shared" si="34"/>
        <v>#DIV/0!</v>
      </c>
      <c r="V23" s="101" t="e">
        <f t="shared" si="35"/>
        <v>#DIV/0!</v>
      </c>
      <c r="W23" s="102" t="e">
        <f t="shared" si="36"/>
        <v>#DIV/0!</v>
      </c>
      <c r="X23" s="103" t="e">
        <f t="shared" si="37"/>
        <v>#DIV/0!</v>
      </c>
    </row>
    <row r="24" spans="1:24" s="62" customFormat="1" ht="15" customHeight="1" x14ac:dyDescent="0.25">
      <c r="A24" s="216" t="s">
        <v>280</v>
      </c>
      <c r="B24" s="96">
        <v>0</v>
      </c>
      <c r="C24" s="121" t="s">
        <v>300</v>
      </c>
      <c r="D24" s="120" t="s">
        <v>53</v>
      </c>
      <c r="E24" s="96" t="s">
        <v>198</v>
      </c>
      <c r="F24" s="96"/>
      <c r="G24" s="96" t="s">
        <v>52</v>
      </c>
      <c r="H24" s="104">
        <v>8.7100000000000009</v>
      </c>
      <c r="I24" s="96">
        <v>1</v>
      </c>
      <c r="J24" s="96">
        <v>5</v>
      </c>
      <c r="K24" s="97">
        <f t="shared" si="38"/>
        <v>210</v>
      </c>
      <c r="L24" s="98" t="e">
        <f t="shared" si="26"/>
        <v>#DIV/0!</v>
      </c>
      <c r="M24" s="98" t="e">
        <f t="shared" si="27"/>
        <v>#DIV/0!</v>
      </c>
      <c r="N24" s="98" t="e">
        <f t="shared" si="28"/>
        <v>#DIV/0!</v>
      </c>
      <c r="O24" s="98" t="e">
        <f t="shared" si="29"/>
        <v>#DIV/0!</v>
      </c>
      <c r="P24" s="98" t="e">
        <f t="shared" si="30"/>
        <v>#DIV/0!</v>
      </c>
      <c r="Q24" s="98" t="str">
        <f t="shared" si="31"/>
        <v/>
      </c>
      <c r="R24" s="98" t="str">
        <f t="shared" si="32"/>
        <v/>
      </c>
      <c r="S24" s="99">
        <f>IF(D24="","",IF(ISTEXT(D24),VLOOKUP(D24,listes!$C$2:$D$44,2,FALSE),""))</f>
        <v>0</v>
      </c>
      <c r="T24" s="100" t="e">
        <f t="shared" si="33"/>
        <v>#DIV/0!</v>
      </c>
      <c r="U24" s="64" t="e">
        <f t="shared" si="34"/>
        <v>#DIV/0!</v>
      </c>
      <c r="V24" s="101" t="e">
        <f t="shared" si="35"/>
        <v>#DIV/0!</v>
      </c>
      <c r="W24" s="102" t="e">
        <f t="shared" si="36"/>
        <v>#DIV/0!</v>
      </c>
      <c r="X24" s="103" t="e">
        <f t="shared" si="37"/>
        <v>#DIV/0!</v>
      </c>
    </row>
    <row r="25" spans="1:24" s="62" customFormat="1" ht="15" customHeight="1" x14ac:dyDescent="0.25">
      <c r="A25" s="216" t="s">
        <v>280</v>
      </c>
      <c r="B25" s="201"/>
      <c r="C25" s="320" t="s">
        <v>307</v>
      </c>
      <c r="D25" s="204"/>
      <c r="E25" s="202"/>
      <c r="F25" s="202"/>
      <c r="G25" s="202"/>
      <c r="H25" s="205"/>
      <c r="I25" s="202"/>
      <c r="J25" s="202"/>
      <c r="K25" s="97"/>
      <c r="L25" s="98" t="str">
        <f t="shared" si="26"/>
        <v/>
      </c>
      <c r="M25" s="98" t="str">
        <f t="shared" si="27"/>
        <v/>
      </c>
      <c r="N25" s="98" t="str">
        <f t="shared" si="28"/>
        <v/>
      </c>
      <c r="O25" s="98" t="str">
        <f t="shared" si="29"/>
        <v/>
      </c>
      <c r="P25" s="98" t="str">
        <f t="shared" si="30"/>
        <v/>
      </c>
      <c r="Q25" s="98" t="str">
        <f t="shared" si="31"/>
        <v/>
      </c>
      <c r="R25" s="98" t="str">
        <f t="shared" si="32"/>
        <v/>
      </c>
      <c r="S25" s="99" t="str">
        <f>IF(D25="","",IF(ISTEXT(D25),VLOOKUP(D25,listes!$C$2:$D$44,2,FALSE),""))</f>
        <v/>
      </c>
      <c r="T25" s="100" t="str">
        <f t="shared" si="33"/>
        <v/>
      </c>
      <c r="U25" s="64" t="str">
        <f t="shared" si="34"/>
        <v/>
      </c>
      <c r="V25" s="101" t="str">
        <f t="shared" si="35"/>
        <v/>
      </c>
      <c r="W25" s="102" t="str">
        <f t="shared" si="36"/>
        <v/>
      </c>
      <c r="X25" s="102" t="str">
        <f t="shared" si="36"/>
        <v/>
      </c>
    </row>
    <row r="26" spans="1:24" s="178" customFormat="1" ht="15" customHeight="1" thickBot="1" x14ac:dyDescent="0.3">
      <c r="A26" s="271"/>
      <c r="B26" s="96">
        <v>0</v>
      </c>
      <c r="C26" s="122" t="s">
        <v>268</v>
      </c>
      <c r="D26" s="212" t="s">
        <v>266</v>
      </c>
      <c r="E26" s="212"/>
      <c r="F26" s="277" t="s">
        <v>269</v>
      </c>
      <c r="G26" s="122"/>
      <c r="H26" s="221">
        <f>SUM(H5:H25)</f>
        <v>321.10999999999996</v>
      </c>
      <c r="I26" s="168">
        <v>1</v>
      </c>
      <c r="J26" s="168"/>
      <c r="K26" s="168">
        <v>1</v>
      </c>
      <c r="L26" s="279" t="str">
        <f t="shared" ref="L26" si="39">IF(J26=1,T26*I26,IF(J26=2,T26*I26,IF(J26=3,T26*I26,IF(J26=4,T26*I26,IF(J26=5,T26*I26,IF(J26=6,T26*I26,IF(J26=7,T26*I26,"")))))))</f>
        <v/>
      </c>
      <c r="M26" s="279" t="str">
        <f t="shared" ref="M26" si="40">IF(J26=4,T26*I26,IF(J26=5,T26*I26,IF(J26=6,T26*I26,IF(J26=7,T26*I26,""))))</f>
        <v/>
      </c>
      <c r="N26" s="279" t="str">
        <f t="shared" ref="N26" si="41">IF(J26=2,T26*I26,IF(J26=3,T26*I26,IF(J26=5,T26*I26,IF(J26=6,T26*I26,IF(J26=7,T26*I26,"")))))</f>
        <v/>
      </c>
      <c r="O26" s="279" t="str">
        <f t="shared" ref="O26" si="42">IF(J26=4,T26*I26,IF(J26=5,T26*I26,IF(J26=6,T26*I26,IF(J26=7,T26*I26,""))))</f>
        <v/>
      </c>
      <c r="P26" s="279" t="str">
        <f t="shared" ref="P26" si="43">IF(J26=3,T26*I26,IF(J26=4,T26*I26,IF(J26=5,T26*I26,IF(J26=6,T26*I26,IF(J26=7,T26*I26,"")))))</f>
        <v/>
      </c>
      <c r="Q26" s="279" t="str">
        <f t="shared" ref="Q26" si="44">IF(J26=6,T26*I26,IF(J26=7,T26*I26,""))</f>
        <v/>
      </c>
      <c r="R26" s="279" t="str">
        <f t="shared" ref="R26" si="45">IF(J26=7,T26*I26,"")</f>
        <v/>
      </c>
      <c r="S26" s="278">
        <f>IF(D26="","",IF(ISTEXT(D26),VLOOKUP(D26,listes!$C$2:$D$44,2,FALSE),""))</f>
        <v>0</v>
      </c>
      <c r="T26" s="100" t="e">
        <f t="shared" ref="T26" si="46">IF(S26="","",H26/S26)</f>
        <v>#DIV/0!</v>
      </c>
      <c r="U26" s="64" t="e">
        <f t="shared" ref="U26" si="47">IF(T26="","",I26*J26*T26)</f>
        <v>#DIV/0!</v>
      </c>
      <c r="V26" s="101" t="e">
        <f t="shared" ref="V26" si="48">IF(U26="","",K26*T26)</f>
        <v>#DIV/0!</v>
      </c>
      <c r="W26" s="102" t="e">
        <f t="shared" ref="W26" si="49">IF(H26="","",$W$4*V26)</f>
        <v>#DIV/0!</v>
      </c>
      <c r="X26" s="103" t="e">
        <f t="shared" ref="X26" si="50">IF(W26="","",W26*1.2)</f>
        <v>#DIV/0!</v>
      </c>
    </row>
    <row r="27" spans="1:24" s="62" customFormat="1" ht="15" customHeight="1" thickBot="1" x14ac:dyDescent="0.3">
      <c r="A27" s="419" t="s">
        <v>45</v>
      </c>
      <c r="B27" s="420"/>
      <c r="C27" s="284" t="s">
        <v>308</v>
      </c>
      <c r="D27" s="18"/>
      <c r="E27" s="105"/>
      <c r="F27" s="105"/>
      <c r="G27" s="106"/>
      <c r="H27" s="281">
        <f>SUM(H26:H26)</f>
        <v>321.10999999999996</v>
      </c>
      <c r="I27" s="107"/>
      <c r="J27" s="108"/>
      <c r="K27" s="109"/>
      <c r="L27" s="110" t="e">
        <f>SUM(L9:L26)</f>
        <v>#DIV/0!</v>
      </c>
      <c r="M27" s="110" t="e">
        <f t="shared" ref="M27:X27" si="51">SUM(M9:M26)</f>
        <v>#DIV/0!</v>
      </c>
      <c r="N27" s="110" t="e">
        <f t="shared" si="51"/>
        <v>#DIV/0!</v>
      </c>
      <c r="O27" s="110" t="e">
        <f t="shared" si="51"/>
        <v>#DIV/0!</v>
      </c>
      <c r="P27" s="110" t="e">
        <f t="shared" si="51"/>
        <v>#DIV/0!</v>
      </c>
      <c r="Q27" s="110">
        <f t="shared" si="51"/>
        <v>0</v>
      </c>
      <c r="R27" s="110">
        <f t="shared" si="51"/>
        <v>0</v>
      </c>
      <c r="S27" s="111" t="e">
        <f>IF(T27=0,0,H27/T27)</f>
        <v>#DIV/0!</v>
      </c>
      <c r="T27" s="110" t="e">
        <f t="shared" si="51"/>
        <v>#DIV/0!</v>
      </c>
      <c r="U27" s="110" t="e">
        <f t="shared" si="51"/>
        <v>#DIV/0!</v>
      </c>
      <c r="V27" s="110" t="e">
        <f t="shared" si="51"/>
        <v>#DIV/0!</v>
      </c>
      <c r="W27" s="110" t="e">
        <f t="shared" si="51"/>
        <v>#DIV/0!</v>
      </c>
      <c r="X27" s="110" t="e">
        <f t="shared" si="51"/>
        <v>#DIV/0!</v>
      </c>
    </row>
    <row r="28" spans="1:24" s="62" customFormat="1" ht="15" customHeight="1" thickTop="1" thickBot="1" x14ac:dyDescent="0.3">
      <c r="A28" s="216" t="s">
        <v>280</v>
      </c>
      <c r="B28" s="323"/>
      <c r="C28" s="321" t="s">
        <v>322</v>
      </c>
      <c r="D28" s="272"/>
      <c r="E28" s="273"/>
      <c r="F28" s="273"/>
      <c r="G28" s="201"/>
      <c r="H28" s="10"/>
      <c r="I28" s="201"/>
      <c r="J28" s="201"/>
      <c r="K28" s="274"/>
      <c r="L28" s="98"/>
      <c r="M28" s="98"/>
      <c r="N28" s="98"/>
      <c r="O28" s="98"/>
      <c r="P28" s="98"/>
      <c r="Q28" s="98"/>
      <c r="R28" s="98"/>
      <c r="S28" s="166"/>
      <c r="T28" s="275"/>
      <c r="U28" s="276"/>
      <c r="V28" s="328"/>
      <c r="W28" s="322"/>
      <c r="X28" s="322">
        <f>W28*1.2</f>
        <v>0</v>
      </c>
    </row>
    <row r="29" spans="1:24" s="62" customFormat="1" ht="15" customHeight="1" thickTop="1" thickBot="1" x14ac:dyDescent="0.3">
      <c r="A29" s="423" t="s">
        <v>324</v>
      </c>
      <c r="B29" s="424"/>
      <c r="C29" s="9" t="str">
        <f>C7</f>
        <v>SEES et SESSAD LA BASTIDE COGOLIN - 
ouverture 210 jours /an</v>
      </c>
      <c r="D29" s="8"/>
      <c r="E29" s="95"/>
      <c r="F29" s="324" t="s">
        <v>323</v>
      </c>
      <c r="G29" s="113"/>
      <c r="H29" s="220">
        <f>SUM(H9:H27)</f>
        <v>963.32999999999993</v>
      </c>
      <c r="I29" s="114"/>
      <c r="J29" s="114"/>
      <c r="K29" s="115"/>
      <c r="L29" s="116" t="e">
        <f>SUM(,L27:L28)</f>
        <v>#DIV/0!</v>
      </c>
      <c r="M29" s="116" t="e">
        <f t="shared" ref="M29:R29" si="52">SUM(,M27:M28)</f>
        <v>#DIV/0!</v>
      </c>
      <c r="N29" s="116" t="e">
        <f t="shared" si="52"/>
        <v>#DIV/0!</v>
      </c>
      <c r="O29" s="116" t="e">
        <f t="shared" si="52"/>
        <v>#DIV/0!</v>
      </c>
      <c r="P29" s="116" t="e">
        <f t="shared" si="52"/>
        <v>#DIV/0!</v>
      </c>
      <c r="Q29" s="116">
        <f t="shared" si="52"/>
        <v>0</v>
      </c>
      <c r="R29" s="116">
        <f t="shared" si="52"/>
        <v>0</v>
      </c>
      <c r="S29" s="280"/>
      <c r="T29" s="116" t="e">
        <f>T27</f>
        <v>#DIV/0!</v>
      </c>
      <c r="U29" s="116" t="e">
        <f>SUM(U27:U28)</f>
        <v>#DIV/0!</v>
      </c>
      <c r="V29" s="116" t="e">
        <f>SUM(V27:V28)</f>
        <v>#DIV/0!</v>
      </c>
      <c r="W29" s="294" t="e">
        <f>SUM(W27:W28)</f>
        <v>#DIV/0!</v>
      </c>
      <c r="X29" s="294" t="e">
        <f t="shared" ref="X29" si="53">SUM(X27:X28)</f>
        <v>#DIV/0!</v>
      </c>
    </row>
    <row r="30" spans="1:24" s="62" customFormat="1" ht="15" customHeight="1" thickTop="1" x14ac:dyDescent="0.25">
      <c r="A30" s="214"/>
      <c r="B30" s="65"/>
      <c r="C30" s="63"/>
      <c r="D30" s="63"/>
      <c r="E30" s="65"/>
      <c r="F30" s="65"/>
      <c r="G30" s="65"/>
      <c r="H30" s="74"/>
      <c r="I30" s="65"/>
      <c r="J30" s="65"/>
      <c r="K30" s="75"/>
      <c r="L30" s="76"/>
      <c r="M30" s="76"/>
      <c r="N30" s="76"/>
      <c r="O30" s="76"/>
      <c r="P30" s="76"/>
      <c r="Q30" s="76"/>
      <c r="R30" s="76"/>
      <c r="S30" s="65"/>
      <c r="T30" s="76"/>
      <c r="U30" s="76"/>
      <c r="V30" s="76"/>
      <c r="W30" s="117" t="e">
        <f>#REF!-#REF!</f>
        <v>#REF!</v>
      </c>
      <c r="X30" s="76"/>
    </row>
    <row r="31" spans="1:24" s="62" customFormat="1" ht="15" customHeight="1" thickBot="1" x14ac:dyDescent="0.3">
      <c r="A31" s="214"/>
      <c r="B31" s="139"/>
      <c r="E31" s="66"/>
      <c r="F31" s="66"/>
      <c r="G31" s="66"/>
      <c r="H31" s="74"/>
      <c r="I31" s="65"/>
      <c r="J31" s="65"/>
      <c r="K31" s="75"/>
      <c r="L31" s="76"/>
      <c r="M31" s="76"/>
      <c r="N31" s="76"/>
      <c r="O31" s="76"/>
      <c r="P31" s="76"/>
      <c r="Q31" s="76"/>
      <c r="R31" s="76"/>
      <c r="S31" s="65"/>
      <c r="T31" s="76"/>
      <c r="U31" s="76"/>
      <c r="V31" s="76"/>
      <c r="W31" s="128" t="s">
        <v>25</v>
      </c>
      <c r="X31" s="119" t="e">
        <f>X6+1</f>
        <v>#REF!</v>
      </c>
    </row>
    <row r="32" spans="1:24" s="62" customFormat="1" ht="39" customHeight="1" thickTop="1" thickBot="1" x14ac:dyDescent="0.3">
      <c r="A32" s="425" t="s">
        <v>0</v>
      </c>
      <c r="B32" s="427" t="s">
        <v>44</v>
      </c>
      <c r="C32" s="93" t="s">
        <v>278</v>
      </c>
      <c r="D32" s="390" t="s">
        <v>2</v>
      </c>
      <c r="E32" s="382" t="s">
        <v>22</v>
      </c>
      <c r="F32" s="219" t="s">
        <v>301</v>
      </c>
      <c r="G32" s="384" t="s">
        <v>3</v>
      </c>
      <c r="H32" s="386" t="s">
        <v>4</v>
      </c>
      <c r="I32" s="405" t="s">
        <v>88</v>
      </c>
      <c r="J32" s="398" t="s">
        <v>5</v>
      </c>
      <c r="K32" s="396" t="s">
        <v>49</v>
      </c>
      <c r="L32" s="393" t="s">
        <v>6</v>
      </c>
      <c r="M32" s="394"/>
      <c r="N32" s="394"/>
      <c r="O32" s="394"/>
      <c r="P32" s="394"/>
      <c r="Q32" s="394"/>
      <c r="R32" s="395"/>
      <c r="S32" s="400" t="s">
        <v>7</v>
      </c>
      <c r="T32" s="388" t="s">
        <v>8</v>
      </c>
      <c r="U32" s="378" t="s">
        <v>9</v>
      </c>
      <c r="V32" s="370" t="s">
        <v>10</v>
      </c>
      <c r="W32" s="380" t="s">
        <v>11</v>
      </c>
      <c r="X32" s="368" t="s">
        <v>12</v>
      </c>
    </row>
    <row r="33" spans="1:26" s="62" customFormat="1" ht="15" customHeight="1" thickTop="1" thickBot="1" x14ac:dyDescent="0.3">
      <c r="A33" s="429"/>
      <c r="B33" s="428"/>
      <c r="C33" s="94" t="s">
        <v>1</v>
      </c>
      <c r="D33" s="391"/>
      <c r="E33" s="392"/>
      <c r="F33" s="164"/>
      <c r="G33" s="385"/>
      <c r="H33" s="387"/>
      <c r="I33" s="406"/>
      <c r="J33" s="399"/>
      <c r="K33" s="397"/>
      <c r="L33" s="118" t="s">
        <v>13</v>
      </c>
      <c r="M33" s="118" t="s">
        <v>14</v>
      </c>
      <c r="N33" s="118" t="s">
        <v>15</v>
      </c>
      <c r="O33" s="318" t="s">
        <v>16</v>
      </c>
      <c r="P33" s="118" t="s">
        <v>17</v>
      </c>
      <c r="Q33" s="118" t="s">
        <v>18</v>
      </c>
      <c r="R33" s="118" t="s">
        <v>19</v>
      </c>
      <c r="S33" s="401"/>
      <c r="T33" s="389"/>
      <c r="U33" s="379"/>
      <c r="V33" s="371"/>
      <c r="W33" s="381"/>
      <c r="X33" s="369"/>
    </row>
    <row r="34" spans="1:26" s="62" customFormat="1" ht="15" customHeight="1" thickTop="1" x14ac:dyDescent="0.25">
      <c r="A34" s="271" t="s">
        <v>261</v>
      </c>
      <c r="B34" s="96">
        <v>0</v>
      </c>
      <c r="C34" s="121" t="s">
        <v>275</v>
      </c>
      <c r="D34" s="325" t="s">
        <v>50</v>
      </c>
      <c r="E34" s="201" t="s">
        <v>197</v>
      </c>
      <c r="F34" s="165"/>
      <c r="G34" s="96" t="s">
        <v>48</v>
      </c>
      <c r="H34" s="104">
        <v>27.25</v>
      </c>
      <c r="I34" s="96">
        <v>1</v>
      </c>
      <c r="J34" s="96">
        <v>1</v>
      </c>
      <c r="K34" s="97">
        <f>IF(J34&lt;&gt;0,(I34*J34)*42,"")</f>
        <v>42</v>
      </c>
      <c r="L34" s="98" t="e">
        <f>IF(J34=1,T34*I34,IF(J34=2,T34*I34,IF(J34=3,T34*I34,IF(J34=4,T34*I34,IF(J34=5,T34*I34,IF(J34=6,T34*I34,IF(J34=7,T34*I34,"")))))))</f>
        <v>#DIV/0!</v>
      </c>
      <c r="M34" s="98" t="str">
        <f>IF(J34=4,T34*I34,IF(J34=5,T34*I34,IF(J34=6,T34*I34,IF(J34=7,T34*I34,""))))</f>
        <v/>
      </c>
      <c r="N34" s="98" t="str">
        <f>IF(J34=4,T34*I34,IF(J34=5,T34*I34,IF(J34=6,T34*I34,IF(J34=7,T34*I34,""))))</f>
        <v/>
      </c>
      <c r="O34" s="319"/>
      <c r="P34" s="98" t="str">
        <f>IF(J34=3,T34*I34,IF(J34=4,T34*I34,IF(J34=5,T34*I34,IF(J34=6,T34*I34,IF(J34=7,T34*I34,"")))))</f>
        <v/>
      </c>
      <c r="Q34" s="98" t="str">
        <f t="shared" ref="Q34:Q37" si="54">IF(J34=6,T34*I34,IF(J34=7,T34*I34,""))</f>
        <v/>
      </c>
      <c r="R34" s="98" t="str">
        <f t="shared" ref="R34" si="55">IF(J34=7,T34*I34,"")</f>
        <v/>
      </c>
      <c r="S34" s="99">
        <f>IF(D34="","",IF(ISTEXT(D34),VLOOKUP(D34,listes!$C$2:$D$44,2,FALSE),""))</f>
        <v>0</v>
      </c>
      <c r="T34" s="100" t="e">
        <f>IF(S34="","",H34/S34)</f>
        <v>#DIV/0!</v>
      </c>
      <c r="U34" s="64" t="e">
        <f>IF(T34="","",I34*J34*T34)</f>
        <v>#DIV/0!</v>
      </c>
      <c r="V34" s="101" t="e">
        <f>IF(U34="","",K34*T34)</f>
        <v>#DIV/0!</v>
      </c>
      <c r="W34" s="102" t="e">
        <f>IF(H34="","",$W$4*V34)</f>
        <v>#DIV/0!</v>
      </c>
      <c r="X34" s="103" t="e">
        <f>IF(W34="","",W34*1.2)</f>
        <v>#DIV/0!</v>
      </c>
    </row>
    <row r="35" spans="1:26" s="62" customFormat="1" ht="25.15" customHeight="1" x14ac:dyDescent="0.25">
      <c r="A35" s="271" t="s">
        <v>261</v>
      </c>
      <c r="B35" s="96">
        <v>0</v>
      </c>
      <c r="C35" s="121" t="s">
        <v>270</v>
      </c>
      <c r="D35" s="325" t="s">
        <v>136</v>
      </c>
      <c r="E35" s="201" t="s">
        <v>198</v>
      </c>
      <c r="F35" s="167" t="s">
        <v>339</v>
      </c>
      <c r="G35" s="96" t="s">
        <v>48</v>
      </c>
      <c r="H35" s="104">
        <v>117.05</v>
      </c>
      <c r="I35" s="96">
        <v>1</v>
      </c>
      <c r="J35" s="96">
        <v>4</v>
      </c>
      <c r="K35" s="97">
        <f>IF(J35&lt;&gt;0,(I35*J35)*42,"")</f>
        <v>168</v>
      </c>
      <c r="L35" s="98" t="e">
        <f>IF(J35=1,T35*I35,IF(J35=2,T35*I35,IF(J35=3,T35*I35,IF(J35=4,T35*I35,IF(J35=5,T35*I35,IF(J35=6,T35*I35,IF(J35=7,T35*I35,"")))))))</f>
        <v>#DIV/0!</v>
      </c>
      <c r="M35" s="98" t="e">
        <f>IF(J35=4,T35*I35,IF(J35=5,T35*I35,IF(J35=6,T35*I35,IF(J35=7,T35*I35,""))))</f>
        <v>#DIV/0!</v>
      </c>
      <c r="N35" s="98" t="e">
        <f>N37</f>
        <v>#DIV/0!</v>
      </c>
      <c r="O35" s="319"/>
      <c r="P35" s="98" t="e">
        <f t="shared" ref="P35" si="56">IF(J35=3,T35*I35,IF(J35=4,T35*I35,IF(J35=5,T35*I35,IF(J35=6,T35*I35,IF(J35=7,T35*I35,"")))))</f>
        <v>#DIV/0!</v>
      </c>
      <c r="Q35" s="98" t="str">
        <f t="shared" ref="Q35" si="57">IF(J35=6,T35*I35,IF(J35=7,T35*I35,""))</f>
        <v/>
      </c>
      <c r="R35" s="98" t="str">
        <f>IF(J35=7,T35*I35,"")</f>
        <v/>
      </c>
      <c r="S35" s="99">
        <f>IF(D35="","",IF(ISTEXT(D35),VLOOKUP(D35,listes!$C$2:$D$44,2,FALSE),""))</f>
        <v>0</v>
      </c>
      <c r="T35" s="100" t="e">
        <f>IF(S35="","",H35/S35)</f>
        <v>#DIV/0!</v>
      </c>
      <c r="U35" s="64" t="e">
        <f>IF(T35="","",I35*J35*T35)</f>
        <v>#DIV/0!</v>
      </c>
      <c r="V35" s="101" t="e">
        <f>IF(U35="","",K35*T35)</f>
        <v>#DIV/0!</v>
      </c>
      <c r="W35" s="102" t="e">
        <f>IF(H35="","",$W$4*V35)</f>
        <v>#DIV/0!</v>
      </c>
      <c r="X35" s="103" t="e">
        <f>IF(W35="","",W35*1.2)</f>
        <v>#DIV/0!</v>
      </c>
    </row>
    <row r="36" spans="1:26" s="62" customFormat="1" ht="15" customHeight="1" x14ac:dyDescent="0.25">
      <c r="A36" s="271" t="s">
        <v>261</v>
      </c>
      <c r="B36" s="96">
        <v>0</v>
      </c>
      <c r="C36" s="121" t="s">
        <v>262</v>
      </c>
      <c r="D36" s="325" t="s">
        <v>54</v>
      </c>
      <c r="E36" s="201" t="s">
        <v>198</v>
      </c>
      <c r="F36" s="96"/>
      <c r="G36" s="96" t="s">
        <v>52</v>
      </c>
      <c r="H36" s="104">
        <v>24.64</v>
      </c>
      <c r="I36" s="96">
        <v>1</v>
      </c>
      <c r="J36" s="96">
        <v>4</v>
      </c>
      <c r="K36" s="97">
        <f>IF(J36&lt;&gt;0,(I36*J36)*42,"")</f>
        <v>168</v>
      </c>
      <c r="L36" s="98" t="e">
        <f t="shared" ref="L36:L37" si="58">IF(J36=1,T36*I36,IF(J36=2,T36*I36,IF(J36=3,T36*I36,IF(J36=4,T36*I36,IF(J36=5,T36*I36,IF(J36=6,T36*I36,IF(J36=7,T36*I36,"")))))))</f>
        <v>#DIV/0!</v>
      </c>
      <c r="M36" s="98" t="e">
        <f t="shared" ref="M36:M37" si="59">IF(J36=4,T36*I36,IF(J36=5,T36*I36,IF(J36=6,T36*I36,IF(J36=7,T36*I36,""))))</f>
        <v>#DIV/0!</v>
      </c>
      <c r="N36" s="98" t="e">
        <f>IF(J36=4,T36*I36,IF(J36=5,T36*I36,IF(J36=6,T36*I36,IF(J36=7,T36*I36,""))))</f>
        <v>#DIV/0!</v>
      </c>
      <c r="O36" s="319"/>
      <c r="P36" s="98" t="e">
        <f t="shared" ref="P36:P37" si="60">IF(J36=3,T36*I36,IF(J36=4,T36*I36,IF(J36=5,T36*I36,IF(J36=6,T36*I36,IF(J36=7,T36*I36,"")))))</f>
        <v>#DIV/0!</v>
      </c>
      <c r="Q36" s="98" t="str">
        <f t="shared" si="54"/>
        <v/>
      </c>
      <c r="R36" s="98" t="str">
        <f>IF(J36=7,T36*I36,"")</f>
        <v/>
      </c>
      <c r="S36" s="99">
        <f>IF(D36="","",IF(ISTEXT(D36),VLOOKUP(D36,listes!$C$2:$D$44,2,FALSE),""))</f>
        <v>0</v>
      </c>
      <c r="T36" s="100" t="e">
        <f t="shared" ref="T36:T37" si="61">IF(S36="","",H36/S36)</f>
        <v>#DIV/0!</v>
      </c>
      <c r="U36" s="64" t="e">
        <f t="shared" ref="U36:U37" si="62">IF(T36="","",I36*J36*T36)</f>
        <v>#DIV/0!</v>
      </c>
      <c r="V36" s="101" t="e">
        <f t="shared" ref="V36:V37" si="63">IF(U36="","",K36*T36)</f>
        <v>#DIV/0!</v>
      </c>
      <c r="W36" s="102" t="e">
        <f t="shared" ref="W36:W37" si="64">IF(H36="","",$W$4*V36)</f>
        <v>#DIV/0!</v>
      </c>
      <c r="X36" s="103" t="e">
        <f t="shared" ref="X36:X38" si="65">IF(W36="","",W36*1.2)</f>
        <v>#DIV/0!</v>
      </c>
    </row>
    <row r="37" spans="1:26" s="62" customFormat="1" ht="15" customHeight="1" x14ac:dyDescent="0.25">
      <c r="A37" s="271" t="s">
        <v>261</v>
      </c>
      <c r="B37" s="96">
        <v>0</v>
      </c>
      <c r="C37" s="121" t="s">
        <v>71</v>
      </c>
      <c r="D37" s="325" t="s">
        <v>53</v>
      </c>
      <c r="E37" s="201" t="s">
        <v>198</v>
      </c>
      <c r="F37" s="96" t="s">
        <v>254</v>
      </c>
      <c r="G37" s="96" t="s">
        <v>52</v>
      </c>
      <c r="H37" s="104">
        <v>16.100000000000001</v>
      </c>
      <c r="I37" s="96">
        <v>1</v>
      </c>
      <c r="J37" s="96">
        <v>4</v>
      </c>
      <c r="K37" s="97">
        <f>IF(J37&lt;&gt;0,(I37*J37)*42,"")</f>
        <v>168</v>
      </c>
      <c r="L37" s="98" t="e">
        <f t="shared" si="58"/>
        <v>#DIV/0!</v>
      </c>
      <c r="M37" s="98" t="e">
        <f t="shared" si="59"/>
        <v>#DIV/0!</v>
      </c>
      <c r="N37" s="98" t="e">
        <f>IF(J37=4,T37*I37,IF(J37=5,T37*I37,IF(J37=6,T37*I37,IF(J37=7,T37*I37,""))))</f>
        <v>#DIV/0!</v>
      </c>
      <c r="O37" s="319"/>
      <c r="P37" s="98" t="e">
        <f t="shared" si="60"/>
        <v>#DIV/0!</v>
      </c>
      <c r="Q37" s="98" t="str">
        <f t="shared" si="54"/>
        <v/>
      </c>
      <c r="R37" s="98" t="str">
        <f>IF(J37=7,T37*I37,"")</f>
        <v/>
      </c>
      <c r="S37" s="99">
        <f>IF(D37="","",IF(ISTEXT(D37),VLOOKUP(D37,listes!$C$2:$D$44,2,FALSE),""))</f>
        <v>0</v>
      </c>
      <c r="T37" s="100" t="e">
        <f t="shared" si="61"/>
        <v>#DIV/0!</v>
      </c>
      <c r="U37" s="64" t="e">
        <f t="shared" si="62"/>
        <v>#DIV/0!</v>
      </c>
      <c r="V37" s="101" t="e">
        <f t="shared" si="63"/>
        <v>#DIV/0!</v>
      </c>
      <c r="W37" s="102" t="e">
        <f t="shared" si="64"/>
        <v>#DIV/0!</v>
      </c>
      <c r="X37" s="103" t="e">
        <f t="shared" si="65"/>
        <v>#DIV/0!</v>
      </c>
    </row>
    <row r="38" spans="1:26" s="62" customFormat="1" ht="15" customHeight="1" x14ac:dyDescent="0.25">
      <c r="A38" s="271" t="s">
        <v>261</v>
      </c>
      <c r="B38" s="96">
        <v>0</v>
      </c>
      <c r="C38" s="307" t="s">
        <v>325</v>
      </c>
      <c r="D38" s="325" t="s">
        <v>76</v>
      </c>
      <c r="E38" s="201" t="s">
        <v>198</v>
      </c>
      <c r="F38" s="96"/>
      <c r="G38" s="96" t="s">
        <v>48</v>
      </c>
      <c r="H38" s="112">
        <v>5</v>
      </c>
      <c r="I38" s="96">
        <v>1</v>
      </c>
      <c r="J38" s="96">
        <v>1</v>
      </c>
      <c r="K38" s="96">
        <v>42</v>
      </c>
      <c r="L38" s="98" t="e">
        <f t="shared" ref="L38" si="66">IF(J38=1,T38*I38,IF(J38=2,T38*I38,IF(J38=3,T38*I38,IF(J38=4,T38*I38,IF(J38=5,T38*I38,IF(J38=6,T38*I38,IF(J38=7,T38*I38,"")))))))</f>
        <v>#DIV/0!</v>
      </c>
      <c r="M38" s="98" t="str">
        <f t="shared" ref="M38" si="67">IF(J38=4,T38*I38,IF(J38=5,T38*I38,IF(J38=6,T38*I38,IF(J38=7,T38*I38,""))))</f>
        <v/>
      </c>
      <c r="N38" s="98" t="str">
        <f>IF(J38=4,T38*I38,IF(J38=5,T38*I38,IF(J38=6,T38*I38,IF(J38=7,T38*I38,""))))</f>
        <v/>
      </c>
      <c r="O38" s="319"/>
      <c r="P38" s="98" t="str">
        <f t="shared" ref="P38" si="68">IF(J38=3,T38*I38,IF(J38=4,T38*I38,IF(J38=5,T38*I38,IF(J38=6,T38*I38,IF(J38=7,T38*I38,"")))))</f>
        <v/>
      </c>
      <c r="Q38" s="98" t="str">
        <f t="shared" ref="Q38" si="69">IF(J38=6,T38*I38,IF(J38=7,T38*I38,""))</f>
        <v/>
      </c>
      <c r="R38" s="98" t="str">
        <f>IF(J38=7,T38*I38,"")</f>
        <v/>
      </c>
      <c r="S38" s="99">
        <f>IF(D38="","",IF(ISTEXT(D38),VLOOKUP(D38,listes!$C$2:$D$44,2,FALSE),""))</f>
        <v>0</v>
      </c>
      <c r="T38" s="100" t="e">
        <f t="shared" ref="T38" si="70">IF(S38="","",H38/S38)</f>
        <v>#DIV/0!</v>
      </c>
      <c r="U38" s="64" t="e">
        <f t="shared" ref="U38" si="71">IF(T38="","",I38*J38*T38)</f>
        <v>#DIV/0!</v>
      </c>
      <c r="V38" s="101" t="e">
        <f t="shared" ref="V38" si="72">IF(U38="","",K38*T38)</f>
        <v>#DIV/0!</v>
      </c>
      <c r="W38" s="102" t="e">
        <f t="shared" ref="W38" si="73">IF(H38="","",$W$4*V38)</f>
        <v>#DIV/0!</v>
      </c>
      <c r="X38" s="103" t="e">
        <f t="shared" si="65"/>
        <v>#DIV/0!</v>
      </c>
    </row>
    <row r="39" spans="1:26" s="62" customFormat="1" ht="15" customHeight="1" x14ac:dyDescent="0.25">
      <c r="A39" s="271" t="s">
        <v>261</v>
      </c>
      <c r="B39" s="201"/>
      <c r="C39" s="320" t="s">
        <v>307</v>
      </c>
      <c r="D39" s="301"/>
      <c r="E39" s="201"/>
      <c r="F39" s="300"/>
      <c r="G39" s="300"/>
      <c r="H39" s="302"/>
      <c r="I39" s="300"/>
      <c r="J39" s="300"/>
      <c r="K39" s="305"/>
      <c r="L39" s="296"/>
      <c r="M39" s="296"/>
      <c r="N39" s="296"/>
      <c r="O39" s="306"/>
      <c r="P39" s="296"/>
      <c r="Q39" s="296"/>
      <c r="R39" s="296"/>
      <c r="S39" s="303"/>
      <c r="T39" s="297"/>
      <c r="U39" s="298"/>
      <c r="V39" s="299"/>
      <c r="W39" s="304"/>
      <c r="X39" s="304"/>
    </row>
    <row r="40" spans="1:26" s="62" customFormat="1" ht="15" customHeight="1" thickBot="1" x14ac:dyDescent="0.3">
      <c r="A40" s="271"/>
      <c r="B40" s="96">
        <v>0</v>
      </c>
      <c r="C40" s="122" t="s">
        <v>268</v>
      </c>
      <c r="D40" s="326" t="s">
        <v>266</v>
      </c>
      <c r="E40" s="327"/>
      <c r="F40" s="277" t="s">
        <v>269</v>
      </c>
      <c r="G40" s="122"/>
      <c r="H40" s="221">
        <f>SUM(H34:H38)</f>
        <v>190.04</v>
      </c>
      <c r="I40" s="168">
        <v>1</v>
      </c>
      <c r="J40" s="168"/>
      <c r="K40" s="168">
        <v>1</v>
      </c>
      <c r="L40" s="279" t="str">
        <f t="shared" ref="L40" si="74">IF(J40=1,T40*I40,IF(J40=2,T40*I40,IF(J40=3,T40*I40,IF(J40=4,T40*I40,IF(J40=5,T40*I40,IF(J40=6,T40*I40,IF(J40=7,T40*I40,"")))))))</f>
        <v/>
      </c>
      <c r="M40" s="279" t="str">
        <f t="shared" ref="M40" si="75">IF(J40=4,T40*I40,IF(J40=5,T40*I40,IF(J40=6,T40*I40,IF(J40=7,T40*I40,""))))</f>
        <v/>
      </c>
      <c r="N40" s="279" t="str">
        <f t="shared" ref="N40" si="76">IF(J40=2,T40*I40,IF(J40=3,T40*I40,IF(J40=5,T40*I40,IF(J40=6,T40*I40,IF(J40=7,T40*I40,"")))))</f>
        <v/>
      </c>
      <c r="O40" s="279" t="str">
        <f t="shared" ref="O40" si="77">IF(J40=4,T40*I40,IF(J40=5,T40*I40,IF(J40=6,T40*I40,IF(J40=7,T40*I40,""))))</f>
        <v/>
      </c>
      <c r="P40" s="279" t="str">
        <f t="shared" ref="P40" si="78">IF(J40=3,T40*I40,IF(J40=4,T40*I40,IF(J40=5,T40*I40,IF(J40=6,T40*I40,IF(J40=7,T40*I40,"")))))</f>
        <v/>
      </c>
      <c r="Q40" s="279" t="str">
        <f t="shared" ref="Q40" si="79">IF(J40=6,T40*I40,IF(J40=7,T40*I40,""))</f>
        <v/>
      </c>
      <c r="R40" s="279" t="str">
        <f t="shared" ref="R40" si="80">IF(J40=7,T40*I40,"")</f>
        <v/>
      </c>
      <c r="S40" s="278">
        <f>IF(D40="","",IF(ISTEXT(D40),VLOOKUP(D40,listes!$C$2:$D$44,2,FALSE),""))</f>
        <v>0</v>
      </c>
      <c r="T40" s="100" t="e">
        <f t="shared" ref="T40" si="81">IF(S40="","",H40/S40)</f>
        <v>#DIV/0!</v>
      </c>
      <c r="U40" s="64" t="e">
        <f t="shared" ref="U40" si="82">IF(T40="","",I40*J40*T40)</f>
        <v>#DIV/0!</v>
      </c>
      <c r="V40" s="101" t="e">
        <f t="shared" ref="V40" si="83">IF(U40="","",K40*T40)</f>
        <v>#DIV/0!</v>
      </c>
      <c r="W40" s="102" t="e">
        <f t="shared" ref="W40" si="84">IF(H40="","",$W$4*V40)</f>
        <v>#DIV/0!</v>
      </c>
      <c r="X40" s="103" t="e">
        <f t="shared" ref="X40" si="85">IF(W40="","",W40*1.2)</f>
        <v>#DIV/0!</v>
      </c>
    </row>
    <row r="41" spans="1:26" s="62" customFormat="1" ht="15" customHeight="1" thickBot="1" x14ac:dyDescent="0.3">
      <c r="A41" s="419" t="s">
        <v>45</v>
      </c>
      <c r="B41" s="420"/>
      <c r="C41" s="284" t="s">
        <v>308</v>
      </c>
      <c r="D41" s="18"/>
      <c r="E41" s="293"/>
      <c r="F41" s="105"/>
      <c r="G41" s="106"/>
      <c r="H41" s="281">
        <f>SUM(H40:H40)</f>
        <v>190.04</v>
      </c>
      <c r="I41" s="107"/>
      <c r="J41" s="108"/>
      <c r="K41" s="109"/>
      <c r="L41" s="110" t="e">
        <f>SUM(L34:L40)</f>
        <v>#DIV/0!</v>
      </c>
      <c r="M41" s="110" t="e">
        <f t="shared" ref="M41:R41" si="86">SUM(M34:M40)</f>
        <v>#DIV/0!</v>
      </c>
      <c r="N41" s="110" t="e">
        <f t="shared" si="86"/>
        <v>#DIV/0!</v>
      </c>
      <c r="O41" s="110">
        <f t="shared" si="86"/>
        <v>0</v>
      </c>
      <c r="P41" s="110" t="e">
        <f>SUM(P34:P40)</f>
        <v>#DIV/0!</v>
      </c>
      <c r="Q41" s="110">
        <f t="shared" si="86"/>
        <v>0</v>
      </c>
      <c r="R41" s="110">
        <f t="shared" si="86"/>
        <v>0</v>
      </c>
      <c r="S41" s="111" t="e">
        <f>IF(T41=0,0,H41/T41)</f>
        <v>#DIV/0!</v>
      </c>
      <c r="T41" s="282" t="e">
        <f>SUM(T34:T40)</f>
        <v>#DIV/0!</v>
      </c>
      <c r="U41" s="282" t="e">
        <f>SUM(U34:U40)</f>
        <v>#DIV/0!</v>
      </c>
      <c r="V41" s="283" t="e">
        <f>SUM(V34:V40)</f>
        <v>#DIV/0!</v>
      </c>
      <c r="W41" s="285" t="e">
        <f>SUM(W34:W40)</f>
        <v>#DIV/0!</v>
      </c>
      <c r="X41" s="286" t="e">
        <f>SUM(X34:X40)</f>
        <v>#DIV/0!</v>
      </c>
    </row>
    <row r="42" spans="1:26" s="62" customFormat="1" ht="15" customHeight="1" thickTop="1" thickBot="1" x14ac:dyDescent="0.3">
      <c r="A42" s="271" t="s">
        <v>261</v>
      </c>
      <c r="B42" s="323"/>
      <c r="C42" s="321" t="s">
        <v>322</v>
      </c>
      <c r="D42" s="272"/>
      <c r="E42" s="273"/>
      <c r="F42" s="273"/>
      <c r="G42" s="201"/>
      <c r="H42" s="10"/>
      <c r="I42" s="201"/>
      <c r="J42" s="201"/>
      <c r="K42" s="274"/>
      <c r="L42" s="98"/>
      <c r="M42" s="98"/>
      <c r="N42" s="98"/>
      <c r="O42" s="98"/>
      <c r="P42" s="98"/>
      <c r="Q42" s="98"/>
      <c r="R42" s="98"/>
      <c r="S42" s="166"/>
      <c r="T42" s="275"/>
      <c r="U42" s="276"/>
      <c r="V42" s="328"/>
      <c r="W42" s="322"/>
      <c r="X42" s="322">
        <f>W42*1.2</f>
        <v>0</v>
      </c>
    </row>
    <row r="43" spans="1:26" s="62" customFormat="1" ht="15" customHeight="1" thickTop="1" thickBot="1" x14ac:dyDescent="0.3">
      <c r="A43" s="423" t="s">
        <v>324</v>
      </c>
      <c r="B43" s="424"/>
      <c r="C43" s="9" t="str">
        <f>C32</f>
        <v>CAMPS SAINT RAPHAEL - ouverture 210 jours /an</v>
      </c>
      <c r="D43" s="8"/>
      <c r="E43" s="95"/>
      <c r="F43" s="324" t="s">
        <v>323</v>
      </c>
      <c r="G43" s="113"/>
      <c r="H43" s="220">
        <f>SUM(H34:H40)</f>
        <v>380.08</v>
      </c>
      <c r="I43" s="114"/>
      <c r="J43" s="114"/>
      <c r="K43" s="115"/>
      <c r="L43" s="116" t="e">
        <f>SUM(L41:L42)</f>
        <v>#DIV/0!</v>
      </c>
      <c r="M43" s="116" t="e">
        <f t="shared" ref="M43:R43" si="87">SUM(M41:M42)</f>
        <v>#DIV/0!</v>
      </c>
      <c r="N43" s="116" t="e">
        <f t="shared" si="87"/>
        <v>#DIV/0!</v>
      </c>
      <c r="O43" s="116">
        <f t="shared" si="87"/>
        <v>0</v>
      </c>
      <c r="P43" s="116" t="e">
        <f t="shared" si="87"/>
        <v>#DIV/0!</v>
      </c>
      <c r="Q43" s="116">
        <f t="shared" si="87"/>
        <v>0</v>
      </c>
      <c r="R43" s="116">
        <f t="shared" si="87"/>
        <v>0</v>
      </c>
      <c r="S43" s="280"/>
      <c r="T43" s="116" t="e">
        <f>T41</f>
        <v>#DIV/0!</v>
      </c>
      <c r="U43" s="116" t="e">
        <f>SUM(U41:U42)</f>
        <v>#DIV/0!</v>
      </c>
      <c r="V43" s="116" t="e">
        <f>SUM(V41:V42)</f>
        <v>#DIV/0!</v>
      </c>
      <c r="W43" s="294" t="e">
        <f>SUM(W41:W42)</f>
        <v>#DIV/0!</v>
      </c>
      <c r="X43" s="294" t="e">
        <f t="shared" ref="X43" si="88">SUM(X41:X42)</f>
        <v>#DIV/0!</v>
      </c>
    </row>
    <row r="44" spans="1:26" s="62" customFormat="1" ht="15" customHeight="1" thickTop="1" x14ac:dyDescent="0.25">
      <c r="A44" s="214"/>
      <c r="B44" s="65"/>
      <c r="C44" s="63"/>
      <c r="D44" s="63"/>
      <c r="E44" s="65"/>
      <c r="F44" s="65"/>
      <c r="G44" s="65"/>
      <c r="H44" s="74"/>
      <c r="I44" s="65"/>
      <c r="J44" s="65"/>
      <c r="K44" s="75"/>
      <c r="L44" s="76"/>
      <c r="M44" s="76"/>
      <c r="N44" s="76"/>
      <c r="O44" s="76"/>
      <c r="P44" s="76"/>
      <c r="Q44" s="76"/>
      <c r="R44" s="76"/>
      <c r="S44" s="65"/>
      <c r="T44" s="76"/>
      <c r="U44" s="76"/>
      <c r="V44" s="76"/>
      <c r="W44" s="117" t="e">
        <f>#REF!-#REF!</f>
        <v>#REF!</v>
      </c>
      <c r="X44" s="76"/>
    </row>
    <row r="45" spans="1:26" s="62" customFormat="1" ht="15" customHeight="1" x14ac:dyDescent="0.25">
      <c r="A45" s="214"/>
      <c r="B45" s="139"/>
      <c r="E45" s="66"/>
      <c r="F45" s="66"/>
      <c r="G45" s="66"/>
      <c r="H45" s="74"/>
      <c r="I45" s="65"/>
      <c r="J45" s="65"/>
      <c r="K45" s="75"/>
      <c r="L45" s="76"/>
      <c r="M45" s="76"/>
      <c r="N45" s="76"/>
      <c r="O45" s="76"/>
      <c r="P45" s="76"/>
      <c r="Q45" s="76"/>
      <c r="R45" s="76"/>
      <c r="S45" s="65"/>
      <c r="T45" s="76"/>
      <c r="U45" s="76"/>
      <c r="V45" s="76"/>
      <c r="W45" s="128" t="s">
        <v>25</v>
      </c>
      <c r="X45" s="119" t="e">
        <f>X31+1</f>
        <v>#REF!</v>
      </c>
    </row>
    <row r="46" spans="1:26" s="62" customFormat="1" ht="15" customHeight="1" x14ac:dyDescent="0.25">
      <c r="A46" s="214"/>
      <c r="B46" s="65"/>
      <c r="C46" s="63"/>
      <c r="D46" s="63"/>
      <c r="E46" s="65"/>
      <c r="F46" s="65"/>
      <c r="G46" s="65"/>
      <c r="H46" s="74"/>
      <c r="I46" s="65"/>
      <c r="J46" s="65"/>
      <c r="K46" s="75"/>
      <c r="L46" s="76"/>
      <c r="M46" s="76"/>
      <c r="N46" s="76"/>
      <c r="O46" s="76"/>
      <c r="P46" s="76"/>
      <c r="Q46" s="76"/>
      <c r="R46" s="76"/>
      <c r="S46" s="65"/>
      <c r="T46" s="76"/>
      <c r="U46" s="76"/>
      <c r="V46" s="76"/>
      <c r="W46" s="117"/>
      <c r="X46" s="76"/>
    </row>
    <row r="47" spans="1:26" ht="16" thickBot="1" x14ac:dyDescent="0.4">
      <c r="A47" s="218"/>
      <c r="B47" s="2"/>
      <c r="C47" s="4"/>
      <c r="D47" s="140"/>
      <c r="E47" s="288"/>
      <c r="F47" s="162"/>
      <c r="G47" s="289"/>
      <c r="H47" s="47"/>
      <c r="I47" s="4"/>
      <c r="J47" s="4"/>
      <c r="K47" s="4"/>
      <c r="L47" s="4"/>
      <c r="M47" s="5"/>
      <c r="N47" s="5"/>
      <c r="O47" s="5"/>
      <c r="P47" s="5"/>
      <c r="Q47" s="5"/>
      <c r="R47" s="5"/>
      <c r="S47" s="4"/>
      <c r="T47" s="5"/>
      <c r="U47" s="5"/>
      <c r="V47" s="5"/>
      <c r="Y47" s="14"/>
      <c r="Z47" s="14"/>
    </row>
    <row r="48" spans="1:26" ht="15.75" customHeight="1" thickTop="1" x14ac:dyDescent="0.25">
      <c r="A48" s="421"/>
      <c r="B48" s="407"/>
      <c r="C48" s="1" t="s">
        <v>1</v>
      </c>
      <c r="D48" s="137"/>
      <c r="E48" s="411"/>
      <c r="F48" s="162"/>
      <c r="G48" s="413"/>
      <c r="H48" s="408" t="s">
        <v>4</v>
      </c>
      <c r="I48" s="417"/>
      <c r="J48" s="418"/>
      <c r="K48" s="412"/>
      <c r="L48" s="414" t="s">
        <v>6</v>
      </c>
      <c r="M48" s="415"/>
      <c r="N48" s="415"/>
      <c r="O48" s="415"/>
      <c r="P48" s="415"/>
      <c r="Q48" s="415"/>
      <c r="R48" s="416"/>
      <c r="S48" s="410" t="s">
        <v>99</v>
      </c>
      <c r="T48" s="404" t="s">
        <v>100</v>
      </c>
      <c r="U48" s="402" t="s">
        <v>9</v>
      </c>
      <c r="V48" s="362" t="s">
        <v>326</v>
      </c>
      <c r="W48" s="364" t="s">
        <v>327</v>
      </c>
      <c r="X48" s="366" t="s">
        <v>328</v>
      </c>
    </row>
    <row r="49" spans="1:26" ht="27" customHeight="1" x14ac:dyDescent="0.25">
      <c r="A49" s="421"/>
      <c r="B49" s="407"/>
      <c r="C49" s="15"/>
      <c r="D49" s="17"/>
      <c r="E49" s="411"/>
      <c r="F49" s="162"/>
      <c r="G49" s="413"/>
      <c r="H49" s="409"/>
      <c r="I49" s="417"/>
      <c r="J49" s="418"/>
      <c r="K49" s="412"/>
      <c r="L49" s="16" t="s">
        <v>13</v>
      </c>
      <c r="M49" s="16" t="s">
        <v>14</v>
      </c>
      <c r="N49" s="16" t="s">
        <v>15</v>
      </c>
      <c r="O49" s="16" t="s">
        <v>16</v>
      </c>
      <c r="P49" s="16" t="s">
        <v>17</v>
      </c>
      <c r="Q49" s="16" t="s">
        <v>18</v>
      </c>
      <c r="R49" s="16" t="s">
        <v>19</v>
      </c>
      <c r="S49" s="410"/>
      <c r="T49" s="404"/>
      <c r="U49" s="403"/>
      <c r="V49" s="363"/>
      <c r="W49" s="365"/>
      <c r="X49" s="367"/>
    </row>
    <row r="50" spans="1:26" s="77" customFormat="1" ht="26.15" customHeight="1" x14ac:dyDescent="0.25">
      <c r="A50" s="133">
        <f>41</f>
        <v>41</v>
      </c>
      <c r="C50" s="130" t="e">
        <f>+#REF!</f>
        <v>#REF!</v>
      </c>
      <c r="D50" s="129"/>
      <c r="E50" s="411"/>
      <c r="F50" s="129"/>
      <c r="G50" s="129"/>
      <c r="H50" s="132" t="e">
        <f>#REF!</f>
        <v>#REF!</v>
      </c>
      <c r="I50" s="129"/>
      <c r="J50" s="129"/>
      <c r="K50" s="129"/>
      <c r="L50" s="131" t="e">
        <f>#REF!</f>
        <v>#REF!</v>
      </c>
      <c r="M50" s="131" t="e">
        <f>#REF!</f>
        <v>#REF!</v>
      </c>
      <c r="N50" s="131" t="e">
        <f>#REF!</f>
        <v>#REF!</v>
      </c>
      <c r="O50" s="131" t="e">
        <f>#REF!</f>
        <v>#REF!</v>
      </c>
      <c r="P50" s="131" t="e">
        <f>#REF!</f>
        <v>#REF!</v>
      </c>
      <c r="Q50" s="131" t="e">
        <f>#REF!</f>
        <v>#REF!</v>
      </c>
      <c r="R50" s="131" t="e">
        <f>#REF!</f>
        <v>#REF!</v>
      </c>
      <c r="S50" s="78" t="e">
        <f>#REF!</f>
        <v>#REF!</v>
      </c>
      <c r="T50" s="78" t="e">
        <f>#REF!</f>
        <v>#REF!</v>
      </c>
      <c r="U50" s="347" t="e">
        <f>#REF!</f>
        <v>#REF!</v>
      </c>
      <c r="V50" s="347" t="e">
        <f>+#REF!</f>
        <v>#REF!</v>
      </c>
      <c r="W50" s="348" t="e">
        <f>+#REF!</f>
        <v>#REF!</v>
      </c>
      <c r="X50" s="348" t="e">
        <f>+#REF!</f>
        <v>#REF!</v>
      </c>
    </row>
    <row r="51" spans="1:26" s="77" customFormat="1" ht="30" customHeight="1" x14ac:dyDescent="0.25">
      <c r="A51" s="133">
        <f>+A50+40</f>
        <v>81</v>
      </c>
      <c r="C51" s="130" t="e">
        <f>+#REF!</f>
        <v>#REF!</v>
      </c>
      <c r="D51" s="129"/>
      <c r="E51" s="411"/>
      <c r="F51" s="129"/>
      <c r="G51" s="129"/>
      <c r="H51" s="132" t="e">
        <f>#REF!</f>
        <v>#REF!</v>
      </c>
      <c r="I51" s="129"/>
      <c r="J51" s="129"/>
      <c r="K51" s="129"/>
      <c r="L51" s="131" t="e">
        <f>#REF!</f>
        <v>#REF!</v>
      </c>
      <c r="M51" s="131" t="e">
        <f>#REF!</f>
        <v>#REF!</v>
      </c>
      <c r="N51" s="131" t="e">
        <f>#REF!</f>
        <v>#REF!</v>
      </c>
      <c r="O51" s="131" t="e">
        <f>#REF!</f>
        <v>#REF!</v>
      </c>
      <c r="P51" s="131" t="e">
        <f>#REF!</f>
        <v>#REF!</v>
      </c>
      <c r="Q51" s="131" t="e">
        <f>#REF!</f>
        <v>#REF!</v>
      </c>
      <c r="R51" s="131" t="e">
        <f>#REF!</f>
        <v>#REF!</v>
      </c>
      <c r="S51" s="78" t="e">
        <f>#REF!</f>
        <v>#REF!</v>
      </c>
      <c r="T51" s="78" t="e">
        <f>#REF!</f>
        <v>#REF!</v>
      </c>
      <c r="U51" s="347" t="e">
        <f>+#REF!</f>
        <v>#REF!</v>
      </c>
      <c r="V51" s="347" t="e">
        <f>+#REF!</f>
        <v>#REF!</v>
      </c>
      <c r="W51" s="348" t="e">
        <f>+#REF!</f>
        <v>#REF!</v>
      </c>
      <c r="X51" s="348" t="e">
        <f>+#REF!</f>
        <v>#REF!</v>
      </c>
      <c r="Z51" s="224"/>
    </row>
    <row r="52" spans="1:26" s="77" customFormat="1" ht="26.15" customHeight="1" x14ac:dyDescent="0.25">
      <c r="A52" s="133">
        <f>+A51+40</f>
        <v>121</v>
      </c>
      <c r="C52" s="130" t="e">
        <f>#REF!</f>
        <v>#REF!</v>
      </c>
      <c r="D52" s="129"/>
      <c r="E52" s="411"/>
      <c r="F52" s="129"/>
      <c r="G52" s="129"/>
      <c r="H52" s="132" t="e">
        <f>#REF!</f>
        <v>#REF!</v>
      </c>
      <c r="I52" s="129"/>
      <c r="J52" s="129"/>
      <c r="K52" s="129"/>
      <c r="L52" s="131" t="e">
        <f>#REF!</f>
        <v>#REF!</v>
      </c>
      <c r="M52" s="131" t="e">
        <f>#REF!</f>
        <v>#REF!</v>
      </c>
      <c r="N52" s="131" t="e">
        <f>#REF!</f>
        <v>#REF!</v>
      </c>
      <c r="O52" s="131" t="e">
        <f>#REF!</f>
        <v>#REF!</v>
      </c>
      <c r="P52" s="131" t="e">
        <f>#REF!</f>
        <v>#REF!</v>
      </c>
      <c r="Q52" s="131" t="e">
        <f>#REF!</f>
        <v>#REF!</v>
      </c>
      <c r="R52" s="131" t="e">
        <f>#REF!</f>
        <v>#REF!</v>
      </c>
      <c r="S52" s="78" t="e">
        <f>#REF!</f>
        <v>#REF!</v>
      </c>
      <c r="T52" s="78" t="e">
        <f>#REF!</f>
        <v>#REF!</v>
      </c>
      <c r="U52" s="347" t="e">
        <f>#REF!</f>
        <v>#REF!</v>
      </c>
      <c r="V52" s="347" t="e">
        <f>#REF!</f>
        <v>#REF!</v>
      </c>
      <c r="W52" s="348" t="e">
        <f>#REF!</f>
        <v>#REF!</v>
      </c>
      <c r="X52" s="348" t="e">
        <f>#REF!</f>
        <v>#REF!</v>
      </c>
    </row>
    <row r="53" spans="1:26" s="77" customFormat="1" ht="26.15" customHeight="1" x14ac:dyDescent="0.25">
      <c r="A53" s="133">
        <f>+A52+40</f>
        <v>161</v>
      </c>
      <c r="C53" s="130" t="str">
        <f>C7</f>
        <v>SEES et SESSAD LA BASTIDE COGOLIN - 
ouverture 210 jours /an</v>
      </c>
      <c r="D53" s="129"/>
      <c r="E53" s="411"/>
      <c r="F53" s="129"/>
      <c r="G53" s="129"/>
      <c r="H53" s="132">
        <f>H27</f>
        <v>321.10999999999996</v>
      </c>
      <c r="I53" s="129"/>
      <c r="J53" s="129"/>
      <c r="K53" s="129"/>
      <c r="L53" s="131" t="e">
        <f t="shared" ref="L53:X53" si="89">L27</f>
        <v>#DIV/0!</v>
      </c>
      <c r="M53" s="131" t="e">
        <f t="shared" si="89"/>
        <v>#DIV/0!</v>
      </c>
      <c r="N53" s="131" t="e">
        <f t="shared" si="89"/>
        <v>#DIV/0!</v>
      </c>
      <c r="O53" s="131" t="e">
        <f t="shared" si="89"/>
        <v>#DIV/0!</v>
      </c>
      <c r="P53" s="131" t="e">
        <f t="shared" si="89"/>
        <v>#DIV/0!</v>
      </c>
      <c r="Q53" s="131">
        <f t="shared" si="89"/>
        <v>0</v>
      </c>
      <c r="R53" s="131">
        <f t="shared" si="89"/>
        <v>0</v>
      </c>
      <c r="S53" s="78" t="e">
        <f t="shared" si="89"/>
        <v>#DIV/0!</v>
      </c>
      <c r="T53" s="78" t="e">
        <f t="shared" si="89"/>
        <v>#DIV/0!</v>
      </c>
      <c r="U53" s="347" t="e">
        <f t="shared" si="89"/>
        <v>#DIV/0!</v>
      </c>
      <c r="V53" s="347" t="e">
        <f t="shared" si="89"/>
        <v>#DIV/0!</v>
      </c>
      <c r="W53" s="348" t="e">
        <f t="shared" si="89"/>
        <v>#DIV/0!</v>
      </c>
      <c r="X53" s="348" t="e">
        <f t="shared" si="89"/>
        <v>#DIV/0!</v>
      </c>
    </row>
    <row r="54" spans="1:26" s="77" customFormat="1" ht="26.15" customHeight="1" x14ac:dyDescent="0.25">
      <c r="A54" s="133">
        <f t="shared" ref="A54:A55" si="90">+A53+40</f>
        <v>201</v>
      </c>
      <c r="C54" s="130" t="str">
        <f>C32</f>
        <v>CAMPS SAINT RAPHAEL - ouverture 210 jours /an</v>
      </c>
      <c r="D54" s="129"/>
      <c r="E54" s="411"/>
      <c r="F54" s="129"/>
      <c r="G54" s="129"/>
      <c r="H54" s="132">
        <f>H41</f>
        <v>190.04</v>
      </c>
      <c r="I54" s="129"/>
      <c r="J54" s="129"/>
      <c r="K54" s="129"/>
      <c r="L54" s="131" t="e">
        <f t="shared" ref="L54:X54" si="91">L41</f>
        <v>#DIV/0!</v>
      </c>
      <c r="M54" s="131" t="e">
        <f t="shared" si="91"/>
        <v>#DIV/0!</v>
      </c>
      <c r="N54" s="131" t="e">
        <f t="shared" si="91"/>
        <v>#DIV/0!</v>
      </c>
      <c r="O54" s="131">
        <f t="shared" si="91"/>
        <v>0</v>
      </c>
      <c r="P54" s="131" t="e">
        <f t="shared" si="91"/>
        <v>#DIV/0!</v>
      </c>
      <c r="Q54" s="131">
        <f t="shared" si="91"/>
        <v>0</v>
      </c>
      <c r="R54" s="131">
        <f t="shared" si="91"/>
        <v>0</v>
      </c>
      <c r="S54" s="78" t="e">
        <f t="shared" si="91"/>
        <v>#DIV/0!</v>
      </c>
      <c r="T54" s="78" t="e">
        <f t="shared" si="91"/>
        <v>#DIV/0!</v>
      </c>
      <c r="U54" s="347" t="e">
        <f t="shared" si="91"/>
        <v>#DIV/0!</v>
      </c>
      <c r="V54" s="347" t="e">
        <f t="shared" si="91"/>
        <v>#DIV/0!</v>
      </c>
      <c r="W54" s="348" t="e">
        <f t="shared" si="91"/>
        <v>#DIV/0!</v>
      </c>
      <c r="X54" s="348" t="e">
        <f t="shared" si="91"/>
        <v>#DIV/0!</v>
      </c>
    </row>
    <row r="55" spans="1:26" s="77" customFormat="1" ht="26.15" customHeight="1" x14ac:dyDescent="0.25">
      <c r="A55" s="133">
        <f t="shared" si="90"/>
        <v>241</v>
      </c>
      <c r="C55" s="130" t="e">
        <f>#REF!</f>
        <v>#REF!</v>
      </c>
      <c r="D55" s="129"/>
      <c r="E55" s="411"/>
      <c r="F55" s="129"/>
      <c r="G55" s="129"/>
      <c r="H55" s="132" t="e">
        <f>#REF!</f>
        <v>#REF!</v>
      </c>
      <c r="I55" s="129"/>
      <c r="J55" s="129"/>
      <c r="K55" s="129"/>
      <c r="L55" s="131" t="e">
        <f>#REF!</f>
        <v>#REF!</v>
      </c>
      <c r="M55" s="131" t="e">
        <f>#REF!</f>
        <v>#REF!</v>
      </c>
      <c r="N55" s="131" t="e">
        <f>#REF!</f>
        <v>#REF!</v>
      </c>
      <c r="O55" s="131" t="e">
        <f>#REF!</f>
        <v>#REF!</v>
      </c>
      <c r="P55" s="131" t="e">
        <f>#REF!</f>
        <v>#REF!</v>
      </c>
      <c r="Q55" s="131" t="e">
        <f>#REF!</f>
        <v>#REF!</v>
      </c>
      <c r="R55" s="131" t="e">
        <f>#REF!</f>
        <v>#REF!</v>
      </c>
      <c r="S55" s="78" t="e">
        <f>#REF!</f>
        <v>#REF!</v>
      </c>
      <c r="T55" s="78" t="e">
        <f>#REF!</f>
        <v>#REF!</v>
      </c>
      <c r="U55" s="347" t="e">
        <f>#REF!</f>
        <v>#REF!</v>
      </c>
      <c r="V55" s="347" t="e">
        <f>#REF!</f>
        <v>#REF!</v>
      </c>
      <c r="W55" s="348" t="e">
        <f>#REF!</f>
        <v>#REF!</v>
      </c>
      <c r="X55" s="348" t="e">
        <f>#REF!</f>
        <v>#REF!</v>
      </c>
    </row>
    <row r="56" spans="1:26" s="77" customFormat="1" ht="26.15" customHeight="1" x14ac:dyDescent="0.25">
      <c r="A56" s="133"/>
      <c r="C56" s="130" t="e">
        <f>#REF!</f>
        <v>#REF!</v>
      </c>
      <c r="D56" s="129"/>
      <c r="E56" s="411"/>
      <c r="F56" s="129"/>
      <c r="G56" s="129"/>
      <c r="H56" s="132" t="e">
        <f>#REF!</f>
        <v>#REF!</v>
      </c>
      <c r="I56" s="129"/>
      <c r="J56" s="129"/>
      <c r="K56" s="129"/>
      <c r="L56" s="131" t="e">
        <f>#REF!</f>
        <v>#REF!</v>
      </c>
      <c r="M56" s="131" t="e">
        <f>#REF!</f>
        <v>#REF!</v>
      </c>
      <c r="N56" s="131" t="e">
        <f>#REF!</f>
        <v>#REF!</v>
      </c>
      <c r="O56" s="131" t="e">
        <f>#REF!</f>
        <v>#REF!</v>
      </c>
      <c r="P56" s="131" t="e">
        <f>#REF!</f>
        <v>#REF!</v>
      </c>
      <c r="Q56" s="131" t="e">
        <f>#REF!</f>
        <v>#REF!</v>
      </c>
      <c r="R56" s="131" t="e">
        <f>#REF!</f>
        <v>#REF!</v>
      </c>
      <c r="S56" s="78" t="e">
        <f>#REF!</f>
        <v>#REF!</v>
      </c>
      <c r="T56" s="78" t="e">
        <f>#REF!</f>
        <v>#REF!</v>
      </c>
      <c r="U56" s="347" t="e">
        <f>#REF!</f>
        <v>#REF!</v>
      </c>
      <c r="V56" s="347" t="e">
        <f>#REF!</f>
        <v>#REF!</v>
      </c>
      <c r="W56" s="348" t="e">
        <f>#REF!</f>
        <v>#REF!</v>
      </c>
      <c r="X56" s="348" t="e">
        <f>#REF!</f>
        <v>#REF!</v>
      </c>
    </row>
    <row r="57" spans="1:26" s="77" customFormat="1" ht="26.15" customHeight="1" x14ac:dyDescent="0.25">
      <c r="A57" s="133">
        <f>+A55+40</f>
        <v>281</v>
      </c>
      <c r="C57" s="346" t="e">
        <f>+#REF!</f>
        <v>#REF!</v>
      </c>
      <c r="D57" s="129"/>
      <c r="E57" s="411"/>
      <c r="F57" s="129"/>
      <c r="G57" s="129"/>
      <c r="H57" s="132" t="e">
        <f>#REF!</f>
        <v>#REF!</v>
      </c>
      <c r="I57" s="129"/>
      <c r="J57" s="129"/>
      <c r="K57" s="129"/>
      <c r="L57" s="131" t="e">
        <f>+#REF!</f>
        <v>#REF!</v>
      </c>
      <c r="M57" s="131" t="e">
        <f>+#REF!</f>
        <v>#REF!</v>
      </c>
      <c r="N57" s="131" t="e">
        <f>+#REF!</f>
        <v>#REF!</v>
      </c>
      <c r="O57" s="131" t="e">
        <f>+#REF!</f>
        <v>#REF!</v>
      </c>
      <c r="P57" s="131" t="e">
        <f>+#REF!</f>
        <v>#REF!</v>
      </c>
      <c r="Q57" s="131" t="e">
        <f>+#REF!</f>
        <v>#REF!</v>
      </c>
      <c r="R57" s="131" t="e">
        <f>+#REF!</f>
        <v>#REF!</v>
      </c>
      <c r="S57" s="78" t="e">
        <f>#REF!</f>
        <v>#REF!</v>
      </c>
      <c r="T57" s="78" t="e">
        <f>#REF!</f>
        <v>#REF!</v>
      </c>
      <c r="U57" s="347" t="e">
        <f>+#REF!</f>
        <v>#REF!</v>
      </c>
      <c r="V57" s="347" t="e">
        <f>+#REF!</f>
        <v>#REF!</v>
      </c>
      <c r="W57" s="348" t="e">
        <f>+#REF!</f>
        <v>#REF!</v>
      </c>
      <c r="X57" s="348" t="e">
        <f>+#REF!</f>
        <v>#REF!</v>
      </c>
    </row>
    <row r="58" spans="1:26" s="77" customFormat="1" ht="26.15" customHeight="1" x14ac:dyDescent="0.25">
      <c r="A58" s="133"/>
      <c r="C58" s="130" t="e">
        <f>+#REF!</f>
        <v>#REF!</v>
      </c>
      <c r="D58" s="129"/>
      <c r="E58" s="332"/>
      <c r="F58" s="129"/>
      <c r="G58" s="129"/>
      <c r="H58" s="132" t="e">
        <f>#REF!</f>
        <v>#REF!</v>
      </c>
      <c r="I58" s="129"/>
      <c r="J58" s="129"/>
      <c r="K58" s="129"/>
      <c r="L58" s="131" t="e">
        <f>+#REF!</f>
        <v>#REF!</v>
      </c>
      <c r="M58" s="131" t="e">
        <f>+#REF!</f>
        <v>#REF!</v>
      </c>
      <c r="N58" s="131" t="e">
        <f>+#REF!</f>
        <v>#REF!</v>
      </c>
      <c r="O58" s="131" t="e">
        <f>+#REF!</f>
        <v>#REF!</v>
      </c>
      <c r="P58" s="131" t="e">
        <f>+#REF!</f>
        <v>#REF!</v>
      </c>
      <c r="Q58" s="131" t="e">
        <f>+#REF!</f>
        <v>#REF!</v>
      </c>
      <c r="R58" s="131" t="e">
        <f>+#REF!</f>
        <v>#REF!</v>
      </c>
      <c r="S58" s="78" t="e">
        <f>#REF!</f>
        <v>#REF!</v>
      </c>
      <c r="T58" s="78" t="e">
        <f>#REF!</f>
        <v>#REF!</v>
      </c>
      <c r="U58" s="347" t="e">
        <f>+#REF!</f>
        <v>#REF!</v>
      </c>
      <c r="V58" s="347" t="e">
        <f>+#REF!</f>
        <v>#REF!</v>
      </c>
      <c r="W58" s="348" t="e">
        <f>+#REF!</f>
        <v>#REF!</v>
      </c>
      <c r="X58" s="348" t="e">
        <f>+#REF!</f>
        <v>#REF!</v>
      </c>
    </row>
    <row r="59" spans="1:26" s="77" customFormat="1" ht="26.15" customHeight="1" x14ac:dyDescent="0.25">
      <c r="A59" s="133"/>
      <c r="C59" s="91" t="s">
        <v>332</v>
      </c>
      <c r="D59" s="129"/>
      <c r="E59" s="332"/>
      <c r="F59" s="129"/>
      <c r="G59" s="129"/>
      <c r="H59" s="84" t="e">
        <f>SUM(H50:H58)</f>
        <v>#REF!</v>
      </c>
      <c r="I59" s="129"/>
      <c r="J59" s="129"/>
      <c r="K59" s="129"/>
      <c r="L59" s="134" t="e">
        <f>SUM(L50:L58)</f>
        <v>#REF!</v>
      </c>
      <c r="M59" s="134" t="e">
        <f t="shared" ref="M59:R59" si="92">SUM(M50:M58)</f>
        <v>#REF!</v>
      </c>
      <c r="N59" s="134" t="e">
        <f t="shared" si="92"/>
        <v>#REF!</v>
      </c>
      <c r="O59" s="134" t="e">
        <f t="shared" si="92"/>
        <v>#REF!</v>
      </c>
      <c r="P59" s="134" t="e">
        <f t="shared" si="92"/>
        <v>#REF!</v>
      </c>
      <c r="Q59" s="134" t="e">
        <f t="shared" si="92"/>
        <v>#REF!</v>
      </c>
      <c r="R59" s="134" t="e">
        <f t="shared" si="92"/>
        <v>#REF!</v>
      </c>
      <c r="S59" s="85"/>
      <c r="T59" s="86"/>
      <c r="U59" s="135" t="e">
        <f>SUM(U50:U58)</f>
        <v>#REF!</v>
      </c>
      <c r="V59" s="135" t="e">
        <f>SUM(V50:V58)</f>
        <v>#REF!</v>
      </c>
      <c r="W59" s="136" t="e">
        <f>SUM(W50:W58)</f>
        <v>#REF!</v>
      </c>
      <c r="X59" s="136" t="e">
        <f>SUM(X50:X58)</f>
        <v>#REF!</v>
      </c>
    </row>
    <row r="60" spans="1:26" s="344" customFormat="1" ht="26.15" customHeight="1" thickBot="1" x14ac:dyDescent="0.3">
      <c r="A60" s="343"/>
      <c r="C60" s="336"/>
      <c r="D60" s="129"/>
      <c r="E60" s="337"/>
      <c r="H60" s="338"/>
      <c r="L60" s="339"/>
      <c r="M60" s="339"/>
      <c r="N60" s="339"/>
      <c r="O60" s="339"/>
      <c r="P60" s="339"/>
      <c r="Q60" s="339"/>
      <c r="R60" s="339"/>
      <c r="S60" s="340"/>
      <c r="T60" s="341"/>
      <c r="U60" s="342"/>
      <c r="V60" s="342"/>
      <c r="W60" s="345"/>
      <c r="X60" s="345"/>
    </row>
    <row r="61" spans="1:26" s="77" customFormat="1" ht="26.15" customHeight="1" thickTop="1" x14ac:dyDescent="0.25">
      <c r="A61" s="133"/>
      <c r="C61" s="133"/>
      <c r="D61" s="129"/>
      <c r="H61" s="80"/>
      <c r="K61" s="81"/>
      <c r="L61" s="82"/>
      <c r="M61" s="82"/>
      <c r="N61" s="82"/>
      <c r="O61" s="82"/>
      <c r="P61" s="82"/>
      <c r="Q61" s="82"/>
      <c r="R61" s="82"/>
      <c r="T61" s="82"/>
      <c r="U61" s="82"/>
      <c r="V61" s="362" t="s">
        <v>329</v>
      </c>
      <c r="W61" s="364" t="s">
        <v>330</v>
      </c>
      <c r="X61" s="366" t="s">
        <v>331</v>
      </c>
    </row>
    <row r="62" spans="1:26" s="77" customFormat="1" ht="26.15" customHeight="1" x14ac:dyDescent="0.25">
      <c r="A62" s="133"/>
      <c r="C62" s="133"/>
      <c r="D62" s="129"/>
      <c r="H62" s="80"/>
      <c r="K62" s="81"/>
      <c r="L62" s="82"/>
      <c r="M62" s="82"/>
      <c r="N62" s="82"/>
      <c r="O62" s="82"/>
      <c r="P62" s="82"/>
      <c r="Q62" s="82"/>
      <c r="R62" s="82"/>
      <c r="T62" s="82"/>
      <c r="U62" s="82"/>
      <c r="V62" s="363"/>
      <c r="W62" s="365"/>
      <c r="X62" s="367"/>
    </row>
    <row r="63" spans="1:26" s="77" customFormat="1" ht="16.5" customHeight="1" x14ac:dyDescent="0.25">
      <c r="A63" s="133"/>
      <c r="C63" s="329" t="s">
        <v>322</v>
      </c>
      <c r="H63" s="330"/>
      <c r="K63" s="81"/>
      <c r="L63" s="330"/>
      <c r="M63" s="330"/>
      <c r="N63" s="330"/>
      <c r="O63" s="330"/>
      <c r="P63" s="330"/>
      <c r="Q63" s="330"/>
      <c r="R63" s="330"/>
      <c r="T63" s="82"/>
      <c r="U63" s="330"/>
      <c r="V63" s="333" t="e">
        <f>SUM(#REF!,#REF!,#REF!,V28,V42,#REF!,#REF!,#REF!,#REF!)</f>
        <v>#REF!</v>
      </c>
      <c r="W63" s="331" t="e">
        <f>SUM(#REF!,#REF!,#REF!,W28,W42,#REF!,#REF!,#REF!,#REF!)</f>
        <v>#REF!</v>
      </c>
      <c r="X63" s="331" t="e">
        <f>SUM(#REF!,#REF!,#REF!,X28,X42,#REF!,#REF!,#REF!,#REF!)</f>
        <v>#REF!</v>
      </c>
    </row>
    <row r="64" spans="1:26" s="77" customFormat="1" ht="26.15" customHeight="1" x14ac:dyDescent="0.25">
      <c r="A64" s="133"/>
      <c r="C64" s="91" t="s">
        <v>324</v>
      </c>
      <c r="D64" s="83"/>
      <c r="E64" s="332"/>
      <c r="H64" s="330"/>
      <c r="L64" s="330"/>
      <c r="M64" s="330"/>
      <c r="N64" s="330"/>
      <c r="O64" s="330"/>
      <c r="P64" s="330"/>
      <c r="Q64" s="330"/>
      <c r="R64" s="330"/>
      <c r="S64" s="85"/>
      <c r="T64" s="86"/>
      <c r="U64" s="330"/>
      <c r="V64" s="135" t="e">
        <f>SUM(#REF!,#REF!,#REF!,V29,V43,#REF!,#REF!,#REF!,#REF!)</f>
        <v>#REF!</v>
      </c>
      <c r="W64" s="335" t="e">
        <f>SUM(#REF!,#REF!,#REF!,W29,W43,#REF!,#REF!,#REF!,#REF!)</f>
        <v>#REF!</v>
      </c>
      <c r="X64" s="335" t="e">
        <f>SUM(#REF!,#REF!,#REF!,X29,X43,#REF!,#REF!,#REF!,#REF!)</f>
        <v>#REF!</v>
      </c>
    </row>
    <row r="65" spans="1:24" s="77" customFormat="1" ht="26.15" customHeight="1" x14ac:dyDescent="0.25">
      <c r="A65" s="133"/>
      <c r="C65" s="133"/>
      <c r="H65" s="80"/>
      <c r="K65" s="81"/>
      <c r="L65" s="82"/>
      <c r="M65" s="82"/>
      <c r="N65" s="82"/>
      <c r="O65" s="82"/>
      <c r="P65" s="82"/>
      <c r="Q65" s="82"/>
      <c r="R65" s="82"/>
      <c r="T65" s="82"/>
      <c r="U65" s="82"/>
      <c r="V65" s="334"/>
      <c r="W65" s="82"/>
      <c r="X65" s="82"/>
    </row>
    <row r="66" spans="1:24" s="77" customFormat="1" ht="26.15" customHeight="1" x14ac:dyDescent="0.25">
      <c r="A66" s="133"/>
      <c r="C66" s="133"/>
      <c r="H66" s="80"/>
      <c r="K66" s="81"/>
      <c r="L66" s="82"/>
      <c r="M66" s="82"/>
      <c r="N66" s="82"/>
      <c r="O66" s="82"/>
      <c r="P66" s="82"/>
      <c r="Q66" s="82"/>
      <c r="R66" s="82"/>
      <c r="T66" s="82"/>
      <c r="U66" s="82"/>
      <c r="V66" s="82"/>
      <c r="W66" s="82"/>
      <c r="X66" s="82"/>
    </row>
    <row r="67" spans="1:24" s="77" customFormat="1" ht="26.15" customHeight="1" x14ac:dyDescent="0.25">
      <c r="A67" s="133"/>
      <c r="C67" s="133"/>
      <c r="H67" s="80"/>
      <c r="K67" s="81"/>
      <c r="L67" s="82"/>
      <c r="M67" s="82"/>
      <c r="N67" s="82"/>
      <c r="O67" s="82"/>
      <c r="P67" s="82"/>
      <c r="Q67" s="82"/>
      <c r="R67" s="82"/>
      <c r="T67" s="82"/>
      <c r="U67" s="82"/>
      <c r="V67" s="82"/>
      <c r="W67" s="82"/>
      <c r="X67" s="82"/>
    </row>
    <row r="68" spans="1:24" s="79" customFormat="1" ht="26.15" customHeight="1" x14ac:dyDescent="0.25">
      <c r="A68" s="133"/>
      <c r="C68" s="133"/>
      <c r="D68" s="77"/>
      <c r="E68" s="77"/>
      <c r="F68" s="77"/>
      <c r="G68" s="77"/>
      <c r="H68" s="80"/>
      <c r="I68" s="77"/>
      <c r="J68" s="77"/>
      <c r="K68" s="81"/>
      <c r="L68" s="82"/>
      <c r="M68" s="82"/>
      <c r="N68" s="82"/>
      <c r="O68" s="82"/>
      <c r="P68" s="82"/>
      <c r="Q68" s="82"/>
      <c r="R68" s="82"/>
      <c r="S68" s="77"/>
      <c r="T68" s="82"/>
      <c r="U68" s="82"/>
      <c r="V68" s="82"/>
      <c r="W68" s="82"/>
      <c r="X68" s="82"/>
    </row>
    <row r="69" spans="1:24" s="79" customFormat="1" ht="26.15" customHeight="1" x14ac:dyDescent="0.25">
      <c r="A69" s="133"/>
      <c r="C69" s="133"/>
      <c r="D69" s="77"/>
      <c r="E69" s="77"/>
      <c r="F69" s="77"/>
      <c r="G69" s="77"/>
      <c r="H69" s="80"/>
      <c r="I69" s="77"/>
      <c r="J69" s="77"/>
      <c r="K69" s="81"/>
      <c r="L69" s="82"/>
      <c r="M69" s="82"/>
      <c r="N69" s="82"/>
      <c r="O69" s="82"/>
      <c r="P69" s="82"/>
      <c r="Q69" s="82"/>
      <c r="R69" s="82"/>
      <c r="S69" s="77"/>
      <c r="T69" s="82"/>
      <c r="U69" s="82"/>
      <c r="V69" s="82"/>
      <c r="W69" s="82"/>
      <c r="X69" s="82"/>
    </row>
    <row r="70" spans="1:24" x14ac:dyDescent="0.25">
      <c r="C70" s="133"/>
      <c r="D70" s="77"/>
      <c r="E70" s="77"/>
      <c r="F70" s="77"/>
      <c r="G70" s="77"/>
      <c r="H70" s="80"/>
      <c r="I70" s="77"/>
      <c r="J70" s="77"/>
      <c r="K70" s="81"/>
      <c r="L70" s="82"/>
      <c r="M70" s="82"/>
      <c r="N70" s="82"/>
      <c r="O70" s="82"/>
      <c r="P70" s="82"/>
      <c r="Q70" s="82"/>
      <c r="R70" s="82"/>
      <c r="S70" s="77"/>
      <c r="T70" s="82"/>
      <c r="U70" s="82"/>
      <c r="V70" s="82"/>
      <c r="W70" s="82"/>
      <c r="X70" s="82"/>
    </row>
    <row r="71" spans="1:24" x14ac:dyDescent="0.25">
      <c r="C71" s="133"/>
      <c r="D71" s="77"/>
      <c r="E71" s="77"/>
      <c r="F71" s="77"/>
      <c r="G71" s="77"/>
      <c r="H71" s="80"/>
      <c r="I71" s="77"/>
      <c r="J71" s="77"/>
      <c r="K71" s="81"/>
      <c r="L71" s="82"/>
      <c r="M71" s="82"/>
      <c r="N71" s="82"/>
      <c r="O71" s="82"/>
      <c r="P71" s="82"/>
      <c r="Q71" s="82"/>
      <c r="R71" s="82"/>
      <c r="S71" s="77"/>
      <c r="T71" s="82"/>
      <c r="U71" s="82"/>
      <c r="V71" s="82"/>
      <c r="W71" s="82"/>
      <c r="X71" s="82"/>
    </row>
    <row r="72" spans="1:24" x14ac:dyDescent="0.25">
      <c r="C72" s="133"/>
      <c r="D72" s="77"/>
      <c r="E72" s="77"/>
      <c r="F72" s="77"/>
      <c r="G72" s="77"/>
      <c r="H72" s="80"/>
      <c r="I72" s="77"/>
      <c r="J72" s="77"/>
      <c r="K72" s="81"/>
      <c r="L72" s="82"/>
      <c r="M72" s="82"/>
      <c r="N72" s="82"/>
      <c r="O72" s="82"/>
      <c r="P72" s="82"/>
      <c r="Q72" s="82"/>
      <c r="R72" s="82"/>
      <c r="S72" s="77"/>
      <c r="T72" s="82"/>
      <c r="U72" s="82"/>
      <c r="V72" s="82"/>
      <c r="W72" s="82"/>
      <c r="X72" s="82"/>
    </row>
    <row r="73" spans="1:24" x14ac:dyDescent="0.25">
      <c r="C73" s="133"/>
      <c r="D73" s="77"/>
      <c r="E73" s="77"/>
      <c r="F73" s="77"/>
      <c r="G73" s="77"/>
      <c r="H73" s="80"/>
      <c r="I73" s="77"/>
      <c r="J73" s="77"/>
      <c r="K73" s="81"/>
      <c r="L73" s="82"/>
      <c r="M73" s="82"/>
      <c r="N73" s="82"/>
      <c r="O73" s="82"/>
      <c r="P73" s="82"/>
      <c r="Q73" s="82"/>
      <c r="R73" s="82"/>
      <c r="S73" s="77"/>
      <c r="T73" s="82"/>
      <c r="U73" s="82"/>
      <c r="V73" s="82"/>
      <c r="W73" s="82"/>
      <c r="X73" s="82"/>
    </row>
    <row r="74" spans="1:24" x14ac:dyDescent="0.25">
      <c r="C74" s="133"/>
      <c r="D74" s="77"/>
      <c r="E74" s="77"/>
      <c r="F74" s="77"/>
      <c r="G74" s="77"/>
      <c r="H74" s="80"/>
      <c r="I74" s="77"/>
      <c r="J74" s="77"/>
      <c r="K74" s="81"/>
      <c r="L74" s="82"/>
      <c r="M74" s="82"/>
      <c r="N74" s="82"/>
      <c r="O74" s="82"/>
      <c r="P74" s="82"/>
      <c r="Q74" s="82"/>
      <c r="R74" s="82"/>
      <c r="S74" s="77"/>
      <c r="T74" s="82"/>
      <c r="U74" s="82"/>
      <c r="V74" s="82"/>
      <c r="W74" s="82"/>
      <c r="X74" s="82"/>
    </row>
    <row r="75" spans="1:24" x14ac:dyDescent="0.25">
      <c r="C75" s="133"/>
      <c r="D75" s="77"/>
      <c r="E75" s="77"/>
      <c r="F75" s="77"/>
      <c r="G75" s="77"/>
      <c r="H75" s="80"/>
      <c r="I75" s="77"/>
      <c r="J75" s="77"/>
      <c r="K75" s="81"/>
      <c r="L75" s="82"/>
      <c r="M75" s="82"/>
      <c r="N75" s="82"/>
      <c r="O75" s="82"/>
      <c r="P75" s="82"/>
      <c r="Q75" s="82"/>
      <c r="R75" s="82"/>
      <c r="S75" s="77"/>
      <c r="T75" s="82"/>
      <c r="U75" s="82"/>
      <c r="V75" s="82"/>
      <c r="W75" s="82"/>
      <c r="X75" s="82"/>
    </row>
    <row r="76" spans="1:24" x14ac:dyDescent="0.25">
      <c r="C76" s="133"/>
      <c r="D76" s="77"/>
      <c r="E76" s="77"/>
      <c r="F76" s="77"/>
      <c r="G76" s="77"/>
      <c r="H76" s="80"/>
      <c r="I76" s="77"/>
      <c r="J76" s="77"/>
      <c r="K76" s="81"/>
      <c r="L76" s="82"/>
      <c r="M76" s="82"/>
      <c r="N76" s="82"/>
      <c r="O76" s="82"/>
      <c r="P76" s="82"/>
      <c r="Q76" s="82"/>
      <c r="R76" s="82"/>
      <c r="S76" s="77"/>
      <c r="T76" s="82"/>
      <c r="U76" s="82"/>
      <c r="V76" s="82"/>
      <c r="W76" s="82"/>
      <c r="X76" s="82"/>
    </row>
    <row r="77" spans="1:24" x14ac:dyDescent="0.25">
      <c r="C77" s="133"/>
      <c r="D77" s="77"/>
      <c r="E77" s="77"/>
      <c r="F77" s="77"/>
      <c r="G77" s="77"/>
      <c r="H77" s="80"/>
      <c r="I77" s="77"/>
      <c r="J77" s="77"/>
      <c r="K77" s="81"/>
      <c r="L77" s="82"/>
      <c r="M77" s="82"/>
      <c r="N77" s="82"/>
      <c r="O77" s="82"/>
      <c r="P77" s="82"/>
      <c r="Q77" s="82"/>
      <c r="R77" s="82"/>
      <c r="S77" s="77"/>
      <c r="T77" s="82"/>
      <c r="U77" s="82"/>
      <c r="V77" s="82"/>
      <c r="W77" s="82"/>
      <c r="X77" s="82"/>
    </row>
    <row r="78" spans="1:24" x14ac:dyDescent="0.25">
      <c r="C78" s="133"/>
      <c r="D78" s="77"/>
      <c r="E78" s="77"/>
      <c r="F78" s="77"/>
      <c r="G78" s="77"/>
      <c r="H78" s="80"/>
      <c r="I78" s="77"/>
      <c r="J78" s="77"/>
      <c r="K78" s="81"/>
      <c r="L78" s="82"/>
      <c r="M78" s="82"/>
      <c r="N78" s="82"/>
      <c r="O78" s="82"/>
      <c r="P78" s="82"/>
      <c r="Q78" s="82"/>
      <c r="R78" s="82"/>
      <c r="S78" s="77"/>
      <c r="T78" s="82"/>
      <c r="U78" s="82"/>
      <c r="V78" s="82"/>
      <c r="W78" s="82"/>
      <c r="X78" s="82"/>
    </row>
    <row r="79" spans="1:24" x14ac:dyDescent="0.25">
      <c r="C79" s="133"/>
      <c r="D79" s="77"/>
      <c r="E79" s="77"/>
      <c r="F79" s="77"/>
      <c r="G79" s="77"/>
      <c r="H79" s="80"/>
      <c r="I79" s="77"/>
      <c r="J79" s="77"/>
      <c r="K79" s="81"/>
      <c r="L79" s="82"/>
      <c r="M79" s="82"/>
      <c r="N79" s="82"/>
      <c r="O79" s="82"/>
      <c r="P79" s="82"/>
      <c r="Q79" s="82"/>
      <c r="R79" s="82"/>
      <c r="S79" s="77"/>
      <c r="T79" s="82"/>
      <c r="U79" s="82"/>
      <c r="V79" s="82"/>
      <c r="W79" s="82"/>
      <c r="X79" s="82"/>
    </row>
    <row r="80" spans="1:24" x14ac:dyDescent="0.25">
      <c r="C80" s="133"/>
      <c r="D80" s="77"/>
      <c r="E80" s="77"/>
      <c r="F80" s="77"/>
      <c r="G80" s="77"/>
      <c r="H80" s="80"/>
      <c r="I80" s="77"/>
      <c r="J80" s="77"/>
      <c r="K80" s="81"/>
      <c r="L80" s="82"/>
      <c r="M80" s="82"/>
      <c r="N80" s="82"/>
      <c r="O80" s="82"/>
      <c r="P80" s="82"/>
      <c r="Q80" s="82"/>
      <c r="R80" s="82"/>
      <c r="S80" s="77"/>
      <c r="T80" s="82"/>
      <c r="U80" s="82"/>
      <c r="V80" s="82"/>
      <c r="W80" s="82"/>
      <c r="X80" s="82"/>
    </row>
    <row r="81" spans="3:24" x14ac:dyDescent="0.25">
      <c r="C81" s="133"/>
      <c r="D81" s="77"/>
      <c r="E81" s="77"/>
      <c r="F81" s="77"/>
      <c r="G81" s="77"/>
      <c r="H81" s="80"/>
      <c r="I81" s="77"/>
      <c r="J81" s="77"/>
      <c r="K81" s="81"/>
      <c r="L81" s="82"/>
      <c r="M81" s="82"/>
      <c r="N81" s="82"/>
      <c r="O81" s="82"/>
      <c r="P81" s="82"/>
      <c r="Q81" s="82"/>
      <c r="R81" s="82"/>
      <c r="S81" s="77"/>
      <c r="T81" s="82"/>
      <c r="U81" s="82"/>
      <c r="V81" s="82"/>
      <c r="W81" s="82"/>
      <c r="X81" s="82"/>
    </row>
    <row r="82" spans="3:24" x14ac:dyDescent="0.25">
      <c r="C82" s="133"/>
      <c r="D82" s="77"/>
      <c r="E82" s="77"/>
      <c r="F82" s="77"/>
      <c r="G82" s="77"/>
      <c r="H82" s="80"/>
      <c r="I82" s="77"/>
      <c r="J82" s="77"/>
      <c r="K82" s="81"/>
      <c r="L82" s="82"/>
      <c r="M82" s="82"/>
      <c r="N82" s="82"/>
      <c r="O82" s="82"/>
      <c r="P82" s="82"/>
      <c r="Q82" s="82"/>
      <c r="R82" s="82"/>
      <c r="S82" s="77"/>
      <c r="T82" s="82"/>
      <c r="U82" s="82"/>
      <c r="V82" s="82"/>
      <c r="W82" s="82"/>
      <c r="X82" s="82"/>
    </row>
    <row r="83" spans="3:24" x14ac:dyDescent="0.25">
      <c r="C83" s="133"/>
      <c r="D83" s="77"/>
      <c r="E83" s="77"/>
      <c r="F83" s="77"/>
      <c r="G83" s="77"/>
      <c r="H83" s="80"/>
      <c r="I83" s="77"/>
      <c r="J83" s="77"/>
      <c r="K83" s="81"/>
      <c r="L83" s="82"/>
      <c r="M83" s="82"/>
      <c r="N83" s="82"/>
      <c r="O83" s="82"/>
      <c r="P83" s="82"/>
      <c r="Q83" s="82"/>
      <c r="R83" s="82"/>
      <c r="S83" s="77"/>
      <c r="T83" s="82"/>
      <c r="U83" s="82"/>
      <c r="V83" s="82"/>
      <c r="W83" s="82"/>
      <c r="X83" s="82"/>
    </row>
    <row r="84" spans="3:24" x14ac:dyDescent="0.25">
      <c r="C84" s="90"/>
      <c r="D84" s="79"/>
      <c r="E84" s="79"/>
      <c r="F84" s="79"/>
      <c r="G84" s="79"/>
      <c r="H84" s="87"/>
      <c r="I84" s="79"/>
      <c r="J84" s="79"/>
      <c r="K84" s="88"/>
      <c r="L84" s="89"/>
      <c r="M84" s="89"/>
      <c r="N84" s="89"/>
      <c r="O84" s="89"/>
      <c r="P84" s="89"/>
      <c r="Q84" s="89"/>
      <c r="R84" s="89"/>
      <c r="S84" s="79"/>
      <c r="T84" s="89"/>
      <c r="U84" s="89"/>
      <c r="V84" s="89"/>
      <c r="W84" s="82"/>
      <c r="X84" s="82"/>
    </row>
    <row r="85" spans="3:24" x14ac:dyDescent="0.25">
      <c r="C85" s="90"/>
      <c r="D85" s="79"/>
      <c r="E85" s="79"/>
      <c r="F85" s="79"/>
      <c r="G85" s="79"/>
      <c r="H85" s="87"/>
      <c r="I85" s="79"/>
      <c r="J85" s="79"/>
      <c r="K85" s="88"/>
      <c r="L85" s="89"/>
      <c r="M85" s="89"/>
      <c r="N85" s="89"/>
      <c r="O85" s="89"/>
      <c r="P85" s="89"/>
      <c r="Q85" s="89"/>
      <c r="R85" s="89"/>
      <c r="S85" s="79"/>
      <c r="T85" s="89"/>
      <c r="U85" s="89"/>
      <c r="V85" s="89"/>
      <c r="W85" s="82"/>
      <c r="X85" s="82"/>
    </row>
    <row r="86" spans="3:24" x14ac:dyDescent="0.25">
      <c r="C86" s="92"/>
    </row>
    <row r="87" spans="3:24" x14ac:dyDescent="0.25">
      <c r="C87" s="92"/>
    </row>
    <row r="88" spans="3:24" x14ac:dyDescent="0.25">
      <c r="C88" s="92"/>
    </row>
    <row r="89" spans="3:24" x14ac:dyDescent="0.25">
      <c r="C89" s="92"/>
    </row>
    <row r="90" spans="3:24" x14ac:dyDescent="0.25">
      <c r="C90" s="92"/>
    </row>
    <row r="91" spans="3:24" x14ac:dyDescent="0.25">
      <c r="C91" s="92"/>
    </row>
    <row r="92" spans="3:24" x14ac:dyDescent="0.25">
      <c r="C92" s="92"/>
    </row>
    <row r="93" spans="3:24" x14ac:dyDescent="0.25">
      <c r="C93" s="92"/>
    </row>
    <row r="94" spans="3:24" x14ac:dyDescent="0.25">
      <c r="C94" s="92"/>
    </row>
    <row r="95" spans="3:24" x14ac:dyDescent="0.25">
      <c r="C95" s="92"/>
    </row>
    <row r="96" spans="3:24" x14ac:dyDescent="0.25">
      <c r="C96" s="92"/>
    </row>
    <row r="97" spans="3:3" x14ac:dyDescent="0.25">
      <c r="C97" s="92"/>
    </row>
    <row r="98" spans="3:3" x14ac:dyDescent="0.25">
      <c r="C98" s="92"/>
    </row>
    <row r="99" spans="3:3" x14ac:dyDescent="0.25">
      <c r="C99" s="92"/>
    </row>
    <row r="100" spans="3:3" x14ac:dyDescent="0.25">
      <c r="C100" s="92"/>
    </row>
    <row r="101" spans="3:3" x14ac:dyDescent="0.25">
      <c r="C101" s="92"/>
    </row>
    <row r="102" spans="3:3" x14ac:dyDescent="0.25">
      <c r="C102" s="92"/>
    </row>
    <row r="103" spans="3:3" x14ac:dyDescent="0.25">
      <c r="C103" s="92"/>
    </row>
    <row r="104" spans="3:3" x14ac:dyDescent="0.25">
      <c r="C104" s="92"/>
    </row>
    <row r="105" spans="3:3" x14ac:dyDescent="0.25">
      <c r="C105" s="92"/>
    </row>
    <row r="106" spans="3:3" x14ac:dyDescent="0.25">
      <c r="C106" s="92"/>
    </row>
    <row r="107" spans="3:3" x14ac:dyDescent="0.25">
      <c r="C107" s="92"/>
    </row>
    <row r="108" spans="3:3" x14ac:dyDescent="0.25">
      <c r="C108" s="92"/>
    </row>
    <row r="109" spans="3:3" x14ac:dyDescent="0.25">
      <c r="C109" s="92"/>
    </row>
    <row r="110" spans="3:3" x14ac:dyDescent="0.25">
      <c r="C110" s="92"/>
    </row>
    <row r="111" spans="3:3" x14ac:dyDescent="0.25">
      <c r="C111" s="92"/>
    </row>
    <row r="112" spans="3:3" x14ac:dyDescent="0.25">
      <c r="C112" s="92"/>
    </row>
    <row r="113" spans="3:3" x14ac:dyDescent="0.25">
      <c r="C113" s="92"/>
    </row>
    <row r="114" spans="3:3" x14ac:dyDescent="0.25">
      <c r="C114" s="92"/>
    </row>
    <row r="115" spans="3:3" x14ac:dyDescent="0.25">
      <c r="C115" s="92"/>
    </row>
    <row r="116" spans="3:3" x14ac:dyDescent="0.25">
      <c r="C116" s="92"/>
    </row>
    <row r="117" spans="3:3" x14ac:dyDescent="0.25">
      <c r="C117" s="92"/>
    </row>
    <row r="118" spans="3:3" x14ac:dyDescent="0.25">
      <c r="C118" s="92"/>
    </row>
    <row r="119" spans="3:3" x14ac:dyDescent="0.25">
      <c r="C119" s="92"/>
    </row>
    <row r="120" spans="3:3" x14ac:dyDescent="0.25">
      <c r="C120" s="92"/>
    </row>
    <row r="121" spans="3:3" x14ac:dyDescent="0.25">
      <c r="C121" s="92"/>
    </row>
    <row r="122" spans="3:3" x14ac:dyDescent="0.25">
      <c r="C122" s="92"/>
    </row>
    <row r="123" spans="3:3" x14ac:dyDescent="0.25">
      <c r="C123" s="92"/>
    </row>
    <row r="124" spans="3:3" x14ac:dyDescent="0.25">
      <c r="C124" s="92"/>
    </row>
    <row r="125" spans="3:3" x14ac:dyDescent="0.25">
      <c r="C125" s="92"/>
    </row>
    <row r="126" spans="3:3" x14ac:dyDescent="0.25">
      <c r="C126" s="92"/>
    </row>
    <row r="127" spans="3:3" x14ac:dyDescent="0.25">
      <c r="C127" s="92"/>
    </row>
    <row r="128" spans="3:3" x14ac:dyDescent="0.25">
      <c r="C128" s="92"/>
    </row>
    <row r="129" spans="3:3" x14ac:dyDescent="0.25">
      <c r="C129" s="92"/>
    </row>
    <row r="130" spans="3:3" x14ac:dyDescent="0.25">
      <c r="C130" s="92"/>
    </row>
    <row r="131" spans="3:3" x14ac:dyDescent="0.25">
      <c r="C131" s="92"/>
    </row>
    <row r="132" spans="3:3" x14ac:dyDescent="0.25">
      <c r="C132" s="92"/>
    </row>
    <row r="133" spans="3:3" x14ac:dyDescent="0.25">
      <c r="C133" s="92"/>
    </row>
    <row r="134" spans="3:3" x14ac:dyDescent="0.25">
      <c r="C134" s="92"/>
    </row>
    <row r="135" spans="3:3" x14ac:dyDescent="0.25">
      <c r="C135" s="92"/>
    </row>
    <row r="136" spans="3:3" x14ac:dyDescent="0.25">
      <c r="C136" s="92"/>
    </row>
    <row r="137" spans="3:3" x14ac:dyDescent="0.25">
      <c r="C137" s="92"/>
    </row>
    <row r="138" spans="3:3" x14ac:dyDescent="0.25">
      <c r="C138" s="92"/>
    </row>
    <row r="139" spans="3:3" x14ac:dyDescent="0.25">
      <c r="C139" s="92"/>
    </row>
    <row r="140" spans="3:3" x14ac:dyDescent="0.25">
      <c r="C140" s="92"/>
    </row>
    <row r="141" spans="3:3" x14ac:dyDescent="0.25">
      <c r="C141" s="92"/>
    </row>
    <row r="142" spans="3:3" x14ac:dyDescent="0.25">
      <c r="C142" s="92"/>
    </row>
    <row r="143" spans="3:3" x14ac:dyDescent="0.25">
      <c r="C143" s="92"/>
    </row>
    <row r="144" spans="3:3" x14ac:dyDescent="0.25">
      <c r="C144" s="92"/>
    </row>
  </sheetData>
  <sheetProtection formatCells="0" autoFilter="0"/>
  <mergeCells count="61">
    <mergeCell ref="A27:B27"/>
    <mergeCell ref="A48:A49"/>
    <mergeCell ref="E56:E57"/>
    <mergeCell ref="R3:X3"/>
    <mergeCell ref="E50:E51"/>
    <mergeCell ref="A29:B29"/>
    <mergeCell ref="A41:B41"/>
    <mergeCell ref="A7:A8"/>
    <mergeCell ref="B7:B8"/>
    <mergeCell ref="E54:E55"/>
    <mergeCell ref="B32:B33"/>
    <mergeCell ref="A32:A33"/>
    <mergeCell ref="D32:D33"/>
    <mergeCell ref="A43:B43"/>
    <mergeCell ref="E52:E53"/>
    <mergeCell ref="B48:B49"/>
    <mergeCell ref="H48:H49"/>
    <mergeCell ref="S48:S49"/>
    <mergeCell ref="E48:E49"/>
    <mergeCell ref="K48:K49"/>
    <mergeCell ref="G48:G49"/>
    <mergeCell ref="L48:R48"/>
    <mergeCell ref="I48:I49"/>
    <mergeCell ref="J48:J49"/>
    <mergeCell ref="U48:U49"/>
    <mergeCell ref="T48:T49"/>
    <mergeCell ref="I32:I33"/>
    <mergeCell ref="J32:J33"/>
    <mergeCell ref="I7:I8"/>
    <mergeCell ref="U32:U33"/>
    <mergeCell ref="T7:T8"/>
    <mergeCell ref="S32:S33"/>
    <mergeCell ref="T32:T33"/>
    <mergeCell ref="D7:D8"/>
    <mergeCell ref="E32:E33"/>
    <mergeCell ref="G32:G33"/>
    <mergeCell ref="L32:R32"/>
    <mergeCell ref="K32:K33"/>
    <mergeCell ref="L7:R7"/>
    <mergeCell ref="J7:J8"/>
    <mergeCell ref="H32:H33"/>
    <mergeCell ref="S7:S8"/>
    <mergeCell ref="K7:K8"/>
    <mergeCell ref="E2:P2"/>
    <mergeCell ref="R2:U2"/>
    <mergeCell ref="U7:U8"/>
    <mergeCell ref="V7:V8"/>
    <mergeCell ref="W7:W8"/>
    <mergeCell ref="E7:E8"/>
    <mergeCell ref="G7:G8"/>
    <mergeCell ref="H7:H8"/>
    <mergeCell ref="V61:V62"/>
    <mergeCell ref="W61:W62"/>
    <mergeCell ref="X61:X62"/>
    <mergeCell ref="X7:X8"/>
    <mergeCell ref="X32:X33"/>
    <mergeCell ref="V48:V49"/>
    <mergeCell ref="W48:W49"/>
    <mergeCell ref="X48:X49"/>
    <mergeCell ref="V32:V33"/>
    <mergeCell ref="W32:W33"/>
  </mergeCells>
  <phoneticPr fontId="0" type="noConversion"/>
  <conditionalFormatting sqref="U50:V58 U9:V25 U34:V39">
    <cfRule type="cellIs" dxfId="13" priority="4634" stopIfTrue="1" operator="equal">
      <formula>""""""</formula>
    </cfRule>
  </conditionalFormatting>
  <conditionalFormatting sqref="W4 W9:W25 X25 W39:X39 W34:W38">
    <cfRule type="cellIs" dxfId="12" priority="4635" stopIfTrue="1" operator="equal">
      <formula>""</formula>
    </cfRule>
  </conditionalFormatting>
  <conditionalFormatting sqref="U26:V26">
    <cfRule type="cellIs" dxfId="11" priority="96" stopIfTrue="1" operator="equal">
      <formula>""""""</formula>
    </cfRule>
  </conditionalFormatting>
  <conditionalFormatting sqref="W26">
    <cfRule type="cellIs" dxfId="10" priority="97" stopIfTrue="1" operator="equal">
      <formula>""</formula>
    </cfRule>
  </conditionalFormatting>
  <conditionalFormatting sqref="U40:V40">
    <cfRule type="cellIs" dxfId="9" priority="94" stopIfTrue="1" operator="equal">
      <formula>""""""</formula>
    </cfRule>
  </conditionalFormatting>
  <conditionalFormatting sqref="W40">
    <cfRule type="cellIs" dxfId="8" priority="95" stopIfTrue="1" operator="equal">
      <formula>""</formula>
    </cfRule>
  </conditionalFormatting>
  <conditionalFormatting sqref="X42">
    <cfRule type="cellIs" dxfId="7" priority="18" stopIfTrue="1" operator="equal">
      <formula>""</formula>
    </cfRule>
  </conditionalFormatting>
  <conditionalFormatting sqref="V42">
    <cfRule type="cellIs" dxfId="6" priority="17" stopIfTrue="1" operator="equal">
      <formula>""</formula>
    </cfRule>
  </conditionalFormatting>
  <conditionalFormatting sqref="U28">
    <cfRule type="cellIs" dxfId="5" priority="35" stopIfTrue="1" operator="equal">
      <formula>""""""</formula>
    </cfRule>
  </conditionalFormatting>
  <conditionalFormatting sqref="U42">
    <cfRule type="cellIs" dxfId="4" priority="32" stopIfTrue="1" operator="equal">
      <formula>""""""</formula>
    </cfRule>
  </conditionalFormatting>
  <conditionalFormatting sqref="X28">
    <cfRule type="cellIs" dxfId="3" priority="20" stopIfTrue="1" operator="equal">
      <formula>""</formula>
    </cfRule>
  </conditionalFormatting>
  <conditionalFormatting sqref="V28">
    <cfRule type="cellIs" dxfId="2" priority="19" stopIfTrue="1" operator="equal">
      <formula>""</formula>
    </cfRule>
  </conditionalFormatting>
  <conditionalFormatting sqref="W28">
    <cfRule type="cellIs" dxfId="1" priority="6" stopIfTrue="1" operator="equal">
      <formula>""</formula>
    </cfRule>
  </conditionalFormatting>
  <conditionalFormatting sqref="W42">
    <cfRule type="cellIs" dxfId="0" priority="5" stopIfTrue="1" operator="equal">
      <formula>""</formula>
    </cfRule>
  </conditionalFormatting>
  <pageMargins left="0.19685039370078741" right="0" top="0.39370078740157483" bottom="0" header="0.51181102362204722" footer="0.11811023622047245"/>
  <pageSetup paperSize="9" scale="53" fitToHeight="0" orientation="landscape" r:id="rId1"/>
  <headerFooter alignWithMargins="0">
    <oddFooter>&amp;R&amp;D</oddFooter>
  </headerFooter>
  <rowBreaks count="3" manualBreakCount="3">
    <brk id="6" max="16383" man="1"/>
    <brk id="31" max="16383" man="1"/>
    <brk id="47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O13"/>
  <sheetViews>
    <sheetView zoomScale="80" zoomScaleNormal="80" workbookViewId="0">
      <selection activeCell="D22" sqref="D22"/>
    </sheetView>
  </sheetViews>
  <sheetFormatPr baseColWidth="10" defaultColWidth="11.453125" defaultRowHeight="13" x14ac:dyDescent="0.3"/>
  <cols>
    <col min="1" max="1" width="53.26953125" style="11" customWidth="1"/>
    <col min="2" max="2" width="24" style="12" customWidth="1"/>
    <col min="3" max="4" width="19.453125" style="11" customWidth="1"/>
    <col min="5" max="5" width="17.26953125" style="11" customWidth="1"/>
    <col min="6" max="6" width="15.54296875" style="12" customWidth="1"/>
    <col min="7" max="7" width="19.26953125" style="12" customWidth="1"/>
    <col min="8" max="8" width="1" style="12" customWidth="1"/>
    <col min="9" max="9" width="10.453125" style="11" customWidth="1"/>
    <col min="10" max="10" width="8.7265625" style="13" customWidth="1"/>
    <col min="11" max="11" width="11.7265625" style="11" customWidth="1"/>
    <col min="12" max="12" width="12.1796875" style="11" customWidth="1"/>
    <col min="13" max="14" width="11.453125" style="11"/>
    <col min="15" max="15" width="4.54296875" style="36" customWidth="1"/>
    <col min="16" max="16" width="9.26953125" style="11" customWidth="1"/>
    <col min="17" max="16384" width="11.453125" style="11"/>
  </cols>
  <sheetData>
    <row r="1" spans="1:15" ht="16" thickBot="1" x14ac:dyDescent="0.4">
      <c r="A1" s="7" t="str">
        <f>Explication!B1</f>
        <v>PRESTATIONS DE NETTOYAGE DU VAR</v>
      </c>
    </row>
    <row r="2" spans="1:15" ht="13.5" thickTop="1" x14ac:dyDescent="0.3">
      <c r="A2" s="440" t="str">
        <f>'détail de prix'!C2</f>
        <v>candidat1</v>
      </c>
      <c r="B2" s="441"/>
      <c r="C2" s="441"/>
      <c r="D2" s="442"/>
      <c r="E2" s="430" t="s">
        <v>23</v>
      </c>
      <c r="F2" s="431"/>
      <c r="G2" s="431"/>
      <c r="H2" s="434" t="s">
        <v>214</v>
      </c>
      <c r="I2" s="435"/>
      <c r="J2" s="435"/>
      <c r="K2" s="435"/>
      <c r="L2" s="435"/>
      <c r="M2" s="436"/>
    </row>
    <row r="3" spans="1:15" ht="29.25" customHeight="1" thickBot="1" x14ac:dyDescent="0.35">
      <c r="A3" s="443"/>
      <c r="B3" s="444"/>
      <c r="C3" s="444"/>
      <c r="D3" s="445"/>
      <c r="E3" s="432"/>
      <c r="F3" s="433"/>
      <c r="G3" s="433"/>
      <c r="H3" s="437"/>
      <c r="I3" s="438"/>
      <c r="J3" s="438"/>
      <c r="K3" s="438"/>
      <c r="L3" s="438"/>
      <c r="M3" s="439"/>
    </row>
    <row r="4" spans="1:15" ht="8.25" customHeight="1" thickTop="1" thickBot="1" x14ac:dyDescent="0.35"/>
    <row r="5" spans="1:15" ht="63.75" customHeight="1" thickBot="1" x14ac:dyDescent="0.35">
      <c r="A5" s="19" t="str">
        <f>H2</f>
        <v>RECAPITULATIF</v>
      </c>
      <c r="B5" s="57" t="s">
        <v>24</v>
      </c>
      <c r="C5" s="57" t="s">
        <v>20</v>
      </c>
      <c r="D5" s="57" t="s">
        <v>335</v>
      </c>
      <c r="E5" s="50" t="s">
        <v>333</v>
      </c>
      <c r="F5" s="57" t="s">
        <v>131</v>
      </c>
      <c r="G5" s="58" t="s">
        <v>334</v>
      </c>
      <c r="H5" s="21"/>
      <c r="I5" s="22" t="s">
        <v>60</v>
      </c>
      <c r="J5" s="23" t="s">
        <v>21</v>
      </c>
      <c r="K5" s="351" t="s">
        <v>336</v>
      </c>
      <c r="L5" s="22" t="s">
        <v>59</v>
      </c>
      <c r="M5" s="24" t="s">
        <v>61</v>
      </c>
      <c r="N5" s="349"/>
    </row>
    <row r="6" spans="1:15" ht="19.5" customHeight="1" x14ac:dyDescent="0.3">
      <c r="A6" s="60" t="str">
        <f>'détail de prix'!C53</f>
        <v>SEES et SESSAD LA BASTIDE COGOLIN - 
ouverture 210 jours /an</v>
      </c>
      <c r="B6" s="25">
        <f>'détail de prix'!H53</f>
        <v>321.10999999999996</v>
      </c>
      <c r="C6" s="26" t="e">
        <f>'détail de prix'!W53</f>
        <v>#DIV/0!</v>
      </c>
      <c r="D6" s="26">
        <f>'détail de prix'!W28</f>
        <v>0</v>
      </c>
      <c r="E6" s="27" t="e">
        <f t="shared" ref="E6:E7" si="0">C6+D6</f>
        <v>#DIV/0!</v>
      </c>
      <c r="F6" s="28" t="e">
        <f t="shared" ref="F6:F7" si="1">+E6*20%</f>
        <v>#DIV/0!</v>
      </c>
      <c r="G6" s="29" t="e">
        <f t="shared" ref="G6:G7" si="2">+E6+F6</f>
        <v>#DIV/0!</v>
      </c>
      <c r="H6" s="30"/>
      <c r="I6" s="31" t="e">
        <f>'détail de prix'!S53</f>
        <v>#DIV/0!</v>
      </c>
      <c r="J6" s="32" t="e">
        <f>'détail de prix'!T53</f>
        <v>#DIV/0!</v>
      </c>
      <c r="K6" s="33" t="e">
        <f>'détail de prix'!V53</f>
        <v>#DIV/0!</v>
      </c>
      <c r="L6" s="34" t="e">
        <f t="shared" ref="L6:L7" si="3">IF(K6=0,"",C6/K6)</f>
        <v>#DIV/0!</v>
      </c>
      <c r="M6" s="35" t="e">
        <f t="shared" ref="M6:M7" si="4">IF(B6=0,"",C6/B6)</f>
        <v>#DIV/0!</v>
      </c>
      <c r="N6" s="350"/>
    </row>
    <row r="7" spans="1:15" ht="19.5" customHeight="1" thickBot="1" x14ac:dyDescent="0.35">
      <c r="A7" s="60" t="str">
        <f>'détail de prix'!C54</f>
        <v>CAMPS SAINT RAPHAEL - ouverture 210 jours /an</v>
      </c>
      <c r="B7" s="25">
        <f>'détail de prix'!H54</f>
        <v>190.04</v>
      </c>
      <c r="C7" s="26" t="e">
        <f>'détail de prix'!W54</f>
        <v>#DIV/0!</v>
      </c>
      <c r="D7" s="26">
        <f>'détail de prix'!W42</f>
        <v>0</v>
      </c>
      <c r="E7" s="27" t="e">
        <f t="shared" si="0"/>
        <v>#DIV/0!</v>
      </c>
      <c r="F7" s="28" t="e">
        <f t="shared" si="1"/>
        <v>#DIV/0!</v>
      </c>
      <c r="G7" s="29" t="e">
        <f t="shared" si="2"/>
        <v>#DIV/0!</v>
      </c>
      <c r="H7" s="30"/>
      <c r="I7" s="31" t="e">
        <f>'détail de prix'!S54</f>
        <v>#DIV/0!</v>
      </c>
      <c r="J7" s="32" t="e">
        <f>'détail de prix'!T54</f>
        <v>#DIV/0!</v>
      </c>
      <c r="K7" s="33" t="e">
        <f>'détail de prix'!V54</f>
        <v>#DIV/0!</v>
      </c>
      <c r="L7" s="34" t="e">
        <f t="shared" si="3"/>
        <v>#DIV/0!</v>
      </c>
      <c r="M7" s="35" t="e">
        <f t="shared" si="4"/>
        <v>#DIV/0!</v>
      </c>
      <c r="N7" s="350"/>
    </row>
    <row r="8" spans="1:15" s="6" customFormat="1" ht="28.5" customHeight="1" thickBot="1" x14ac:dyDescent="0.35">
      <c r="A8" s="20" t="s">
        <v>116</v>
      </c>
      <c r="B8" s="39">
        <f t="shared" ref="B8:G8" si="5">SUM(B6:B7)</f>
        <v>511.15</v>
      </c>
      <c r="C8" s="40" t="e">
        <f t="shared" si="5"/>
        <v>#DIV/0!</v>
      </c>
      <c r="D8" s="40">
        <f t="shared" si="5"/>
        <v>0</v>
      </c>
      <c r="E8" s="40" t="e">
        <f t="shared" si="5"/>
        <v>#DIV/0!</v>
      </c>
      <c r="F8" s="40" t="e">
        <f t="shared" si="5"/>
        <v>#DIV/0!</v>
      </c>
      <c r="G8" s="40" t="e">
        <f t="shared" si="5"/>
        <v>#DIV/0!</v>
      </c>
      <c r="H8" s="41"/>
      <c r="I8" s="42"/>
      <c r="J8" s="43" t="e">
        <f>SUM(J6:J7)</f>
        <v>#DIV/0!</v>
      </c>
      <c r="K8" s="43" t="e">
        <f>SUM(K6:K7)</f>
        <v>#DIV/0!</v>
      </c>
      <c r="L8" s="44" t="e">
        <f>IF(K8=0,"",C8/K8)</f>
        <v>#DIV/0!</v>
      </c>
      <c r="M8" s="45" t="e">
        <f>IF(B8=0,"",C8/B8)</f>
        <v>#DIV/0!</v>
      </c>
      <c r="N8" s="56"/>
      <c r="O8" s="36"/>
    </row>
    <row r="9" spans="1:15" s="6" customFormat="1" ht="18" customHeight="1" x14ac:dyDescent="0.3">
      <c r="A9" s="51"/>
      <c r="B9" s="52"/>
      <c r="C9" s="53"/>
      <c r="D9" s="53"/>
      <c r="E9" s="53"/>
      <c r="F9" s="53"/>
      <c r="G9" s="53"/>
      <c r="H9" s="53"/>
      <c r="I9" s="53"/>
      <c r="J9" s="54"/>
      <c r="K9" s="54"/>
      <c r="L9" s="55"/>
      <c r="M9" s="56"/>
      <c r="N9" s="56"/>
      <c r="O9" s="36"/>
    </row>
    <row r="11" spans="1:15" x14ac:dyDescent="0.3">
      <c r="G11" s="141"/>
    </row>
    <row r="12" spans="1:15" x14ac:dyDescent="0.3">
      <c r="G12" s="142"/>
    </row>
    <row r="13" spans="1:15" x14ac:dyDescent="0.3">
      <c r="G13" s="143"/>
    </row>
  </sheetData>
  <autoFilter ref="A1:O9"/>
  <mergeCells count="3">
    <mergeCell ref="E2:G3"/>
    <mergeCell ref="H2:M3"/>
    <mergeCell ref="A2:D3"/>
  </mergeCells>
  <phoneticPr fontId="0" type="noConversion"/>
  <pageMargins left="0.11811023622047245" right="0" top="0.59055118110236227" bottom="0.39370078740157483" header="0.51181102362204722" footer="0.51181102362204722"/>
  <pageSetup paperSize="9" scale="7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opLeftCell="A64" zoomScale="90" zoomScaleNormal="90" workbookViewId="0">
      <selection activeCell="C9" sqref="C9"/>
    </sheetView>
  </sheetViews>
  <sheetFormatPr baseColWidth="10" defaultColWidth="11.453125" defaultRowHeight="12.5" x14ac:dyDescent="0.25"/>
  <cols>
    <col min="1" max="1" width="76.26953125" style="228" customWidth="1"/>
    <col min="2" max="2" width="21.7265625" style="228" customWidth="1"/>
    <col min="3" max="3" width="19.1796875" style="228" customWidth="1"/>
    <col min="4" max="16384" width="11.453125" style="228"/>
  </cols>
  <sheetData>
    <row r="1" spans="1:3" ht="13" thickBot="1" x14ac:dyDescent="0.3"/>
    <row r="2" spans="1:3" ht="25.5" customHeight="1" thickTop="1" thickBot="1" x14ac:dyDescent="0.3">
      <c r="A2" s="446" t="str">
        <f>+'[1]détail de prix'!C2</f>
        <v>candidat 1</v>
      </c>
      <c r="B2" s="447"/>
      <c r="C2" s="229"/>
    </row>
    <row r="3" spans="1:3" ht="12.75" customHeight="1" thickTop="1" thickBot="1" x14ac:dyDescent="0.3">
      <c r="A3" s="230"/>
      <c r="B3" s="229"/>
      <c r="C3" s="229"/>
    </row>
    <row r="4" spans="1:3" ht="39" customHeight="1" thickTop="1" thickBot="1" x14ac:dyDescent="0.3">
      <c r="A4" s="448" t="s">
        <v>213</v>
      </c>
      <c r="B4" s="449"/>
    </row>
    <row r="5" spans="1:3" s="231" customFormat="1" ht="12" thickTop="1" x14ac:dyDescent="0.25"/>
    <row r="6" spans="1:3" s="231" customFormat="1" ht="11.5" x14ac:dyDescent="0.25">
      <c r="A6" s="232" t="s">
        <v>26</v>
      </c>
      <c r="B6" s="232"/>
      <c r="C6" s="232"/>
    </row>
    <row r="7" spans="1:3" ht="23.25" customHeight="1" x14ac:dyDescent="0.25">
      <c r="A7" s="233" t="s">
        <v>29</v>
      </c>
      <c r="B7" s="234"/>
      <c r="C7" s="234"/>
    </row>
    <row r="8" spans="1:3" ht="51" customHeight="1" x14ac:dyDescent="0.25">
      <c r="A8" s="450" t="s">
        <v>189</v>
      </c>
      <c r="B8" s="451"/>
      <c r="C8" s="235"/>
    </row>
    <row r="9" spans="1:3" s="238" customFormat="1" ht="33" customHeight="1" x14ac:dyDescent="0.25">
      <c r="A9" s="236" t="s">
        <v>138</v>
      </c>
      <c r="B9" s="237" t="s">
        <v>139</v>
      </c>
    </row>
    <row r="10" spans="1:3" s="238" customFormat="1" ht="33" customHeight="1" x14ac:dyDescent="0.25">
      <c r="A10" s="239" t="s">
        <v>185</v>
      </c>
      <c r="B10" s="240"/>
    </row>
    <row r="11" spans="1:3" s="238" customFormat="1" ht="33" customHeight="1" x14ac:dyDescent="0.25">
      <c r="A11" s="239" t="s">
        <v>187</v>
      </c>
      <c r="B11" s="240"/>
    </row>
    <row r="12" spans="1:3" s="238" customFormat="1" ht="33" customHeight="1" x14ac:dyDescent="0.25">
      <c r="A12" s="239" t="s">
        <v>186</v>
      </c>
      <c r="B12" s="240"/>
    </row>
    <row r="13" spans="1:3" s="238" customFormat="1" ht="33" customHeight="1" x14ac:dyDescent="0.25">
      <c r="A13" s="239" t="s">
        <v>188</v>
      </c>
      <c r="B13" s="240"/>
    </row>
    <row r="14" spans="1:3" s="238" customFormat="1" ht="33" customHeight="1" x14ac:dyDescent="0.25">
      <c r="A14" s="239" t="s">
        <v>172</v>
      </c>
      <c r="B14" s="240"/>
    </row>
    <row r="15" spans="1:3" s="238" customFormat="1" ht="33" customHeight="1" x14ac:dyDescent="0.25">
      <c r="A15" s="239" t="s">
        <v>168</v>
      </c>
      <c r="B15" s="240"/>
    </row>
    <row r="16" spans="1:3" s="238" customFormat="1" ht="33" customHeight="1" x14ac:dyDescent="0.25">
      <c r="A16" s="239" t="s">
        <v>169</v>
      </c>
      <c r="B16" s="240"/>
    </row>
    <row r="17" spans="1:3" s="238" customFormat="1" ht="33" customHeight="1" x14ac:dyDescent="0.25">
      <c r="A17" s="239" t="s">
        <v>170</v>
      </c>
      <c r="B17" s="240"/>
    </row>
    <row r="18" spans="1:3" s="238" customFormat="1" ht="33" customHeight="1" x14ac:dyDescent="0.25">
      <c r="A18" s="239" t="s">
        <v>173</v>
      </c>
      <c r="B18" s="240"/>
    </row>
    <row r="19" spans="1:3" s="238" customFormat="1" ht="33" customHeight="1" x14ac:dyDescent="0.25">
      <c r="A19" s="239" t="s">
        <v>174</v>
      </c>
      <c r="B19" s="240"/>
    </row>
    <row r="20" spans="1:3" s="238" customFormat="1" ht="33" customHeight="1" x14ac:dyDescent="0.25">
      <c r="A20" s="239" t="s">
        <v>175</v>
      </c>
      <c r="B20" s="240"/>
      <c r="C20" s="228"/>
    </row>
    <row r="21" spans="1:3" ht="33" customHeight="1" x14ac:dyDescent="0.25">
      <c r="A21" s="239" t="s">
        <v>176</v>
      </c>
      <c r="B21" s="240"/>
    </row>
    <row r="22" spans="1:3" s="242" customFormat="1" ht="33" customHeight="1" x14ac:dyDescent="0.25">
      <c r="A22" s="241"/>
      <c r="B22" s="241"/>
      <c r="C22" s="241"/>
    </row>
    <row r="23" spans="1:3" s="242" customFormat="1" ht="33" customHeight="1" x14ac:dyDescent="0.25">
      <c r="A23" s="243" t="s">
        <v>30</v>
      </c>
      <c r="B23" s="244"/>
      <c r="C23" s="244"/>
    </row>
    <row r="24" spans="1:3" s="246" customFormat="1" ht="33" customHeight="1" x14ac:dyDescent="0.25">
      <c r="A24" s="245" t="s">
        <v>31</v>
      </c>
      <c r="B24" s="308" t="s">
        <v>309</v>
      </c>
      <c r="C24" s="308" t="s">
        <v>310</v>
      </c>
    </row>
    <row r="25" spans="1:3" s="246" customFormat="1" ht="33" customHeight="1" x14ac:dyDescent="0.25">
      <c r="A25" s="247" t="s">
        <v>311</v>
      </c>
      <c r="B25" s="309"/>
      <c r="C25" s="309"/>
    </row>
    <row r="26" spans="1:3" s="242" customFormat="1" ht="33" customHeight="1" x14ac:dyDescent="0.25">
      <c r="A26" s="247" t="s">
        <v>312</v>
      </c>
      <c r="B26" s="309"/>
      <c r="C26" s="309"/>
    </row>
    <row r="27" spans="1:3" s="242" customFormat="1" ht="33" customHeight="1" x14ac:dyDescent="0.25">
      <c r="A27" s="247" t="s">
        <v>313</v>
      </c>
      <c r="B27" s="309"/>
      <c r="C27" s="309"/>
    </row>
    <row r="28" spans="1:3" s="242" customFormat="1" ht="33" customHeight="1" x14ac:dyDescent="0.25">
      <c r="A28" s="247" t="s">
        <v>314</v>
      </c>
      <c r="B28" s="309"/>
      <c r="C28" s="309"/>
    </row>
    <row r="29" spans="1:3" s="242" customFormat="1" ht="33" customHeight="1" x14ac:dyDescent="0.25">
      <c r="A29" s="228"/>
      <c r="B29" s="228"/>
      <c r="C29" s="228"/>
    </row>
    <row r="31" spans="1:3" ht="18" x14ac:dyDescent="0.25">
      <c r="A31" s="249" t="s">
        <v>137</v>
      </c>
      <c r="B31" s="250"/>
      <c r="C31" s="250"/>
    </row>
    <row r="32" spans="1:3" ht="14" x14ac:dyDescent="0.25">
      <c r="A32" s="251"/>
      <c r="B32" s="251"/>
      <c r="C32" s="251"/>
    </row>
    <row r="33" spans="1:3" s="242" customFormat="1" ht="33" customHeight="1" x14ac:dyDescent="0.25">
      <c r="A33" s="252" t="s">
        <v>184</v>
      </c>
      <c r="B33" s="252"/>
      <c r="C33" s="251"/>
    </row>
    <row r="34" spans="1:3" s="242" customFormat="1" ht="33" customHeight="1" x14ac:dyDescent="0.25">
      <c r="A34" s="253" t="s">
        <v>138</v>
      </c>
      <c r="B34" s="240" t="s">
        <v>139</v>
      </c>
      <c r="C34" s="251"/>
    </row>
    <row r="35" spans="1:3" s="242" customFormat="1" ht="33" customHeight="1" x14ac:dyDescent="0.25">
      <c r="A35" s="254" t="s">
        <v>146</v>
      </c>
      <c r="B35" s="255"/>
      <c r="C35" s="251"/>
    </row>
    <row r="36" spans="1:3" s="242" customFormat="1" ht="33" customHeight="1" x14ac:dyDescent="0.25">
      <c r="A36" s="254" t="s">
        <v>147</v>
      </c>
      <c r="B36" s="255"/>
      <c r="C36" s="251"/>
    </row>
    <row r="37" spans="1:3" s="242" customFormat="1" ht="33" customHeight="1" x14ac:dyDescent="0.25">
      <c r="A37" s="254" t="s">
        <v>151</v>
      </c>
      <c r="B37" s="255"/>
      <c r="C37" s="251"/>
    </row>
    <row r="38" spans="1:3" s="242" customFormat="1" ht="33" customHeight="1" x14ac:dyDescent="0.25">
      <c r="A38" s="254" t="s">
        <v>152</v>
      </c>
      <c r="B38" s="255"/>
      <c r="C38" s="251"/>
    </row>
    <row r="39" spans="1:3" s="242" customFormat="1" ht="33" customHeight="1" x14ac:dyDescent="0.25">
      <c r="A39" s="254" t="s">
        <v>163</v>
      </c>
      <c r="B39" s="255"/>
      <c r="C39" s="251"/>
    </row>
    <row r="40" spans="1:3" s="242" customFormat="1" ht="33" customHeight="1" x14ac:dyDescent="0.25">
      <c r="A40" s="254" t="s">
        <v>154</v>
      </c>
      <c r="B40" s="255"/>
      <c r="C40" s="251"/>
    </row>
    <row r="41" spans="1:3" s="242" customFormat="1" ht="33" customHeight="1" x14ac:dyDescent="0.25">
      <c r="A41" s="254" t="s">
        <v>156</v>
      </c>
      <c r="B41" s="255"/>
      <c r="C41" s="251"/>
    </row>
    <row r="42" spans="1:3" s="242" customFormat="1" ht="33" customHeight="1" x14ac:dyDescent="0.25">
      <c r="A42" s="254" t="s">
        <v>143</v>
      </c>
      <c r="B42" s="255"/>
      <c r="C42" s="251"/>
    </row>
    <row r="43" spans="1:3" s="242" customFormat="1" ht="33" customHeight="1" x14ac:dyDescent="0.25">
      <c r="A43" s="254" t="s">
        <v>144</v>
      </c>
      <c r="B43" s="255"/>
      <c r="C43" s="251"/>
    </row>
    <row r="44" spans="1:3" s="242" customFormat="1" ht="33" customHeight="1" x14ac:dyDescent="0.25">
      <c r="A44" s="254" t="s">
        <v>145</v>
      </c>
      <c r="B44" s="255"/>
      <c r="C44" s="251"/>
    </row>
    <row r="45" spans="1:3" s="242" customFormat="1" ht="33" customHeight="1" x14ac:dyDescent="0.25">
      <c r="A45" s="254" t="s">
        <v>315</v>
      </c>
      <c r="B45" s="255"/>
      <c r="C45" s="251"/>
    </row>
    <row r="46" spans="1:3" s="242" customFormat="1" ht="33" customHeight="1" x14ac:dyDescent="0.25">
      <c r="A46" s="254" t="s">
        <v>181</v>
      </c>
      <c r="B46" s="255"/>
      <c r="C46" s="251"/>
    </row>
    <row r="47" spans="1:3" s="242" customFormat="1" ht="33" customHeight="1" x14ac:dyDescent="0.25">
      <c r="A47" s="254" t="s">
        <v>171</v>
      </c>
      <c r="B47" s="255"/>
      <c r="C47" s="251"/>
    </row>
    <row r="48" spans="1:3" s="242" customFormat="1" ht="33" customHeight="1" x14ac:dyDescent="0.25">
      <c r="A48" s="254" t="s">
        <v>142</v>
      </c>
      <c r="B48" s="255"/>
      <c r="C48" s="251"/>
    </row>
    <row r="49" spans="1:3" s="242" customFormat="1" ht="33" customHeight="1" x14ac:dyDescent="0.25">
      <c r="A49" s="254" t="s">
        <v>141</v>
      </c>
      <c r="B49" s="255"/>
      <c r="C49" s="251"/>
    </row>
    <row r="50" spans="1:3" s="242" customFormat="1" ht="33" customHeight="1" x14ac:dyDescent="0.25">
      <c r="A50" s="254" t="s">
        <v>140</v>
      </c>
      <c r="B50" s="255"/>
      <c r="C50" s="251"/>
    </row>
    <row r="51" spans="1:3" s="242" customFormat="1" ht="33" customHeight="1" x14ac:dyDescent="0.25">
      <c r="A51" s="254" t="s">
        <v>166</v>
      </c>
      <c r="B51" s="255"/>
      <c r="C51" s="251"/>
    </row>
    <row r="52" spans="1:3" s="242" customFormat="1" ht="33" customHeight="1" x14ac:dyDescent="0.25">
      <c r="A52" s="254" t="s">
        <v>165</v>
      </c>
      <c r="B52" s="255"/>
      <c r="C52" s="251"/>
    </row>
    <row r="53" spans="1:3" s="242" customFormat="1" ht="33" customHeight="1" x14ac:dyDescent="0.25">
      <c r="A53" s="254" t="s">
        <v>155</v>
      </c>
      <c r="B53" s="255"/>
      <c r="C53" s="251"/>
    </row>
    <row r="54" spans="1:3" s="242" customFormat="1" ht="33" customHeight="1" x14ac:dyDescent="0.25">
      <c r="A54" s="254" t="s">
        <v>167</v>
      </c>
      <c r="B54" s="255"/>
      <c r="C54" s="251"/>
    </row>
    <row r="55" spans="1:3" s="242" customFormat="1" ht="33" customHeight="1" x14ac:dyDescent="0.25">
      <c r="A55" s="254" t="s">
        <v>183</v>
      </c>
      <c r="B55" s="255"/>
      <c r="C55" s="251"/>
    </row>
    <row r="56" spans="1:3" s="242" customFormat="1" ht="33" customHeight="1" x14ac:dyDescent="0.25">
      <c r="A56" s="254" t="s">
        <v>182</v>
      </c>
      <c r="B56" s="255"/>
      <c r="C56" s="251"/>
    </row>
    <row r="57" spans="1:3" s="242" customFormat="1" ht="33" customHeight="1" x14ac:dyDescent="0.25">
      <c r="A57" s="254" t="s">
        <v>180</v>
      </c>
      <c r="B57" s="255"/>
      <c r="C57" s="251"/>
    </row>
    <row r="58" spans="1:3" s="242" customFormat="1" ht="33" customHeight="1" x14ac:dyDescent="0.25">
      <c r="A58" s="254" t="s">
        <v>164</v>
      </c>
      <c r="B58" s="255"/>
      <c r="C58" s="251"/>
    </row>
    <row r="59" spans="1:3" s="242" customFormat="1" ht="33" customHeight="1" x14ac:dyDescent="0.25">
      <c r="A59" s="254" t="s">
        <v>150</v>
      </c>
      <c r="B59" s="255"/>
      <c r="C59" s="251"/>
    </row>
    <row r="60" spans="1:3" s="242" customFormat="1" ht="33" customHeight="1" x14ac:dyDescent="0.25">
      <c r="A60" s="254" t="s">
        <v>153</v>
      </c>
      <c r="B60" s="255"/>
      <c r="C60" s="251"/>
    </row>
    <row r="61" spans="1:3" s="242" customFormat="1" ht="33" customHeight="1" x14ac:dyDescent="0.25">
      <c r="A61" s="254" t="s">
        <v>148</v>
      </c>
      <c r="B61" s="255"/>
      <c r="C61" s="251"/>
    </row>
    <row r="62" spans="1:3" s="242" customFormat="1" ht="33" customHeight="1" x14ac:dyDescent="0.25">
      <c r="A62" s="254" t="s">
        <v>149</v>
      </c>
      <c r="B62" s="255"/>
      <c r="C62" s="251"/>
    </row>
    <row r="63" spans="1:3" s="242" customFormat="1" ht="33" customHeight="1" x14ac:dyDescent="0.25">
      <c r="A63" s="256"/>
      <c r="B63" s="257"/>
      <c r="C63" s="251"/>
    </row>
    <row r="64" spans="1:3" s="242" customFormat="1" ht="33" customHeight="1" x14ac:dyDescent="0.25">
      <c r="A64" s="258" t="s">
        <v>138</v>
      </c>
      <c r="B64" s="259" t="s">
        <v>157</v>
      </c>
      <c r="C64" s="251"/>
    </row>
    <row r="65" spans="1:4" s="242" customFormat="1" ht="33" customHeight="1" x14ac:dyDescent="0.25">
      <c r="A65" s="260" t="s">
        <v>161</v>
      </c>
      <c r="B65" s="255"/>
      <c r="C65" s="251"/>
    </row>
    <row r="66" spans="1:4" s="242" customFormat="1" ht="33" customHeight="1" x14ac:dyDescent="0.25">
      <c r="A66" s="254" t="s">
        <v>160</v>
      </c>
      <c r="B66" s="255"/>
      <c r="C66" s="251"/>
    </row>
    <row r="67" spans="1:4" s="242" customFormat="1" ht="33" customHeight="1" x14ac:dyDescent="0.25">
      <c r="A67" s="254" t="s">
        <v>159</v>
      </c>
      <c r="B67" s="255"/>
      <c r="C67" s="251"/>
    </row>
    <row r="68" spans="1:4" s="242" customFormat="1" ht="33" customHeight="1" x14ac:dyDescent="0.25">
      <c r="A68" s="254" t="s">
        <v>158</v>
      </c>
      <c r="B68" s="255"/>
      <c r="C68" s="251"/>
    </row>
    <row r="69" spans="1:4" s="242" customFormat="1" ht="33" customHeight="1" x14ac:dyDescent="0.25">
      <c r="A69" s="254" t="s">
        <v>190</v>
      </c>
      <c r="B69" s="255"/>
      <c r="C69" s="251"/>
    </row>
    <row r="70" spans="1:4" s="242" customFormat="1" ht="33" customHeight="1" x14ac:dyDescent="0.25">
      <c r="A70" s="254" t="s">
        <v>285</v>
      </c>
      <c r="B70" s="255"/>
      <c r="C70" s="251"/>
    </row>
    <row r="71" spans="1:4" s="242" customFormat="1" ht="33" customHeight="1" x14ac:dyDescent="0.25">
      <c r="A71" s="254" t="s">
        <v>286</v>
      </c>
      <c r="B71" s="255"/>
      <c r="C71" s="251"/>
    </row>
    <row r="72" spans="1:4" s="242" customFormat="1" ht="33" customHeight="1" x14ac:dyDescent="0.25">
      <c r="A72" s="260" t="s">
        <v>162</v>
      </c>
      <c r="B72" s="255"/>
      <c r="C72" s="251"/>
    </row>
    <row r="73" spans="1:4" s="242" customFormat="1" ht="33" customHeight="1" x14ac:dyDescent="0.25">
      <c r="A73" s="261"/>
      <c r="B73" s="255"/>
      <c r="C73" s="251"/>
    </row>
    <row r="74" spans="1:4" s="242" customFormat="1" ht="33" customHeight="1" x14ac:dyDescent="0.25">
      <c r="A74" s="258" t="s">
        <v>138</v>
      </c>
      <c r="B74" s="255"/>
      <c r="C74" s="251"/>
    </row>
    <row r="75" spans="1:4" s="242" customFormat="1" ht="33" customHeight="1" x14ac:dyDescent="0.25">
      <c r="A75" s="254" t="s">
        <v>316</v>
      </c>
      <c r="B75" s="255"/>
      <c r="C75" s="251"/>
    </row>
    <row r="76" spans="1:4" s="242" customFormat="1" ht="33" customHeight="1" x14ac:dyDescent="0.25">
      <c r="A76" s="254" t="s">
        <v>317</v>
      </c>
      <c r="B76" s="255"/>
      <c r="C76" s="251"/>
      <c r="D76" s="310"/>
    </row>
    <row r="77" spans="1:4" s="242" customFormat="1" ht="33" customHeight="1" x14ac:dyDescent="0.25">
      <c r="A77" s="254" t="s">
        <v>318</v>
      </c>
      <c r="B77" s="255"/>
      <c r="C77" s="251"/>
    </row>
    <row r="78" spans="1:4" s="242" customFormat="1" ht="33" customHeight="1" x14ac:dyDescent="0.25">
      <c r="A78" s="254" t="s">
        <v>319</v>
      </c>
      <c r="B78" s="255"/>
      <c r="C78" s="251"/>
    </row>
    <row r="79" spans="1:4" s="242" customFormat="1" ht="33" customHeight="1" x14ac:dyDescent="0.25">
      <c r="A79" s="254" t="s">
        <v>320</v>
      </c>
      <c r="B79" s="255"/>
      <c r="C79" s="251"/>
    </row>
    <row r="80" spans="1:4" ht="39.75" customHeight="1" x14ac:dyDescent="0.25">
      <c r="A80" s="254" t="s">
        <v>321</v>
      </c>
      <c r="B80" s="255"/>
    </row>
    <row r="81" spans="1:10" ht="39.75" customHeight="1" x14ac:dyDescent="0.25">
      <c r="A81" s="311"/>
      <c r="B81" s="248"/>
    </row>
    <row r="82" spans="1:10" ht="39.75" customHeight="1" x14ac:dyDescent="0.25">
      <c r="A82" s="261"/>
      <c r="B82" s="252"/>
    </row>
    <row r="83" spans="1:10" ht="39.75" customHeight="1" x14ac:dyDescent="0.25">
      <c r="A83" s="258" t="s">
        <v>138</v>
      </c>
      <c r="B83" s="259" t="s">
        <v>289</v>
      </c>
    </row>
    <row r="84" spans="1:10" ht="39.75" customHeight="1" x14ac:dyDescent="0.25">
      <c r="A84" s="254" t="s">
        <v>288</v>
      </c>
      <c r="B84" s="262"/>
    </row>
    <row r="85" spans="1:10" ht="39.75" customHeight="1" x14ac:dyDescent="0.25">
      <c r="A85" s="311"/>
      <c r="B85" s="248"/>
    </row>
    <row r="86" spans="1:10" s="264" customFormat="1" ht="18.75" customHeight="1" x14ac:dyDescent="0.35">
      <c r="A86" s="263" t="s">
        <v>32</v>
      </c>
      <c r="H86" s="228"/>
      <c r="I86" s="228"/>
      <c r="J86" s="228"/>
    </row>
    <row r="87" spans="1:10" s="264" customFormat="1" ht="18.75" customHeight="1" thickBot="1" x14ac:dyDescent="0.4">
      <c r="A87" s="263"/>
      <c r="H87" s="228"/>
      <c r="I87" s="228"/>
      <c r="J87" s="228"/>
    </row>
    <row r="88" spans="1:10" s="265" customFormat="1" ht="33" customHeight="1" x14ac:dyDescent="0.25">
      <c r="A88" s="242"/>
      <c r="B88" s="452" t="s">
        <v>33</v>
      </c>
      <c r="C88" s="453"/>
      <c r="H88" s="228"/>
      <c r="I88" s="228"/>
      <c r="J88" s="228"/>
    </row>
    <row r="89" spans="1:10" s="265" customFormat="1" ht="33" customHeight="1" thickBot="1" x14ac:dyDescent="0.3">
      <c r="A89" s="266" t="s">
        <v>34</v>
      </c>
      <c r="B89" s="267" t="s">
        <v>35</v>
      </c>
      <c r="C89" s="268" t="s">
        <v>36</v>
      </c>
    </row>
    <row r="90" spans="1:10" s="242" customFormat="1" ht="33" customHeight="1" x14ac:dyDescent="0.25">
      <c r="A90" s="269" t="s">
        <v>37</v>
      </c>
      <c r="B90" s="312"/>
      <c r="C90" s="313"/>
    </row>
    <row r="91" spans="1:10" s="242" customFormat="1" ht="33" customHeight="1" x14ac:dyDescent="0.25">
      <c r="A91" s="269" t="s">
        <v>38</v>
      </c>
      <c r="B91" s="314"/>
      <c r="C91" s="315"/>
    </row>
    <row r="92" spans="1:10" s="242" customFormat="1" ht="33" customHeight="1" x14ac:dyDescent="0.25">
      <c r="A92" s="269" t="s">
        <v>39</v>
      </c>
      <c r="B92" s="314"/>
      <c r="C92" s="315"/>
    </row>
    <row r="93" spans="1:10" s="242" customFormat="1" ht="33" customHeight="1" x14ac:dyDescent="0.25">
      <c r="A93" s="269" t="s">
        <v>40</v>
      </c>
      <c r="B93" s="314"/>
      <c r="C93" s="315"/>
    </row>
    <row r="94" spans="1:10" s="242" customFormat="1" ht="33" customHeight="1" x14ac:dyDescent="0.25">
      <c r="A94" s="269" t="s">
        <v>41</v>
      </c>
      <c r="B94" s="314"/>
      <c r="C94" s="315"/>
    </row>
    <row r="95" spans="1:10" s="242" customFormat="1" ht="33" customHeight="1" x14ac:dyDescent="0.25">
      <c r="A95" s="269" t="s">
        <v>42</v>
      </c>
      <c r="B95" s="314"/>
      <c r="C95" s="315"/>
    </row>
    <row r="96" spans="1:10" s="242" customFormat="1" ht="33" customHeight="1" thickBot="1" x14ac:dyDescent="0.3">
      <c r="A96" s="269" t="s">
        <v>43</v>
      </c>
      <c r="B96" s="316"/>
      <c r="C96" s="317"/>
    </row>
  </sheetData>
  <mergeCells count="4">
    <mergeCell ref="A2:B2"/>
    <mergeCell ref="A4:B4"/>
    <mergeCell ref="A8:B8"/>
    <mergeCell ref="B88:C88"/>
  </mergeCells>
  <pageMargins left="0.19685039370078741" right="0.19685039370078741" top="0.39370078740157483" bottom="0.19685039370078741" header="0.51181102362204722" footer="0.51181102362204722"/>
  <pageSetup paperSize="9" scale="85" orientation="portrait" horizontalDpi="4294967294" r:id="rId1"/>
  <headerFooter alignWithMargins="0"/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I8" sqref="I8"/>
    </sheetView>
  </sheetViews>
  <sheetFormatPr baseColWidth="10" defaultColWidth="11.453125" defaultRowHeight="10" x14ac:dyDescent="0.2"/>
  <cols>
    <col min="1" max="1" width="40.7265625" style="11" customWidth="1"/>
    <col min="2" max="2" width="20.7265625" style="11" customWidth="1"/>
    <col min="3" max="3" width="23" style="11" customWidth="1"/>
    <col min="4" max="6" width="22.7265625" style="11" customWidth="1"/>
    <col min="7" max="16384" width="11.453125" style="11"/>
  </cols>
  <sheetData>
    <row r="1" spans="1:6" ht="18.5" thickBot="1" x14ac:dyDescent="0.45">
      <c r="A1" s="226" t="str">
        <f>Explication!B1</f>
        <v>PRESTATIONS DE NETTOYAGE DU VAR</v>
      </c>
    </row>
    <row r="2" spans="1:6" ht="51.75" customHeight="1" thickTop="1" thickBot="1" x14ac:dyDescent="0.25">
      <c r="A2" s="156" t="str">
        <f>'détail de prix'!C2</f>
        <v>candidat1</v>
      </c>
      <c r="B2" s="287"/>
      <c r="C2" s="454" t="s">
        <v>212</v>
      </c>
      <c r="D2" s="455"/>
      <c r="E2" s="455"/>
      <c r="F2" s="455"/>
    </row>
    <row r="3" spans="1:6" ht="11" thickTop="1" thickBot="1" x14ac:dyDescent="0.25"/>
    <row r="4" spans="1:6" s="154" customFormat="1" ht="57.75" customHeight="1" thickBot="1" x14ac:dyDescent="0.3">
      <c r="A4" s="223" t="s">
        <v>191</v>
      </c>
      <c r="B4" s="144" t="s">
        <v>177</v>
      </c>
      <c r="C4" s="144" t="s">
        <v>178</v>
      </c>
      <c r="D4" s="144" t="s">
        <v>179</v>
      </c>
      <c r="E4" s="222" t="s">
        <v>276</v>
      </c>
      <c r="F4" s="222" t="s">
        <v>277</v>
      </c>
    </row>
    <row r="5" spans="1:6" s="149" customFormat="1" ht="25" customHeight="1" x14ac:dyDescent="0.25">
      <c r="A5" s="145"/>
      <c r="B5" s="146"/>
      <c r="C5" s="147"/>
      <c r="D5" s="148"/>
      <c r="E5" s="148"/>
      <c r="F5" s="148"/>
    </row>
    <row r="6" spans="1:6" s="149" customFormat="1" ht="25" customHeight="1" x14ac:dyDescent="0.25">
      <c r="A6" s="150"/>
      <c r="B6" s="151"/>
      <c r="C6" s="152"/>
      <c r="D6" s="153"/>
      <c r="E6" s="153"/>
      <c r="F6" s="153"/>
    </row>
    <row r="7" spans="1:6" s="149" customFormat="1" ht="25" customHeight="1" x14ac:dyDescent="0.25">
      <c r="A7" s="150"/>
      <c r="B7" s="151"/>
      <c r="C7" s="152"/>
      <c r="D7" s="153"/>
      <c r="E7" s="153"/>
      <c r="F7" s="153"/>
    </row>
    <row r="8" spans="1:6" s="149" customFormat="1" ht="25" customHeight="1" x14ac:dyDescent="0.25">
      <c r="A8" s="150"/>
      <c r="B8" s="151"/>
      <c r="C8" s="152"/>
      <c r="D8" s="153"/>
      <c r="E8" s="153"/>
      <c r="F8" s="153"/>
    </row>
    <row r="9" spans="1:6" s="149" customFormat="1" ht="25" customHeight="1" x14ac:dyDescent="0.25">
      <c r="A9" s="150"/>
      <c r="B9" s="151"/>
      <c r="C9" s="152"/>
      <c r="D9" s="153"/>
      <c r="E9" s="153"/>
      <c r="F9" s="153"/>
    </row>
    <row r="10" spans="1:6" s="149" customFormat="1" ht="25" customHeight="1" x14ac:dyDescent="0.25">
      <c r="A10" s="150"/>
      <c r="B10" s="151"/>
      <c r="C10" s="152"/>
      <c r="D10" s="153"/>
      <c r="E10" s="153"/>
      <c r="F10" s="153"/>
    </row>
    <row r="11" spans="1:6" s="149" customFormat="1" ht="25" customHeight="1" x14ac:dyDescent="0.25">
      <c r="A11" s="150"/>
      <c r="B11" s="151"/>
      <c r="C11" s="152"/>
      <c r="D11" s="153"/>
      <c r="E11" s="153"/>
      <c r="F11" s="153"/>
    </row>
    <row r="12" spans="1:6" s="149" customFormat="1" ht="25" customHeight="1" x14ac:dyDescent="0.25">
      <c r="A12" s="150"/>
      <c r="B12" s="151"/>
      <c r="C12" s="152"/>
      <c r="D12" s="153"/>
      <c r="E12" s="153"/>
      <c r="F12" s="153"/>
    </row>
    <row r="13" spans="1:6" s="149" customFormat="1" ht="25" customHeight="1" x14ac:dyDescent="0.25">
      <c r="A13" s="150"/>
      <c r="B13" s="151"/>
      <c r="C13" s="152"/>
      <c r="D13" s="153"/>
      <c r="E13" s="153"/>
      <c r="F13" s="153"/>
    </row>
    <row r="14" spans="1:6" s="149" customFormat="1" ht="25" customHeight="1" x14ac:dyDescent="0.25">
      <c r="A14" s="150"/>
      <c r="B14" s="151"/>
      <c r="C14" s="153"/>
      <c r="D14" s="153"/>
      <c r="E14" s="153"/>
      <c r="F14" s="153"/>
    </row>
    <row r="15" spans="1:6" s="149" customFormat="1" ht="25" customHeight="1" x14ac:dyDescent="0.25">
      <c r="A15" s="150"/>
      <c r="B15" s="151"/>
      <c r="C15" s="153"/>
      <c r="D15" s="153"/>
      <c r="E15" s="153"/>
      <c r="F15" s="153"/>
    </row>
    <row r="16" spans="1:6" s="149" customFormat="1" ht="25" customHeight="1" x14ac:dyDescent="0.25">
      <c r="A16" s="150"/>
      <c r="B16" s="151"/>
      <c r="C16" s="153"/>
      <c r="D16" s="153"/>
      <c r="E16" s="153"/>
      <c r="F16" s="153"/>
    </row>
    <row r="17" spans="1:6" s="149" customFormat="1" ht="25" customHeight="1" x14ac:dyDescent="0.25">
      <c r="A17" s="150"/>
      <c r="B17" s="151"/>
      <c r="C17" s="153"/>
      <c r="D17" s="153"/>
      <c r="E17" s="153"/>
      <c r="F17" s="153"/>
    </row>
    <row r="18" spans="1:6" s="149" customFormat="1" ht="25" customHeight="1" x14ac:dyDescent="0.25">
      <c r="A18" s="150"/>
      <c r="B18" s="151"/>
      <c r="C18" s="153"/>
      <c r="D18" s="153"/>
      <c r="E18" s="153"/>
      <c r="F18" s="153"/>
    </row>
    <row r="19" spans="1:6" s="149" customFormat="1" ht="25" customHeight="1" x14ac:dyDescent="0.25">
      <c r="A19" s="150"/>
      <c r="B19" s="151"/>
      <c r="C19" s="153"/>
      <c r="D19" s="153"/>
      <c r="E19" s="153"/>
      <c r="F19" s="153"/>
    </row>
    <row r="20" spans="1:6" s="149" customFormat="1" ht="25" customHeight="1" x14ac:dyDescent="0.25">
      <c r="A20" s="150"/>
      <c r="B20" s="151"/>
      <c r="C20" s="153"/>
      <c r="D20" s="153"/>
      <c r="E20" s="153"/>
      <c r="F20" s="153"/>
    </row>
    <row r="21" spans="1:6" s="149" customFormat="1" ht="25" customHeight="1" x14ac:dyDescent="0.25">
      <c r="A21" s="150"/>
      <c r="B21" s="151"/>
      <c r="C21" s="153"/>
      <c r="D21" s="153"/>
      <c r="E21" s="153"/>
      <c r="F21" s="153"/>
    </row>
    <row r="22" spans="1:6" s="149" customFormat="1" ht="25" customHeight="1" x14ac:dyDescent="0.25">
      <c r="A22" s="150"/>
      <c r="B22" s="151"/>
      <c r="C22" s="153"/>
      <c r="D22" s="153"/>
      <c r="E22" s="153"/>
      <c r="F22" s="153"/>
    </row>
    <row r="23" spans="1:6" s="149" customFormat="1" ht="25" customHeight="1" x14ac:dyDescent="0.25">
      <c r="A23" s="150"/>
      <c r="B23" s="151"/>
      <c r="C23" s="153"/>
      <c r="D23" s="153"/>
      <c r="E23" s="153"/>
      <c r="F23" s="153"/>
    </row>
    <row r="25" spans="1:6" s="161" customFormat="1" ht="21" customHeight="1" x14ac:dyDescent="0.25">
      <c r="A25" s="170" t="s">
        <v>206</v>
      </c>
    </row>
    <row r="27" spans="1:6" s="161" customFormat="1" ht="12.5" x14ac:dyDescent="0.25">
      <c r="A27" s="161" t="s">
        <v>207</v>
      </c>
    </row>
    <row r="28" spans="1:6" s="161" customFormat="1" ht="12.5" x14ac:dyDescent="0.25">
      <c r="A28" s="161" t="s">
        <v>208</v>
      </c>
    </row>
  </sheetData>
  <mergeCells count="1">
    <mergeCell ref="C2:F2"/>
  </mergeCells>
  <phoneticPr fontId="38" type="noConversion"/>
  <pageMargins left="0.7" right="0.7" top="0.75" bottom="0.75" header="0.3" footer="0.3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I11" sqref="I11"/>
    </sheetView>
  </sheetViews>
  <sheetFormatPr baseColWidth="10" defaultRowHeight="12.5" x14ac:dyDescent="0.25"/>
  <cols>
    <col min="1" max="1" width="21.81640625" style="161" customWidth="1"/>
    <col min="2" max="2" width="20.54296875" style="161" customWidth="1"/>
    <col min="3" max="4" width="19" style="161" customWidth="1"/>
    <col min="5" max="6" width="18.1796875" style="161" customWidth="1"/>
    <col min="7" max="7" width="20.26953125" style="161" customWidth="1"/>
    <col min="8" max="8" width="21.81640625" style="161" customWidth="1"/>
    <col min="9" max="9" width="23.1796875" style="161" customWidth="1"/>
    <col min="10" max="260" width="11.453125" style="161"/>
    <col min="261" max="261" width="19" style="161" customWidth="1"/>
    <col min="262" max="262" width="18.1796875" style="161" customWidth="1"/>
    <col min="263" max="263" width="19.1796875" style="161" customWidth="1"/>
    <col min="264" max="264" width="21.81640625" style="161" customWidth="1"/>
    <col min="265" max="265" width="23.1796875" style="161" customWidth="1"/>
    <col min="266" max="516" width="11.453125" style="161"/>
    <col min="517" max="517" width="19" style="161" customWidth="1"/>
    <col min="518" max="518" width="18.1796875" style="161" customWidth="1"/>
    <col min="519" max="519" width="19.1796875" style="161" customWidth="1"/>
    <col min="520" max="520" width="21.81640625" style="161" customWidth="1"/>
    <col min="521" max="521" width="23.1796875" style="161" customWidth="1"/>
    <col min="522" max="772" width="11.453125" style="161"/>
    <col min="773" max="773" width="19" style="161" customWidth="1"/>
    <col min="774" max="774" width="18.1796875" style="161" customWidth="1"/>
    <col min="775" max="775" width="19.1796875" style="161" customWidth="1"/>
    <col min="776" max="776" width="21.81640625" style="161" customWidth="1"/>
    <col min="777" max="777" width="23.1796875" style="161" customWidth="1"/>
    <col min="778" max="1028" width="11.453125" style="161"/>
    <col min="1029" max="1029" width="19" style="161" customWidth="1"/>
    <col min="1030" max="1030" width="18.1796875" style="161" customWidth="1"/>
    <col min="1031" max="1031" width="19.1796875" style="161" customWidth="1"/>
    <col min="1032" max="1032" width="21.81640625" style="161" customWidth="1"/>
    <col min="1033" max="1033" width="23.1796875" style="161" customWidth="1"/>
    <col min="1034" max="1284" width="11.453125" style="161"/>
    <col min="1285" max="1285" width="19" style="161" customWidth="1"/>
    <col min="1286" max="1286" width="18.1796875" style="161" customWidth="1"/>
    <col min="1287" max="1287" width="19.1796875" style="161" customWidth="1"/>
    <col min="1288" max="1288" width="21.81640625" style="161" customWidth="1"/>
    <col min="1289" max="1289" width="23.1796875" style="161" customWidth="1"/>
    <col min="1290" max="1540" width="11.453125" style="161"/>
    <col min="1541" max="1541" width="19" style="161" customWidth="1"/>
    <col min="1542" max="1542" width="18.1796875" style="161" customWidth="1"/>
    <col min="1543" max="1543" width="19.1796875" style="161" customWidth="1"/>
    <col min="1544" max="1544" width="21.81640625" style="161" customWidth="1"/>
    <col min="1545" max="1545" width="23.1796875" style="161" customWidth="1"/>
    <col min="1546" max="1796" width="11.453125" style="161"/>
    <col min="1797" max="1797" width="19" style="161" customWidth="1"/>
    <col min="1798" max="1798" width="18.1796875" style="161" customWidth="1"/>
    <col min="1799" max="1799" width="19.1796875" style="161" customWidth="1"/>
    <col min="1800" max="1800" width="21.81640625" style="161" customWidth="1"/>
    <col min="1801" max="1801" width="23.1796875" style="161" customWidth="1"/>
    <col min="1802" max="2052" width="11.453125" style="161"/>
    <col min="2053" max="2053" width="19" style="161" customWidth="1"/>
    <col min="2054" max="2054" width="18.1796875" style="161" customWidth="1"/>
    <col min="2055" max="2055" width="19.1796875" style="161" customWidth="1"/>
    <col min="2056" max="2056" width="21.81640625" style="161" customWidth="1"/>
    <col min="2057" max="2057" width="23.1796875" style="161" customWidth="1"/>
    <col min="2058" max="2308" width="11.453125" style="161"/>
    <col min="2309" max="2309" width="19" style="161" customWidth="1"/>
    <col min="2310" max="2310" width="18.1796875" style="161" customWidth="1"/>
    <col min="2311" max="2311" width="19.1796875" style="161" customWidth="1"/>
    <col min="2312" max="2312" width="21.81640625" style="161" customWidth="1"/>
    <col min="2313" max="2313" width="23.1796875" style="161" customWidth="1"/>
    <col min="2314" max="2564" width="11.453125" style="161"/>
    <col min="2565" max="2565" width="19" style="161" customWidth="1"/>
    <col min="2566" max="2566" width="18.1796875" style="161" customWidth="1"/>
    <col min="2567" max="2567" width="19.1796875" style="161" customWidth="1"/>
    <col min="2568" max="2568" width="21.81640625" style="161" customWidth="1"/>
    <col min="2569" max="2569" width="23.1796875" style="161" customWidth="1"/>
    <col min="2570" max="2820" width="11.453125" style="161"/>
    <col min="2821" max="2821" width="19" style="161" customWidth="1"/>
    <col min="2822" max="2822" width="18.1796875" style="161" customWidth="1"/>
    <col min="2823" max="2823" width="19.1796875" style="161" customWidth="1"/>
    <col min="2824" max="2824" width="21.81640625" style="161" customWidth="1"/>
    <col min="2825" max="2825" width="23.1796875" style="161" customWidth="1"/>
    <col min="2826" max="3076" width="11.453125" style="161"/>
    <col min="3077" max="3077" width="19" style="161" customWidth="1"/>
    <col min="3078" max="3078" width="18.1796875" style="161" customWidth="1"/>
    <col min="3079" max="3079" width="19.1796875" style="161" customWidth="1"/>
    <col min="3080" max="3080" width="21.81640625" style="161" customWidth="1"/>
    <col min="3081" max="3081" width="23.1796875" style="161" customWidth="1"/>
    <col min="3082" max="3332" width="11.453125" style="161"/>
    <col min="3333" max="3333" width="19" style="161" customWidth="1"/>
    <col min="3334" max="3334" width="18.1796875" style="161" customWidth="1"/>
    <col min="3335" max="3335" width="19.1796875" style="161" customWidth="1"/>
    <col min="3336" max="3336" width="21.81640625" style="161" customWidth="1"/>
    <col min="3337" max="3337" width="23.1796875" style="161" customWidth="1"/>
    <col min="3338" max="3588" width="11.453125" style="161"/>
    <col min="3589" max="3589" width="19" style="161" customWidth="1"/>
    <col min="3590" max="3590" width="18.1796875" style="161" customWidth="1"/>
    <col min="3591" max="3591" width="19.1796875" style="161" customWidth="1"/>
    <col min="3592" max="3592" width="21.81640625" style="161" customWidth="1"/>
    <col min="3593" max="3593" width="23.1796875" style="161" customWidth="1"/>
    <col min="3594" max="3844" width="11.453125" style="161"/>
    <col min="3845" max="3845" width="19" style="161" customWidth="1"/>
    <col min="3846" max="3846" width="18.1796875" style="161" customWidth="1"/>
    <col min="3847" max="3847" width="19.1796875" style="161" customWidth="1"/>
    <col min="3848" max="3848" width="21.81640625" style="161" customWidth="1"/>
    <col min="3849" max="3849" width="23.1796875" style="161" customWidth="1"/>
    <col min="3850" max="4100" width="11.453125" style="161"/>
    <col min="4101" max="4101" width="19" style="161" customWidth="1"/>
    <col min="4102" max="4102" width="18.1796875" style="161" customWidth="1"/>
    <col min="4103" max="4103" width="19.1796875" style="161" customWidth="1"/>
    <col min="4104" max="4104" width="21.81640625" style="161" customWidth="1"/>
    <col min="4105" max="4105" width="23.1796875" style="161" customWidth="1"/>
    <col min="4106" max="4356" width="11.453125" style="161"/>
    <col min="4357" max="4357" width="19" style="161" customWidth="1"/>
    <col min="4358" max="4358" width="18.1796875" style="161" customWidth="1"/>
    <col min="4359" max="4359" width="19.1796875" style="161" customWidth="1"/>
    <col min="4360" max="4360" width="21.81640625" style="161" customWidth="1"/>
    <col min="4361" max="4361" width="23.1796875" style="161" customWidth="1"/>
    <col min="4362" max="4612" width="11.453125" style="161"/>
    <col min="4613" max="4613" width="19" style="161" customWidth="1"/>
    <col min="4614" max="4614" width="18.1796875" style="161" customWidth="1"/>
    <col min="4615" max="4615" width="19.1796875" style="161" customWidth="1"/>
    <col min="4616" max="4616" width="21.81640625" style="161" customWidth="1"/>
    <col min="4617" max="4617" width="23.1796875" style="161" customWidth="1"/>
    <col min="4618" max="4868" width="11.453125" style="161"/>
    <col min="4869" max="4869" width="19" style="161" customWidth="1"/>
    <col min="4870" max="4870" width="18.1796875" style="161" customWidth="1"/>
    <col min="4871" max="4871" width="19.1796875" style="161" customWidth="1"/>
    <col min="4872" max="4872" width="21.81640625" style="161" customWidth="1"/>
    <col min="4873" max="4873" width="23.1796875" style="161" customWidth="1"/>
    <col min="4874" max="5124" width="11.453125" style="161"/>
    <col min="5125" max="5125" width="19" style="161" customWidth="1"/>
    <col min="5126" max="5126" width="18.1796875" style="161" customWidth="1"/>
    <col min="5127" max="5127" width="19.1796875" style="161" customWidth="1"/>
    <col min="5128" max="5128" width="21.81640625" style="161" customWidth="1"/>
    <col min="5129" max="5129" width="23.1796875" style="161" customWidth="1"/>
    <col min="5130" max="5380" width="11.453125" style="161"/>
    <col min="5381" max="5381" width="19" style="161" customWidth="1"/>
    <col min="5382" max="5382" width="18.1796875" style="161" customWidth="1"/>
    <col min="5383" max="5383" width="19.1796875" style="161" customWidth="1"/>
    <col min="5384" max="5384" width="21.81640625" style="161" customWidth="1"/>
    <col min="5385" max="5385" width="23.1796875" style="161" customWidth="1"/>
    <col min="5386" max="5636" width="11.453125" style="161"/>
    <col min="5637" max="5637" width="19" style="161" customWidth="1"/>
    <col min="5638" max="5638" width="18.1796875" style="161" customWidth="1"/>
    <col min="5639" max="5639" width="19.1796875" style="161" customWidth="1"/>
    <col min="5640" max="5640" width="21.81640625" style="161" customWidth="1"/>
    <col min="5641" max="5641" width="23.1796875" style="161" customWidth="1"/>
    <col min="5642" max="5892" width="11.453125" style="161"/>
    <col min="5893" max="5893" width="19" style="161" customWidth="1"/>
    <col min="5894" max="5894" width="18.1796875" style="161" customWidth="1"/>
    <col min="5895" max="5895" width="19.1796875" style="161" customWidth="1"/>
    <col min="5896" max="5896" width="21.81640625" style="161" customWidth="1"/>
    <col min="5897" max="5897" width="23.1796875" style="161" customWidth="1"/>
    <col min="5898" max="6148" width="11.453125" style="161"/>
    <col min="6149" max="6149" width="19" style="161" customWidth="1"/>
    <col min="6150" max="6150" width="18.1796875" style="161" customWidth="1"/>
    <col min="6151" max="6151" width="19.1796875" style="161" customWidth="1"/>
    <col min="6152" max="6152" width="21.81640625" style="161" customWidth="1"/>
    <col min="6153" max="6153" width="23.1796875" style="161" customWidth="1"/>
    <col min="6154" max="6404" width="11.453125" style="161"/>
    <col min="6405" max="6405" width="19" style="161" customWidth="1"/>
    <col min="6406" max="6406" width="18.1796875" style="161" customWidth="1"/>
    <col min="6407" max="6407" width="19.1796875" style="161" customWidth="1"/>
    <col min="6408" max="6408" width="21.81640625" style="161" customWidth="1"/>
    <col min="6409" max="6409" width="23.1796875" style="161" customWidth="1"/>
    <col min="6410" max="6660" width="11.453125" style="161"/>
    <col min="6661" max="6661" width="19" style="161" customWidth="1"/>
    <col min="6662" max="6662" width="18.1796875" style="161" customWidth="1"/>
    <col min="6663" max="6663" width="19.1796875" style="161" customWidth="1"/>
    <col min="6664" max="6664" width="21.81640625" style="161" customWidth="1"/>
    <col min="6665" max="6665" width="23.1796875" style="161" customWidth="1"/>
    <col min="6666" max="6916" width="11.453125" style="161"/>
    <col min="6917" max="6917" width="19" style="161" customWidth="1"/>
    <col min="6918" max="6918" width="18.1796875" style="161" customWidth="1"/>
    <col min="6919" max="6919" width="19.1796875" style="161" customWidth="1"/>
    <col min="6920" max="6920" width="21.81640625" style="161" customWidth="1"/>
    <col min="6921" max="6921" width="23.1796875" style="161" customWidth="1"/>
    <col min="6922" max="7172" width="11.453125" style="161"/>
    <col min="7173" max="7173" width="19" style="161" customWidth="1"/>
    <col min="7174" max="7174" width="18.1796875" style="161" customWidth="1"/>
    <col min="7175" max="7175" width="19.1796875" style="161" customWidth="1"/>
    <col min="7176" max="7176" width="21.81640625" style="161" customWidth="1"/>
    <col min="7177" max="7177" width="23.1796875" style="161" customWidth="1"/>
    <col min="7178" max="7428" width="11.453125" style="161"/>
    <col min="7429" max="7429" width="19" style="161" customWidth="1"/>
    <col min="7430" max="7430" width="18.1796875" style="161" customWidth="1"/>
    <col min="7431" max="7431" width="19.1796875" style="161" customWidth="1"/>
    <col min="7432" max="7432" width="21.81640625" style="161" customWidth="1"/>
    <col min="7433" max="7433" width="23.1796875" style="161" customWidth="1"/>
    <col min="7434" max="7684" width="11.453125" style="161"/>
    <col min="7685" max="7685" width="19" style="161" customWidth="1"/>
    <col min="7686" max="7686" width="18.1796875" style="161" customWidth="1"/>
    <col min="7687" max="7687" width="19.1796875" style="161" customWidth="1"/>
    <col min="7688" max="7688" width="21.81640625" style="161" customWidth="1"/>
    <col min="7689" max="7689" width="23.1796875" style="161" customWidth="1"/>
    <col min="7690" max="7940" width="11.453125" style="161"/>
    <col min="7941" max="7941" width="19" style="161" customWidth="1"/>
    <col min="7942" max="7942" width="18.1796875" style="161" customWidth="1"/>
    <col min="7943" max="7943" width="19.1796875" style="161" customWidth="1"/>
    <col min="7944" max="7944" width="21.81640625" style="161" customWidth="1"/>
    <col min="7945" max="7945" width="23.1796875" style="161" customWidth="1"/>
    <col min="7946" max="8196" width="11.453125" style="161"/>
    <col min="8197" max="8197" width="19" style="161" customWidth="1"/>
    <col min="8198" max="8198" width="18.1796875" style="161" customWidth="1"/>
    <col min="8199" max="8199" width="19.1796875" style="161" customWidth="1"/>
    <col min="8200" max="8200" width="21.81640625" style="161" customWidth="1"/>
    <col min="8201" max="8201" width="23.1796875" style="161" customWidth="1"/>
    <col min="8202" max="8452" width="11.453125" style="161"/>
    <col min="8453" max="8453" width="19" style="161" customWidth="1"/>
    <col min="8454" max="8454" width="18.1796875" style="161" customWidth="1"/>
    <col min="8455" max="8455" width="19.1796875" style="161" customWidth="1"/>
    <col min="8456" max="8456" width="21.81640625" style="161" customWidth="1"/>
    <col min="8457" max="8457" width="23.1796875" style="161" customWidth="1"/>
    <col min="8458" max="8708" width="11.453125" style="161"/>
    <col min="8709" max="8709" width="19" style="161" customWidth="1"/>
    <col min="8710" max="8710" width="18.1796875" style="161" customWidth="1"/>
    <col min="8711" max="8711" width="19.1796875" style="161" customWidth="1"/>
    <col min="8712" max="8712" width="21.81640625" style="161" customWidth="1"/>
    <col min="8713" max="8713" width="23.1796875" style="161" customWidth="1"/>
    <col min="8714" max="8964" width="11.453125" style="161"/>
    <col min="8965" max="8965" width="19" style="161" customWidth="1"/>
    <col min="8966" max="8966" width="18.1796875" style="161" customWidth="1"/>
    <col min="8967" max="8967" width="19.1796875" style="161" customWidth="1"/>
    <col min="8968" max="8968" width="21.81640625" style="161" customWidth="1"/>
    <col min="8969" max="8969" width="23.1796875" style="161" customWidth="1"/>
    <col min="8970" max="9220" width="11.453125" style="161"/>
    <col min="9221" max="9221" width="19" style="161" customWidth="1"/>
    <col min="9222" max="9222" width="18.1796875" style="161" customWidth="1"/>
    <col min="9223" max="9223" width="19.1796875" style="161" customWidth="1"/>
    <col min="9224" max="9224" width="21.81640625" style="161" customWidth="1"/>
    <col min="9225" max="9225" width="23.1796875" style="161" customWidth="1"/>
    <col min="9226" max="9476" width="11.453125" style="161"/>
    <col min="9477" max="9477" width="19" style="161" customWidth="1"/>
    <col min="9478" max="9478" width="18.1796875" style="161" customWidth="1"/>
    <col min="9479" max="9479" width="19.1796875" style="161" customWidth="1"/>
    <col min="9480" max="9480" width="21.81640625" style="161" customWidth="1"/>
    <col min="9481" max="9481" width="23.1796875" style="161" customWidth="1"/>
    <col min="9482" max="9732" width="11.453125" style="161"/>
    <col min="9733" max="9733" width="19" style="161" customWidth="1"/>
    <col min="9734" max="9734" width="18.1796875" style="161" customWidth="1"/>
    <col min="9735" max="9735" width="19.1796875" style="161" customWidth="1"/>
    <col min="9736" max="9736" width="21.81640625" style="161" customWidth="1"/>
    <col min="9737" max="9737" width="23.1796875" style="161" customWidth="1"/>
    <col min="9738" max="9988" width="11.453125" style="161"/>
    <col min="9989" max="9989" width="19" style="161" customWidth="1"/>
    <col min="9990" max="9990" width="18.1796875" style="161" customWidth="1"/>
    <col min="9991" max="9991" width="19.1796875" style="161" customWidth="1"/>
    <col min="9992" max="9992" width="21.81640625" style="161" customWidth="1"/>
    <col min="9993" max="9993" width="23.1796875" style="161" customWidth="1"/>
    <col min="9994" max="10244" width="11.453125" style="161"/>
    <col min="10245" max="10245" width="19" style="161" customWidth="1"/>
    <col min="10246" max="10246" width="18.1796875" style="161" customWidth="1"/>
    <col min="10247" max="10247" width="19.1796875" style="161" customWidth="1"/>
    <col min="10248" max="10248" width="21.81640625" style="161" customWidth="1"/>
    <col min="10249" max="10249" width="23.1796875" style="161" customWidth="1"/>
    <col min="10250" max="10500" width="11.453125" style="161"/>
    <col min="10501" max="10501" width="19" style="161" customWidth="1"/>
    <col min="10502" max="10502" width="18.1796875" style="161" customWidth="1"/>
    <col min="10503" max="10503" width="19.1796875" style="161" customWidth="1"/>
    <col min="10504" max="10504" width="21.81640625" style="161" customWidth="1"/>
    <col min="10505" max="10505" width="23.1796875" style="161" customWidth="1"/>
    <col min="10506" max="10756" width="11.453125" style="161"/>
    <col min="10757" max="10757" width="19" style="161" customWidth="1"/>
    <col min="10758" max="10758" width="18.1796875" style="161" customWidth="1"/>
    <col min="10759" max="10759" width="19.1796875" style="161" customWidth="1"/>
    <col min="10760" max="10760" width="21.81640625" style="161" customWidth="1"/>
    <col min="10761" max="10761" width="23.1796875" style="161" customWidth="1"/>
    <col min="10762" max="11012" width="11.453125" style="161"/>
    <col min="11013" max="11013" width="19" style="161" customWidth="1"/>
    <col min="11014" max="11014" width="18.1796875" style="161" customWidth="1"/>
    <col min="11015" max="11015" width="19.1796875" style="161" customWidth="1"/>
    <col min="11016" max="11016" width="21.81640625" style="161" customWidth="1"/>
    <col min="11017" max="11017" width="23.1796875" style="161" customWidth="1"/>
    <col min="11018" max="11268" width="11.453125" style="161"/>
    <col min="11269" max="11269" width="19" style="161" customWidth="1"/>
    <col min="11270" max="11270" width="18.1796875" style="161" customWidth="1"/>
    <col min="11271" max="11271" width="19.1796875" style="161" customWidth="1"/>
    <col min="11272" max="11272" width="21.81640625" style="161" customWidth="1"/>
    <col min="11273" max="11273" width="23.1796875" style="161" customWidth="1"/>
    <col min="11274" max="11524" width="11.453125" style="161"/>
    <col min="11525" max="11525" width="19" style="161" customWidth="1"/>
    <col min="11526" max="11526" width="18.1796875" style="161" customWidth="1"/>
    <col min="11527" max="11527" width="19.1796875" style="161" customWidth="1"/>
    <col min="11528" max="11528" width="21.81640625" style="161" customWidth="1"/>
    <col min="11529" max="11529" width="23.1796875" style="161" customWidth="1"/>
    <col min="11530" max="11780" width="11.453125" style="161"/>
    <col min="11781" max="11781" width="19" style="161" customWidth="1"/>
    <col min="11782" max="11782" width="18.1796875" style="161" customWidth="1"/>
    <col min="11783" max="11783" width="19.1796875" style="161" customWidth="1"/>
    <col min="11784" max="11784" width="21.81640625" style="161" customWidth="1"/>
    <col min="11785" max="11785" width="23.1796875" style="161" customWidth="1"/>
    <col min="11786" max="12036" width="11.453125" style="161"/>
    <col min="12037" max="12037" width="19" style="161" customWidth="1"/>
    <col min="12038" max="12038" width="18.1796875" style="161" customWidth="1"/>
    <col min="12039" max="12039" width="19.1796875" style="161" customWidth="1"/>
    <col min="12040" max="12040" width="21.81640625" style="161" customWidth="1"/>
    <col min="12041" max="12041" width="23.1796875" style="161" customWidth="1"/>
    <col min="12042" max="12292" width="11.453125" style="161"/>
    <col min="12293" max="12293" width="19" style="161" customWidth="1"/>
    <col min="12294" max="12294" width="18.1796875" style="161" customWidth="1"/>
    <col min="12295" max="12295" width="19.1796875" style="161" customWidth="1"/>
    <col min="12296" max="12296" width="21.81640625" style="161" customWidth="1"/>
    <col min="12297" max="12297" width="23.1796875" style="161" customWidth="1"/>
    <col min="12298" max="12548" width="11.453125" style="161"/>
    <col min="12549" max="12549" width="19" style="161" customWidth="1"/>
    <col min="12550" max="12550" width="18.1796875" style="161" customWidth="1"/>
    <col min="12551" max="12551" width="19.1796875" style="161" customWidth="1"/>
    <col min="12552" max="12552" width="21.81640625" style="161" customWidth="1"/>
    <col min="12553" max="12553" width="23.1796875" style="161" customWidth="1"/>
    <col min="12554" max="12804" width="11.453125" style="161"/>
    <col min="12805" max="12805" width="19" style="161" customWidth="1"/>
    <col min="12806" max="12806" width="18.1796875" style="161" customWidth="1"/>
    <col min="12807" max="12807" width="19.1796875" style="161" customWidth="1"/>
    <col min="12808" max="12808" width="21.81640625" style="161" customWidth="1"/>
    <col min="12809" max="12809" width="23.1796875" style="161" customWidth="1"/>
    <col min="12810" max="13060" width="11.453125" style="161"/>
    <col min="13061" max="13061" width="19" style="161" customWidth="1"/>
    <col min="13062" max="13062" width="18.1796875" style="161" customWidth="1"/>
    <col min="13063" max="13063" width="19.1796875" style="161" customWidth="1"/>
    <col min="13064" max="13064" width="21.81640625" style="161" customWidth="1"/>
    <col min="13065" max="13065" width="23.1796875" style="161" customWidth="1"/>
    <col min="13066" max="13316" width="11.453125" style="161"/>
    <col min="13317" max="13317" width="19" style="161" customWidth="1"/>
    <col min="13318" max="13318" width="18.1796875" style="161" customWidth="1"/>
    <col min="13319" max="13319" width="19.1796875" style="161" customWidth="1"/>
    <col min="13320" max="13320" width="21.81640625" style="161" customWidth="1"/>
    <col min="13321" max="13321" width="23.1796875" style="161" customWidth="1"/>
    <col min="13322" max="13572" width="11.453125" style="161"/>
    <col min="13573" max="13573" width="19" style="161" customWidth="1"/>
    <col min="13574" max="13574" width="18.1796875" style="161" customWidth="1"/>
    <col min="13575" max="13575" width="19.1796875" style="161" customWidth="1"/>
    <col min="13576" max="13576" width="21.81640625" style="161" customWidth="1"/>
    <col min="13577" max="13577" width="23.1796875" style="161" customWidth="1"/>
    <col min="13578" max="13828" width="11.453125" style="161"/>
    <col min="13829" max="13829" width="19" style="161" customWidth="1"/>
    <col min="13830" max="13830" width="18.1796875" style="161" customWidth="1"/>
    <col min="13831" max="13831" width="19.1796875" style="161" customWidth="1"/>
    <col min="13832" max="13832" width="21.81640625" style="161" customWidth="1"/>
    <col min="13833" max="13833" width="23.1796875" style="161" customWidth="1"/>
    <col min="13834" max="14084" width="11.453125" style="161"/>
    <col min="14085" max="14085" width="19" style="161" customWidth="1"/>
    <col min="14086" max="14086" width="18.1796875" style="161" customWidth="1"/>
    <col min="14087" max="14087" width="19.1796875" style="161" customWidth="1"/>
    <col min="14088" max="14088" width="21.81640625" style="161" customWidth="1"/>
    <col min="14089" max="14089" width="23.1796875" style="161" customWidth="1"/>
    <col min="14090" max="14340" width="11.453125" style="161"/>
    <col min="14341" max="14341" width="19" style="161" customWidth="1"/>
    <col min="14342" max="14342" width="18.1796875" style="161" customWidth="1"/>
    <col min="14343" max="14343" width="19.1796875" style="161" customWidth="1"/>
    <col min="14344" max="14344" width="21.81640625" style="161" customWidth="1"/>
    <col min="14345" max="14345" width="23.1796875" style="161" customWidth="1"/>
    <col min="14346" max="14596" width="11.453125" style="161"/>
    <col min="14597" max="14597" width="19" style="161" customWidth="1"/>
    <col min="14598" max="14598" width="18.1796875" style="161" customWidth="1"/>
    <col min="14599" max="14599" width="19.1796875" style="161" customWidth="1"/>
    <col min="14600" max="14600" width="21.81640625" style="161" customWidth="1"/>
    <col min="14601" max="14601" width="23.1796875" style="161" customWidth="1"/>
    <col min="14602" max="14852" width="11.453125" style="161"/>
    <col min="14853" max="14853" width="19" style="161" customWidth="1"/>
    <col min="14854" max="14854" width="18.1796875" style="161" customWidth="1"/>
    <col min="14855" max="14855" width="19.1796875" style="161" customWidth="1"/>
    <col min="14856" max="14856" width="21.81640625" style="161" customWidth="1"/>
    <col min="14857" max="14857" width="23.1796875" style="161" customWidth="1"/>
    <col min="14858" max="15108" width="11.453125" style="161"/>
    <col min="15109" max="15109" width="19" style="161" customWidth="1"/>
    <col min="15110" max="15110" width="18.1796875" style="161" customWidth="1"/>
    <col min="15111" max="15111" width="19.1796875" style="161" customWidth="1"/>
    <col min="15112" max="15112" width="21.81640625" style="161" customWidth="1"/>
    <col min="15113" max="15113" width="23.1796875" style="161" customWidth="1"/>
    <col min="15114" max="15364" width="11.453125" style="161"/>
    <col min="15365" max="15365" width="19" style="161" customWidth="1"/>
    <col min="15366" max="15366" width="18.1796875" style="161" customWidth="1"/>
    <col min="15367" max="15367" width="19.1796875" style="161" customWidth="1"/>
    <col min="15368" max="15368" width="21.81640625" style="161" customWidth="1"/>
    <col min="15369" max="15369" width="23.1796875" style="161" customWidth="1"/>
    <col min="15370" max="15620" width="11.453125" style="161"/>
    <col min="15621" max="15621" width="19" style="161" customWidth="1"/>
    <col min="15622" max="15622" width="18.1796875" style="161" customWidth="1"/>
    <col min="15623" max="15623" width="19.1796875" style="161" customWidth="1"/>
    <col min="15624" max="15624" width="21.81640625" style="161" customWidth="1"/>
    <col min="15625" max="15625" width="23.1796875" style="161" customWidth="1"/>
    <col min="15626" max="15876" width="11.453125" style="161"/>
    <col min="15877" max="15877" width="19" style="161" customWidth="1"/>
    <col min="15878" max="15878" width="18.1796875" style="161" customWidth="1"/>
    <col min="15879" max="15879" width="19.1796875" style="161" customWidth="1"/>
    <col min="15880" max="15880" width="21.81640625" style="161" customWidth="1"/>
    <col min="15881" max="15881" width="23.1796875" style="161" customWidth="1"/>
    <col min="15882" max="16132" width="11.453125" style="161"/>
    <col min="16133" max="16133" width="19" style="161" customWidth="1"/>
    <col min="16134" max="16134" width="18.1796875" style="161" customWidth="1"/>
    <col min="16135" max="16135" width="19.1796875" style="161" customWidth="1"/>
    <col min="16136" max="16136" width="21.81640625" style="161" customWidth="1"/>
    <col min="16137" max="16137" width="23.1796875" style="161" customWidth="1"/>
    <col min="16138" max="16384" width="11.453125" style="161"/>
  </cols>
  <sheetData>
    <row r="1" spans="1:9" ht="20" x14ac:dyDescent="0.4">
      <c r="A1" s="227" t="str">
        <f>Explication!B1</f>
        <v>PRESTATIONS DE NETTOYAGE DU VAR</v>
      </c>
    </row>
    <row r="2" spans="1:9" ht="13" thickBot="1" x14ac:dyDescent="0.3"/>
    <row r="3" spans="1:9" ht="33.75" customHeight="1" thickTop="1" thickBot="1" x14ac:dyDescent="0.3">
      <c r="B3" s="172" t="str">
        <f>'détail de prix'!C2</f>
        <v>candidat1</v>
      </c>
      <c r="C3" s="456" t="s">
        <v>281</v>
      </c>
      <c r="D3" s="456"/>
      <c r="E3" s="456"/>
      <c r="F3" s="456"/>
      <c r="G3" s="456"/>
      <c r="H3" s="456"/>
      <c r="I3" s="171"/>
    </row>
    <row r="4" spans="1:9" ht="13" thickTop="1" x14ac:dyDescent="0.25"/>
    <row r="5" spans="1:9" ht="12" customHeight="1" x14ac:dyDescent="0.25"/>
    <row r="6" spans="1:9" ht="13" hidden="1" thickBot="1" x14ac:dyDescent="0.3"/>
    <row r="7" spans="1:9" ht="13" hidden="1" thickBot="1" x14ac:dyDescent="0.3"/>
    <row r="8" spans="1:9" ht="26" x14ac:dyDescent="0.25">
      <c r="A8" s="186" t="s">
        <v>230</v>
      </c>
      <c r="B8" s="187" t="s">
        <v>221</v>
      </c>
      <c r="C8" s="187" t="s">
        <v>238</v>
      </c>
      <c r="D8" s="187" t="s">
        <v>239</v>
      </c>
      <c r="E8" s="186" t="s">
        <v>237</v>
      </c>
      <c r="F8" s="186" t="s">
        <v>216</v>
      </c>
      <c r="G8" s="186" t="s">
        <v>204</v>
      </c>
      <c r="H8" s="186" t="s">
        <v>205</v>
      </c>
    </row>
    <row r="9" spans="1:9" s="182" customFormat="1" ht="25" customHeight="1" x14ac:dyDescent="0.25">
      <c r="A9" s="185" t="s">
        <v>222</v>
      </c>
      <c r="B9" s="180"/>
      <c r="C9" s="180"/>
      <c r="D9" s="180"/>
      <c r="E9" s="181"/>
      <c r="G9" s="181"/>
      <c r="H9" s="181"/>
    </row>
    <row r="10" spans="1:9" s="182" customFormat="1" ht="25" customHeight="1" x14ac:dyDescent="0.25">
      <c r="A10" s="185" t="s">
        <v>223</v>
      </c>
      <c r="B10" s="180"/>
      <c r="C10" s="180"/>
      <c r="D10" s="180"/>
      <c r="E10" s="181"/>
      <c r="F10" s="181"/>
      <c r="G10" s="181"/>
      <c r="H10" s="181"/>
    </row>
    <row r="11" spans="1:9" s="182" customFormat="1" ht="25" customHeight="1" x14ac:dyDescent="0.25">
      <c r="A11" s="185" t="s">
        <v>224</v>
      </c>
      <c r="B11" s="180"/>
      <c r="C11" s="180"/>
      <c r="D11" s="180"/>
      <c r="E11" s="181"/>
      <c r="F11" s="181"/>
      <c r="G11" s="181"/>
      <c r="H11" s="181"/>
    </row>
    <row r="12" spans="1:9" s="182" customFormat="1" ht="25" customHeight="1" x14ac:dyDescent="0.25">
      <c r="A12" s="185" t="s">
        <v>225</v>
      </c>
      <c r="B12" s="180"/>
      <c r="C12" s="180"/>
      <c r="D12" s="180"/>
      <c r="E12" s="181"/>
      <c r="F12" s="181"/>
      <c r="G12" s="181"/>
      <c r="H12" s="181"/>
    </row>
    <row r="13" spans="1:9" s="182" customFormat="1" ht="25" customHeight="1" x14ac:dyDescent="0.25">
      <c r="A13" s="185" t="s">
        <v>226</v>
      </c>
      <c r="B13" s="180"/>
      <c r="C13" s="180"/>
      <c r="D13" s="180"/>
      <c r="E13" s="181"/>
      <c r="F13" s="181"/>
      <c r="G13" s="181"/>
      <c r="H13" s="181"/>
    </row>
    <row r="14" spans="1:9" s="182" customFormat="1" ht="25" customHeight="1" x14ac:dyDescent="0.25">
      <c r="A14" s="185" t="s">
        <v>231</v>
      </c>
      <c r="B14" s="180"/>
      <c r="C14" s="180"/>
      <c r="D14" s="180"/>
      <c r="E14" s="181"/>
      <c r="F14" s="181"/>
      <c r="G14" s="181"/>
      <c r="H14" s="181"/>
    </row>
    <row r="15" spans="1:9" s="182" customFormat="1" ht="25" customHeight="1" x14ac:dyDescent="0.25">
      <c r="A15" s="185" t="s">
        <v>232</v>
      </c>
      <c r="B15" s="183"/>
      <c r="C15" s="183"/>
      <c r="D15" s="183"/>
      <c r="E15" s="184"/>
      <c r="F15" s="184"/>
      <c r="G15" s="184"/>
      <c r="H15" s="184"/>
    </row>
    <row r="16" spans="1:9" s="182" customFormat="1" ht="25" customHeight="1" x14ac:dyDescent="0.25">
      <c r="A16" s="185" t="s">
        <v>227</v>
      </c>
      <c r="B16" s="180"/>
      <c r="C16" s="180"/>
      <c r="D16" s="180"/>
      <c r="E16" s="181"/>
      <c r="F16" s="181"/>
      <c r="G16" s="181"/>
      <c r="H16" s="181"/>
    </row>
    <row r="17" spans="1:8" s="182" customFormat="1" ht="25" customHeight="1" x14ac:dyDescent="0.25">
      <c r="A17" s="185" t="s">
        <v>236</v>
      </c>
      <c r="B17" s="181"/>
      <c r="C17" s="181"/>
      <c r="D17" s="181"/>
      <c r="E17" s="181"/>
      <c r="F17" s="181"/>
      <c r="G17" s="181"/>
      <c r="H17" s="181"/>
    </row>
    <row r="18" spans="1:8" s="182" customFormat="1" ht="25" customHeight="1" x14ac:dyDescent="0.25">
      <c r="A18" s="185" t="s">
        <v>228</v>
      </c>
      <c r="B18" s="181"/>
      <c r="C18" s="181"/>
      <c r="D18" s="181"/>
      <c r="E18" s="181"/>
      <c r="F18" s="181"/>
      <c r="G18" s="181"/>
      <c r="H18" s="181"/>
    </row>
    <row r="19" spans="1:8" s="182" customFormat="1" ht="25" customHeight="1" x14ac:dyDescent="0.25">
      <c r="A19" s="185" t="s">
        <v>233</v>
      </c>
      <c r="B19" s="181"/>
      <c r="C19" s="181"/>
      <c r="D19" s="181"/>
      <c r="E19" s="181"/>
      <c r="F19" s="181"/>
      <c r="G19" s="181"/>
      <c r="H19" s="181"/>
    </row>
    <row r="20" spans="1:8" s="182" customFormat="1" ht="25" customHeight="1" x14ac:dyDescent="0.25">
      <c r="A20" s="185" t="s">
        <v>234</v>
      </c>
      <c r="B20" s="181"/>
      <c r="C20" s="181"/>
      <c r="D20" s="181"/>
      <c r="E20" s="181"/>
      <c r="F20" s="181"/>
      <c r="G20" s="181"/>
      <c r="H20" s="181"/>
    </row>
    <row r="21" spans="1:8" s="182" customFormat="1" ht="25" customHeight="1" x14ac:dyDescent="0.25">
      <c r="A21" s="185" t="s">
        <v>229</v>
      </c>
      <c r="B21" s="181"/>
      <c r="C21" s="181"/>
      <c r="D21" s="181"/>
      <c r="E21" s="181"/>
      <c r="F21" s="181"/>
      <c r="G21" s="181"/>
      <c r="H21" s="181"/>
    </row>
    <row r="22" spans="1:8" s="182" customFormat="1" ht="25" customHeight="1" x14ac:dyDescent="0.25">
      <c r="A22" s="185" t="s">
        <v>235</v>
      </c>
      <c r="B22" s="181"/>
      <c r="C22" s="181"/>
      <c r="D22" s="181"/>
      <c r="E22" s="181"/>
      <c r="F22" s="181"/>
      <c r="G22" s="181"/>
      <c r="H22" s="181"/>
    </row>
    <row r="23" spans="1:8" s="182" customFormat="1" ht="25" customHeight="1" x14ac:dyDescent="0.25">
      <c r="A23" s="185" t="s">
        <v>282</v>
      </c>
      <c r="B23" s="181"/>
      <c r="C23" s="181"/>
      <c r="D23" s="181"/>
      <c r="E23" s="181"/>
      <c r="F23" s="181"/>
      <c r="G23" s="181"/>
      <c r="H23" s="181"/>
    </row>
    <row r="24" spans="1:8" x14ac:dyDescent="0.25">
      <c r="A24" s="169"/>
    </row>
    <row r="25" spans="1:8" x14ac:dyDescent="0.25">
      <c r="A25" s="169"/>
    </row>
    <row r="26" spans="1:8" x14ac:dyDescent="0.25">
      <c r="A26" s="169"/>
    </row>
    <row r="27" spans="1:8" ht="21" customHeight="1" x14ac:dyDescent="0.25">
      <c r="B27" s="170" t="s">
        <v>206</v>
      </c>
      <c r="C27" s="170"/>
      <c r="D27" s="170"/>
    </row>
    <row r="29" spans="1:8" x14ac:dyDescent="0.25">
      <c r="B29" s="161" t="s">
        <v>209</v>
      </c>
    </row>
    <row r="30" spans="1:8" x14ac:dyDescent="0.25">
      <c r="B30" s="161" t="s">
        <v>210</v>
      </c>
    </row>
    <row r="31" spans="1:8" x14ac:dyDescent="0.25">
      <c r="B31" s="161" t="s">
        <v>211</v>
      </c>
    </row>
  </sheetData>
  <sheetProtection formatCells="0" selectLockedCells="1"/>
  <mergeCells count="1">
    <mergeCell ref="C3:H3"/>
  </mergeCells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Explication</vt:lpstr>
      <vt:lpstr>listes</vt:lpstr>
      <vt:lpstr>détail de prix</vt:lpstr>
      <vt:lpstr>récap général</vt:lpstr>
      <vt:lpstr>BPU</vt:lpstr>
      <vt:lpstr>Matériel</vt:lpstr>
      <vt:lpstr>Produits</vt:lpstr>
      <vt:lpstr>BPU!Impression_des_titres</vt:lpstr>
      <vt:lpstr>'détail de prix'!Impression_des_titres</vt:lpstr>
      <vt:lpstr>'détail de prix'!Zone_d_impression</vt:lpstr>
      <vt:lpstr>listes!Zone_d_impression</vt:lpstr>
      <vt:lpstr>Matériel!Zone_d_impression</vt:lpstr>
      <vt:lpstr>Produits!Zone_d_impression</vt:lpstr>
      <vt:lpstr>'récap général'!Zone_d_impression</vt:lpstr>
    </vt:vector>
  </TitlesOfParts>
  <Company>PROP.CONSEIL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RENARD CHRISTIAN</dc:creator>
  <cp:lastModifiedBy>BOUZON GUILLAUME (UGECAM PACAC)</cp:lastModifiedBy>
  <cp:lastPrinted>2016-10-12T06:27:04Z</cp:lastPrinted>
  <dcterms:created xsi:type="dcterms:W3CDTF">2002-12-20T07:53:54Z</dcterms:created>
  <dcterms:modified xsi:type="dcterms:W3CDTF">2024-04-25T13:47:06Z</dcterms:modified>
</cp:coreProperties>
</file>