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941301-13-mp\mp\GESTION DES MARCHES\MARCHESenREDAC\2024.13 NETTOYAGE VAR\3. DCE\"/>
    </mc:Choice>
  </mc:AlternateContent>
  <bookViews>
    <workbookView xWindow="0" yWindow="0" windowWidth="25200" windowHeight="11850" firstSheet="2" activeTab="2"/>
  </bookViews>
  <sheets>
    <sheet name="Explication" sheetId="7" r:id="rId1"/>
    <sheet name="listes" sheetId="3" r:id="rId2"/>
    <sheet name="détail de prix" sheetId="1" r:id="rId3"/>
    <sheet name="récap général" sheetId="2" r:id="rId4"/>
    <sheet name="BPU" sheetId="14" r:id="rId5"/>
    <sheet name="Matériel" sheetId="9" r:id="rId6"/>
    <sheet name="Produits" sheetId="12" r:id="rId7"/>
  </sheets>
  <externalReferences>
    <externalReference r:id="rId8"/>
  </externalReferences>
  <definedNames>
    <definedName name="_xlnm._FilterDatabase" localSheetId="2" hidden="1">'détail de prix'!#REF!</definedName>
    <definedName name="_xlnm._FilterDatabase" localSheetId="3" hidden="1">'récap général'!$A$1:$O$10</definedName>
    <definedName name="_xlnm.Print_Titles" localSheetId="4">BPU!$2:$2</definedName>
    <definedName name="_xlnm.Print_Titles" localSheetId="2">'détail de prix'!$1:$4</definedName>
    <definedName name="_xlnm.Print_Area" localSheetId="2">'détail de prix'!$A$1:$X$104</definedName>
    <definedName name="_xlnm.Print_Area" localSheetId="1">listes!$A$1:$E$64</definedName>
    <definedName name="_xlnm.Print_Area" localSheetId="5">Matériel!$A$1:$F$29</definedName>
    <definedName name="_xlnm.Print_Area" localSheetId="6">Produits!$A$1:$H$31</definedName>
    <definedName name="_xlnm.Print_Area" localSheetId="3">'récap général'!$A$1:$M$9</definedName>
  </definedNames>
  <calcPr calcId="162913"/>
</workbook>
</file>

<file path=xl/calcChain.xml><?xml version="1.0" encoding="utf-8"?>
<calcChain xmlns="http://schemas.openxmlformats.org/spreadsheetml/2006/main">
  <c r="X78" i="1" l="1"/>
  <c r="X79" i="1"/>
  <c r="X80" i="1"/>
  <c r="X81" i="1"/>
  <c r="X82" i="1"/>
  <c r="X83" i="1"/>
  <c r="X84" i="1"/>
  <c r="X85" i="1"/>
  <c r="W78" i="1"/>
  <c r="W79" i="1"/>
  <c r="W80" i="1"/>
  <c r="W81" i="1"/>
  <c r="W82" i="1"/>
  <c r="V78" i="1"/>
  <c r="V79" i="1"/>
  <c r="V80" i="1"/>
  <c r="V81" i="1"/>
  <c r="U78" i="1"/>
  <c r="U79" i="1"/>
  <c r="U80" i="1"/>
  <c r="U81" i="1"/>
  <c r="U82" i="1"/>
  <c r="U83" i="1"/>
  <c r="T78" i="1"/>
  <c r="T79" i="1"/>
  <c r="T80" i="1"/>
  <c r="T81" i="1"/>
  <c r="T82" i="1"/>
  <c r="T83" i="1"/>
  <c r="S78" i="1"/>
  <c r="S79" i="1"/>
  <c r="S80" i="1"/>
  <c r="S81" i="1"/>
  <c r="S82" i="1"/>
  <c r="S83" i="1"/>
  <c r="R78" i="1"/>
  <c r="R79" i="1"/>
  <c r="R80" i="1"/>
  <c r="Q78" i="1"/>
  <c r="Q79" i="1"/>
  <c r="P78" i="1"/>
  <c r="P80" i="1"/>
  <c r="P81" i="1"/>
  <c r="P82" i="1"/>
  <c r="P83" i="1"/>
  <c r="P84" i="1"/>
  <c r="O78" i="1"/>
  <c r="O80" i="1"/>
  <c r="O81" i="1"/>
  <c r="O82" i="1"/>
  <c r="N78" i="1"/>
  <c r="N82" i="1"/>
  <c r="M78" i="1"/>
  <c r="L78" i="1"/>
  <c r="K78" i="1"/>
  <c r="M80" i="1"/>
  <c r="M81" i="1"/>
  <c r="M82" i="1"/>
  <c r="M83" i="1"/>
  <c r="M84" i="1"/>
  <c r="M85" i="1"/>
  <c r="M86" i="1"/>
  <c r="M87" i="1"/>
  <c r="M88" i="1"/>
  <c r="M89" i="1"/>
  <c r="M90" i="1"/>
  <c r="O83" i="1"/>
  <c r="O84" i="1"/>
  <c r="O85" i="1"/>
  <c r="O86" i="1"/>
  <c r="O87" i="1"/>
  <c r="O88" i="1"/>
  <c r="O89" i="1"/>
  <c r="O90" i="1"/>
  <c r="P85" i="1"/>
  <c r="P86" i="1"/>
  <c r="P87" i="1"/>
  <c r="P88" i="1"/>
  <c r="P89" i="1"/>
  <c r="P90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R81" i="1"/>
  <c r="R82" i="1"/>
  <c r="R83" i="1"/>
  <c r="R84" i="1"/>
  <c r="R85" i="1"/>
  <c r="R86" i="1"/>
  <c r="R87" i="1"/>
  <c r="R88" i="1"/>
  <c r="R89" i="1"/>
  <c r="R90" i="1"/>
  <c r="R91" i="1"/>
  <c r="R92" i="1"/>
  <c r="T85" i="1"/>
  <c r="N85" i="1" s="1"/>
  <c r="T89" i="1"/>
  <c r="N89" i="1" s="1"/>
  <c r="P79" i="1"/>
  <c r="S84" i="1"/>
  <c r="T84" i="1" s="1"/>
  <c r="S85" i="1"/>
  <c r="S86" i="1"/>
  <c r="T86" i="1" s="1"/>
  <c r="S87" i="1"/>
  <c r="T87" i="1" s="1"/>
  <c r="S88" i="1"/>
  <c r="T88" i="1" s="1"/>
  <c r="S89" i="1"/>
  <c r="S90" i="1"/>
  <c r="T90" i="1" s="1"/>
  <c r="S91" i="1"/>
  <c r="T91" i="1" s="1"/>
  <c r="S92" i="1"/>
  <c r="T92" i="1" s="1"/>
  <c r="L89" i="1"/>
  <c r="K77" i="1"/>
  <c r="K79" i="1"/>
  <c r="K80" i="1"/>
  <c r="K81" i="1"/>
  <c r="K82" i="1"/>
  <c r="K83" i="1"/>
  <c r="K84" i="1"/>
  <c r="K85" i="1"/>
  <c r="K86" i="1"/>
  <c r="K87" i="1"/>
  <c r="K88" i="1"/>
  <c r="K89" i="1"/>
  <c r="K90" i="1"/>
  <c r="K76" i="1"/>
  <c r="K75" i="1"/>
  <c r="N81" i="1" l="1"/>
  <c r="L80" i="1"/>
  <c r="N80" i="1"/>
  <c r="O79" i="1"/>
  <c r="M79" i="1"/>
  <c r="L79" i="1"/>
  <c r="N79" i="1"/>
  <c r="N88" i="1"/>
  <c r="U88" i="1"/>
  <c r="V88" i="1" s="1"/>
  <c r="W88" i="1" s="1"/>
  <c r="X88" i="1" s="1"/>
  <c r="U91" i="1"/>
  <c r="V91" i="1" s="1"/>
  <c r="W91" i="1" s="1"/>
  <c r="X91" i="1" s="1"/>
  <c r="M91" i="1"/>
  <c r="O91" i="1"/>
  <c r="P91" i="1"/>
  <c r="N91" i="1"/>
  <c r="L87" i="1"/>
  <c r="N87" i="1"/>
  <c r="U87" i="1"/>
  <c r="V87" i="1" s="1"/>
  <c r="W87" i="1" s="1"/>
  <c r="X87" i="1" s="1"/>
  <c r="V83" i="1"/>
  <c r="W83" i="1" s="1"/>
  <c r="N83" i="1"/>
  <c r="L83" i="1"/>
  <c r="N92" i="1"/>
  <c r="P92" i="1"/>
  <c r="U92" i="1"/>
  <c r="V92" i="1" s="1"/>
  <c r="W92" i="1" s="1"/>
  <c r="X92" i="1" s="1"/>
  <c r="M92" i="1"/>
  <c r="O92" i="1"/>
  <c r="N84" i="1"/>
  <c r="U84" i="1"/>
  <c r="V84" i="1" s="1"/>
  <c r="W84" i="1" s="1"/>
  <c r="L84" i="1"/>
  <c r="L90" i="1"/>
  <c r="N90" i="1"/>
  <c r="U90" i="1"/>
  <c r="V90" i="1" s="1"/>
  <c r="W90" i="1" s="1"/>
  <c r="X90" i="1" s="1"/>
  <c r="L86" i="1"/>
  <c r="N86" i="1"/>
  <c r="U86" i="1"/>
  <c r="V86" i="1" s="1"/>
  <c r="W86" i="1" s="1"/>
  <c r="X86" i="1" s="1"/>
  <c r="L82" i="1"/>
  <c r="V82" i="1"/>
  <c r="L81" i="1"/>
  <c r="L85" i="1"/>
  <c r="U89" i="1"/>
  <c r="V89" i="1" s="1"/>
  <c r="W89" i="1" s="1"/>
  <c r="X89" i="1" s="1"/>
  <c r="U85" i="1"/>
  <c r="V85" i="1" s="1"/>
  <c r="W85" i="1" s="1"/>
  <c r="S75" i="1" l="1"/>
  <c r="T75" i="1" s="1"/>
  <c r="U75" i="1" s="1"/>
  <c r="V75" i="1" s="1"/>
  <c r="W75" i="1" s="1"/>
  <c r="X75" i="1" s="1"/>
  <c r="S76" i="1"/>
  <c r="T76" i="1" s="1"/>
  <c r="U76" i="1" s="1"/>
  <c r="V76" i="1" s="1"/>
  <c r="W76" i="1" s="1"/>
  <c r="X76" i="1" s="1"/>
  <c r="S77" i="1"/>
  <c r="T77" i="1" s="1"/>
  <c r="U77" i="1" s="1"/>
  <c r="V77" i="1" s="1"/>
  <c r="W77" i="1" s="1"/>
  <c r="X77" i="1" s="1"/>
  <c r="R75" i="1"/>
  <c r="R76" i="1"/>
  <c r="R77" i="1"/>
  <c r="Q75" i="1"/>
  <c r="Q76" i="1"/>
  <c r="Q77" i="1"/>
  <c r="P75" i="1"/>
  <c r="P76" i="1"/>
  <c r="P77" i="1"/>
  <c r="O75" i="1"/>
  <c r="O76" i="1"/>
  <c r="O77" i="1"/>
  <c r="N75" i="1"/>
  <c r="N76" i="1"/>
  <c r="N77" i="1"/>
  <c r="M75" i="1"/>
  <c r="M76" i="1"/>
  <c r="M77" i="1"/>
  <c r="L75" i="1"/>
  <c r="L76" i="1"/>
  <c r="L77" i="1"/>
  <c r="L88" i="1" l="1"/>
  <c r="H95" i="1"/>
  <c r="H103" i="1" s="1"/>
  <c r="B8" i="2" s="1"/>
  <c r="D8" i="2"/>
  <c r="C97" i="1" l="1"/>
  <c r="X96" i="1"/>
  <c r="H94" i="1"/>
  <c r="H97" i="1" s="1"/>
  <c r="S94" i="1"/>
  <c r="K92" i="1"/>
  <c r="K91" i="1"/>
  <c r="S74" i="1"/>
  <c r="T74" i="1" s="1"/>
  <c r="O74" i="1" s="1"/>
  <c r="R74" i="1"/>
  <c r="Q74" i="1"/>
  <c r="K74" i="1"/>
  <c r="S73" i="1"/>
  <c r="T73" i="1" s="1"/>
  <c r="R73" i="1"/>
  <c r="Q73" i="1"/>
  <c r="K73" i="1"/>
  <c r="S72" i="1"/>
  <c r="T72" i="1" s="1"/>
  <c r="N72" i="1" s="1"/>
  <c r="R72" i="1"/>
  <c r="Q72" i="1"/>
  <c r="P72" i="1"/>
  <c r="O72" i="1"/>
  <c r="M72" i="1"/>
  <c r="K72" i="1"/>
  <c r="S71" i="1"/>
  <c r="T71" i="1" s="1"/>
  <c r="T95" i="1" s="1"/>
  <c r="R71" i="1"/>
  <c r="Q71" i="1"/>
  <c r="O71" i="1"/>
  <c r="M71" i="1"/>
  <c r="K71" i="1"/>
  <c r="C103" i="1"/>
  <c r="A8" i="2" s="1"/>
  <c r="R94" i="1" l="1"/>
  <c r="R95" i="1" s="1"/>
  <c r="R97" i="1" s="1"/>
  <c r="R103" i="1" s="1"/>
  <c r="M74" i="1"/>
  <c r="S95" i="1"/>
  <c r="S103" i="1" s="1"/>
  <c r="I8" i="2" s="1"/>
  <c r="T103" i="1"/>
  <c r="J8" i="2" s="1"/>
  <c r="T97" i="1"/>
  <c r="Q94" i="1"/>
  <c r="Q95" i="1" s="1"/>
  <c r="Q97" i="1" s="1"/>
  <c r="Q103" i="1" s="1"/>
  <c r="T94" i="1"/>
  <c r="N71" i="1"/>
  <c r="U71" i="1"/>
  <c r="P71" i="1"/>
  <c r="L71" i="1"/>
  <c r="L72" i="1"/>
  <c r="U72" i="1"/>
  <c r="V72" i="1" s="1"/>
  <c r="W72" i="1" s="1"/>
  <c r="X72" i="1" s="1"/>
  <c r="N73" i="1"/>
  <c r="O73" i="1"/>
  <c r="O94" i="1" s="1"/>
  <c r="U73" i="1"/>
  <c r="V73" i="1" s="1"/>
  <c r="W73" i="1" s="1"/>
  <c r="X73" i="1" s="1"/>
  <c r="M73" i="1"/>
  <c r="M94" i="1" s="1"/>
  <c r="P73" i="1"/>
  <c r="L73" i="1"/>
  <c r="N74" i="1"/>
  <c r="U74" i="1"/>
  <c r="V74" i="1" s="1"/>
  <c r="W74" i="1" s="1"/>
  <c r="X74" i="1" s="1"/>
  <c r="P74" i="1"/>
  <c r="L74" i="1"/>
  <c r="L91" i="1"/>
  <c r="L92" i="1"/>
  <c r="D7" i="2"/>
  <c r="V108" i="1"/>
  <c r="D6" i="2"/>
  <c r="X66" i="1"/>
  <c r="D9" i="2" l="1"/>
  <c r="M95" i="1"/>
  <c r="M97" i="1" s="1"/>
  <c r="M103" i="1" s="1"/>
  <c r="O95" i="1"/>
  <c r="O97" i="1" s="1"/>
  <c r="O103" i="1" s="1"/>
  <c r="L94" i="1"/>
  <c r="L95" i="1"/>
  <c r="L97" i="1" s="1"/>
  <c r="V71" i="1"/>
  <c r="U95" i="1"/>
  <c r="N94" i="1"/>
  <c r="N95" i="1"/>
  <c r="N97" i="1" s="1"/>
  <c r="P94" i="1"/>
  <c r="P95" i="1"/>
  <c r="P97" i="1" s="1"/>
  <c r="U94" i="1"/>
  <c r="W108" i="1"/>
  <c r="X33" i="1"/>
  <c r="X108" i="1" s="1"/>
  <c r="V95" i="1" l="1"/>
  <c r="V103" i="1" s="1"/>
  <c r="K8" i="2" s="1"/>
  <c r="L8" i="2" s="1"/>
  <c r="W71" i="1"/>
  <c r="P103" i="1"/>
  <c r="U103" i="1"/>
  <c r="U97" i="1"/>
  <c r="N103" i="1"/>
  <c r="L103" i="1"/>
  <c r="V94" i="1"/>
  <c r="H65" i="1"/>
  <c r="H102" i="1" s="1"/>
  <c r="H32" i="1"/>
  <c r="H101" i="1" s="1"/>
  <c r="H104" i="1" s="1"/>
  <c r="V97" i="1" l="1"/>
  <c r="X71" i="1"/>
  <c r="X95" i="1" s="1"/>
  <c r="W95" i="1"/>
  <c r="W94" i="1"/>
  <c r="A2" i="14"/>
  <c r="W97" i="1" l="1"/>
  <c r="W103" i="1"/>
  <c r="C8" i="2" s="1"/>
  <c r="X103" i="1"/>
  <c r="X97" i="1"/>
  <c r="X94" i="1"/>
  <c r="C102" i="1"/>
  <c r="E8" i="2" l="1"/>
  <c r="F8" i="2" s="1"/>
  <c r="G8" i="2" s="1"/>
  <c r="M8" i="2"/>
  <c r="H31" i="1"/>
  <c r="H34" i="1" s="1"/>
  <c r="H64" i="1"/>
  <c r="H67" i="1" s="1"/>
  <c r="C67" i="1"/>
  <c r="S64" i="1"/>
  <c r="R64" i="1"/>
  <c r="Q64" i="1"/>
  <c r="P64" i="1"/>
  <c r="O64" i="1"/>
  <c r="N64" i="1"/>
  <c r="M64" i="1"/>
  <c r="L64" i="1"/>
  <c r="S31" i="1"/>
  <c r="R31" i="1"/>
  <c r="Q31" i="1"/>
  <c r="P31" i="1"/>
  <c r="O31" i="1"/>
  <c r="N31" i="1"/>
  <c r="M31" i="1"/>
  <c r="L31" i="1"/>
  <c r="C34" i="1"/>
  <c r="T31" i="1" l="1"/>
  <c r="U31" i="1" l="1"/>
  <c r="V31" i="1" l="1"/>
  <c r="W31" i="1" l="1"/>
  <c r="X31" i="1" l="1"/>
  <c r="S39" i="1" l="1"/>
  <c r="A1" i="12" l="1"/>
  <c r="A1" i="9"/>
  <c r="A1" i="2"/>
  <c r="A1" i="1"/>
  <c r="A1" i="3"/>
  <c r="S29" i="1" l="1"/>
  <c r="S28" i="1"/>
  <c r="L29" i="1"/>
  <c r="T64" i="1" l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3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9" i="1"/>
  <c r="U64" i="1" l="1"/>
  <c r="V64" i="1" l="1"/>
  <c r="W64" i="1" l="1"/>
  <c r="A101" i="1"/>
  <c r="A102" i="1" s="1"/>
  <c r="X64" i="1" l="1"/>
  <c r="B3" i="12" l="1"/>
  <c r="Q61" i="1" l="1"/>
  <c r="R61" i="1"/>
  <c r="S61" i="1"/>
  <c r="T61" i="1" s="1"/>
  <c r="P61" i="1" s="1"/>
  <c r="Q62" i="1"/>
  <c r="R62" i="1"/>
  <c r="S62" i="1"/>
  <c r="T62" i="1" s="1"/>
  <c r="L62" i="1" s="1"/>
  <c r="M29" i="1"/>
  <c r="N29" i="1"/>
  <c r="O29" i="1"/>
  <c r="P29" i="1"/>
  <c r="Q29" i="1"/>
  <c r="R29" i="1"/>
  <c r="T29" i="1"/>
  <c r="U29" i="1" s="1"/>
  <c r="V29" i="1" s="1"/>
  <c r="Q28" i="1"/>
  <c r="R28" i="1"/>
  <c r="T28" i="1"/>
  <c r="W29" i="1" l="1"/>
  <c r="X29" i="1" s="1"/>
  <c r="M61" i="1"/>
  <c r="O61" i="1"/>
  <c r="P62" i="1"/>
  <c r="M62" i="1"/>
  <c r="O62" i="1"/>
  <c r="U61" i="1"/>
  <c r="V61" i="1" s="1"/>
  <c r="L61" i="1"/>
  <c r="N61" i="1"/>
  <c r="U62" i="1"/>
  <c r="V62" i="1" s="1"/>
  <c r="W62" i="1" s="1"/>
  <c r="X62" i="1" s="1"/>
  <c r="N62" i="1"/>
  <c r="L28" i="1"/>
  <c r="N28" i="1"/>
  <c r="P28" i="1"/>
  <c r="U28" i="1"/>
  <c r="V28" i="1" s="1"/>
  <c r="W28" i="1" s="1"/>
  <c r="X28" i="1" s="1"/>
  <c r="M28" i="1"/>
  <c r="O28" i="1"/>
  <c r="W61" i="1" l="1"/>
  <c r="X61" i="1" s="1"/>
  <c r="B1" i="3"/>
  <c r="X6" i="1"/>
  <c r="X36" i="1" s="1"/>
  <c r="R60" i="1"/>
  <c r="Q60" i="1"/>
  <c r="O60" i="1"/>
  <c r="M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27" i="1"/>
  <c r="Q27" i="1"/>
  <c r="R26" i="1"/>
  <c r="Q26" i="1"/>
  <c r="R25" i="1"/>
  <c r="Q25" i="1"/>
  <c r="R24" i="1"/>
  <c r="Q24" i="1"/>
  <c r="A2" i="9"/>
  <c r="A2" i="2"/>
  <c r="A5" i="2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R16" i="1"/>
  <c r="R17" i="1"/>
  <c r="Q18" i="1"/>
  <c r="R18" i="1"/>
  <c r="Q21" i="1"/>
  <c r="R21" i="1"/>
  <c r="Q22" i="1"/>
  <c r="R22" i="1"/>
  <c r="Q23" i="1"/>
  <c r="R23" i="1"/>
  <c r="C101" i="1"/>
  <c r="A6" i="2" s="1"/>
  <c r="Q40" i="1"/>
  <c r="R40" i="1"/>
  <c r="Q41" i="1"/>
  <c r="R41" i="1"/>
  <c r="Q42" i="1"/>
  <c r="R42" i="1"/>
  <c r="Q43" i="1"/>
  <c r="R43" i="1"/>
  <c r="Q44" i="1"/>
  <c r="R44" i="1"/>
  <c r="R45" i="1"/>
  <c r="Q50" i="1"/>
  <c r="R50" i="1"/>
  <c r="M51" i="1"/>
  <c r="O51" i="1"/>
  <c r="Q51" i="1"/>
  <c r="R51" i="1"/>
  <c r="Q52" i="1"/>
  <c r="R52" i="1"/>
  <c r="B7" i="2"/>
  <c r="A7" i="2"/>
  <c r="R19" i="1"/>
  <c r="Q48" i="1"/>
  <c r="R48" i="1"/>
  <c r="Q39" i="1"/>
  <c r="R39" i="1"/>
  <c r="Q49" i="1"/>
  <c r="R49" i="1"/>
  <c r="Q45" i="1"/>
  <c r="Q16" i="1"/>
  <c r="Q47" i="1"/>
  <c r="R47" i="1"/>
  <c r="Q46" i="1"/>
  <c r="R46" i="1"/>
  <c r="Q20" i="1"/>
  <c r="R20" i="1"/>
  <c r="Q17" i="1"/>
  <c r="Q19" i="1"/>
  <c r="S11" i="1"/>
  <c r="T11" i="1" s="1"/>
  <c r="L11" i="1" s="1"/>
  <c r="S10" i="1"/>
  <c r="T10" i="1" s="1"/>
  <c r="U10" i="1" s="1"/>
  <c r="V10" i="1" s="1"/>
  <c r="W10" i="1" s="1"/>
  <c r="X10" i="1" s="1"/>
  <c r="S9" i="1"/>
  <c r="T9" i="1" s="1"/>
  <c r="S13" i="1"/>
  <c r="T13" i="1" s="1"/>
  <c r="L13" i="1" s="1"/>
  <c r="S55" i="1"/>
  <c r="T55" i="1" s="1"/>
  <c r="L55" i="1" s="1"/>
  <c r="S45" i="1"/>
  <c r="T45" i="1" s="1"/>
  <c r="N45" i="1" s="1"/>
  <c r="S12" i="1"/>
  <c r="T12" i="1" s="1"/>
  <c r="N12" i="1" s="1"/>
  <c r="S15" i="1"/>
  <c r="T15" i="1" s="1"/>
  <c r="N15" i="1" s="1"/>
  <c r="S57" i="1"/>
  <c r="T57" i="1" s="1"/>
  <c r="N57" i="1" s="1"/>
  <c r="S56" i="1"/>
  <c r="T56" i="1" s="1"/>
  <c r="P56" i="1" s="1"/>
  <c r="S50" i="1"/>
  <c r="T50" i="1" s="1"/>
  <c r="U50" i="1" s="1"/>
  <c r="V50" i="1" s="1"/>
  <c r="W50" i="1" s="1"/>
  <c r="S58" i="1"/>
  <c r="T58" i="1" s="1"/>
  <c r="U58" i="1" s="1"/>
  <c r="V58" i="1" s="1"/>
  <c r="W58" i="1" s="1"/>
  <c r="X58" i="1" s="1"/>
  <c r="S17" i="1"/>
  <c r="T17" i="1" s="1"/>
  <c r="U17" i="1" s="1"/>
  <c r="V17" i="1" s="1"/>
  <c r="W17" i="1" s="1"/>
  <c r="X17" i="1" s="1"/>
  <c r="S42" i="1"/>
  <c r="T42" i="1" s="1"/>
  <c r="P42" i="1" s="1"/>
  <c r="S44" i="1"/>
  <c r="T44" i="1" s="1"/>
  <c r="L44" i="1" s="1"/>
  <c r="S51" i="1"/>
  <c r="T51" i="1" s="1"/>
  <c r="L51" i="1" s="1"/>
  <c r="S41" i="1"/>
  <c r="T41" i="1" s="1"/>
  <c r="N41" i="1" s="1"/>
  <c r="S43" i="1"/>
  <c r="T43" i="1" s="1"/>
  <c r="O43" i="1" s="1"/>
  <c r="S59" i="1"/>
  <c r="T59" i="1" s="1"/>
  <c r="M59" i="1" s="1"/>
  <c r="S52" i="1"/>
  <c r="T52" i="1" s="1"/>
  <c r="U52" i="1" s="1"/>
  <c r="V52" i="1" s="1"/>
  <c r="W52" i="1" s="1"/>
  <c r="X52" i="1" s="1"/>
  <c r="S54" i="1"/>
  <c r="T54" i="1" s="1"/>
  <c r="P54" i="1" s="1"/>
  <c r="S53" i="1"/>
  <c r="T53" i="1" s="1"/>
  <c r="S46" i="1"/>
  <c r="T46" i="1" s="1"/>
  <c r="P46" i="1" s="1"/>
  <c r="S48" i="1"/>
  <c r="T48" i="1" s="1"/>
  <c r="P48" i="1" s="1"/>
  <c r="S49" i="1"/>
  <c r="T49" i="1" s="1"/>
  <c r="S22" i="1"/>
  <c r="T22" i="1" s="1"/>
  <c r="L22" i="1" s="1"/>
  <c r="S14" i="1"/>
  <c r="T14" i="1" s="1"/>
  <c r="L14" i="1" s="1"/>
  <c r="S47" i="1"/>
  <c r="T47" i="1" s="1"/>
  <c r="N47" i="1" s="1"/>
  <c r="S27" i="1"/>
  <c r="T27" i="1" s="1"/>
  <c r="U27" i="1" s="1"/>
  <c r="V27" i="1" s="1"/>
  <c r="W27" i="1" s="1"/>
  <c r="X27" i="1" s="1"/>
  <c r="S16" i="1"/>
  <c r="T16" i="1" s="1"/>
  <c r="N16" i="1" s="1"/>
  <c r="S60" i="1"/>
  <c r="T60" i="1" s="1"/>
  <c r="S23" i="1"/>
  <c r="T23" i="1" s="1"/>
  <c r="P23" i="1" s="1"/>
  <c r="T39" i="1"/>
  <c r="S40" i="1"/>
  <c r="S26" i="1"/>
  <c r="T26" i="1" s="1"/>
  <c r="L26" i="1" s="1"/>
  <c r="S18" i="1"/>
  <c r="T18" i="1" s="1"/>
  <c r="N18" i="1" s="1"/>
  <c r="S20" i="1"/>
  <c r="T20" i="1" s="1"/>
  <c r="O20" i="1" s="1"/>
  <c r="S21" i="1"/>
  <c r="T21" i="1" s="1"/>
  <c r="O21" i="1" s="1"/>
  <c r="S24" i="1"/>
  <c r="T24" i="1" s="1"/>
  <c r="N24" i="1" s="1"/>
  <c r="S25" i="1"/>
  <c r="T25" i="1" s="1"/>
  <c r="N25" i="1" s="1"/>
  <c r="S19" i="1"/>
  <c r="T19" i="1" s="1"/>
  <c r="P19" i="1" s="1"/>
  <c r="N10" i="1"/>
  <c r="O10" i="1"/>
  <c r="P10" i="1"/>
  <c r="M10" i="1"/>
  <c r="M18" i="1"/>
  <c r="P18" i="1"/>
  <c r="O18" i="1"/>
  <c r="P13" i="1"/>
  <c r="N13" i="1"/>
  <c r="O13" i="1"/>
  <c r="M13" i="1"/>
  <c r="M53" i="1"/>
  <c r="P12" i="1"/>
  <c r="O12" i="1"/>
  <c r="T32" i="1" l="1"/>
  <c r="T101" i="1" s="1"/>
  <c r="T40" i="1"/>
  <c r="U40" i="1" s="1"/>
  <c r="V40" i="1" s="1"/>
  <c r="W40" i="1" s="1"/>
  <c r="X40" i="1" s="1"/>
  <c r="R65" i="1"/>
  <c r="Q65" i="1"/>
  <c r="R32" i="1"/>
  <c r="Q32" i="1"/>
  <c r="U13" i="1"/>
  <c r="V13" i="1" s="1"/>
  <c r="W13" i="1" s="1"/>
  <c r="X13" i="1" s="1"/>
  <c r="N39" i="1"/>
  <c r="M46" i="1"/>
  <c r="L9" i="1"/>
  <c r="L52" i="1"/>
  <c r="O46" i="1"/>
  <c r="N42" i="1"/>
  <c r="U42" i="1"/>
  <c r="V42" i="1" s="1"/>
  <c r="W42" i="1" s="1"/>
  <c r="X42" i="1" s="1"/>
  <c r="N11" i="1"/>
  <c r="N52" i="1"/>
  <c r="U21" i="1"/>
  <c r="V21" i="1" s="1"/>
  <c r="W21" i="1" s="1"/>
  <c r="X21" i="1" s="1"/>
  <c r="N51" i="1"/>
  <c r="L18" i="1"/>
  <c r="P41" i="1"/>
  <c r="L10" i="1"/>
  <c r="U14" i="1"/>
  <c r="V14" i="1" s="1"/>
  <c r="W14" i="1" s="1"/>
  <c r="X14" i="1" s="1"/>
  <c r="L43" i="1"/>
  <c r="N54" i="1"/>
  <c r="M15" i="1"/>
  <c r="B6" i="2"/>
  <c r="B9" i="2" s="1"/>
  <c r="N44" i="1"/>
  <c r="U48" i="1"/>
  <c r="V48" i="1" s="1"/>
  <c r="W48" i="1" s="1"/>
  <c r="X48" i="1" s="1"/>
  <c r="O15" i="1"/>
  <c r="N50" i="1"/>
  <c r="L15" i="1"/>
  <c r="O11" i="1"/>
  <c r="U15" i="1"/>
  <c r="V15" i="1" s="1"/>
  <c r="W15" i="1" s="1"/>
  <c r="X15" i="1" s="1"/>
  <c r="U19" i="1"/>
  <c r="V19" i="1" s="1"/>
  <c r="W19" i="1" s="1"/>
  <c r="X19" i="1" s="1"/>
  <c r="U25" i="1"/>
  <c r="V25" i="1" s="1"/>
  <c r="W25" i="1" s="1"/>
  <c r="X25" i="1" s="1"/>
  <c r="N21" i="1"/>
  <c r="P57" i="1"/>
  <c r="P52" i="1"/>
  <c r="P44" i="1"/>
  <c r="O19" i="1"/>
  <c r="L19" i="1"/>
  <c r="M21" i="1"/>
  <c r="M52" i="1"/>
  <c r="O52" i="1"/>
  <c r="M48" i="1"/>
  <c r="N48" i="1"/>
  <c r="N23" i="1"/>
  <c r="U57" i="1"/>
  <c r="V57" i="1" s="1"/>
  <c r="W57" i="1" s="1"/>
  <c r="U43" i="1"/>
  <c r="V43" i="1" s="1"/>
  <c r="W43" i="1" s="1"/>
  <c r="X43" i="1" s="1"/>
  <c r="L17" i="1"/>
  <c r="P50" i="1"/>
  <c r="U16" i="1"/>
  <c r="V16" i="1" s="1"/>
  <c r="W16" i="1" s="1"/>
  <c r="M14" i="1"/>
  <c r="O14" i="1"/>
  <c r="P14" i="1"/>
  <c r="U22" i="1"/>
  <c r="V22" i="1" s="1"/>
  <c r="W22" i="1" s="1"/>
  <c r="X22" i="1" s="1"/>
  <c r="P22" i="1"/>
  <c r="N22" i="1"/>
  <c r="N46" i="1"/>
  <c r="L46" i="1"/>
  <c r="N53" i="1"/>
  <c r="U53" i="1"/>
  <c r="V53" i="1" s="1"/>
  <c r="W53" i="1" s="1"/>
  <c r="L53" i="1"/>
  <c r="P53" i="1"/>
  <c r="O9" i="1"/>
  <c r="P24" i="1"/>
  <c r="U24" i="1"/>
  <c r="V24" i="1" s="1"/>
  <c r="W24" i="1" s="1"/>
  <c r="X24" i="1" s="1"/>
  <c r="P26" i="1"/>
  <c r="N26" i="1"/>
  <c r="O40" i="1"/>
  <c r="U60" i="1"/>
  <c r="V60" i="1" s="1"/>
  <c r="W60" i="1" s="1"/>
  <c r="X60" i="1" s="1"/>
  <c r="L60" i="1"/>
  <c r="P27" i="1"/>
  <c r="N27" i="1"/>
  <c r="P47" i="1"/>
  <c r="U47" i="1"/>
  <c r="V47" i="1" s="1"/>
  <c r="W47" i="1" s="1"/>
  <c r="X47" i="1" s="1"/>
  <c r="M47" i="1"/>
  <c r="P49" i="1"/>
  <c r="U49" i="1"/>
  <c r="V49" i="1" s="1"/>
  <c r="W49" i="1" s="1"/>
  <c r="M49" i="1"/>
  <c r="N59" i="1"/>
  <c r="P59" i="1"/>
  <c r="L59" i="1"/>
  <c r="O59" i="1"/>
  <c r="U45" i="1"/>
  <c r="V45" i="1" s="1"/>
  <c r="W45" i="1" s="1"/>
  <c r="X45" i="1" s="1"/>
  <c r="O45" i="1"/>
  <c r="P55" i="1"/>
  <c r="U55" i="1"/>
  <c r="V55" i="1" s="1"/>
  <c r="W55" i="1" s="1"/>
  <c r="U9" i="1"/>
  <c r="M12" i="1"/>
  <c r="L12" i="1"/>
  <c r="O22" i="1"/>
  <c r="L27" i="1"/>
  <c r="N14" i="1"/>
  <c r="O47" i="1"/>
  <c r="L47" i="1"/>
  <c r="U12" i="1"/>
  <c r="V12" i="1" s="1"/>
  <c r="W12" i="1" s="1"/>
  <c r="X12" i="1" s="1"/>
  <c r="L24" i="1"/>
  <c r="M11" i="1"/>
  <c r="X50" i="1"/>
  <c r="P40" i="1"/>
  <c r="L25" i="1"/>
  <c r="N60" i="1"/>
  <c r="U44" i="1"/>
  <c r="V44" i="1" s="1"/>
  <c r="W44" i="1" s="1"/>
  <c r="X44" i="1" s="1"/>
  <c r="O53" i="1"/>
  <c r="U46" i="1"/>
  <c r="V46" i="1" s="1"/>
  <c r="W46" i="1" s="1"/>
  <c r="X46" i="1" s="1"/>
  <c r="U26" i="1"/>
  <c r="V26" i="1" s="1"/>
  <c r="W26" i="1" s="1"/>
  <c r="X26" i="1" s="1"/>
  <c r="N19" i="1"/>
  <c r="M19" i="1"/>
  <c r="U18" i="1"/>
  <c r="V18" i="1" s="1"/>
  <c r="W18" i="1" s="1"/>
  <c r="X18" i="1" s="1"/>
  <c r="L21" i="1"/>
  <c r="P21" i="1"/>
  <c r="U59" i="1"/>
  <c r="V59" i="1" s="1"/>
  <c r="W59" i="1" s="1"/>
  <c r="X59" i="1" s="1"/>
  <c r="N40" i="1"/>
  <c r="P43" i="1"/>
  <c r="N43" i="1"/>
  <c r="N17" i="1"/>
  <c r="P17" i="1"/>
  <c r="L50" i="1"/>
  <c r="L49" i="1"/>
  <c r="O49" i="1"/>
  <c r="N49" i="1"/>
  <c r="N56" i="1"/>
  <c r="L56" i="1"/>
  <c r="U56" i="1"/>
  <c r="V56" i="1" s="1"/>
  <c r="W56" i="1" s="1"/>
  <c r="X56" i="1" s="1"/>
  <c r="P20" i="1"/>
  <c r="M50" i="1"/>
  <c r="O44" i="1"/>
  <c r="M43" i="1"/>
  <c r="O42" i="1"/>
  <c r="M41" i="1"/>
  <c r="M55" i="1"/>
  <c r="O55" i="1"/>
  <c r="O56" i="1"/>
  <c r="M57" i="1"/>
  <c r="O58" i="1"/>
  <c r="O50" i="1"/>
  <c r="M44" i="1"/>
  <c r="M42" i="1"/>
  <c r="O41" i="1"/>
  <c r="N55" i="1"/>
  <c r="M56" i="1"/>
  <c r="O57" i="1"/>
  <c r="M58" i="1"/>
  <c r="P60" i="1"/>
  <c r="N58" i="1"/>
  <c r="L58" i="1"/>
  <c r="P58" i="1"/>
  <c r="L57" i="1"/>
  <c r="U54" i="1"/>
  <c r="V54" i="1" s="1"/>
  <c r="W54" i="1" s="1"/>
  <c r="X54" i="1" s="1"/>
  <c r="L48" i="1"/>
  <c r="O48" i="1"/>
  <c r="L45" i="1"/>
  <c r="L42" i="1"/>
  <c r="L39" i="1"/>
  <c r="O39" i="1"/>
  <c r="P39" i="1"/>
  <c r="U39" i="1"/>
  <c r="M39" i="1"/>
  <c r="O16" i="1"/>
  <c r="O17" i="1"/>
  <c r="O23" i="1"/>
  <c r="O24" i="1"/>
  <c r="O25" i="1"/>
  <c r="O26" i="1"/>
  <c r="O27" i="1"/>
  <c r="M16" i="1"/>
  <c r="P16" i="1"/>
  <c r="M17" i="1"/>
  <c r="M23" i="1"/>
  <c r="M24" i="1"/>
  <c r="M25" i="1"/>
  <c r="P25" i="1"/>
  <c r="M26" i="1"/>
  <c r="M27" i="1"/>
  <c r="M22" i="1"/>
  <c r="U20" i="1"/>
  <c r="V20" i="1" s="1"/>
  <c r="W20" i="1" s="1"/>
  <c r="X20" i="1" s="1"/>
  <c r="L16" i="1"/>
  <c r="P15" i="1"/>
  <c r="P11" i="1"/>
  <c r="U11" i="1"/>
  <c r="V11" i="1" s="1"/>
  <c r="W11" i="1" s="1"/>
  <c r="X11" i="1" s="1"/>
  <c r="N9" i="1"/>
  <c r="P9" i="1"/>
  <c r="M9" i="1"/>
  <c r="M40" i="1"/>
  <c r="U51" i="1"/>
  <c r="V51" i="1" s="1"/>
  <c r="W51" i="1" s="1"/>
  <c r="X51" i="1" s="1"/>
  <c r="P51" i="1"/>
  <c r="L20" i="1"/>
  <c r="N20" i="1"/>
  <c r="M20" i="1"/>
  <c r="U23" i="1"/>
  <c r="V23" i="1" s="1"/>
  <c r="W23" i="1" s="1"/>
  <c r="X23" i="1" s="1"/>
  <c r="L23" i="1"/>
  <c r="O54" i="1"/>
  <c r="M54" i="1"/>
  <c r="L54" i="1"/>
  <c r="M45" i="1"/>
  <c r="P45" i="1"/>
  <c r="U41" i="1"/>
  <c r="V41" i="1" s="1"/>
  <c r="W41" i="1" s="1"/>
  <c r="X41" i="1" s="1"/>
  <c r="L41" i="1"/>
  <c r="T34" i="1" l="1"/>
  <c r="Q67" i="1"/>
  <c r="Q102" i="1"/>
  <c r="R67" i="1"/>
  <c r="R102" i="1"/>
  <c r="U65" i="1"/>
  <c r="U102" i="1" s="1"/>
  <c r="L40" i="1"/>
  <c r="L65" i="1" s="1"/>
  <c r="L102" i="1" s="1"/>
  <c r="U32" i="1"/>
  <c r="U101" i="1" s="1"/>
  <c r="U104" i="1" s="1"/>
  <c r="N32" i="1"/>
  <c r="N101" i="1" s="1"/>
  <c r="N104" i="1" s="1"/>
  <c r="S32" i="1"/>
  <c r="S101" i="1" s="1"/>
  <c r="T65" i="1"/>
  <c r="M32" i="1"/>
  <c r="M34" i="1" s="1"/>
  <c r="L32" i="1"/>
  <c r="L101" i="1" s="1"/>
  <c r="L104" i="1" s="1"/>
  <c r="Q34" i="1"/>
  <c r="Q101" i="1"/>
  <c r="Q104" i="1" s="1"/>
  <c r="R34" i="1"/>
  <c r="R101" i="1"/>
  <c r="R104" i="1" s="1"/>
  <c r="P65" i="1"/>
  <c r="O65" i="1"/>
  <c r="O32" i="1"/>
  <c r="N65" i="1"/>
  <c r="M65" i="1"/>
  <c r="P32" i="1"/>
  <c r="V39" i="1"/>
  <c r="V65" i="1" s="1"/>
  <c r="V67" i="1" s="1"/>
  <c r="V9" i="1"/>
  <c r="V32" i="1" s="1"/>
  <c r="V34" i="1" s="1"/>
  <c r="X57" i="1"/>
  <c r="X53" i="1"/>
  <c r="X55" i="1"/>
  <c r="X16" i="1"/>
  <c r="X49" i="1"/>
  <c r="U34" i="1" l="1"/>
  <c r="M67" i="1"/>
  <c r="M102" i="1"/>
  <c r="N67" i="1"/>
  <c r="N102" i="1"/>
  <c r="O67" i="1"/>
  <c r="O102" i="1"/>
  <c r="P67" i="1"/>
  <c r="P102" i="1"/>
  <c r="U67" i="1"/>
  <c r="L67" i="1"/>
  <c r="M101" i="1"/>
  <c r="M104" i="1" s="1"/>
  <c r="L34" i="1"/>
  <c r="N34" i="1"/>
  <c r="T102" i="1"/>
  <c r="J7" i="2" s="1"/>
  <c r="S65" i="1"/>
  <c r="S102" i="1" s="1"/>
  <c r="I7" i="2" s="1"/>
  <c r="T67" i="1"/>
  <c r="O34" i="1"/>
  <c r="O101" i="1"/>
  <c r="O104" i="1" s="1"/>
  <c r="V101" i="1"/>
  <c r="V104" i="1" s="1"/>
  <c r="V102" i="1"/>
  <c r="P34" i="1"/>
  <c r="P101" i="1"/>
  <c r="P104" i="1" s="1"/>
  <c r="W9" i="1"/>
  <c r="W32" i="1" s="1"/>
  <c r="W34" i="1" s="1"/>
  <c r="W39" i="1"/>
  <c r="W65" i="1" s="1"/>
  <c r="W67" i="1" s="1"/>
  <c r="V109" i="1" l="1"/>
  <c r="W102" i="1"/>
  <c r="C7" i="2" s="1"/>
  <c r="W101" i="1"/>
  <c r="W104" i="1" s="1"/>
  <c r="X9" i="1"/>
  <c r="X32" i="1" s="1"/>
  <c r="X34" i="1" s="1"/>
  <c r="X39" i="1"/>
  <c r="X65" i="1" s="1"/>
  <c r="E7" i="2" l="1"/>
  <c r="F7" i="2" s="1"/>
  <c r="G7" i="2" s="1"/>
  <c r="X102" i="1"/>
  <c r="X67" i="1"/>
  <c r="W109" i="1"/>
  <c r="X109" i="1"/>
  <c r="X101" i="1"/>
  <c r="X104" i="1" s="1"/>
  <c r="M7" i="2"/>
  <c r="J6" i="2" l="1"/>
  <c r="J9" i="2" s="1"/>
  <c r="I6" i="2" l="1"/>
  <c r="K6" i="2" l="1"/>
  <c r="K9" i="2" s="1"/>
  <c r="L9" i="2" s="1"/>
  <c r="K7" i="2"/>
  <c r="L7" i="2" s="1"/>
  <c r="C6" i="2"/>
  <c r="C9" i="2" s="1"/>
  <c r="M9" i="2" s="1"/>
  <c r="E6" i="2" l="1"/>
  <c r="E9" i="2" s="1"/>
  <c r="L6" i="2"/>
  <c r="M6" i="2"/>
  <c r="F6" i="2" l="1"/>
  <c r="G6" i="2" l="1"/>
  <c r="G9" i="2" s="1"/>
  <c r="F9" i="2"/>
</calcChain>
</file>

<file path=xl/comments1.xml><?xml version="1.0" encoding="utf-8"?>
<comments xmlns="http://schemas.openxmlformats.org/spreadsheetml/2006/main">
  <authors>
    <author>prop conseil</author>
    <author>STUELSATZ NATHALIA (UGECAM PACAC)</author>
  </authors>
  <commentList>
    <comment ref="W4" authorId="0" shapeId="0">
      <text>
        <r>
          <rPr>
            <sz val="12"/>
            <color indexed="81"/>
            <rFont val="Tahoma"/>
            <family val="2"/>
          </rPr>
          <t>Noter ici votre taux horaire moyen vendu.
Vous pouvez modifier ligne par ligne manuellement ce taux horaire si vous le souhaitez.</t>
        </r>
      </text>
    </comment>
    <comment ref="W33" authorId="1" shapeId="0">
      <text>
        <r>
          <rPr>
            <sz val="9"/>
            <color indexed="81"/>
            <rFont val="Tahoma"/>
            <family val="2"/>
          </rPr>
          <t xml:space="preserve">à remplir manuellement
</t>
        </r>
      </text>
    </comment>
    <comment ref="W66" authorId="1" shapeId="0">
      <text>
        <r>
          <rPr>
            <sz val="9"/>
            <color indexed="81"/>
            <rFont val="Tahoma"/>
            <family val="2"/>
          </rPr>
          <t xml:space="preserve">à remplir manuellement
</t>
        </r>
      </text>
    </comment>
    <comment ref="W96" authorId="1" shapeId="0">
      <text>
        <r>
          <rPr>
            <sz val="9"/>
            <color indexed="81"/>
            <rFont val="Tahoma"/>
            <family val="2"/>
          </rPr>
          <t xml:space="preserve">à remplir manuellement
</t>
        </r>
      </text>
    </comment>
  </commentList>
</comments>
</file>

<file path=xl/sharedStrings.xml><?xml version="1.0" encoding="utf-8"?>
<sst xmlns="http://schemas.openxmlformats.org/spreadsheetml/2006/main" count="730" uniqueCount="387">
  <si>
    <t>Répère</t>
  </si>
  <si>
    <t>Désignation des locaux</t>
  </si>
  <si>
    <t>Code local</t>
  </si>
  <si>
    <t>Nature sol</t>
  </si>
  <si>
    <t>Surface</t>
  </si>
  <si>
    <t>Fréq Hebdo</t>
  </si>
  <si>
    <t>jours d'intervention hebdo</t>
  </si>
  <si>
    <t>Cadence  M2/H</t>
  </si>
  <si>
    <t>Temps opér</t>
  </si>
  <si>
    <t>Temps Hebdo</t>
  </si>
  <si>
    <t>Temps annuel</t>
  </si>
  <si>
    <t>Prix annuel  HT</t>
  </si>
  <si>
    <t>Prix annuel TTC</t>
  </si>
  <si>
    <t>LUN</t>
  </si>
  <si>
    <t>MAR</t>
  </si>
  <si>
    <t>MER</t>
  </si>
  <si>
    <t>JEU</t>
  </si>
  <si>
    <t>VEN</t>
  </si>
  <si>
    <t>SAM</t>
  </si>
  <si>
    <t>DIM</t>
  </si>
  <si>
    <t>MENAGE PRIX H.T. ANNUEL</t>
  </si>
  <si>
    <t>cumul temps par opé</t>
  </si>
  <si>
    <t>niveau qualité</t>
  </si>
  <si>
    <t>Bordereau général de prix</t>
  </si>
  <si>
    <t>SURFACES ménage régulier</t>
  </si>
  <si>
    <t xml:space="preserve">Page  </t>
  </si>
  <si>
    <t>NETTOYAGE COURANT</t>
  </si>
  <si>
    <t>SPRAY</t>
  </si>
  <si>
    <t>SHAMPOOING</t>
  </si>
  <si>
    <t>PRIX UNITAIRE PAR M² DE JOUR EN SEMAINE</t>
  </si>
  <si>
    <t>NETTOYAGE DES VITRES SUR LES DEUX FACES</t>
  </si>
  <si>
    <t>Surface en M²</t>
  </si>
  <si>
    <t xml:space="preserve">veuillez indiquer le pourcentage de majoration de prix que vous appliquerez aux prix demandés </t>
  </si>
  <si>
    <t>% de majoration du prix de vente</t>
  </si>
  <si>
    <t>PERIODE DE TRAVAIL</t>
  </si>
  <si>
    <t>travail régulier</t>
  </si>
  <si>
    <t>travail occasionnel</t>
  </si>
  <si>
    <t>dimanche</t>
  </si>
  <si>
    <t>jour Férié</t>
  </si>
  <si>
    <t>1er Mai</t>
  </si>
  <si>
    <t>La nuit en semaine</t>
  </si>
  <si>
    <t>la nuit le dimanche</t>
  </si>
  <si>
    <t>la nuit jour férié</t>
  </si>
  <si>
    <t>nuit 1er Mai</t>
  </si>
  <si>
    <t>Niveau</t>
  </si>
  <si>
    <t>S/Total</t>
  </si>
  <si>
    <t>PAR</t>
  </si>
  <si>
    <t>MOQ</t>
  </si>
  <si>
    <t>THE</t>
  </si>
  <si>
    <t>Fréquence Annuelle</t>
  </si>
  <si>
    <t>BUR</t>
  </si>
  <si>
    <t>VES</t>
  </si>
  <si>
    <t>CAR</t>
  </si>
  <si>
    <t>SAN</t>
  </si>
  <si>
    <t>CIR</t>
  </si>
  <si>
    <t>ESC</t>
  </si>
  <si>
    <t>ARC</t>
  </si>
  <si>
    <t>STO</t>
  </si>
  <si>
    <t>CUI</t>
  </si>
  <si>
    <t>P.V. annuel de l'heure</t>
  </si>
  <si>
    <t>Cadences de ménage</t>
  </si>
  <si>
    <t>P.V. au M2 Annuel</t>
  </si>
  <si>
    <t>SPR</t>
  </si>
  <si>
    <t>SHA</t>
  </si>
  <si>
    <t>DEC</t>
  </si>
  <si>
    <t>BET</t>
  </si>
  <si>
    <t>BETP</t>
  </si>
  <si>
    <t>PIE</t>
  </si>
  <si>
    <t>COM</t>
  </si>
  <si>
    <t>RES</t>
  </si>
  <si>
    <t>MET</t>
  </si>
  <si>
    <t>Sanitaires</t>
  </si>
  <si>
    <t>DIV</t>
  </si>
  <si>
    <t>REU</t>
  </si>
  <si>
    <t>Vestiaires</t>
  </si>
  <si>
    <t>CAF</t>
  </si>
  <si>
    <t>ASC</t>
  </si>
  <si>
    <t>INF</t>
  </si>
  <si>
    <t>Infirmerie</t>
  </si>
  <si>
    <t>TEC</t>
  </si>
  <si>
    <t>Archives</t>
  </si>
  <si>
    <t>Accueil</t>
  </si>
  <si>
    <t>SAL</t>
  </si>
  <si>
    <t>GAR</t>
  </si>
  <si>
    <t>ATT</t>
  </si>
  <si>
    <t>Salle attente</t>
  </si>
  <si>
    <t>candidat1</t>
  </si>
  <si>
    <t>DECAP + METAL</t>
  </si>
  <si>
    <t>COMMENCER PAR RENSEIGNER LE TABLEAU DES CADENCES DANS LA FEUILLE LISTES</t>
  </si>
  <si>
    <t>ATE</t>
  </si>
  <si>
    <t>ATELIER</t>
  </si>
  <si>
    <t>ASCENSEUR</t>
  </si>
  <si>
    <t>Nbre opé jour</t>
  </si>
  <si>
    <t>NOTER  ICI VOTRE TAUX HORAIRE VENDU</t>
  </si>
  <si>
    <t>STOCKAGE</t>
  </si>
  <si>
    <t>RAN</t>
  </si>
  <si>
    <t>RANGEMENT</t>
  </si>
  <si>
    <t>ARCHIVES</t>
  </si>
  <si>
    <t>LOC</t>
  </si>
  <si>
    <t>LOCAL DIVERS</t>
  </si>
  <si>
    <t>DIVERS</t>
  </si>
  <si>
    <t>HAL</t>
  </si>
  <si>
    <t>HALL</t>
  </si>
  <si>
    <t>CAD</t>
  </si>
  <si>
    <t>TPS OP</t>
  </si>
  <si>
    <t>CIRCULATIONS</t>
  </si>
  <si>
    <t>ESCALIERS</t>
  </si>
  <si>
    <t>DET</t>
  </si>
  <si>
    <t>SALLE REPOS DETENTE</t>
  </si>
  <si>
    <t>BUREAUX</t>
  </si>
  <si>
    <t>SALLE DE REUNION</t>
  </si>
  <si>
    <t>CON</t>
  </si>
  <si>
    <t>SALLE DE CONFERENCE</t>
  </si>
  <si>
    <t>SANITAIRES</t>
  </si>
  <si>
    <t>VESTIAIRES</t>
  </si>
  <si>
    <t>INFIRMERIE</t>
  </si>
  <si>
    <t>RESTAURANT</t>
  </si>
  <si>
    <t>SPO</t>
  </si>
  <si>
    <t>SALLE DE SPORT</t>
  </si>
  <si>
    <t>LOCAUX TECHNIQUES</t>
  </si>
  <si>
    <t>TOTAL</t>
  </si>
  <si>
    <t>CAV</t>
  </si>
  <si>
    <t>CLA</t>
  </si>
  <si>
    <t>SALLE ACTIVITES</t>
  </si>
  <si>
    <t>CAFETERIA</t>
  </si>
  <si>
    <t>CAVE</t>
  </si>
  <si>
    <t>GARAGE</t>
  </si>
  <si>
    <t>Bureau Psychologue</t>
  </si>
  <si>
    <t>CLASSE</t>
  </si>
  <si>
    <t>CHA</t>
  </si>
  <si>
    <t>CHAMBRE</t>
  </si>
  <si>
    <t>SOI</t>
  </si>
  <si>
    <t>SALLE DE SOINS</t>
  </si>
  <si>
    <t>SALLE ATTENTE</t>
  </si>
  <si>
    <t>PHA</t>
  </si>
  <si>
    <t>PHARMACIE</t>
  </si>
  <si>
    <t>TVA 20 %</t>
  </si>
  <si>
    <t>CUISINE</t>
  </si>
  <si>
    <t>REF</t>
  </si>
  <si>
    <t>REFECTOIRE</t>
  </si>
  <si>
    <t>BUREAUX MEDICAUX</t>
  </si>
  <si>
    <t>MED</t>
  </si>
  <si>
    <t>Bordereau de prix des prestations complémentaires</t>
  </si>
  <si>
    <t>Désignation de la prestation</t>
  </si>
  <si>
    <t>Prix en € HT / m²</t>
  </si>
  <si>
    <t>Entretien des terrasses</t>
  </si>
  <si>
    <t>Entretien des locaux techniques</t>
  </si>
  <si>
    <t>Entretien des locaux informatiques</t>
  </si>
  <si>
    <t>Détachage des marches et des contre-marches des escaliers en parquet</t>
  </si>
  <si>
    <t>Détachage des marches et des contre-marches des escaliers en pierre marbrière ou carrelage</t>
  </si>
  <si>
    <t>Détachage des marches et des contre-marches des escaliers en thermoplastique</t>
  </si>
  <si>
    <t>Cirage des escaliers en parquet</t>
  </si>
  <si>
    <t>Cirage des sols en parquet (autres que des escaliers)</t>
  </si>
  <si>
    <t>Vitrification des escaliers en parquet</t>
  </si>
  <si>
    <t>Vitrification des sols en parquet (autres que des escaliers)</t>
  </si>
  <si>
    <t>Spray méthode sur les sols en pierre marbrière</t>
  </si>
  <si>
    <t>Cristallisation des escaliers en pierre marbrière</t>
  </si>
  <si>
    <t>Cristallisation des sols en pierre marbrière (autres que les escaliers)</t>
  </si>
  <si>
    <t>Spray méthode sur les sols thermoplastique</t>
  </si>
  <si>
    <t>Décapage des sols thermoplastiques et pose d'émulsion (2 couches)</t>
  </si>
  <si>
    <t>Lessivage de faux-plafonds</t>
  </si>
  <si>
    <t>Déneigement des accès</t>
  </si>
  <si>
    <t>Prix en € HT pour un élément</t>
  </si>
  <si>
    <t>Entretien des sièges textiles par la méthode injection extraction (asise + dossier)</t>
  </si>
  <si>
    <t>Enlèvement des graffitis</t>
  </si>
  <si>
    <t>Dépoussiérage des stores vénitiens</t>
  </si>
  <si>
    <t>Dépoussièrage des plantes de décoration</t>
  </si>
  <si>
    <t>Essuyage, lavage des casiers vestiaires</t>
  </si>
  <si>
    <t>Décapage des sols en carrelage</t>
  </si>
  <si>
    <t>Shampoing des sols en moquette</t>
  </si>
  <si>
    <t>Lessivage de faïence murales de tous locaux (hauteur &gt;3 m)</t>
  </si>
  <si>
    <t>Lessivage de faïence murales de tous locaux (hauteur &lt;3 m)</t>
  </si>
  <si>
    <t>Lessivage de murs autres que  faïence de tous locaux (hauteur &lt;3 m)</t>
  </si>
  <si>
    <t>Circulation base 3 fois semaine</t>
  </si>
  <si>
    <t>Circulation base 2 fois semaine</t>
  </si>
  <si>
    <t>Circulation base 1 fois semaine</t>
  </si>
  <si>
    <t>Entretien des escaliers de secours</t>
  </si>
  <si>
    <t>Circulation base 5 fois semaine</t>
  </si>
  <si>
    <t>Sanitaires base 5 fois semaine</t>
  </si>
  <si>
    <t>Sanitaires base 3 fois semaine</t>
  </si>
  <si>
    <t>Sanitaires base 2 fois semaine</t>
  </si>
  <si>
    <t>Sanitaires base 1 fois semaine</t>
  </si>
  <si>
    <t>Nbres</t>
  </si>
  <si>
    <t>Type</t>
  </si>
  <si>
    <t>Marque</t>
  </si>
  <si>
    <t xml:space="preserve">Mise en état après travaux </t>
  </si>
  <si>
    <t>Entretien des ascenseurs (sol, parois et plafond)</t>
  </si>
  <si>
    <t>Mise en état après sinistre (incendie, innondation)</t>
  </si>
  <si>
    <t>Lessivage de murs autres que  faïence de tous locaux (hauteur &gt;3 m)</t>
  </si>
  <si>
    <t xml:space="preserve">Prestations complémentaires </t>
  </si>
  <si>
    <t>Bureaux base 5 fois semaine</t>
  </si>
  <si>
    <t>Bureaux base 2 fois semaine</t>
  </si>
  <si>
    <t>Bureaux base 3 fois semaine</t>
  </si>
  <si>
    <t>Bureaux base 1 fois semaine</t>
  </si>
  <si>
    <t>Nettoyage courant = Prestation de nettoyage dans des locaux à usages de bureaux ou assimilés. Vidage poubelles - dépoussiérage du mobilier - balayage humide des sols - lavage des sols ou aspiration des moquettes nettoyage des sanitaires sans la fourniture des consommables</t>
  </si>
  <si>
    <t>Lavage et désinfection d'un container  à déchets1000l</t>
  </si>
  <si>
    <t>Matériels</t>
  </si>
  <si>
    <t>heures de dimanche, heures de nuit, moyens, encadrement, matériel etc.</t>
  </si>
  <si>
    <t>Onglet "détail de prix" - Cellule C2 entrer le nom de votre entreprise</t>
  </si>
  <si>
    <t>Onglet "Matériel" - renseigner le type de matériel dans la colonne A</t>
  </si>
  <si>
    <t xml:space="preserve">                                                       le type colonne C</t>
  </si>
  <si>
    <t xml:space="preserve">                                                       la marque colonne D</t>
  </si>
  <si>
    <t>Z1</t>
  </si>
  <si>
    <t>Z2</t>
  </si>
  <si>
    <t>UGECAM PACA CORSE</t>
  </si>
  <si>
    <t>Secretariat</t>
  </si>
  <si>
    <t>Bureau Chef de service</t>
  </si>
  <si>
    <t>Bureau Direction</t>
  </si>
  <si>
    <t>Local technique</t>
  </si>
  <si>
    <t>Bureau medical</t>
  </si>
  <si>
    <t>Tisanerie</t>
  </si>
  <si>
    <t>Bureau Psychologue 1</t>
  </si>
  <si>
    <t>Bureau Psychologue 2</t>
  </si>
  <si>
    <t>Bureau Orthophonie</t>
  </si>
  <si>
    <t>Bureau Educatif 1</t>
  </si>
  <si>
    <t>Bureau Educatif 2</t>
  </si>
  <si>
    <t>Salle Psychomotricté 1</t>
  </si>
  <si>
    <t>Z3</t>
  </si>
  <si>
    <t>Salle Psychomotricté 2</t>
  </si>
  <si>
    <t xml:space="preserve">Salle Consultation </t>
  </si>
  <si>
    <t>Local Poussettes</t>
  </si>
  <si>
    <t>1 fois / mois</t>
  </si>
  <si>
    <t xml:space="preserve">Secrétariat </t>
  </si>
  <si>
    <t>Bureau Responsable</t>
  </si>
  <si>
    <t>Salle de classe</t>
  </si>
  <si>
    <t>Bureau Assistante Sociale</t>
  </si>
  <si>
    <t>Cuisine propre</t>
  </si>
  <si>
    <t>Cuisine sale</t>
  </si>
  <si>
    <t>Salle à manger</t>
  </si>
  <si>
    <t>Bureau Psychomotricienne</t>
  </si>
  <si>
    <t>Bureau Educatrice 2</t>
  </si>
  <si>
    <t>Bureau Educatrice 1</t>
  </si>
  <si>
    <t>Sanitaires enfants</t>
  </si>
  <si>
    <t>WC personnel</t>
  </si>
  <si>
    <t>Salle de réunion</t>
  </si>
  <si>
    <t>Médecin</t>
  </si>
  <si>
    <t>Bureau Educatrice 3</t>
  </si>
  <si>
    <t>Bureau Educatrice 4</t>
  </si>
  <si>
    <t>Bureau Directeur</t>
  </si>
  <si>
    <t>Bureau Orthophoniste</t>
  </si>
  <si>
    <t>MHL</t>
  </si>
  <si>
    <t>WC enfants</t>
  </si>
  <si>
    <t xml:space="preserve">Couloirs </t>
  </si>
  <si>
    <t>VER</t>
  </si>
  <si>
    <t>VERANDA</t>
  </si>
  <si>
    <t>fréquence de réapprovisionnement</t>
  </si>
  <si>
    <t>type de conditionnement</t>
  </si>
  <si>
    <t>ne pas oublier de joindre à ces tableaux les documents suivants :</t>
  </si>
  <si>
    <t xml:space="preserve">fournir l'édition des fiches matériels, avec l'usage des matériels, les caractéristiques techniques, </t>
  </si>
  <si>
    <t>fournir la description de l'utilisation du matériel et les données sécurité éventuelles</t>
  </si>
  <si>
    <t>joindre les certificats des produits</t>
  </si>
  <si>
    <t xml:space="preserve">préciser la conformité des produits à la règlementation (biodégradabilité des tensio actifs, contact alimentaire) </t>
  </si>
  <si>
    <t>joindre les fiches sécurité des produits</t>
  </si>
  <si>
    <t>MATERIELS DE NETTOYAGE</t>
  </si>
  <si>
    <t>BORDEREAUX DES PRIX UNITAIRES COMPLEMENTAIRES</t>
  </si>
  <si>
    <t>RECAPITULATIF</t>
  </si>
  <si>
    <t>Onglet "Produits" - renseigner  le type de produit de nettoyage dans la colonne A</t>
  </si>
  <si>
    <t xml:space="preserve">Quantité estimée annuelle </t>
  </si>
  <si>
    <t>la quantité estimative annuelle colonne B</t>
  </si>
  <si>
    <t>la frequence de reapprovisionnement colonne C</t>
  </si>
  <si>
    <t>le type de conditionnement colonne D</t>
  </si>
  <si>
    <t>CADENCES</t>
  </si>
  <si>
    <t>Nom du produit</t>
  </si>
  <si>
    <t>Carrelage</t>
  </si>
  <si>
    <t>Thermoplastique</t>
  </si>
  <si>
    <t>Moquette</t>
  </si>
  <si>
    <t>Parquet</t>
  </si>
  <si>
    <t>Plancher technique</t>
  </si>
  <si>
    <t>Détartrant sanitaires</t>
  </si>
  <si>
    <t>Désinfection sanitaires</t>
  </si>
  <si>
    <t>Distributeurs de consommables</t>
  </si>
  <si>
    <t>Type de supports</t>
  </si>
  <si>
    <t>Mobilier de bureau / plan de travail</t>
  </si>
  <si>
    <t>Objets meublants (lampe, téléphone..)</t>
  </si>
  <si>
    <t>Faiences sanitaires</t>
  </si>
  <si>
    <t>Robinetterie</t>
  </si>
  <si>
    <t>Miroirs</t>
  </si>
  <si>
    <t>Détergent sanitaires</t>
  </si>
  <si>
    <t>% de dilution</t>
  </si>
  <si>
    <t xml:space="preserve">Marque </t>
  </si>
  <si>
    <t>Gamme</t>
  </si>
  <si>
    <t>BETON PEINT</t>
  </si>
  <si>
    <t>BETON</t>
  </si>
  <si>
    <t>BTQ</t>
  </si>
  <si>
    <t>BETON QUARTZ</t>
  </si>
  <si>
    <t>CARRELAGE</t>
  </si>
  <si>
    <t>PIERRE</t>
  </si>
  <si>
    <t>COMBLANCHIEN</t>
  </si>
  <si>
    <t>PARQUET</t>
  </si>
  <si>
    <t>BOL</t>
  </si>
  <si>
    <t>BOLON</t>
  </si>
  <si>
    <t>MOQUETTE</t>
  </si>
  <si>
    <t>MARBRE OU DERIVE</t>
  </si>
  <si>
    <t>METAL</t>
  </si>
  <si>
    <t>RESINE</t>
  </si>
  <si>
    <t>MAT</t>
  </si>
  <si>
    <t>THERMOPLASTIQUE</t>
  </si>
  <si>
    <t>MATERIELS KINE ou SPORT</t>
  </si>
  <si>
    <t>TER</t>
  </si>
  <si>
    <t>TERRASSE-PREAU</t>
  </si>
  <si>
    <t>CAMPS TOULON</t>
  </si>
  <si>
    <t>DECAR</t>
  </si>
  <si>
    <t>DECAPAGE CARRELAGE</t>
  </si>
  <si>
    <t>REMAN</t>
  </si>
  <si>
    <t>REMISE EN ETAT ANNUELLE</t>
  </si>
  <si>
    <t xml:space="preserve">Remise en état annuelle </t>
  </si>
  <si>
    <t>1 fois / an (avant rentrée sept.)</t>
  </si>
  <si>
    <r>
      <t>Etat</t>
    </r>
    <r>
      <rPr>
        <i/>
        <sz val="9"/>
        <rFont val="Century Gothic"/>
        <family val="2"/>
      </rPr>
      <t xml:space="preserve"> 
(préciser si neuf ou occasion - age)</t>
    </r>
  </si>
  <si>
    <t>Prix unitaire en € HT</t>
  </si>
  <si>
    <t>CAMSP TOULON - ouverture 210 jours /an</t>
  </si>
  <si>
    <t>LA VALETTE</t>
  </si>
  <si>
    <r>
      <t xml:space="preserve">PRODUITS DE NETTOYAGE </t>
    </r>
    <r>
      <rPr>
        <i/>
        <sz val="10"/>
        <rFont val="Arial"/>
        <family val="2"/>
      </rPr>
      <t>(noté par la question 2.2 du mémoire technique)</t>
    </r>
  </si>
  <si>
    <t xml:space="preserve">Vitrerie </t>
  </si>
  <si>
    <t>PRESTATIONS DE NETTOYAGE DU VAR</t>
  </si>
  <si>
    <t xml:space="preserve">Le dossier transmis, s'appelle Bordereau de Chiffrage, enregistrez le sous le nom de votre société </t>
  </si>
  <si>
    <t>Lavage et désinfection d'un container  à déchets 750 l</t>
  </si>
  <si>
    <t>Lavage et désinfection d'un container  à déchets 350 l</t>
  </si>
  <si>
    <t>DPR( Détail Prestations récurrentes)</t>
  </si>
  <si>
    <r>
      <t xml:space="preserve">Mise à disposition d'une plateforme dématérialisée (art.9.2 du CCTP) </t>
    </r>
    <r>
      <rPr>
        <sz val="11"/>
        <color rgb="FFFF0000"/>
        <rFont val="Century Gothic"/>
        <family val="2"/>
      </rPr>
      <t xml:space="preserve">- si surcoût </t>
    </r>
  </si>
  <si>
    <t>Prix en € HT / an</t>
  </si>
  <si>
    <t>CONT</t>
  </si>
  <si>
    <t>LAVAGE CONTENEUR (750 l en moyenne)</t>
  </si>
  <si>
    <r>
      <t xml:space="preserve">TEMPS MOYEN EN </t>
    </r>
    <r>
      <rPr>
        <b/>
        <sz val="10"/>
        <rFont val="Arial"/>
        <family val="2"/>
      </rPr>
      <t>MINUTE</t>
    </r>
    <r>
      <rPr>
        <sz val="10"/>
        <rFont val="Arial"/>
        <family val="2"/>
      </rPr>
      <t xml:space="preserve"> PAR CONTENEUR </t>
    </r>
  </si>
  <si>
    <t xml:space="preserve">La modification des cadences, temps, prix, ligne par ligne est autorisée </t>
  </si>
  <si>
    <t>Onglet "liste" renseigner les cadences dans la colonne D</t>
  </si>
  <si>
    <t xml:space="preserve">Onglet "détail de prix" - Cellule V3 votre taux horaire vendu moyen qui prend en compte toutes les conditions du dossier, </t>
  </si>
  <si>
    <t>Onglet "BPU" Renseigner les tarifs demandés</t>
  </si>
  <si>
    <t xml:space="preserve">                                                       le nombre affecté exclusivement sur le site colonne B</t>
  </si>
  <si>
    <t>l'age colonne E</t>
  </si>
  <si>
    <t>entretien ponctuel inclus au forfait</t>
  </si>
  <si>
    <t>1 à 100 m²</t>
  </si>
  <si>
    <t>100 à 200 m²</t>
  </si>
  <si>
    <t>Accessible  ( Inférieure à 3 mètres )</t>
  </si>
  <si>
    <t>Hauteur moyenne ( 3 à 5 mètres )</t>
  </si>
  <si>
    <t>Grande Hauteur  ( plus de 5 mètres avec échelle et harnais )</t>
  </si>
  <si>
    <t>Grande Hauteur  ( plus de 5 mètres avec Nacelle ou échafaudage )</t>
  </si>
  <si>
    <t>Entretien des appartements du logement collectif</t>
  </si>
  <si>
    <t>Chambre &lt;10m²</t>
  </si>
  <si>
    <t>Chambre  &gt;10m² et &lt;15m²</t>
  </si>
  <si>
    <t>Chambre  &gt;15m² et &lt;20m²</t>
  </si>
  <si>
    <t>Chambre  &gt;20m² et &lt;25m²</t>
  </si>
  <si>
    <t>Chambre  &gt;25m² et &lt;30m²</t>
  </si>
  <si>
    <t>Prix par m² supplémentaire au dela de 30 m²</t>
  </si>
  <si>
    <t>HEURES D'ENCADREMENT</t>
  </si>
  <si>
    <t xml:space="preserve">entretien ponctuel inclus au forfait </t>
  </si>
  <si>
    <t>m² avec remise en état</t>
  </si>
  <si>
    <t>TOTAUX avec encadrement</t>
  </si>
  <si>
    <t xml:space="preserve">TOTAUX avec encadrement </t>
  </si>
  <si>
    <t>Temps annuel hors encadrement</t>
  </si>
  <si>
    <t>Prix annuel  HT hors encadrement</t>
  </si>
  <si>
    <t>Prix annuel TTC hors encadrement</t>
  </si>
  <si>
    <t>Temps annuel  encadrement</t>
  </si>
  <si>
    <t>Prix annuel  HT encadrement</t>
  </si>
  <si>
    <t>Prix annuel TTC  encadrement</t>
  </si>
  <si>
    <t>TOTAUX hors encadrement</t>
  </si>
  <si>
    <t xml:space="preserve">TOTAL H.T. ANNUEL </t>
  </si>
  <si>
    <t xml:space="preserve">TOTAL TTC </t>
  </si>
  <si>
    <t>ENCADREMENT PRIX H.T</t>
  </si>
  <si>
    <t>Nbre Annuel d'Heures oeuvrantes Allouées</t>
  </si>
  <si>
    <t>Les heures et prix de l'encadrement sont à intégrer manuellement</t>
  </si>
  <si>
    <t>Nota : les candidats pourront modifier la trame (fusionner des lignes pour chiffrage global, supprimer les formules…) pour faciliter leur chiffrage</t>
  </si>
  <si>
    <t>salle de réunion</t>
  </si>
  <si>
    <t>SESSAD LES PIERIDES et SEES LES FARFADETS LA VALETTE - ouverture 365 jours /an</t>
  </si>
  <si>
    <t>NOUVEAUX LOCAUX A LA VALETTE  VALGORA- ouverture 365 jours /an</t>
  </si>
  <si>
    <t>nettoyage et désinfection des jouets/structures une fois par semaine</t>
  </si>
  <si>
    <t>Circulations/sas</t>
  </si>
  <si>
    <t>Bureau 1 - resp educatif, secré spé ou IDE Co</t>
  </si>
  <si>
    <t>local archives + serveur info</t>
  </si>
  <si>
    <t>local sanitaire</t>
  </si>
  <si>
    <t>Bureau 1 - secretaire plateforme</t>
  </si>
  <si>
    <t>local détente</t>
  </si>
  <si>
    <t>2Z</t>
  </si>
  <si>
    <t xml:space="preserve">Circulations </t>
  </si>
  <si>
    <t>Bureau 2 - secretaires</t>
  </si>
  <si>
    <t>enlèvement des poubelles dans les Bureaux tous les jours</t>
  </si>
  <si>
    <t>Bureau 3 - salle d'attente</t>
  </si>
  <si>
    <t>Bureau 4 - Bureau médical de consultation</t>
  </si>
  <si>
    <t>Bureau 2 - assistance social</t>
  </si>
  <si>
    <t>Bureau 3 psychologue</t>
  </si>
  <si>
    <t>Bureau 4 - moniteur éducateur</t>
  </si>
  <si>
    <t>Bureau 5 - psychomotricien</t>
  </si>
  <si>
    <t>Bureau 6 - secretaire spécialisée / facturation</t>
  </si>
  <si>
    <t>Bureau 7 - médecin</t>
  </si>
  <si>
    <t>Bureau 8 - secrétaire</t>
  </si>
  <si>
    <t>Bureau 9 - local archives</t>
  </si>
  <si>
    <t>Bureau 10 - médecin coordonnateur et IDE coordonnateur</t>
  </si>
  <si>
    <t>Escaliers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</si>
</sst>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* #,##0.00\ &quot;€&quot;_-;\-* #,##0.00\ &quot;€&quot;_-;_-* &quot;-&quot;??\ &quot;€&quot;_-;_-@_-"/>
    <numFmt numFmtId="164" formatCode="0.00&quot; h&quot;"/>
    <numFmt numFmtId="165" formatCode="0.0&quot; h&quot;"/>
    <numFmt numFmtId="166" formatCode="0&quot;m²/h&quot;"/>
    <numFmt numFmtId="167" formatCode="0&quot; h&quot;"/>
    <numFmt numFmtId="168" formatCode="0&quot;m²&quot;"/>
    <numFmt numFmtId="169" formatCode="_-* #,##0.00\ [$€-1]_-;\-* #,##0.00\ [$€-1]_-;_-* &quot;-&quot;??\ [$€-1]_-"/>
    <numFmt numFmtId="170" formatCode="#,##0.00_ ;\-#,##0.00\ "/>
    <numFmt numFmtId="171" formatCode="0&quot;€/m²&quot;"/>
    <numFmt numFmtId="172" formatCode="#,##0.00\ &quot;€&quot;"/>
    <numFmt numFmtId="173" formatCode="0.0"/>
    <numFmt numFmtId="174" formatCode="0.00&quot;€/h&quot;"/>
    <numFmt numFmtId="175" formatCode="#,##0_ ;\-#,##0\ "/>
    <numFmt numFmtId="176" formatCode="0&quot; m²&quot;"/>
    <numFmt numFmtId="177" formatCode="0.00&quot; m²&quot;"/>
    <numFmt numFmtId="178" formatCode="0.00&quot;mn&quot;"/>
    <numFmt numFmtId="179" formatCode="#,##0.00\ _€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5"/>
      <name val="Arial"/>
      <family val="2"/>
    </font>
    <font>
      <sz val="9"/>
      <name val="Arial"/>
      <family val="2"/>
    </font>
    <font>
      <sz val="8"/>
      <color indexed="48"/>
      <name val="Arial"/>
      <family val="2"/>
    </font>
    <font>
      <sz val="8"/>
      <color indexed="12"/>
      <name val="Arial"/>
      <family val="2"/>
    </font>
    <font>
      <sz val="7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color indexed="48"/>
      <name val="Arial"/>
      <family val="2"/>
    </font>
    <font>
      <sz val="1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0"/>
      <name val="Arial"/>
      <family val="2"/>
    </font>
    <font>
      <sz val="12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11"/>
      <color indexed="10"/>
      <name val="Century Gothic"/>
      <family val="2"/>
    </font>
    <font>
      <sz val="8"/>
      <color rgb="FF3366FF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rgb="FFFF0000"/>
      <name val="Arial"/>
      <family val="2"/>
    </font>
    <font>
      <i/>
      <u/>
      <sz val="10"/>
      <name val="Arial"/>
      <family val="2"/>
    </font>
    <font>
      <b/>
      <sz val="18"/>
      <name val="Arial"/>
      <family val="2"/>
    </font>
    <font>
      <i/>
      <sz val="9"/>
      <name val="Century Gothic"/>
      <family val="2"/>
    </font>
    <font>
      <i/>
      <sz val="10"/>
      <name val="Arial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sz val="9"/>
      <color indexed="81"/>
      <name val="Tahoma"/>
      <family val="2"/>
    </font>
    <font>
      <b/>
      <sz val="12"/>
      <color theme="7" tint="-0.249977111117893"/>
      <name val="Century Gothic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darkUp">
        <fgColor indexed="61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169" fontId="3" fillId="0" borderId="0" applyFont="0" applyFill="0" applyBorder="0" applyAlignment="0" applyProtection="0"/>
    <xf numFmtId="44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47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0" fontId="14" fillId="0" borderId="0" xfId="1" applyNumberFormat="1" applyFont="1" applyFill="1" applyBorder="1" applyAlignment="1" applyProtection="1">
      <alignment horizontal="center"/>
      <protection hidden="1"/>
    </xf>
    <xf numFmtId="175" fontId="16" fillId="0" borderId="0" xfId="1" applyNumberFormat="1" applyFont="1" applyFill="1" applyBorder="1" applyAlignment="1" applyProtection="1">
      <alignment horizontal="center"/>
      <protection locked="0"/>
    </xf>
    <xf numFmtId="175" fontId="16" fillId="0" borderId="0" xfId="1" applyNumberFormat="1" applyFont="1" applyFill="1" applyBorder="1" applyAlignment="1" applyProtection="1">
      <alignment horizontal="center"/>
      <protection locked="0" hidden="1"/>
    </xf>
    <xf numFmtId="0" fontId="15" fillId="0" borderId="0" xfId="0" applyFont="1"/>
    <xf numFmtId="0" fontId="16" fillId="0" borderId="0" xfId="0" applyFont="1"/>
    <xf numFmtId="0" fontId="6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176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0" xfId="0" applyFont="1"/>
    <xf numFmtId="0" fontId="27" fillId="0" borderId="0" xfId="0" applyFont="1" applyAlignment="1">
      <alignment horizontal="center"/>
    </xf>
    <xf numFmtId="2" fontId="27" fillId="0" borderId="0" xfId="0" applyNumberFormat="1" applyFont="1"/>
    <xf numFmtId="0" fontId="5" fillId="0" borderId="0" xfId="0" applyFont="1" applyAlignment="1" applyProtection="1">
      <alignment horizontal="left"/>
      <protection hidden="1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16" fillId="0" borderId="9" xfId="0" applyFont="1" applyBorder="1" applyAlignment="1">
      <alignment horizontal="center" vertical="center" wrapText="1"/>
    </xf>
    <xf numFmtId="0" fontId="15" fillId="0" borderId="9" xfId="0" applyFont="1" applyBorder="1"/>
    <xf numFmtId="0" fontId="17" fillId="5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17" fillId="0" borderId="3" xfId="0" applyNumberFormat="1" applyFont="1" applyBorder="1" applyAlignment="1">
      <alignment horizontal="center"/>
    </xf>
    <xf numFmtId="169" fontId="17" fillId="0" borderId="3" xfId="1" applyFont="1" applyBorder="1" applyAlignment="1">
      <alignment horizontal="center"/>
    </xf>
    <xf numFmtId="169" fontId="17" fillId="6" borderId="3" xfId="1" applyNumberFormat="1" applyFont="1" applyFill="1" applyBorder="1" applyAlignment="1">
      <alignment horizontal="center"/>
    </xf>
    <xf numFmtId="169" fontId="17" fillId="0" borderId="3" xfId="1" applyNumberFormat="1" applyFont="1" applyBorder="1" applyAlignment="1">
      <alignment horizontal="center"/>
    </xf>
    <xf numFmtId="169" fontId="17" fillId="7" borderId="3" xfId="1" applyNumberFormat="1" applyFont="1" applyFill="1" applyBorder="1" applyAlignment="1">
      <alignment horizontal="center"/>
    </xf>
    <xf numFmtId="0" fontId="17" fillId="5" borderId="3" xfId="0" applyFont="1" applyFill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167" fontId="17" fillId="0" borderId="3" xfId="0" applyNumberFormat="1" applyFont="1" applyBorder="1" applyAlignment="1">
      <alignment horizontal="center"/>
    </xf>
    <xf numFmtId="174" fontId="17" fillId="0" borderId="3" xfId="0" applyNumberFormat="1" applyFont="1" applyBorder="1" applyAlignment="1">
      <alignment horizontal="center"/>
    </xf>
    <xf numFmtId="171" fontId="17" fillId="0" borderId="12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32" fillId="0" borderId="0" xfId="0" applyFont="1"/>
    <xf numFmtId="170" fontId="34" fillId="0" borderId="0" xfId="1" applyNumberFormat="1" applyFont="1" applyFill="1" applyBorder="1" applyAlignment="1" applyProtection="1">
      <alignment horizontal="center"/>
      <protection hidden="1"/>
    </xf>
    <xf numFmtId="168" fontId="28" fillId="0" borderId="10" xfId="0" applyNumberFormat="1" applyFont="1" applyFill="1" applyBorder="1" applyAlignment="1">
      <alignment horizontal="center"/>
    </xf>
    <xf numFmtId="169" fontId="28" fillId="0" borderId="10" xfId="1" applyFont="1" applyFill="1" applyBorder="1" applyAlignment="1">
      <alignment horizontal="center"/>
    </xf>
    <xf numFmtId="0" fontId="28" fillId="5" borderId="10" xfId="0" applyFont="1" applyFill="1" applyBorder="1" applyAlignment="1">
      <alignment horizontal="center" vertical="center" wrapText="1"/>
    </xf>
    <xf numFmtId="166" fontId="28" fillId="0" borderId="10" xfId="0" applyNumberFormat="1" applyFont="1" applyBorder="1" applyAlignment="1">
      <alignment horizontal="center"/>
    </xf>
    <xf numFmtId="167" fontId="28" fillId="0" borderId="10" xfId="0" applyNumberFormat="1" applyFont="1" applyFill="1" applyBorder="1" applyAlignment="1">
      <alignment horizontal="center"/>
    </xf>
    <xf numFmtId="174" fontId="28" fillId="0" borderId="10" xfId="0" applyNumberFormat="1" applyFont="1" applyFill="1" applyBorder="1" applyAlignment="1">
      <alignment horizontal="center"/>
    </xf>
    <xf numFmtId="171" fontId="28" fillId="0" borderId="11" xfId="0" applyNumberFormat="1" applyFont="1" applyFill="1" applyBorder="1" applyAlignment="1">
      <alignment horizontal="center"/>
    </xf>
    <xf numFmtId="176" fontId="33" fillId="0" borderId="0" xfId="0" applyNumberFormat="1" applyFont="1" applyFill="1" applyBorder="1" applyAlignment="1">
      <alignment horizontal="center" vertical="center"/>
    </xf>
    <xf numFmtId="176" fontId="16" fillId="0" borderId="0" xfId="1" applyNumberFormat="1" applyFont="1" applyFill="1" applyBorder="1" applyAlignment="1" applyProtection="1">
      <alignment horizontal="center"/>
      <protection locked="0"/>
    </xf>
    <xf numFmtId="169" fontId="31" fillId="0" borderId="6" xfId="1" applyFont="1" applyFill="1" applyBorder="1" applyAlignment="1" applyProtection="1">
      <alignment horizontal="center"/>
      <protection locked="0" hidden="1"/>
    </xf>
    <xf numFmtId="2" fontId="18" fillId="0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6" borderId="10" xfId="0" applyFont="1" applyFill="1" applyBorder="1" applyAlignment="1">
      <alignment horizontal="center" vertical="center" wrapText="1"/>
    </xf>
    <xf numFmtId="0" fontId="15" fillId="0" borderId="0" xfId="0" applyFont="1" applyBorder="1"/>
    <xf numFmtId="168" fontId="28" fillId="0" borderId="0" xfId="0" applyNumberFormat="1" applyFont="1" applyFill="1" applyBorder="1" applyAlignment="1">
      <alignment horizontal="center"/>
    </xf>
    <xf numFmtId="169" fontId="28" fillId="0" borderId="0" xfId="1" applyFont="1" applyFill="1" applyBorder="1" applyAlignment="1">
      <alignment horizontal="center"/>
    </xf>
    <xf numFmtId="167" fontId="28" fillId="0" borderId="0" xfId="0" applyNumberFormat="1" applyFont="1" applyFill="1" applyBorder="1" applyAlignment="1">
      <alignment horizontal="center"/>
    </xf>
    <xf numFmtId="174" fontId="28" fillId="0" borderId="0" xfId="0" applyNumberFormat="1" applyFont="1" applyFill="1" applyBorder="1" applyAlignment="1">
      <alignment horizontal="center"/>
    </xf>
    <xf numFmtId="171" fontId="28" fillId="0" borderId="0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4" borderId="14" xfId="0" applyFont="1" applyFill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64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17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 applyProtection="1">
      <alignment horizontal="center"/>
      <protection hidden="1"/>
    </xf>
    <xf numFmtId="176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 wrapText="1"/>
    </xf>
    <xf numFmtId="173" fontId="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center" vertical="center" wrapText="1"/>
    </xf>
    <xf numFmtId="176" fontId="5" fillId="8" borderId="4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9" borderId="1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  <protection locked="0"/>
    </xf>
    <xf numFmtId="164" fontId="5" fillId="4" borderId="4" xfId="0" applyNumberFormat="1" applyFont="1" applyFill="1" applyBorder="1" applyAlignment="1" applyProtection="1">
      <alignment horizontal="center" vertical="center"/>
      <protection locked="0" hidden="1"/>
    </xf>
    <xf numFmtId="166" fontId="17" fillId="0" borderId="4" xfId="0" applyNumberFormat="1" applyFont="1" applyFill="1" applyBorder="1" applyAlignment="1" applyProtection="1">
      <alignment horizontal="center" vertical="center"/>
      <protection locked="0" hidden="1"/>
    </xf>
    <xf numFmtId="170" fontId="5" fillId="0" borderId="3" xfId="0" applyNumberFormat="1" applyFont="1" applyFill="1" applyBorder="1" applyAlignment="1" applyProtection="1">
      <alignment horizontal="center" vertical="center"/>
      <protection hidden="1"/>
    </xf>
    <xf numFmtId="167" fontId="5" fillId="0" borderId="3" xfId="0" applyNumberFormat="1" applyFont="1" applyBorder="1" applyAlignment="1" applyProtection="1">
      <alignment horizontal="center" vertical="center"/>
      <protection hidden="1"/>
    </xf>
    <xf numFmtId="169" fontId="12" fillId="0" borderId="3" xfId="1" applyFont="1" applyFill="1" applyBorder="1" applyAlignment="1" applyProtection="1">
      <alignment horizontal="center" vertical="center"/>
      <protection locked="0" hidden="1"/>
    </xf>
    <xf numFmtId="44" fontId="5" fillId="0" borderId="19" xfId="0" applyNumberFormat="1" applyFont="1" applyBorder="1" applyAlignment="1" applyProtection="1">
      <alignment horizontal="center" vertical="center"/>
      <protection hidden="1"/>
    </xf>
    <xf numFmtId="177" fontId="5" fillId="0" borderId="18" xfId="0" applyNumberFormat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horizontal="center" vertical="center"/>
    </xf>
    <xf numFmtId="164" fontId="5" fillId="2" borderId="21" xfId="0" applyNumberFormat="1" applyFont="1" applyFill="1" applyBorder="1" applyAlignment="1" applyProtection="1">
      <alignment horizontal="center" vertical="center"/>
      <protection hidden="1"/>
    </xf>
    <xf numFmtId="166" fontId="13" fillId="2" borderId="21" xfId="0" applyNumberFormat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5" fillId="0" borderId="3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3" xfId="0" applyNumberFormat="1" applyFont="1" applyBorder="1" applyAlignment="1" applyProtection="1">
      <alignment horizontal="center" vertical="center"/>
      <protection locked="0" hidden="1"/>
    </xf>
    <xf numFmtId="2" fontId="5" fillId="4" borderId="4" xfId="0" applyNumberFormat="1" applyFont="1" applyFill="1" applyBorder="1" applyAlignment="1" applyProtection="1">
      <alignment horizontal="center" vertical="center"/>
      <protection locked="0" hidden="1"/>
    </xf>
    <xf numFmtId="173" fontId="5" fillId="4" borderId="4" xfId="0" applyNumberFormat="1" applyFont="1" applyFill="1" applyBorder="1" applyAlignment="1" applyProtection="1">
      <alignment horizontal="center" vertical="center"/>
      <protection locked="0" hidden="1"/>
    </xf>
    <xf numFmtId="0" fontId="5" fillId="3" borderId="23" xfId="0" applyFont="1" applyFill="1" applyBorder="1" applyAlignment="1">
      <alignment horizontal="center" vertical="center"/>
    </xf>
    <xf numFmtId="1" fontId="5" fillId="3" borderId="23" xfId="0" applyNumberFormat="1" applyFont="1" applyFill="1" applyBorder="1" applyAlignment="1">
      <alignment horizontal="center" vertical="center"/>
    </xf>
    <xf numFmtId="2" fontId="5" fillId="3" borderId="23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 applyProtection="1">
      <alignment horizontal="center" vertical="center"/>
      <protection hidden="1"/>
    </xf>
    <xf numFmtId="1" fontId="26" fillId="0" borderId="0" xfId="0" applyNumberFormat="1" applyFont="1" applyAlignment="1" applyProtection="1">
      <alignment horizontal="center" vertical="center"/>
      <protection hidden="1"/>
    </xf>
    <xf numFmtId="0" fontId="11" fillId="3" borderId="1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1" fontId="5" fillId="0" borderId="18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  <protection hidden="1"/>
    </xf>
    <xf numFmtId="1" fontId="9" fillId="0" borderId="3" xfId="0" applyNumberFormat="1" applyFont="1" applyFill="1" applyBorder="1" applyAlignment="1" applyProtection="1">
      <alignment vertical="center"/>
      <protection hidden="1"/>
    </xf>
    <xf numFmtId="1" fontId="9" fillId="0" borderId="4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4" fontId="5" fillId="0" borderId="26" xfId="0" applyNumberFormat="1" applyFont="1" applyFill="1" applyBorder="1" applyAlignment="1">
      <alignment horizontal="center" vertical="center" textRotation="90" wrapText="1"/>
    </xf>
    <xf numFmtId="0" fontId="3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 applyProtection="1">
      <alignment horizontal="center" vertical="center" wrapText="1"/>
      <protection hidden="1"/>
    </xf>
    <xf numFmtId="44" fontId="5" fillId="8" borderId="4" xfId="2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4" fontId="27" fillId="0" borderId="0" xfId="2" applyFont="1" applyAlignment="1">
      <alignment horizontal="center"/>
    </xf>
    <xf numFmtId="44" fontId="27" fillId="0" borderId="0" xfId="0" applyNumberFormat="1" applyFont="1" applyAlignment="1">
      <alignment horizontal="center"/>
    </xf>
    <xf numFmtId="10" fontId="27" fillId="0" borderId="0" xfId="3" applyNumberFormat="1" applyFont="1" applyAlignment="1">
      <alignment horizontal="center"/>
    </xf>
    <xf numFmtId="0" fontId="40" fillId="0" borderId="2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41" fillId="0" borderId="4" xfId="0" applyFont="1" applyFill="1" applyBorder="1" applyAlignment="1" applyProtection="1">
      <alignment horizontal="center" vertical="center" wrapText="1"/>
      <protection locked="0"/>
    </xf>
    <xf numFmtId="0" fontId="41" fillId="0" borderId="15" xfId="0" applyFont="1" applyBorder="1" applyAlignment="1">
      <alignment horizontal="center" vertical="center" wrapText="1"/>
    </xf>
    <xf numFmtId="0" fontId="39" fillId="0" borderId="0" xfId="0" applyFont="1"/>
    <xf numFmtId="0" fontId="42" fillId="0" borderId="0" xfId="0" applyFont="1"/>
    <xf numFmtId="0" fontId="0" fillId="0" borderId="0" xfId="0" applyProtection="1">
      <protection locked="0"/>
    </xf>
    <xf numFmtId="166" fontId="30" fillId="10" borderId="3" xfId="0" applyNumberFormat="1" applyFont="1" applyFill="1" applyBorder="1" applyProtection="1">
      <protection locked="0"/>
    </xf>
    <xf numFmtId="0" fontId="0" fillId="0" borderId="0" xfId="0" applyProtection="1"/>
    <xf numFmtId="0" fontId="8" fillId="0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1" fontId="46" fillId="0" borderId="18" xfId="0" applyNumberFormat="1" applyFont="1" applyFill="1" applyBorder="1" applyAlignment="1" applyProtection="1">
      <alignment horizontal="center" vertical="center"/>
    </xf>
    <xf numFmtId="166" fontId="3" fillId="0" borderId="4" xfId="0" applyNumberFormat="1" applyFont="1" applyFill="1" applyBorder="1" applyAlignment="1" applyProtection="1">
      <alignment horizontal="center" vertical="center"/>
      <protection locked="0" hidden="1"/>
    </xf>
    <xf numFmtId="1" fontId="9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Protection="1"/>
    <xf numFmtId="0" fontId="47" fillId="0" borderId="0" xfId="0" applyFont="1" applyAlignment="1" applyProtection="1">
      <alignment vertical="center"/>
    </xf>
    <xf numFmtId="0" fontId="16" fillId="16" borderId="0" xfId="0" applyFont="1" applyFill="1" applyBorder="1" applyAlignment="1">
      <alignment vertical="center"/>
    </xf>
    <xf numFmtId="0" fontId="41" fillId="0" borderId="48" xfId="0" applyFont="1" applyBorder="1" applyAlignment="1">
      <alignment horizontal="center" vertical="center" wrapText="1"/>
    </xf>
    <xf numFmtId="0" fontId="29" fillId="13" borderId="40" xfId="0" applyFont="1" applyFill="1" applyBorder="1" applyProtection="1"/>
    <xf numFmtId="0" fontId="29" fillId="13" borderId="37" xfId="0" applyFont="1" applyFill="1" applyBorder="1" applyProtection="1"/>
    <xf numFmtId="0" fontId="11" fillId="16" borderId="0" xfId="0" applyFont="1" applyFill="1" applyBorder="1" applyAlignment="1">
      <alignment horizontal="center" vertical="center"/>
    </xf>
    <xf numFmtId="0" fontId="21" fillId="16" borderId="0" xfId="0" applyFont="1" applyFill="1" applyBorder="1" applyAlignment="1">
      <alignment horizontal="center" vertical="center"/>
    </xf>
    <xf numFmtId="0" fontId="19" fillId="16" borderId="0" xfId="0" applyFont="1" applyFill="1" applyBorder="1" applyAlignment="1">
      <alignment horizontal="center" vertical="center" wrapText="1"/>
    </xf>
    <xf numFmtId="0" fontId="0" fillId="16" borderId="0" xfId="0" applyFill="1" applyAlignment="1">
      <alignment vertical="center"/>
    </xf>
    <xf numFmtId="0" fontId="48" fillId="0" borderId="28" xfId="0" applyFont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44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3" fillId="17" borderId="4" xfId="0" applyFont="1" applyFill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5" fillId="0" borderId="43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/>
    <xf numFmtId="0" fontId="6" fillId="16" borderId="0" xfId="0" applyFont="1" applyFill="1" applyAlignment="1" applyProtection="1">
      <alignment horizontal="center"/>
      <protection hidden="1"/>
    </xf>
    <xf numFmtId="0" fontId="5" fillId="16" borderId="0" xfId="0" applyFont="1" applyFill="1" applyAlignment="1" applyProtection="1">
      <alignment horizontal="center"/>
      <protection hidden="1"/>
    </xf>
    <xf numFmtId="0" fontId="5" fillId="0" borderId="0" xfId="0" applyFont="1" applyBorder="1" applyAlignment="1">
      <alignment vertical="center" wrapText="1"/>
    </xf>
    <xf numFmtId="0" fontId="5" fillId="0" borderId="45" xfId="0" applyFont="1" applyBorder="1" applyAlignment="1">
      <alignment vertical="center" wrapText="1"/>
    </xf>
    <xf numFmtId="1" fontId="5" fillId="0" borderId="4" xfId="0" applyNumberFormat="1" applyFont="1" applyFill="1" applyBorder="1" applyAlignment="1" applyProtection="1">
      <alignment horizontal="center" vertical="center"/>
    </xf>
    <xf numFmtId="1" fontId="9" fillId="16" borderId="3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16" borderId="0" xfId="0" applyFont="1" applyFill="1" applyAlignment="1">
      <alignment horizontal="left" vertical="center"/>
    </xf>
    <xf numFmtId="1" fontId="5" fillId="0" borderId="25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76" fontId="6" fillId="3" borderId="23" xfId="0" applyNumberFormat="1" applyFont="1" applyFill="1" applyBorder="1" applyAlignment="1">
      <alignment horizontal="center" vertical="center"/>
    </xf>
    <xf numFmtId="168" fontId="9" fillId="0" borderId="3" xfId="0" applyNumberFormat="1" applyFont="1" applyFill="1" applyBorder="1" applyAlignment="1" applyProtection="1">
      <alignment horizontal="center" vertical="center"/>
      <protection hidden="1"/>
    </xf>
    <xf numFmtId="0" fontId="40" fillId="0" borderId="28" xfId="0" applyFont="1" applyBorder="1" applyAlignment="1">
      <alignment horizontal="center" vertical="center" wrapText="1"/>
    </xf>
    <xf numFmtId="0" fontId="16" fillId="15" borderId="2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21" fillId="0" borderId="0" xfId="0" applyFont="1" applyProtection="1"/>
    <xf numFmtId="0" fontId="3" fillId="0" borderId="0" xfId="5"/>
    <xf numFmtId="0" fontId="18" fillId="0" borderId="0" xfId="5" applyFont="1" applyBorder="1" applyAlignment="1" applyProtection="1">
      <alignment vertical="center"/>
      <protection locked="0"/>
    </xf>
    <xf numFmtId="0" fontId="18" fillId="0" borderId="36" xfId="5" applyFont="1" applyBorder="1" applyAlignment="1" applyProtection="1">
      <alignment vertical="center"/>
      <protection locked="0"/>
    </xf>
    <xf numFmtId="0" fontId="11" fillId="0" borderId="0" xfId="5" applyFont="1"/>
    <xf numFmtId="0" fontId="24" fillId="0" borderId="0" xfId="5" applyFont="1" applyBorder="1" applyAlignment="1"/>
    <xf numFmtId="0" fontId="15" fillId="0" borderId="0" xfId="5" applyFont="1" applyFill="1" applyBorder="1" applyAlignment="1">
      <alignment vertical="center"/>
    </xf>
    <xf numFmtId="0" fontId="11" fillId="0" borderId="0" xfId="5" applyFont="1" applyBorder="1"/>
    <xf numFmtId="0" fontId="3" fillId="0" borderId="0" xfId="5" applyBorder="1" applyAlignment="1">
      <alignment horizontal="center" vertical="top"/>
    </xf>
    <xf numFmtId="0" fontId="15" fillId="12" borderId="4" xfId="5" applyFont="1" applyFill="1" applyBorder="1" applyAlignment="1">
      <alignment horizontal="center" vertical="center"/>
    </xf>
    <xf numFmtId="172" fontId="15" fillId="12" borderId="4" xfId="5" applyNumberFormat="1" applyFont="1" applyFill="1" applyBorder="1" applyAlignment="1">
      <alignment horizontal="center" vertical="center" wrapText="1"/>
    </xf>
    <xf numFmtId="0" fontId="3" fillId="0" borderId="0" xfId="5" applyAlignment="1">
      <alignment horizontal="left" vertical="center"/>
    </xf>
    <xf numFmtId="0" fontId="15" fillId="0" borderId="4" xfId="5" applyFont="1" applyBorder="1" applyAlignment="1">
      <alignment horizontal="left" vertical="center" wrapText="1"/>
    </xf>
    <xf numFmtId="172" fontId="15" fillId="0" borderId="4" xfId="5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vertical="center"/>
    </xf>
    <xf numFmtId="0" fontId="3" fillId="0" borderId="0" xfId="5" applyAlignment="1">
      <alignment vertical="center"/>
    </xf>
    <xf numFmtId="0" fontId="25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5" fillId="12" borderId="4" xfId="5" applyFont="1" applyFill="1" applyBorder="1" applyAlignment="1">
      <alignment vertical="center" wrapText="1"/>
    </xf>
    <xf numFmtId="0" fontId="11" fillId="0" borderId="0" xfId="5" applyFont="1" applyAlignment="1">
      <alignment vertical="center"/>
    </xf>
    <xf numFmtId="0" fontId="3" fillId="0" borderId="4" xfId="5" applyBorder="1" applyAlignment="1">
      <alignment vertical="center" wrapText="1"/>
    </xf>
    <xf numFmtId="0" fontId="44" fillId="0" borderId="0" xfId="5" applyFont="1" applyBorder="1" applyAlignment="1">
      <alignment vertical="center"/>
    </xf>
    <xf numFmtId="44" fontId="18" fillId="0" borderId="0" xfId="6" applyFont="1" applyBorder="1" applyAlignment="1" applyProtection="1">
      <alignment horizontal="left" vertical="center"/>
    </xf>
    <xf numFmtId="44" fontId="18" fillId="0" borderId="0" xfId="6" applyFont="1" applyBorder="1" applyAlignment="1" applyProtection="1">
      <alignment horizontal="center" vertical="center"/>
    </xf>
    <xf numFmtId="0" fontId="45" fillId="0" borderId="0" xfId="5" applyFont="1" applyAlignment="1">
      <alignment vertical="center"/>
    </xf>
    <xf numFmtId="0" fontId="16" fillId="12" borderId="4" xfId="5" applyFont="1" applyFill="1" applyBorder="1" applyAlignment="1" applyProtection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51" fillId="0" borderId="4" xfId="5" applyFont="1" applyBorder="1" applyAlignment="1">
      <alignment vertical="center" wrapText="1"/>
    </xf>
    <xf numFmtId="0" fontId="45" fillId="0" borderId="4" xfId="5" applyFont="1" applyBorder="1" applyAlignment="1">
      <alignment horizontal="center" vertical="center" wrapText="1"/>
    </xf>
    <xf numFmtId="0" fontId="40" fillId="12" borderId="27" xfId="5" applyFont="1" applyFill="1" applyBorder="1" applyAlignment="1" applyProtection="1">
      <alignment vertical="center"/>
    </xf>
    <xf numFmtId="0" fontId="16" fillId="12" borderId="35" xfId="5" applyFont="1" applyFill="1" applyBorder="1" applyAlignment="1" applyProtection="1">
      <alignment vertical="center"/>
    </xf>
    <xf numFmtId="0" fontId="40" fillId="0" borderId="27" xfId="5" applyFont="1" applyBorder="1" applyAlignment="1">
      <alignment vertical="center"/>
    </xf>
    <xf numFmtId="172" fontId="15" fillId="0" borderId="27" xfId="5" applyNumberFormat="1" applyFont="1" applyBorder="1" applyAlignment="1">
      <alignment horizontal="center" vertical="center" wrapText="1"/>
    </xf>
    <xf numFmtId="0" fontId="51" fillId="0" borderId="4" xfId="5" applyFont="1" applyBorder="1" applyAlignment="1">
      <alignment vertical="center"/>
    </xf>
    <xf numFmtId="0" fontId="40" fillId="12" borderId="4" xfId="5" applyFont="1" applyFill="1" applyBorder="1" applyAlignment="1" applyProtection="1">
      <alignment horizontal="center" vertical="center"/>
    </xf>
    <xf numFmtId="0" fontId="44" fillId="0" borderId="4" xfId="5" applyFont="1" applyBorder="1" applyAlignment="1">
      <alignment vertical="center"/>
    </xf>
    <xf numFmtId="0" fontId="16" fillId="0" borderId="0" xfId="5" applyFont="1"/>
    <xf numFmtId="0" fontId="15" fillId="0" borderId="0" xfId="5" applyFont="1"/>
    <xf numFmtId="0" fontId="15" fillId="0" borderId="0" xfId="5" applyFont="1" applyAlignment="1">
      <alignment vertical="center"/>
    </xf>
    <xf numFmtId="0" fontId="16" fillId="14" borderId="0" xfId="5" applyFont="1" applyFill="1" applyAlignment="1">
      <alignment vertical="center"/>
    </xf>
    <xf numFmtId="0" fontId="3" fillId="0" borderId="29" xfId="5" applyFont="1" applyBorder="1" applyAlignment="1">
      <alignment horizontal="center" vertical="center"/>
    </xf>
    <xf numFmtId="0" fontId="3" fillId="0" borderId="30" xfId="5" applyFont="1" applyBorder="1" applyAlignment="1">
      <alignment horizontal="center" vertical="center"/>
    </xf>
    <xf numFmtId="0" fontId="16" fillId="0" borderId="27" xfId="5" applyFont="1" applyBorder="1" applyAlignment="1">
      <alignment vertical="center"/>
    </xf>
    <xf numFmtId="178" fontId="30" fillId="10" borderId="3" xfId="0" applyNumberFormat="1" applyFont="1" applyFill="1" applyBorder="1" applyProtection="1">
      <protection locked="0"/>
    </xf>
    <xf numFmtId="1" fontId="5" fillId="0" borderId="4" xfId="0" applyNumberFormat="1" applyFont="1" applyFill="1" applyBorder="1" applyAlignment="1" applyProtection="1">
      <alignment horizontal="left" vertical="center"/>
    </xf>
    <xf numFmtId="1" fontId="5" fillId="16" borderId="4" xfId="0" applyNumberFormat="1" applyFont="1" applyFill="1" applyBorder="1" applyAlignment="1" applyProtection="1">
      <alignment vertical="center"/>
    </xf>
    <xf numFmtId="1" fontId="5" fillId="16" borderId="4" xfId="0" applyNumberFormat="1" applyFont="1" applyFill="1" applyBorder="1" applyAlignment="1" applyProtection="1">
      <alignment horizontal="center" vertical="center"/>
    </xf>
    <xf numFmtId="170" fontId="5" fillId="0" borderId="4" xfId="0" applyNumberFormat="1" applyFont="1" applyFill="1" applyBorder="1" applyAlignment="1" applyProtection="1">
      <alignment horizontal="center" vertical="center"/>
      <protection locked="0" hidden="1"/>
    </xf>
    <xf numFmtId="164" fontId="5" fillId="0" borderId="4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4" xfId="0" applyNumberFormat="1" applyFont="1" applyBorder="1" applyAlignment="1" applyProtection="1">
      <alignment horizontal="center" vertical="center"/>
      <protection locked="0" hidden="1"/>
    </xf>
    <xf numFmtId="169" fontId="12" fillId="0" borderId="4" xfId="1" applyFont="1" applyFill="1" applyBorder="1" applyAlignment="1" applyProtection="1">
      <alignment horizontal="center" vertical="center"/>
      <protection locked="0" hidden="1"/>
    </xf>
    <xf numFmtId="44" fontId="5" fillId="0" borderId="4" xfId="0" applyNumberFormat="1" applyFont="1" applyBorder="1" applyAlignment="1" applyProtection="1">
      <alignment horizontal="center" vertical="center"/>
      <protection hidden="1"/>
    </xf>
    <xf numFmtId="1" fontId="5" fillId="0" borderId="4" xfId="0" applyNumberFormat="1" applyFont="1" applyFill="1" applyBorder="1" applyAlignment="1" applyProtection="1">
      <alignment horizontal="center" vertical="center"/>
      <protection locked="0"/>
    </xf>
    <xf numFmtId="170" fontId="5" fillId="0" borderId="4" xfId="0" applyNumberFormat="1" applyFont="1" applyFill="1" applyBorder="1" applyAlignment="1" applyProtection="1">
      <alignment horizontal="center" vertical="center"/>
      <protection hidden="1"/>
    </xf>
    <xf numFmtId="164" fontId="5" fillId="0" borderId="4" xfId="0" applyNumberFormat="1" applyFont="1" applyFill="1" applyBorder="1" applyAlignment="1" applyProtection="1">
      <alignment horizontal="center" vertical="center"/>
      <protection hidden="1"/>
    </xf>
    <xf numFmtId="1" fontId="5" fillId="0" borderId="47" xfId="0" applyNumberFormat="1" applyFont="1" applyFill="1" applyBorder="1" applyAlignment="1" applyProtection="1">
      <alignment horizontal="center" vertical="center"/>
    </xf>
    <xf numFmtId="166" fontId="17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5" fillId="4" borderId="3" xfId="0" applyNumberFormat="1" applyFont="1" applyFill="1" applyBorder="1" applyAlignment="1" applyProtection="1">
      <alignment horizontal="center" vertical="center"/>
      <protection locked="0" hidden="1"/>
    </xf>
    <xf numFmtId="166" fontId="5" fillId="3" borderId="23" xfId="0" applyNumberFormat="1" applyFont="1" applyFill="1" applyBorder="1" applyAlignment="1" applyProtection="1">
      <alignment horizontal="center" vertical="center"/>
      <protection hidden="1"/>
    </xf>
    <xf numFmtId="176" fontId="6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 applyProtection="1">
      <alignment horizontal="center" vertical="center"/>
      <protection hidden="1"/>
    </xf>
    <xf numFmtId="167" fontId="5" fillId="2" borderId="16" xfId="0" applyNumberFormat="1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vertical="center" wrapText="1"/>
      <protection hidden="1"/>
    </xf>
    <xf numFmtId="44" fontId="43" fillId="2" borderId="66" xfId="0" applyNumberFormat="1" applyFont="1" applyFill="1" applyBorder="1" applyAlignment="1" applyProtection="1">
      <alignment horizontal="center" vertical="center"/>
      <protection hidden="1"/>
    </xf>
    <xf numFmtId="44" fontId="5" fillId="2" borderId="53" xfId="0" applyNumberFormat="1" applyFont="1" applyFill="1" applyBorder="1" applyAlignment="1" applyProtection="1">
      <alignment horizontal="center" vertical="center"/>
      <protection hidden="1"/>
    </xf>
    <xf numFmtId="0" fontId="27" fillId="0" borderId="37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9" fillId="13" borderId="67" xfId="0" applyFont="1" applyFill="1" applyBorder="1" applyProtection="1"/>
    <xf numFmtId="0" fontId="29" fillId="13" borderId="68" xfId="0" applyFont="1" applyFill="1" applyBorder="1" applyProtection="1"/>
    <xf numFmtId="0" fontId="3" fillId="13" borderId="69" xfId="0" applyFont="1" applyFill="1" applyBorder="1" applyAlignment="1" applyProtection="1">
      <alignment horizontal="justify" vertical="center" wrapText="1"/>
    </xf>
    <xf numFmtId="166" fontId="13" fillId="13" borderId="21" xfId="0" applyNumberFormat="1" applyFont="1" applyFill="1" applyBorder="1" applyAlignment="1">
      <alignment horizontal="center" vertical="center"/>
    </xf>
    <xf numFmtId="172" fontId="5" fillId="3" borderId="23" xfId="0" applyNumberFormat="1" applyFont="1" applyFill="1" applyBorder="1" applyAlignment="1" applyProtection="1">
      <alignment horizontal="center" vertical="center"/>
      <protection hidden="1"/>
    </xf>
    <xf numFmtId="0" fontId="39" fillId="18" borderId="0" xfId="0" applyFont="1" applyFill="1"/>
    <xf numFmtId="1" fontId="46" fillId="16" borderId="4" xfId="0" applyNumberFormat="1" applyFont="1" applyFill="1" applyBorder="1" applyAlignment="1" applyProtection="1">
      <alignment vertical="center"/>
      <protection hidden="1"/>
    </xf>
    <xf numFmtId="164" fontId="5" fillId="4" borderId="5" xfId="0" applyNumberFormat="1" applyFont="1" applyFill="1" applyBorder="1" applyAlignment="1" applyProtection="1">
      <alignment horizontal="center" vertical="center"/>
      <protection locked="0" hidden="1"/>
    </xf>
    <xf numFmtId="170" fontId="5" fillId="0" borderId="5" xfId="0" applyNumberFormat="1" applyFont="1" applyFill="1" applyBorder="1" applyAlignment="1" applyProtection="1">
      <alignment horizontal="center" vertical="center"/>
      <protection hidden="1"/>
    </xf>
    <xf numFmtId="164" fontId="5" fillId="0" borderId="5" xfId="0" applyNumberFormat="1" applyFont="1" applyFill="1" applyBorder="1" applyAlignment="1" applyProtection="1">
      <alignment horizontal="center" vertical="center"/>
      <protection hidden="1"/>
    </xf>
    <xf numFmtId="167" fontId="5" fillId="0" borderId="5" xfId="0" applyNumberFormat="1" applyFont="1" applyBorder="1" applyAlignment="1" applyProtection="1">
      <alignment horizontal="center" vertical="center"/>
      <protection hidden="1"/>
    </xf>
    <xf numFmtId="1" fontId="5" fillId="0" borderId="45" xfId="0" applyNumberFormat="1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</xf>
    <xf numFmtId="177" fontId="5" fillId="0" borderId="45" xfId="0" applyNumberFormat="1" applyFont="1" applyFill="1" applyBorder="1" applyAlignment="1" applyProtection="1">
      <alignment horizontal="center" vertical="center"/>
    </xf>
    <xf numFmtId="1" fontId="9" fillId="0" borderId="5" xfId="0" applyNumberFormat="1" applyFont="1" applyFill="1" applyBorder="1" applyAlignment="1" applyProtection="1">
      <alignment vertical="center"/>
      <protection hidden="1"/>
    </xf>
    <xf numFmtId="1" fontId="9" fillId="0" borderId="5" xfId="0" applyNumberFormat="1" applyFont="1" applyFill="1" applyBorder="1" applyAlignment="1" applyProtection="1">
      <alignment horizontal="center" vertical="center"/>
      <protection hidden="1"/>
    </xf>
    <xf numFmtId="2" fontId="5" fillId="4" borderId="5" xfId="0" applyNumberFormat="1" applyFont="1" applyFill="1" applyBorder="1" applyAlignment="1" applyProtection="1">
      <alignment horizontal="center" vertical="center"/>
      <protection locked="0" hidden="1"/>
    </xf>
    <xf numFmtId="173" fontId="5" fillId="4" borderId="5" xfId="0" applyNumberFormat="1" applyFont="1" applyFill="1" applyBorder="1" applyAlignment="1" applyProtection="1">
      <alignment horizontal="center" vertical="center"/>
      <protection locked="0" hidden="1"/>
    </xf>
    <xf numFmtId="166" fontId="17" fillId="0" borderId="5" xfId="0" applyNumberFormat="1" applyFont="1" applyFill="1" applyBorder="1" applyAlignment="1" applyProtection="1">
      <alignment horizontal="center" vertical="center"/>
      <protection locked="0" hidden="1"/>
    </xf>
    <xf numFmtId="170" fontId="5" fillId="0" borderId="5" xfId="0" applyNumberFormat="1" applyFont="1" applyFill="1" applyBorder="1" applyAlignment="1" applyProtection="1">
      <alignment horizontal="center" vertical="center"/>
      <protection locked="0" hidden="1"/>
    </xf>
    <xf numFmtId="164" fontId="5" fillId="0" borderId="5" xfId="0" applyNumberFormat="1" applyFont="1" applyFill="1" applyBorder="1" applyAlignment="1" applyProtection="1">
      <alignment horizontal="center" vertical="center"/>
      <protection locked="0" hidden="1"/>
    </xf>
    <xf numFmtId="165" fontId="5" fillId="0" borderId="5" xfId="0" applyNumberFormat="1" applyFont="1" applyBorder="1" applyAlignment="1" applyProtection="1">
      <alignment horizontal="center" vertical="center"/>
      <protection locked="0" hidden="1"/>
    </xf>
    <xf numFmtId="169" fontId="12" fillId="0" borderId="7" xfId="1" applyFont="1" applyFill="1" applyBorder="1" applyAlignment="1" applyProtection="1">
      <alignment horizontal="center" vertical="center"/>
      <protection locked="0" hidden="1"/>
    </xf>
    <xf numFmtId="1" fontId="5" fillId="0" borderId="45" xfId="0" applyNumberFormat="1" applyFont="1" applyFill="1" applyBorder="1" applyAlignment="1" applyProtection="1">
      <alignment horizontal="center" vertical="center"/>
      <protection locked="0"/>
    </xf>
    <xf numFmtId="1" fontId="5" fillId="16" borderId="4" xfId="0" applyNumberFormat="1" applyFont="1" applyFill="1" applyBorder="1" applyAlignment="1" applyProtection="1">
      <alignment horizontal="left" vertical="center"/>
    </xf>
    <xf numFmtId="0" fontId="6" fillId="12" borderId="4" xfId="5" applyFont="1" applyFill="1" applyBorder="1" applyAlignment="1">
      <alignment horizontal="center" vertical="center"/>
    </xf>
    <xf numFmtId="0" fontId="3" fillId="0" borderId="4" xfId="5" applyBorder="1" applyAlignment="1">
      <alignment vertical="center"/>
    </xf>
    <xf numFmtId="0" fontId="3" fillId="0" borderId="0" xfId="5" applyFont="1" applyAlignment="1">
      <alignment vertical="center"/>
    </xf>
    <xf numFmtId="0" fontId="51" fillId="0" borderId="0" xfId="5" applyFont="1" applyBorder="1" applyAlignment="1">
      <alignment vertical="center" wrapText="1"/>
    </xf>
    <xf numFmtId="9" fontId="3" fillId="0" borderId="31" xfId="5" applyNumberFormat="1" applyFont="1" applyFill="1" applyBorder="1" applyAlignment="1" applyProtection="1">
      <alignment vertical="center"/>
      <protection locked="0"/>
    </xf>
    <xf numFmtId="9" fontId="3" fillId="0" borderId="32" xfId="5" applyNumberFormat="1" applyFill="1" applyBorder="1" applyAlignment="1" applyProtection="1">
      <alignment vertical="center"/>
      <protection locked="0"/>
    </xf>
    <xf numFmtId="9" fontId="3" fillId="0" borderId="33" xfId="5" applyNumberFormat="1" applyFill="1" applyBorder="1" applyAlignment="1" applyProtection="1">
      <alignment vertical="center"/>
      <protection locked="0"/>
    </xf>
    <xf numFmtId="9" fontId="3" fillId="0" borderId="34" xfId="5" applyNumberFormat="1" applyFill="1" applyBorder="1" applyAlignment="1" applyProtection="1">
      <alignment vertical="center"/>
      <protection locked="0"/>
    </xf>
    <xf numFmtId="9" fontId="3" fillId="0" borderId="29" xfId="5" applyNumberFormat="1" applyFill="1" applyBorder="1" applyAlignment="1" applyProtection="1">
      <alignment vertical="center"/>
      <protection locked="0"/>
    </xf>
    <xf numFmtId="9" fontId="3" fillId="0" borderId="30" xfId="5" applyNumberFormat="1" applyFill="1" applyBorder="1" applyAlignment="1" applyProtection="1">
      <alignment vertical="center"/>
      <protection locked="0"/>
    </xf>
    <xf numFmtId="1" fontId="5" fillId="16" borderId="4" xfId="0" applyNumberFormat="1" applyFont="1" applyFill="1" applyBorder="1" applyAlignment="1" applyProtection="1">
      <alignment vertical="center"/>
      <protection hidden="1"/>
    </xf>
    <xf numFmtId="1" fontId="5" fillId="19" borderId="7" xfId="0" applyNumberFormat="1" applyFont="1" applyFill="1" applyBorder="1" applyAlignment="1" applyProtection="1">
      <alignment vertical="center"/>
      <protection hidden="1"/>
    </xf>
    <xf numFmtId="169" fontId="5" fillId="19" borderId="4" xfId="1" applyFont="1" applyFill="1" applyBorder="1" applyAlignment="1" applyProtection="1">
      <alignment horizontal="center" vertical="center"/>
      <protection locked="0" hidden="1"/>
    </xf>
    <xf numFmtId="1" fontId="46" fillId="16" borderId="45" xfId="0" applyNumberFormat="1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>
      <alignment horizontal="right" vertical="center"/>
    </xf>
    <xf numFmtId="170" fontId="5" fillId="19" borderId="4" xfId="1" applyNumberFormat="1" applyFont="1" applyFill="1" applyBorder="1" applyAlignment="1" applyProtection="1">
      <alignment horizontal="center" vertical="center"/>
      <protection locked="0" hidden="1"/>
    </xf>
    <xf numFmtId="172" fontId="5" fillId="2" borderId="21" xfId="0" applyNumberFormat="1" applyFont="1" applyFill="1" applyBorder="1" applyAlignment="1" applyProtection="1">
      <alignment horizontal="center" vertical="center"/>
      <protection hidden="1"/>
    </xf>
    <xf numFmtId="1" fontId="5" fillId="19" borderId="4" xfId="0" applyNumberFormat="1" applyFont="1" applyFill="1" applyBorder="1" applyAlignment="1" applyProtection="1">
      <alignment vertical="center"/>
      <protection hidden="1"/>
    </xf>
    <xf numFmtId="176" fontId="5" fillId="1" borderId="4" xfId="0" applyNumberFormat="1" applyFont="1" applyFill="1" applyBorder="1" applyAlignment="1">
      <alignment horizontal="center" vertical="center" wrapText="1"/>
    </xf>
    <xf numFmtId="169" fontId="5" fillId="0" borderId="4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>
      <alignment vertical="center" wrapText="1"/>
    </xf>
    <xf numFmtId="164" fontId="5" fillId="16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0" xfId="0" applyNumberFormat="1" applyFont="1" applyAlignment="1" applyProtection="1">
      <alignment horizontal="center" vertical="center" wrapText="1"/>
      <protection hidden="1"/>
    </xf>
    <xf numFmtId="172" fontId="5" fillId="8" borderId="4" xfId="2" applyNumberFormat="1" applyFont="1" applyFill="1" applyBorder="1" applyAlignment="1" applyProtection="1">
      <alignment horizontal="center" vertical="center" wrapText="1"/>
      <protection hidden="1"/>
    </xf>
    <xf numFmtId="0" fontId="6" fillId="16" borderId="0" xfId="0" applyFont="1" applyFill="1" applyBorder="1" applyAlignment="1">
      <alignment horizontal="left" vertical="center" wrapText="1"/>
    </xf>
    <xf numFmtId="0" fontId="8" fillId="16" borderId="0" xfId="0" applyFont="1" applyFill="1" applyBorder="1" applyAlignment="1">
      <alignment vertical="center" wrapText="1"/>
    </xf>
    <xf numFmtId="176" fontId="5" fillId="16" borderId="0" xfId="0" applyNumberFormat="1" applyFont="1" applyFill="1" applyBorder="1" applyAlignment="1">
      <alignment horizontal="center" vertical="center" wrapText="1"/>
    </xf>
    <xf numFmtId="164" fontId="5" fillId="16" borderId="0" xfId="0" applyNumberFormat="1" applyFont="1" applyFill="1" applyBorder="1" applyAlignment="1">
      <alignment horizontal="center" vertical="center" wrapText="1"/>
    </xf>
    <xf numFmtId="173" fontId="5" fillId="16" borderId="0" xfId="0" applyNumberFormat="1" applyFont="1" applyFill="1" applyBorder="1" applyAlignment="1">
      <alignment horizontal="center" vertical="center" wrapText="1"/>
    </xf>
    <xf numFmtId="173" fontId="5" fillId="16" borderId="0" xfId="0" applyNumberFormat="1" applyFont="1" applyFill="1" applyBorder="1" applyAlignment="1" applyProtection="1">
      <alignment horizontal="center" vertical="center" wrapText="1"/>
      <protection hidden="1"/>
    </xf>
    <xf numFmtId="164" fontId="5" fillId="16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16" borderId="0" xfId="0" applyFont="1" applyFill="1" applyBorder="1" applyAlignment="1">
      <alignment horizontal="left" vertical="center" wrapText="1"/>
    </xf>
    <xf numFmtId="0" fontId="5" fillId="16" borderId="0" xfId="0" applyFont="1" applyFill="1" applyBorder="1" applyAlignment="1">
      <alignment horizontal="center" vertical="center" wrapText="1"/>
    </xf>
    <xf numFmtId="44" fontId="5" fillId="16" borderId="0" xfId="2" applyFont="1" applyFill="1" applyBorder="1" applyAlignment="1" applyProtection="1">
      <alignment horizontal="center" vertical="center" wrapText="1"/>
      <protection hidden="1"/>
    </xf>
    <xf numFmtId="16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79" fontId="5" fillId="0" borderId="4" xfId="2" applyNumberFormat="1" applyFont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horizontal="center" vertical="center" wrapText="1"/>
    </xf>
    <xf numFmtId="171" fontId="17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46" fillId="16" borderId="0" xfId="0" applyFont="1" applyFill="1" applyAlignment="1">
      <alignment horizontal="left" vertical="center"/>
    </xf>
    <xf numFmtId="0" fontId="54" fillId="16" borderId="0" xfId="0" applyFont="1" applyFill="1" applyBorder="1" applyAlignment="1" applyProtection="1">
      <alignment horizontal="left" vertical="center"/>
      <protection locked="0"/>
    </xf>
    <xf numFmtId="1" fontId="5" fillId="20" borderId="25" xfId="0" applyNumberFormat="1" applyFont="1" applyFill="1" applyBorder="1" applyAlignment="1" applyProtection="1">
      <alignment horizontal="left" vertical="center"/>
    </xf>
    <xf numFmtId="1" fontId="5" fillId="20" borderId="18" xfId="0" applyNumberFormat="1" applyFont="1" applyFill="1" applyBorder="1" applyAlignment="1" applyProtection="1">
      <alignment horizontal="center" vertical="center"/>
    </xf>
    <xf numFmtId="0" fontId="5" fillId="20" borderId="3" xfId="0" applyNumberFormat="1" applyFont="1" applyFill="1" applyBorder="1" applyAlignment="1" applyProtection="1">
      <alignment vertical="center"/>
      <protection hidden="1"/>
    </xf>
    <xf numFmtId="1" fontId="5" fillId="20" borderId="18" xfId="0" applyNumberFormat="1" applyFont="1" applyFill="1" applyBorder="1" applyAlignment="1" applyProtection="1">
      <alignment vertical="center"/>
    </xf>
    <xf numFmtId="177" fontId="5" fillId="20" borderId="18" xfId="0" applyNumberFormat="1" applyFont="1" applyFill="1" applyBorder="1" applyAlignment="1" applyProtection="1">
      <alignment horizontal="center" vertical="center"/>
    </xf>
    <xf numFmtId="1" fontId="5" fillId="20" borderId="18" xfId="0" applyNumberFormat="1" applyFont="1" applyFill="1" applyBorder="1" applyAlignment="1" applyProtection="1">
      <alignment horizontal="center" vertical="center"/>
      <protection locked="0"/>
    </xf>
    <xf numFmtId="164" fontId="5" fillId="20" borderId="4" xfId="0" applyNumberFormat="1" applyFont="1" applyFill="1" applyBorder="1" applyAlignment="1" applyProtection="1">
      <alignment horizontal="center" vertical="center"/>
      <protection locked="0" hidden="1"/>
    </xf>
    <xf numFmtId="170" fontId="5" fillId="20" borderId="3" xfId="0" applyNumberFormat="1" applyFont="1" applyFill="1" applyBorder="1" applyAlignment="1" applyProtection="1">
      <alignment horizontal="center" vertical="center"/>
      <protection hidden="1"/>
    </xf>
    <xf numFmtId="164" fontId="5" fillId="20" borderId="3" xfId="0" applyNumberFormat="1" applyFont="1" applyFill="1" applyBorder="1" applyAlignment="1" applyProtection="1">
      <alignment horizontal="center" vertical="center"/>
      <protection hidden="1"/>
    </xf>
    <xf numFmtId="167" fontId="5" fillId="20" borderId="3" xfId="0" applyNumberFormat="1" applyFont="1" applyFill="1" applyBorder="1" applyAlignment="1" applyProtection="1">
      <alignment horizontal="center" vertical="center"/>
      <protection hidden="1"/>
    </xf>
    <xf numFmtId="44" fontId="5" fillId="20" borderId="19" xfId="0" applyNumberFormat="1" applyFont="1" applyFill="1" applyBorder="1" applyAlignment="1" applyProtection="1">
      <alignment horizontal="center" vertical="center"/>
      <protection hidden="1"/>
    </xf>
    <xf numFmtId="0" fontId="0" fillId="20" borderId="0" xfId="0" applyFill="1" applyAlignment="1">
      <alignment vertical="center"/>
    </xf>
    <xf numFmtId="166" fontId="17" fillId="20" borderId="4" xfId="0" applyNumberFormat="1" applyFont="1" applyFill="1" applyBorder="1" applyAlignment="1" applyProtection="1">
      <alignment horizontal="center" vertical="center"/>
      <protection locked="0" hidden="1"/>
    </xf>
    <xf numFmtId="169" fontId="12" fillId="20" borderId="3" xfId="1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7" fillId="4" borderId="70" xfId="0" applyFont="1" applyFill="1" applyBorder="1" applyAlignment="1">
      <alignment horizontal="left"/>
    </xf>
    <xf numFmtId="168" fontId="17" fillId="0" borderId="5" xfId="0" applyNumberFormat="1" applyFont="1" applyBorder="1" applyAlignment="1">
      <alignment horizontal="center"/>
    </xf>
    <xf numFmtId="169" fontId="17" fillId="0" borderId="5" xfId="1" applyFont="1" applyBorder="1" applyAlignment="1">
      <alignment horizontal="center"/>
    </xf>
    <xf numFmtId="0" fontId="17" fillId="5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1" fillId="0" borderId="48" xfId="0" applyFont="1" applyFill="1" applyBorder="1" applyAlignment="1" applyProtection="1">
      <alignment horizontal="center" vertical="center" wrapText="1"/>
      <protection locked="0"/>
    </xf>
    <xf numFmtId="0" fontId="41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6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21" fillId="0" borderId="0" xfId="0" applyFont="1" applyAlignment="1" applyProtection="1">
      <alignment horizontal="center" vertical="center" textRotation="90"/>
      <protection locked="0"/>
    </xf>
    <xf numFmtId="0" fontId="6" fillId="2" borderId="54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50" fillId="16" borderId="0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vertical="center"/>
    </xf>
    <xf numFmtId="0" fontId="6" fillId="3" borderId="41" xfId="0" applyFont="1" applyFill="1" applyBorder="1" applyAlignment="1">
      <alignment vertical="center"/>
    </xf>
    <xf numFmtId="0" fontId="4" fillId="0" borderId="45" xfId="0" applyFont="1" applyFill="1" applyBorder="1" applyAlignment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  <protection hidden="1"/>
    </xf>
    <xf numFmtId="0" fontId="11" fillId="3" borderId="50" xfId="0" applyFont="1" applyFill="1" applyBorder="1" applyAlignment="1" applyProtection="1">
      <alignment horizontal="center" vertical="center" wrapText="1"/>
      <protection hidden="1"/>
    </xf>
    <xf numFmtId="0" fontId="11" fillId="3" borderId="51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textRotation="90" wrapText="1"/>
    </xf>
    <xf numFmtId="164" fontId="5" fillId="3" borderId="16" xfId="0" applyNumberFormat="1" applyFont="1" applyFill="1" applyBorder="1" applyAlignment="1">
      <alignment horizontal="center" vertical="center" textRotation="90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textRotation="90"/>
    </xf>
    <xf numFmtId="0" fontId="7" fillId="0" borderId="45" xfId="0" applyFont="1" applyFill="1" applyBorder="1" applyAlignment="1">
      <alignment horizontal="center" textRotation="90"/>
    </xf>
    <xf numFmtId="176" fontId="9" fillId="2" borderId="1" xfId="0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45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16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22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13" xfId="0" applyNumberFormat="1" applyFont="1" applyFill="1" applyBorder="1" applyAlignment="1" applyProtection="1">
      <alignment horizontal="center" vertical="center" wrapText="1"/>
      <protection hidden="1"/>
    </xf>
    <xf numFmtId="177" fontId="9" fillId="3" borderId="1" xfId="0" applyNumberFormat="1" applyFont="1" applyFill="1" applyBorder="1" applyAlignment="1">
      <alignment horizontal="center" vertical="center"/>
    </xf>
    <xf numFmtId="177" fontId="9" fillId="3" borderId="16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2" fontId="5" fillId="3" borderId="1" xfId="0" applyNumberFormat="1" applyFont="1" applyFill="1" applyBorder="1" applyAlignment="1">
      <alignment horizontal="center" vertical="center" textRotation="90" wrapText="1"/>
    </xf>
    <xf numFmtId="2" fontId="5" fillId="3" borderId="16" xfId="0" applyNumberFormat="1" applyFont="1" applyFill="1" applyBorder="1" applyAlignment="1">
      <alignment horizontal="center" vertical="center" textRotation="90" wrapText="1"/>
    </xf>
    <xf numFmtId="0" fontId="9" fillId="3" borderId="58" xfId="0" applyFont="1" applyFill="1" applyBorder="1" applyAlignment="1">
      <alignment horizontal="center" vertical="center" textRotation="90"/>
    </xf>
    <xf numFmtId="0" fontId="9" fillId="3" borderId="16" xfId="0" applyFont="1" applyFill="1" applyBorder="1" applyAlignment="1">
      <alignment horizontal="center" vertical="center" textRotation="90"/>
    </xf>
    <xf numFmtId="0" fontId="5" fillId="3" borderId="5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horizontal="left" vertical="center" textRotation="90"/>
    </xf>
    <xf numFmtId="0" fontId="5" fillId="3" borderId="57" xfId="0" applyFont="1" applyFill="1" applyBorder="1" applyAlignment="1">
      <alignment horizontal="left" vertical="center" textRotation="90"/>
    </xf>
    <xf numFmtId="0" fontId="21" fillId="13" borderId="48" xfId="0" applyFont="1" applyFill="1" applyBorder="1" applyAlignment="1">
      <alignment horizontal="center" vertical="center"/>
    </xf>
    <xf numFmtId="0" fontId="21" fillId="13" borderId="2" xfId="0" applyFont="1" applyFill="1" applyBorder="1" applyAlignment="1">
      <alignment horizontal="center" vertical="center"/>
    </xf>
    <xf numFmtId="0" fontId="21" fillId="13" borderId="41" xfId="0" applyFont="1" applyFill="1" applyBorder="1" applyAlignment="1">
      <alignment horizontal="center" vertical="center"/>
    </xf>
    <xf numFmtId="0" fontId="19" fillId="11" borderId="27" xfId="0" applyFont="1" applyFill="1" applyBorder="1" applyAlignment="1">
      <alignment horizontal="center" vertical="center" wrapText="1"/>
    </xf>
    <xf numFmtId="0" fontId="19" fillId="11" borderId="35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165" fontId="11" fillId="3" borderId="22" xfId="0" applyNumberFormat="1" applyFont="1" applyFill="1" applyBorder="1" applyAlignment="1" applyProtection="1">
      <alignment horizontal="center" vertical="center" wrapText="1"/>
      <protection hidden="1"/>
    </xf>
    <xf numFmtId="165" fontId="11" fillId="3" borderId="13" xfId="0" applyNumberFormat="1" applyFont="1" applyFill="1" applyBorder="1" applyAlignment="1" applyProtection="1">
      <alignment horizontal="center" vertical="center" wrapText="1"/>
      <protection hidden="1"/>
    </xf>
    <xf numFmtId="165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52" xfId="0" applyFont="1" applyFill="1" applyBorder="1" applyAlignment="1" applyProtection="1">
      <alignment horizontal="center" vertical="center" wrapText="1"/>
      <protection hidden="1"/>
    </xf>
    <xf numFmtId="0" fontId="5" fillId="2" borderId="59" xfId="0" applyFont="1" applyFill="1" applyBorder="1" applyAlignment="1" applyProtection="1">
      <alignment horizontal="center" vertical="center" wrapText="1"/>
      <protection hidden="1"/>
    </xf>
    <xf numFmtId="0" fontId="22" fillId="3" borderId="52" xfId="0" applyFont="1" applyFill="1" applyBorder="1" applyAlignment="1" applyProtection="1">
      <alignment horizontal="center" vertical="center" wrapText="1"/>
      <protection hidden="1"/>
    </xf>
    <xf numFmtId="0" fontId="22" fillId="3" borderId="53" xfId="0" applyFont="1" applyFill="1" applyBorder="1" applyAlignment="1" applyProtection="1">
      <alignment horizontal="center" vertical="center" wrapText="1"/>
      <protection hidden="1"/>
    </xf>
    <xf numFmtId="0" fontId="22" fillId="3" borderId="55" xfId="0" applyFont="1" applyFill="1" applyBorder="1" applyAlignment="1" applyProtection="1">
      <alignment horizontal="center" vertical="center" wrapText="1"/>
      <protection hidden="1"/>
    </xf>
    <xf numFmtId="0" fontId="22" fillId="3" borderId="56" xfId="0" applyFont="1" applyFill="1" applyBorder="1" applyAlignment="1" applyProtection="1">
      <alignment horizontal="center" vertical="center" wrapText="1"/>
      <protection hidden="1"/>
    </xf>
    <xf numFmtId="0" fontId="18" fillId="13" borderId="60" xfId="0" applyFont="1" applyFill="1" applyBorder="1" applyAlignment="1">
      <alignment horizontal="center" vertical="center"/>
    </xf>
    <xf numFmtId="0" fontId="18" fillId="13" borderId="61" xfId="0" applyFont="1" applyFill="1" applyBorder="1" applyAlignment="1">
      <alignment horizontal="center" vertical="center"/>
    </xf>
    <xf numFmtId="0" fontId="18" fillId="13" borderId="38" xfId="0" applyFont="1" applyFill="1" applyBorder="1" applyAlignment="1">
      <alignment horizontal="center" vertical="center"/>
    </xf>
    <xf numFmtId="0" fontId="18" fillId="13" borderId="26" xfId="0" applyFont="1" applyFill="1" applyBorder="1" applyAlignment="1">
      <alignment horizontal="center" vertical="center"/>
    </xf>
    <xf numFmtId="0" fontId="18" fillId="14" borderId="43" xfId="0" applyFont="1" applyFill="1" applyBorder="1" applyAlignment="1">
      <alignment horizontal="center" vertical="center" wrapText="1"/>
    </xf>
    <xf numFmtId="0" fontId="18" fillId="14" borderId="65" xfId="0" applyFont="1" applyFill="1" applyBorder="1" applyAlignment="1">
      <alignment horizontal="center" vertical="center" wrapText="1"/>
    </xf>
    <xf numFmtId="0" fontId="18" fillId="14" borderId="44" xfId="0" applyFont="1" applyFill="1" applyBorder="1" applyAlignment="1">
      <alignment horizontal="center" vertical="center" wrapText="1"/>
    </xf>
    <xf numFmtId="0" fontId="18" fillId="14" borderId="46" xfId="0" applyFont="1" applyFill="1" applyBorder="1" applyAlignment="1">
      <alignment horizontal="center" vertical="center" wrapText="1"/>
    </xf>
    <xf numFmtId="0" fontId="18" fillId="14" borderId="62" xfId="0" applyFont="1" applyFill="1" applyBorder="1" applyAlignment="1">
      <alignment horizontal="center" vertical="center" wrapText="1"/>
    </xf>
    <xf numFmtId="0" fontId="18" fillId="14" borderId="47" xfId="0" applyFont="1" applyFill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 wrapText="1"/>
    </xf>
    <xf numFmtId="0" fontId="41" fillId="0" borderId="61" xfId="0" applyFont="1" applyBorder="1" applyAlignment="1">
      <alignment horizontal="center" vertical="center" wrapText="1"/>
    </xf>
    <xf numFmtId="0" fontId="41" fillId="0" borderId="39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48" xfId="5" applyFont="1" applyBorder="1" applyAlignment="1" applyProtection="1">
      <alignment horizontal="center" vertical="center"/>
      <protection locked="0"/>
    </xf>
    <xf numFmtId="0" fontId="41" fillId="0" borderId="41" xfId="5" applyFont="1" applyBorder="1" applyAlignment="1" applyProtection="1">
      <alignment horizontal="center" vertical="center"/>
      <protection locked="0"/>
    </xf>
    <xf numFmtId="0" fontId="16" fillId="13" borderId="48" xfId="5" applyFont="1" applyFill="1" applyBorder="1" applyAlignment="1">
      <alignment horizontal="center" vertical="center"/>
    </xf>
    <xf numFmtId="0" fontId="16" fillId="13" borderId="41" xfId="5" applyFont="1" applyFill="1" applyBorder="1" applyAlignment="1">
      <alignment horizontal="center" vertical="center"/>
    </xf>
    <xf numFmtId="0" fontId="3" fillId="0" borderId="0" xfId="5" applyFont="1" applyBorder="1" applyAlignment="1">
      <alignment horizontal="left" vertical="top" wrapText="1"/>
    </xf>
    <xf numFmtId="0" fontId="3" fillId="0" borderId="0" xfId="5" applyBorder="1" applyAlignment="1">
      <alignment horizontal="left" vertical="top" wrapText="1"/>
    </xf>
    <xf numFmtId="0" fontId="22" fillId="0" borderId="63" xfId="5" applyFont="1" applyBorder="1" applyAlignment="1">
      <alignment horizontal="center" vertical="center"/>
    </xf>
    <xf numFmtId="0" fontId="22" fillId="0" borderId="64" xfId="5" applyFont="1" applyBorder="1" applyAlignment="1">
      <alignment horizontal="center" vertical="center"/>
    </xf>
    <xf numFmtId="0" fontId="16" fillId="13" borderId="36" xfId="0" applyFont="1" applyFill="1" applyBorder="1" applyAlignment="1">
      <alignment horizontal="center" vertical="center"/>
    </xf>
    <xf numFmtId="0" fontId="16" fillId="13" borderId="0" xfId="0" applyFont="1" applyFill="1" applyBorder="1" applyAlignment="1">
      <alignment horizontal="center" vertical="center"/>
    </xf>
    <xf numFmtId="0" fontId="16" fillId="13" borderId="4" xfId="0" applyFont="1" applyFill="1" applyBorder="1" applyAlignment="1">
      <alignment horizontal="center" vertical="center"/>
    </xf>
  </cellXfs>
  <cellStyles count="10">
    <cellStyle name="Euro" xfId="1"/>
    <cellStyle name="Monétaire" xfId="2" builtinId="4"/>
    <cellStyle name="Monétaire 2" xfId="6"/>
    <cellStyle name="Normal" xfId="0" builtinId="0"/>
    <cellStyle name="Normal 2" xfId="4"/>
    <cellStyle name="Normal 2 2" xfId="9"/>
    <cellStyle name="Normal 3" xfId="5"/>
    <cellStyle name="Normal 4" xfId="7"/>
    <cellStyle name="Pourcentage" xfId="3" builtinId="5"/>
    <cellStyle name="Pourcentage 2" xfId="8"/>
  </cellStyles>
  <dxfs count="21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ADA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D0E8FE"/>
      <rgbColor rgb="00FF99CC"/>
      <rgbColor rgb="00CC99FF"/>
      <rgbColor rgb="00FFCC99"/>
      <rgbColor rgb="003366FF"/>
      <rgbColor rgb="008AE4E2"/>
      <rgbColor rgb="00E0FF8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RIMENTI-00957/AppData/Local/Microsoft/Windows/Temporary%20Internet%20Files/Content.Outlook/G7LF5UB6/Bordereau-de-chiffrageALP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"/>
      <sheetName val="listes"/>
      <sheetName val="détail de prix"/>
      <sheetName val="récap général"/>
      <sheetName val="BPU"/>
      <sheetName val="Hrs Encadrement"/>
      <sheetName val="Matériel"/>
      <sheetName val="Produits"/>
    </sheetNames>
    <sheetDataSet>
      <sheetData sheetId="0"/>
      <sheetData sheetId="1"/>
      <sheetData sheetId="2">
        <row r="2">
          <cell r="C2" t="str">
            <v>candidat 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0" zoomScaleNormal="80" workbookViewId="0">
      <selection activeCell="P17" sqref="P17"/>
    </sheetView>
  </sheetViews>
  <sheetFormatPr baseColWidth="10" defaultRowHeight="12.75" x14ac:dyDescent="0.2"/>
  <cols>
    <col min="1" max="1" width="5.42578125" customWidth="1"/>
    <col min="8" max="8" width="13" customWidth="1"/>
    <col min="9" max="9" width="8.140625" customWidth="1"/>
  </cols>
  <sheetData>
    <row r="1" spans="1:19" ht="37.5" customHeight="1" x14ac:dyDescent="0.3">
      <c r="B1" s="376" t="s">
        <v>313</v>
      </c>
      <c r="C1" s="376"/>
      <c r="D1" s="376"/>
      <c r="E1" s="376"/>
      <c r="F1" s="376"/>
      <c r="G1" s="376"/>
      <c r="H1" s="376"/>
      <c r="I1" s="376"/>
    </row>
    <row r="2" spans="1:19" ht="16.5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9" ht="16.5" x14ac:dyDescent="0.3">
      <c r="A3" s="292">
        <v>1</v>
      </c>
      <c r="B3" s="162" t="s">
        <v>198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9" ht="16.5" x14ac:dyDescent="0.3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</row>
    <row r="5" spans="1:19" ht="16.5" x14ac:dyDescent="0.3">
      <c r="A5" s="292">
        <v>2</v>
      </c>
      <c r="B5" s="162" t="s">
        <v>324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19" ht="16.5" x14ac:dyDescent="0.3">
      <c r="A6" s="162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9" ht="16.5" x14ac:dyDescent="0.3">
      <c r="A7" s="292">
        <v>3</v>
      </c>
      <c r="B7" s="162" t="s">
        <v>325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9" ht="16.5" x14ac:dyDescent="0.3">
      <c r="A8" s="162"/>
      <c r="B8" s="162" t="s">
        <v>197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</row>
    <row r="9" spans="1:19" ht="16.5" x14ac:dyDescent="0.3">
      <c r="A9" s="162"/>
      <c r="B9" s="162" t="s">
        <v>359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</row>
    <row r="10" spans="1:19" ht="16.5" x14ac:dyDescent="0.3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</row>
    <row r="11" spans="1:19" ht="16.5" x14ac:dyDescent="0.3">
      <c r="A11" s="292">
        <v>4</v>
      </c>
      <c r="B11" s="162" t="s">
        <v>326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1:19" ht="16.5" x14ac:dyDescent="0.3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</row>
    <row r="13" spans="1:19" ht="16.5" x14ac:dyDescent="0.3">
      <c r="A13" s="292">
        <v>5</v>
      </c>
      <c r="B13" s="162" t="s">
        <v>199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</row>
    <row r="14" spans="1:19" ht="16.5" x14ac:dyDescent="0.3">
      <c r="A14" s="162"/>
      <c r="B14" s="162" t="s">
        <v>327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</row>
    <row r="15" spans="1:19" ht="16.5" x14ac:dyDescent="0.3">
      <c r="A15" s="162"/>
      <c r="B15" s="162" t="s">
        <v>200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</row>
    <row r="16" spans="1:19" ht="16.5" x14ac:dyDescent="0.3">
      <c r="A16" s="162"/>
      <c r="B16" s="162" t="s">
        <v>201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99"/>
      <c r="O16" s="199"/>
      <c r="P16" s="199"/>
      <c r="Q16" s="199"/>
      <c r="R16" s="200"/>
      <c r="S16" s="200"/>
    </row>
    <row r="17" spans="1:19" ht="16.5" x14ac:dyDescent="0.3">
      <c r="A17" s="162"/>
      <c r="B17" s="162"/>
      <c r="C17" s="162"/>
      <c r="D17" s="162"/>
      <c r="E17" s="162" t="s">
        <v>328</v>
      </c>
      <c r="F17" s="162"/>
      <c r="G17" s="162"/>
      <c r="H17" s="162"/>
      <c r="I17" s="162"/>
      <c r="J17" s="162"/>
      <c r="K17" s="162"/>
      <c r="L17" s="162"/>
      <c r="M17" s="162"/>
      <c r="N17" s="199"/>
      <c r="O17" s="199"/>
      <c r="P17" s="199"/>
      <c r="Q17" s="199"/>
      <c r="R17" s="200"/>
      <c r="S17" s="200"/>
    </row>
    <row r="18" spans="1:19" ht="16.5" x14ac:dyDescent="0.3">
      <c r="A18" s="292">
        <v>6</v>
      </c>
      <c r="B18" s="162" t="s">
        <v>256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99"/>
      <c r="O18" s="199"/>
      <c r="P18" s="199"/>
      <c r="Q18" s="199"/>
      <c r="R18" s="200"/>
      <c r="S18" s="200"/>
    </row>
    <row r="19" spans="1:19" ht="16.5" x14ac:dyDescent="0.3">
      <c r="A19" s="162"/>
      <c r="B19" s="162"/>
      <c r="C19" s="162"/>
      <c r="D19" s="162"/>
      <c r="E19" s="162" t="s">
        <v>258</v>
      </c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9" ht="16.5" x14ac:dyDescent="0.3">
      <c r="A20" s="162"/>
      <c r="B20" s="162"/>
      <c r="C20" s="162"/>
      <c r="D20" s="162"/>
      <c r="E20" s="162" t="s">
        <v>259</v>
      </c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9" ht="16.5" x14ac:dyDescent="0.3">
      <c r="A21" s="162"/>
      <c r="B21" s="162"/>
      <c r="C21" s="162"/>
      <c r="D21" s="162"/>
      <c r="E21" s="162" t="s">
        <v>260</v>
      </c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9" ht="16.5" x14ac:dyDescent="0.3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</row>
    <row r="23" spans="1:19" ht="16.5" x14ac:dyDescent="0.3">
      <c r="A23" s="162"/>
      <c r="B23" s="163" t="s">
        <v>314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9" ht="16.5" x14ac:dyDescent="0.3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</sheetData>
  <mergeCells count="1">
    <mergeCell ref="B1:I1"/>
  </mergeCells>
  <phoneticPr fontId="27" type="noConversion"/>
  <pageMargins left="0.59055118110236227" right="0" top="0.98425196850393704" bottom="0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F64"/>
  <sheetViews>
    <sheetView topLeftCell="A7" zoomScale="85" zoomScaleNormal="85" workbookViewId="0">
      <selection activeCell="C44" sqref="C44"/>
    </sheetView>
  </sheetViews>
  <sheetFormatPr baseColWidth="10" defaultColWidth="11.42578125" defaultRowHeight="12.75" x14ac:dyDescent="0.2"/>
  <cols>
    <col min="1" max="1" width="11.28515625" style="164" customWidth="1"/>
    <col min="2" max="2" width="21.140625" style="164" customWidth="1"/>
    <col min="3" max="3" width="9.140625" style="164" customWidth="1"/>
    <col min="4" max="4" width="15.42578125" style="164" customWidth="1"/>
    <col min="5" max="5" width="46.42578125" style="164" customWidth="1"/>
    <col min="6" max="6" width="39" style="164" customWidth="1"/>
    <col min="7" max="16384" width="11.42578125" style="164"/>
  </cols>
  <sheetData>
    <row r="1" spans="1:6" ht="39" customHeight="1" thickTop="1" thickBot="1" x14ac:dyDescent="0.25">
      <c r="A1" s="381" t="str">
        <f>Explication!B1</f>
        <v>PRESTATIONS DE NETTOYAGE DU VAR</v>
      </c>
      <c r="B1" s="377" t="str">
        <f>'détail de prix'!C2</f>
        <v>candidat1</v>
      </c>
      <c r="C1" s="378"/>
      <c r="D1" s="378"/>
      <c r="E1" s="183" t="s">
        <v>261</v>
      </c>
    </row>
    <row r="2" spans="1:6" ht="16.5" thickTop="1" x14ac:dyDescent="0.25">
      <c r="A2" s="381"/>
      <c r="C2" s="178"/>
      <c r="D2" s="165"/>
      <c r="E2" s="177"/>
      <c r="F2" s="166"/>
    </row>
    <row r="3" spans="1:6" ht="15.75" x14ac:dyDescent="0.25">
      <c r="A3" s="381"/>
      <c r="C3" s="178" t="s">
        <v>56</v>
      </c>
      <c r="D3" s="165">
        <v>0</v>
      </c>
      <c r="E3" s="177" t="s">
        <v>97</v>
      </c>
      <c r="F3" s="166"/>
    </row>
    <row r="4" spans="1:6" ht="15.75" x14ac:dyDescent="0.25">
      <c r="A4" s="381"/>
      <c r="C4" s="178" t="s">
        <v>76</v>
      </c>
      <c r="D4" s="165">
        <v>0</v>
      </c>
      <c r="E4" s="177" t="s">
        <v>91</v>
      </c>
      <c r="F4" s="166"/>
    </row>
    <row r="5" spans="1:6" ht="15.75" x14ac:dyDescent="0.25">
      <c r="A5" s="381"/>
      <c r="C5" s="178" t="s">
        <v>89</v>
      </c>
      <c r="D5" s="165">
        <v>0</v>
      </c>
      <c r="E5" s="177" t="s">
        <v>90</v>
      </c>
      <c r="F5" s="166"/>
    </row>
    <row r="6" spans="1:6" ht="15.75" x14ac:dyDescent="0.25">
      <c r="A6" s="381"/>
      <c r="C6" s="178" t="s">
        <v>50</v>
      </c>
      <c r="D6" s="165">
        <v>0</v>
      </c>
      <c r="E6" s="177" t="s">
        <v>109</v>
      </c>
      <c r="F6" s="166"/>
    </row>
    <row r="7" spans="1:6" ht="15.75" x14ac:dyDescent="0.25">
      <c r="A7" s="381"/>
      <c r="C7" s="178" t="s">
        <v>75</v>
      </c>
      <c r="D7" s="165">
        <v>0</v>
      </c>
      <c r="E7" s="177" t="s">
        <v>124</v>
      </c>
      <c r="F7" s="166"/>
    </row>
    <row r="8" spans="1:6" ht="15.75" x14ac:dyDescent="0.25">
      <c r="A8" s="381"/>
      <c r="C8" s="178" t="s">
        <v>121</v>
      </c>
      <c r="D8" s="165">
        <v>0</v>
      </c>
      <c r="E8" s="177" t="s">
        <v>125</v>
      </c>
      <c r="F8" s="166"/>
    </row>
    <row r="9" spans="1:6" ht="15.75" x14ac:dyDescent="0.25">
      <c r="A9" s="381"/>
      <c r="C9" s="178" t="s">
        <v>129</v>
      </c>
      <c r="D9" s="165">
        <v>0</v>
      </c>
      <c r="E9" s="177" t="s">
        <v>130</v>
      </c>
      <c r="F9" s="166"/>
    </row>
    <row r="10" spans="1:6" ht="15.75" x14ac:dyDescent="0.25">
      <c r="A10" s="381"/>
      <c r="C10" s="178" t="s">
        <v>54</v>
      </c>
      <c r="D10" s="165">
        <v>0</v>
      </c>
      <c r="E10" s="177" t="s">
        <v>105</v>
      </c>
      <c r="F10" s="166"/>
    </row>
    <row r="11" spans="1:6" ht="15.75" x14ac:dyDescent="0.25">
      <c r="A11" s="381"/>
      <c r="C11" s="178" t="s">
        <v>122</v>
      </c>
      <c r="D11" s="165">
        <v>0</v>
      </c>
      <c r="E11" s="177" t="s">
        <v>128</v>
      </c>
      <c r="F11" s="166"/>
    </row>
    <row r="12" spans="1:6" ht="15.75" x14ac:dyDescent="0.25">
      <c r="A12" s="381"/>
      <c r="C12" s="178" t="s">
        <v>58</v>
      </c>
      <c r="D12" s="165">
        <v>0</v>
      </c>
      <c r="E12" s="177" t="s">
        <v>137</v>
      </c>
      <c r="F12" s="166"/>
    </row>
    <row r="13" spans="1:6" ht="15.75" x14ac:dyDescent="0.25">
      <c r="A13" s="381"/>
      <c r="C13" s="178" t="s">
        <v>72</v>
      </c>
      <c r="D13" s="165">
        <v>0</v>
      </c>
      <c r="E13" s="177" t="s">
        <v>100</v>
      </c>
      <c r="F13" s="166"/>
    </row>
    <row r="14" spans="1:6" ht="15.75" x14ac:dyDescent="0.25">
      <c r="A14" s="381"/>
      <c r="C14" s="178" t="s">
        <v>141</v>
      </c>
      <c r="D14" s="165">
        <v>0</v>
      </c>
      <c r="E14" s="177" t="s">
        <v>140</v>
      </c>
      <c r="F14" s="166"/>
    </row>
    <row r="15" spans="1:6" ht="15.75" x14ac:dyDescent="0.25">
      <c r="A15" s="381"/>
      <c r="C15" s="178" t="s">
        <v>55</v>
      </c>
      <c r="D15" s="165">
        <v>0</v>
      </c>
      <c r="E15" s="177" t="s">
        <v>106</v>
      </c>
      <c r="F15" s="166"/>
    </row>
    <row r="16" spans="1:6" ht="15.75" x14ac:dyDescent="0.25">
      <c r="A16" s="381"/>
      <c r="C16" s="178" t="s">
        <v>83</v>
      </c>
      <c r="D16" s="165">
        <v>0</v>
      </c>
      <c r="E16" s="177" t="s">
        <v>126</v>
      </c>
      <c r="F16" s="166"/>
    </row>
    <row r="17" spans="1:6" ht="15.75" x14ac:dyDescent="0.25">
      <c r="A17" s="381"/>
      <c r="C17" s="178" t="s">
        <v>101</v>
      </c>
      <c r="D17" s="165">
        <v>0</v>
      </c>
      <c r="E17" s="177" t="s">
        <v>102</v>
      </c>
      <c r="F17" s="166"/>
    </row>
    <row r="18" spans="1:6" ht="15.75" x14ac:dyDescent="0.25">
      <c r="A18" s="381"/>
      <c r="C18" s="178" t="s">
        <v>77</v>
      </c>
      <c r="D18" s="165">
        <v>0</v>
      </c>
      <c r="E18" s="177" t="s">
        <v>115</v>
      </c>
      <c r="F18" s="166"/>
    </row>
    <row r="19" spans="1:6" ht="15.75" x14ac:dyDescent="0.25">
      <c r="A19" s="381"/>
      <c r="C19" s="178" t="s">
        <v>98</v>
      </c>
      <c r="D19" s="165">
        <v>0</v>
      </c>
      <c r="E19" s="177" t="s">
        <v>99</v>
      </c>
      <c r="F19" s="166"/>
    </row>
    <row r="20" spans="1:6" ht="15.75" x14ac:dyDescent="0.25">
      <c r="A20" s="381"/>
      <c r="C20" s="178" t="s">
        <v>298</v>
      </c>
      <c r="D20" s="165">
        <v>0</v>
      </c>
      <c r="E20" s="177" t="s">
        <v>299</v>
      </c>
      <c r="F20" s="166"/>
    </row>
    <row r="21" spans="1:6" ht="15.75" x14ac:dyDescent="0.25">
      <c r="A21" s="381"/>
      <c r="C21" s="178" t="s">
        <v>138</v>
      </c>
      <c r="D21" s="165">
        <v>0</v>
      </c>
      <c r="E21" s="177" t="s">
        <v>139</v>
      </c>
      <c r="F21" s="166"/>
    </row>
    <row r="22" spans="1:6" ht="15.75" x14ac:dyDescent="0.25">
      <c r="A22" s="381"/>
      <c r="C22" s="178" t="s">
        <v>79</v>
      </c>
      <c r="D22" s="165">
        <v>0</v>
      </c>
      <c r="E22" s="177" t="s">
        <v>119</v>
      </c>
      <c r="F22" s="166"/>
    </row>
    <row r="23" spans="1:6" ht="15.75" x14ac:dyDescent="0.25">
      <c r="A23" s="381"/>
      <c r="C23" s="178" t="s">
        <v>295</v>
      </c>
      <c r="D23" s="165">
        <v>0</v>
      </c>
      <c r="E23" s="177" t="s">
        <v>297</v>
      </c>
      <c r="F23" s="166"/>
    </row>
    <row r="24" spans="1:6" ht="15.75" x14ac:dyDescent="0.25">
      <c r="A24" s="381"/>
      <c r="C24" s="178" t="s">
        <v>134</v>
      </c>
      <c r="D24" s="165">
        <v>0</v>
      </c>
      <c r="E24" s="177" t="s">
        <v>135</v>
      </c>
      <c r="F24" s="166"/>
    </row>
    <row r="25" spans="1:6" ht="15.75" x14ac:dyDescent="0.25">
      <c r="A25" s="381"/>
      <c r="C25" s="178" t="s">
        <v>95</v>
      </c>
      <c r="D25" s="165">
        <v>0</v>
      </c>
      <c r="E25" s="177" t="s">
        <v>96</v>
      </c>
      <c r="F25" s="166"/>
    </row>
    <row r="26" spans="1:6" ht="15.75" x14ac:dyDescent="0.25">
      <c r="A26" s="381"/>
      <c r="C26" s="178" t="s">
        <v>69</v>
      </c>
      <c r="D26" s="165">
        <v>0</v>
      </c>
      <c r="E26" s="177" t="s">
        <v>116</v>
      </c>
      <c r="F26" s="166"/>
    </row>
    <row r="27" spans="1:6" ht="15.75" x14ac:dyDescent="0.25">
      <c r="A27" s="381"/>
      <c r="C27" s="178" t="s">
        <v>82</v>
      </c>
      <c r="D27" s="165">
        <v>0</v>
      </c>
      <c r="E27" s="177" t="s">
        <v>123</v>
      </c>
      <c r="F27" s="166"/>
    </row>
    <row r="28" spans="1:6" ht="15.75" x14ac:dyDescent="0.25">
      <c r="A28" s="381"/>
      <c r="C28" s="178" t="s">
        <v>84</v>
      </c>
      <c r="D28" s="165">
        <v>0</v>
      </c>
      <c r="E28" s="177" t="s">
        <v>133</v>
      </c>
      <c r="F28" s="166"/>
    </row>
    <row r="29" spans="1:6" ht="15.75" x14ac:dyDescent="0.25">
      <c r="A29" s="381"/>
      <c r="C29" s="178" t="s">
        <v>111</v>
      </c>
      <c r="D29" s="165">
        <v>0</v>
      </c>
      <c r="E29" s="177" t="s">
        <v>112</v>
      </c>
      <c r="F29" s="166"/>
    </row>
    <row r="30" spans="1:6" ht="15.75" x14ac:dyDescent="0.25">
      <c r="A30" s="381"/>
      <c r="C30" s="178" t="s">
        <v>73</v>
      </c>
      <c r="D30" s="165">
        <v>0</v>
      </c>
      <c r="E30" s="177" t="s">
        <v>110</v>
      </c>
      <c r="F30" s="166"/>
    </row>
    <row r="31" spans="1:6" ht="15.75" x14ac:dyDescent="0.25">
      <c r="A31" s="381"/>
      <c r="C31" s="178" t="s">
        <v>131</v>
      </c>
      <c r="D31" s="165">
        <v>0</v>
      </c>
      <c r="E31" s="177" t="s">
        <v>132</v>
      </c>
      <c r="F31" s="166"/>
    </row>
    <row r="32" spans="1:6" ht="15.75" x14ac:dyDescent="0.25">
      <c r="A32" s="381"/>
      <c r="C32" s="178" t="s">
        <v>117</v>
      </c>
      <c r="D32" s="165">
        <v>0</v>
      </c>
      <c r="E32" s="177" t="s">
        <v>118</v>
      </c>
      <c r="F32" s="166"/>
    </row>
    <row r="33" spans="1:6" ht="15.75" x14ac:dyDescent="0.25">
      <c r="A33" s="381"/>
      <c r="C33" s="178" t="s">
        <v>107</v>
      </c>
      <c r="D33" s="165">
        <v>0</v>
      </c>
      <c r="E33" s="177" t="s">
        <v>108</v>
      </c>
      <c r="F33" s="166"/>
    </row>
    <row r="34" spans="1:6" ht="15.75" x14ac:dyDescent="0.25">
      <c r="A34" s="381"/>
      <c r="C34" s="178" t="s">
        <v>53</v>
      </c>
      <c r="D34" s="165">
        <v>0</v>
      </c>
      <c r="E34" s="177" t="s">
        <v>113</v>
      </c>
      <c r="F34" s="166"/>
    </row>
    <row r="35" spans="1:6" ht="15.75" x14ac:dyDescent="0.25">
      <c r="A35" s="381"/>
      <c r="C35" s="178" t="s">
        <v>57</v>
      </c>
      <c r="D35" s="165">
        <v>0</v>
      </c>
      <c r="E35" s="177" t="s">
        <v>94</v>
      </c>
      <c r="F35" s="166"/>
    </row>
    <row r="36" spans="1:6" ht="15.75" x14ac:dyDescent="0.25">
      <c r="A36" s="381"/>
      <c r="C36" s="178" t="s">
        <v>243</v>
      </c>
      <c r="D36" s="165">
        <v>0</v>
      </c>
      <c r="E36" s="177" t="s">
        <v>244</v>
      </c>
      <c r="F36" s="166"/>
    </row>
    <row r="37" spans="1:6" ht="15.75" x14ac:dyDescent="0.25">
      <c r="A37" s="381"/>
      <c r="C37" s="178" t="s">
        <v>51</v>
      </c>
      <c r="D37" s="165">
        <v>0</v>
      </c>
      <c r="E37" s="177" t="s">
        <v>114</v>
      </c>
      <c r="F37" s="166"/>
    </row>
    <row r="38" spans="1:6" ht="15.75" x14ac:dyDescent="0.25">
      <c r="A38" s="381"/>
      <c r="C38" s="178" t="s">
        <v>303</v>
      </c>
      <c r="D38" s="165">
        <v>0</v>
      </c>
      <c r="E38" s="177" t="s">
        <v>304</v>
      </c>
      <c r="F38" s="166"/>
    </row>
    <row r="39" spans="1:6" ht="15.75" x14ac:dyDescent="0.25">
      <c r="A39" s="381"/>
      <c r="C39" s="178" t="s">
        <v>301</v>
      </c>
      <c r="D39" s="165">
        <v>0</v>
      </c>
      <c r="E39" s="177" t="s">
        <v>302</v>
      </c>
      <c r="F39" s="166"/>
    </row>
    <row r="40" spans="1:6" ht="15.75" x14ac:dyDescent="0.25">
      <c r="A40" s="381"/>
      <c r="C40" s="178" t="s">
        <v>62</v>
      </c>
      <c r="D40" s="165">
        <v>0</v>
      </c>
      <c r="E40" s="177" t="s">
        <v>27</v>
      </c>
      <c r="F40" s="166"/>
    </row>
    <row r="41" spans="1:6" ht="15.75" x14ac:dyDescent="0.25">
      <c r="A41" s="381"/>
      <c r="C41" s="178" t="s">
        <v>63</v>
      </c>
      <c r="D41" s="165">
        <v>0</v>
      </c>
      <c r="E41" s="177" t="s">
        <v>28</v>
      </c>
      <c r="F41" s="166"/>
    </row>
    <row r="42" spans="1:6" ht="15.75" x14ac:dyDescent="0.25">
      <c r="A42" s="381"/>
      <c r="C42" s="178" t="s">
        <v>64</v>
      </c>
      <c r="D42" s="165">
        <v>0</v>
      </c>
      <c r="E42" s="177" t="s">
        <v>87</v>
      </c>
      <c r="F42" s="166"/>
    </row>
    <row r="43" spans="1:6" ht="16.5" thickBot="1" x14ac:dyDescent="0.3">
      <c r="A43" s="381"/>
      <c r="C43" s="178"/>
      <c r="D43" s="165"/>
      <c r="E43" s="177"/>
      <c r="F43" s="166"/>
    </row>
    <row r="44" spans="1:6" ht="26.25" thickTop="1" x14ac:dyDescent="0.25">
      <c r="A44" s="381"/>
      <c r="C44" s="287" t="s">
        <v>320</v>
      </c>
      <c r="D44" s="262">
        <v>0</v>
      </c>
      <c r="E44" s="288" t="s">
        <v>321</v>
      </c>
      <c r="F44" s="289" t="s">
        <v>322</v>
      </c>
    </row>
    <row r="50" spans="3:5" x14ac:dyDescent="0.2">
      <c r="C50" s="192" t="s">
        <v>66</v>
      </c>
      <c r="D50" s="193" t="s">
        <v>281</v>
      </c>
      <c r="E50" s="194"/>
    </row>
    <row r="51" spans="3:5" x14ac:dyDescent="0.2">
      <c r="C51" s="195" t="s">
        <v>65</v>
      </c>
      <c r="D51" s="196" t="s">
        <v>282</v>
      </c>
      <c r="E51" s="197"/>
    </row>
    <row r="52" spans="3:5" x14ac:dyDescent="0.2">
      <c r="C52" s="195" t="s">
        <v>283</v>
      </c>
      <c r="D52" s="196" t="s">
        <v>284</v>
      </c>
      <c r="E52" s="197"/>
    </row>
    <row r="53" spans="3:5" x14ac:dyDescent="0.2">
      <c r="C53" s="195" t="s">
        <v>52</v>
      </c>
      <c r="D53" s="196" t="s">
        <v>285</v>
      </c>
      <c r="E53" s="197"/>
    </row>
    <row r="54" spans="3:5" x14ac:dyDescent="0.2">
      <c r="C54" s="195" t="s">
        <v>67</v>
      </c>
      <c r="D54" s="196" t="s">
        <v>286</v>
      </c>
      <c r="E54" s="197"/>
    </row>
    <row r="55" spans="3:5" x14ac:dyDescent="0.2">
      <c r="C55" s="195" t="s">
        <v>68</v>
      </c>
      <c r="D55" s="196" t="s">
        <v>287</v>
      </c>
      <c r="E55" s="197"/>
    </row>
    <row r="56" spans="3:5" x14ac:dyDescent="0.2">
      <c r="C56" s="195" t="s">
        <v>46</v>
      </c>
      <c r="D56" s="196" t="s">
        <v>288</v>
      </c>
      <c r="E56" s="197"/>
    </row>
    <row r="57" spans="3:5" x14ac:dyDescent="0.2">
      <c r="C57" s="195" t="s">
        <v>289</v>
      </c>
      <c r="D57" s="196" t="s">
        <v>290</v>
      </c>
      <c r="E57" s="197"/>
    </row>
    <row r="58" spans="3:5" x14ac:dyDescent="0.2">
      <c r="C58" s="195" t="s">
        <v>47</v>
      </c>
      <c r="D58" s="196" t="s">
        <v>291</v>
      </c>
      <c r="E58" s="197"/>
    </row>
    <row r="59" spans="3:5" x14ac:dyDescent="0.2">
      <c r="C59" s="195" t="s">
        <v>14</v>
      </c>
      <c r="D59" s="196" t="s">
        <v>292</v>
      </c>
      <c r="E59" s="197"/>
    </row>
    <row r="60" spans="3:5" x14ac:dyDescent="0.2">
      <c r="C60" s="195" t="s">
        <v>70</v>
      </c>
      <c r="D60" s="196" t="s">
        <v>293</v>
      </c>
      <c r="E60" s="197"/>
    </row>
    <row r="61" spans="3:5" x14ac:dyDescent="0.2">
      <c r="C61" s="195" t="s">
        <v>69</v>
      </c>
      <c r="D61" s="196" t="s">
        <v>294</v>
      </c>
      <c r="E61" s="197"/>
    </row>
    <row r="62" spans="3:5" x14ac:dyDescent="0.2">
      <c r="C62" s="195" t="s">
        <v>48</v>
      </c>
      <c r="D62" s="203" t="s">
        <v>296</v>
      </c>
      <c r="E62" s="204"/>
    </row>
    <row r="63" spans="3:5" x14ac:dyDescent="0.2">
      <c r="C63" s="195"/>
      <c r="D63" s="196"/>
      <c r="E63" s="197"/>
    </row>
    <row r="64" spans="3:5" x14ac:dyDescent="0.2">
      <c r="C64" s="198"/>
      <c r="D64" s="379"/>
      <c r="E64" s="380"/>
    </row>
  </sheetData>
  <sheetProtection selectLockedCells="1"/>
  <mergeCells count="3">
    <mergeCell ref="B1:D1"/>
    <mergeCell ref="D64:E64"/>
    <mergeCell ref="A1:A4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AM189"/>
  <sheetViews>
    <sheetView tabSelected="1" topLeftCell="A61" zoomScale="85" zoomScaleNormal="85" workbookViewId="0">
      <selection activeCell="Q95" sqref="Q95"/>
    </sheetView>
  </sheetViews>
  <sheetFormatPr baseColWidth="10" defaultRowHeight="12.75" outlineLevelCol="1" x14ac:dyDescent="0.2"/>
  <cols>
    <col min="1" max="1" width="37.5703125" style="207" customWidth="1"/>
    <col min="2" max="2" width="9.140625" style="59" customWidth="1"/>
    <col min="3" max="3" width="36.140625" customWidth="1"/>
    <col min="4" max="4" width="8.7109375" customWidth="1"/>
    <col min="5" max="5" width="4.5703125" style="59" customWidth="1" outlineLevel="1"/>
    <col min="6" max="6" width="45.28515625" style="59" customWidth="1" outlineLevel="1"/>
    <col min="7" max="7" width="6.28515625" style="59" customWidth="1"/>
    <col min="8" max="8" width="12.85546875" style="71" customWidth="1"/>
    <col min="9" max="9" width="4" style="59" customWidth="1" outlineLevel="1"/>
    <col min="10" max="10" width="4.85546875" style="59" customWidth="1"/>
    <col min="11" max="11" width="6.42578125" style="72" customWidth="1"/>
    <col min="12" max="12" width="8.5703125" style="73" customWidth="1"/>
    <col min="13" max="18" width="7.5703125" style="73" customWidth="1"/>
    <col min="19" max="19" width="9.7109375" style="59" customWidth="1"/>
    <col min="20" max="20" width="9.28515625" style="73" customWidth="1"/>
    <col min="21" max="22" width="10" style="73" customWidth="1"/>
    <col min="23" max="23" width="12" style="70" customWidth="1"/>
    <col min="24" max="24" width="14.5703125" style="70" customWidth="1"/>
  </cols>
  <sheetData>
    <row r="1" spans="1:24" ht="16.5" customHeight="1" thickBot="1" x14ac:dyDescent="0.3">
      <c r="A1" s="217" t="str">
        <f>Explication!B1</f>
        <v>PRESTATIONS DE NETTOYAGE DU VAR</v>
      </c>
      <c r="B1" s="143"/>
      <c r="C1" s="7"/>
      <c r="D1" s="6"/>
      <c r="H1" s="68"/>
      <c r="I1" s="67"/>
      <c r="J1" s="67"/>
      <c r="K1" s="69"/>
      <c r="L1" s="70"/>
      <c r="M1" s="70"/>
      <c r="N1" s="201"/>
      <c r="O1" s="202"/>
      <c r="P1" s="202"/>
      <c r="Q1" s="202"/>
      <c r="R1" s="70"/>
      <c r="S1" s="67"/>
      <c r="T1" s="70"/>
      <c r="U1" s="70"/>
      <c r="V1" s="70"/>
    </row>
    <row r="2" spans="1:24" s="62" customFormat="1" ht="60" customHeight="1" thickTop="1" thickBot="1" x14ac:dyDescent="0.25">
      <c r="A2" s="209"/>
      <c r="B2" s="144"/>
      <c r="C2" s="160" t="s">
        <v>86</v>
      </c>
      <c r="D2" s="61"/>
      <c r="E2" s="428" t="s">
        <v>204</v>
      </c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30"/>
      <c r="Q2" s="128"/>
      <c r="R2" s="431" t="s">
        <v>317</v>
      </c>
      <c r="S2" s="432"/>
      <c r="T2" s="432"/>
      <c r="U2" s="433"/>
      <c r="V2" s="76"/>
      <c r="W2" s="76"/>
      <c r="X2" s="76"/>
    </row>
    <row r="3" spans="1:24" s="182" customFormat="1" ht="24.75" customHeight="1" thickTop="1" x14ac:dyDescent="0.2">
      <c r="A3" s="352" t="s">
        <v>360</v>
      </c>
      <c r="B3" s="351"/>
      <c r="D3" s="179"/>
      <c r="E3" s="179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1"/>
      <c r="R3" s="384" t="s">
        <v>323</v>
      </c>
      <c r="S3" s="384"/>
      <c r="T3" s="384"/>
      <c r="U3" s="384"/>
      <c r="V3" s="384"/>
      <c r="W3" s="384"/>
      <c r="X3" s="384"/>
    </row>
    <row r="4" spans="1:24" ht="18.75" customHeight="1" thickBot="1" x14ac:dyDescent="0.4">
      <c r="A4" s="209"/>
      <c r="B4" s="209"/>
      <c r="C4" s="37"/>
      <c r="D4" s="179"/>
      <c r="E4" s="179"/>
      <c r="F4" s="129"/>
      <c r="G4" s="129"/>
      <c r="H4" s="46" t="s">
        <v>88</v>
      </c>
      <c r="I4" s="130"/>
      <c r="J4" s="3"/>
      <c r="K4" s="128"/>
      <c r="L4" s="128"/>
      <c r="M4" s="128"/>
      <c r="N4" s="128"/>
      <c r="O4" s="128"/>
      <c r="P4" s="128"/>
      <c r="Q4" s="128"/>
      <c r="R4" s="128"/>
      <c r="S4" s="131"/>
      <c r="T4" s="38" t="s">
        <v>93</v>
      </c>
      <c r="U4" s="38"/>
      <c r="V4" s="132"/>
      <c r="W4" s="48"/>
      <c r="X4" s="49"/>
    </row>
    <row r="5" spans="1:24" s="62" customFormat="1" ht="15" customHeight="1" thickTop="1" x14ac:dyDescent="0.2">
      <c r="A5" s="208"/>
      <c r="B5" s="65"/>
      <c r="C5" s="293"/>
      <c r="D5" s="63"/>
      <c r="E5" s="65"/>
      <c r="F5" s="65"/>
      <c r="G5" s="65"/>
      <c r="H5" s="74"/>
      <c r="I5" s="65"/>
      <c r="J5" s="65"/>
      <c r="K5" s="75"/>
      <c r="L5" s="76"/>
      <c r="M5" s="76"/>
      <c r="N5" s="76"/>
      <c r="O5" s="76"/>
      <c r="P5" s="76"/>
      <c r="Q5" s="76"/>
      <c r="R5" s="76"/>
      <c r="S5" s="65"/>
      <c r="T5" s="76"/>
      <c r="U5" s="76"/>
      <c r="V5" s="76"/>
      <c r="W5" s="121"/>
      <c r="X5" s="76"/>
    </row>
    <row r="6" spans="1:24" s="62" customFormat="1" ht="15" customHeight="1" thickBot="1" x14ac:dyDescent="0.25">
      <c r="A6" s="208"/>
      <c r="B6" s="144"/>
      <c r="E6" s="66"/>
      <c r="F6" s="66"/>
      <c r="G6" s="66"/>
      <c r="H6" s="74"/>
      <c r="I6" s="65"/>
      <c r="J6" s="65"/>
      <c r="K6" s="75"/>
      <c r="L6" s="76"/>
      <c r="M6" s="76"/>
      <c r="N6" s="76"/>
      <c r="O6" s="76"/>
      <c r="P6" s="76"/>
      <c r="Q6" s="76"/>
      <c r="R6" s="76"/>
      <c r="S6" s="65"/>
      <c r="T6" s="76"/>
      <c r="U6" s="76"/>
      <c r="V6" s="76"/>
      <c r="W6" s="133" t="s">
        <v>25</v>
      </c>
      <c r="X6" s="123">
        <f>1</f>
        <v>1</v>
      </c>
    </row>
    <row r="7" spans="1:24" s="62" customFormat="1" ht="39" customHeight="1" thickTop="1" thickBot="1" x14ac:dyDescent="0.25">
      <c r="A7" s="426" t="s">
        <v>0</v>
      </c>
      <c r="B7" s="422" t="s">
        <v>44</v>
      </c>
      <c r="C7" s="93" t="s">
        <v>309</v>
      </c>
      <c r="D7" s="424" t="s">
        <v>2</v>
      </c>
      <c r="E7" s="418" t="s">
        <v>22</v>
      </c>
      <c r="F7" s="168"/>
      <c r="G7" s="434" t="s">
        <v>3</v>
      </c>
      <c r="H7" s="416" t="s">
        <v>4</v>
      </c>
      <c r="I7" s="393" t="s">
        <v>92</v>
      </c>
      <c r="J7" s="391" t="s">
        <v>5</v>
      </c>
      <c r="K7" s="420" t="s">
        <v>49</v>
      </c>
      <c r="L7" s="388" t="s">
        <v>6</v>
      </c>
      <c r="M7" s="389"/>
      <c r="N7" s="389"/>
      <c r="O7" s="389"/>
      <c r="P7" s="389"/>
      <c r="Q7" s="389"/>
      <c r="R7" s="390"/>
      <c r="S7" s="395" t="s">
        <v>7</v>
      </c>
      <c r="T7" s="412" t="s">
        <v>8</v>
      </c>
      <c r="U7" s="414" t="s">
        <v>9</v>
      </c>
      <c r="V7" s="436" t="s">
        <v>10</v>
      </c>
      <c r="W7" s="446" t="s">
        <v>11</v>
      </c>
      <c r="X7" s="444" t="s">
        <v>12</v>
      </c>
    </row>
    <row r="8" spans="1:24" s="62" customFormat="1" ht="15" customHeight="1" thickTop="1" thickBot="1" x14ac:dyDescent="0.25">
      <c r="A8" s="427"/>
      <c r="B8" s="423"/>
      <c r="C8" s="94" t="s">
        <v>1</v>
      </c>
      <c r="D8" s="425"/>
      <c r="E8" s="419"/>
      <c r="F8" s="169"/>
      <c r="G8" s="435"/>
      <c r="H8" s="417"/>
      <c r="I8" s="394"/>
      <c r="J8" s="392"/>
      <c r="K8" s="421"/>
      <c r="L8" s="122" t="s">
        <v>13</v>
      </c>
      <c r="M8" s="122" t="s">
        <v>14</v>
      </c>
      <c r="N8" s="122" t="s">
        <v>15</v>
      </c>
      <c r="O8" s="122" t="s">
        <v>16</v>
      </c>
      <c r="P8" s="122" t="s">
        <v>17</v>
      </c>
      <c r="Q8" s="122" t="s">
        <v>18</v>
      </c>
      <c r="R8" s="122" t="s">
        <v>19</v>
      </c>
      <c r="S8" s="396"/>
      <c r="T8" s="413"/>
      <c r="U8" s="415"/>
      <c r="V8" s="437"/>
      <c r="W8" s="447"/>
      <c r="X8" s="445"/>
    </row>
    <row r="9" spans="1:24" s="62" customFormat="1" ht="15" customHeight="1" thickTop="1" x14ac:dyDescent="0.2">
      <c r="A9" s="210" t="s">
        <v>300</v>
      </c>
      <c r="B9" s="96">
        <v>0</v>
      </c>
      <c r="C9" s="125" t="s">
        <v>205</v>
      </c>
      <c r="D9" s="124" t="s">
        <v>50</v>
      </c>
      <c r="E9" s="96" t="s">
        <v>202</v>
      </c>
      <c r="F9" s="96"/>
      <c r="G9" s="96" t="s">
        <v>48</v>
      </c>
      <c r="H9" s="104">
        <v>15</v>
      </c>
      <c r="I9" s="96">
        <v>1</v>
      </c>
      <c r="J9" s="96">
        <v>1</v>
      </c>
      <c r="K9" s="97">
        <f>IF(J9&lt;&gt;0,(I9*J9)*42,"")</f>
        <v>42</v>
      </c>
      <c r="L9" s="98" t="e">
        <f t="shared" ref="L9:L23" si="0">IF(J9=1,T9*I9,IF(J9=2,T9*I9,IF(J9=3,T9*I9,IF(J9=4,T9*I9,IF(J9=5,T9*I9,IF(J9=6,T9*I9,IF(J9=7,T9*I9,"")))))))</f>
        <v>#DIV/0!</v>
      </c>
      <c r="M9" s="98" t="str">
        <f t="shared" ref="M9:M23" si="1">IF(J9=4,T9*I9,IF(J9=5,T9*I9,IF(J9=6,T9*I9,IF(J9=7,T9*I9,""))))</f>
        <v/>
      </c>
      <c r="N9" s="98" t="str">
        <f t="shared" ref="N9:N23" si="2">IF(J9=2,T9*I9,IF(J9=3,T9*I9,IF(J9=5,T9*I9,IF(J9=6,T9*I9,IF(J9=7,T9*I9,"")))))</f>
        <v/>
      </c>
      <c r="O9" s="98" t="str">
        <f t="shared" ref="O9:O23" si="3">IF(J9=4,T9*I9,IF(J9=5,T9*I9,IF(J9=6,T9*I9,IF(J9=7,T9*I9,""))))</f>
        <v/>
      </c>
      <c r="P9" s="98" t="str">
        <f t="shared" ref="P9:P23" si="4">IF(J9=3,T9*I9,IF(J9=4,T9*I9,IF(J9=5,T9*I9,IF(J9=6,T9*I9,IF(J9=7,T9*I9,"")))))</f>
        <v/>
      </c>
      <c r="Q9" s="98" t="str">
        <f t="shared" ref="Q9:Q23" si="5">IF(J9=6,T9*I9,IF(J9=7,T9*I9,""))</f>
        <v/>
      </c>
      <c r="R9" s="98" t="str">
        <f t="shared" ref="R9:R23" si="6">IF(J9=7,T9*I9,"")</f>
        <v/>
      </c>
      <c r="S9" s="99">
        <f>IF(D9="","",IF(ISTEXT(D9),VLOOKUP(D9,listes!$C$2:$D$44,2,FALSE),""))</f>
        <v>0</v>
      </c>
      <c r="T9" s="100" t="e">
        <f>IF(S9="","",H9/S9)</f>
        <v>#DIV/0!</v>
      </c>
      <c r="U9" s="64" t="e">
        <f>IF(T9="","",I9*J9*T9)</f>
        <v>#DIV/0!</v>
      </c>
      <c r="V9" s="101" t="e">
        <f>IF(U9="","",K9*T9)</f>
        <v>#DIV/0!</v>
      </c>
      <c r="W9" s="102" t="e">
        <f>IF(H9="","",$W$4*V9)</f>
        <v>#DIV/0!</v>
      </c>
      <c r="X9" s="103" t="e">
        <f>IF(W9="","",W9*1.2)</f>
        <v>#DIV/0!</v>
      </c>
    </row>
    <row r="10" spans="1:24" s="62" customFormat="1" ht="15" customHeight="1" x14ac:dyDescent="0.2">
      <c r="A10" s="210" t="s">
        <v>300</v>
      </c>
      <c r="B10" s="96">
        <v>0</v>
      </c>
      <c r="C10" s="125" t="s">
        <v>206</v>
      </c>
      <c r="D10" s="124" t="s">
        <v>50</v>
      </c>
      <c r="E10" s="96" t="s">
        <v>203</v>
      </c>
      <c r="F10" s="96"/>
      <c r="G10" s="96" t="s">
        <v>48</v>
      </c>
      <c r="H10" s="104">
        <v>20</v>
      </c>
      <c r="I10" s="96">
        <v>1</v>
      </c>
      <c r="J10" s="96">
        <v>1</v>
      </c>
      <c r="K10" s="97">
        <f t="shared" ref="K10:K28" si="7">IF(J10&lt;&gt;0,(I10*J10)*42,"")</f>
        <v>42</v>
      </c>
      <c r="L10" s="98" t="e">
        <f t="shared" si="0"/>
        <v>#DIV/0!</v>
      </c>
      <c r="M10" s="98" t="str">
        <f t="shared" si="1"/>
        <v/>
      </c>
      <c r="N10" s="98" t="str">
        <f t="shared" si="2"/>
        <v/>
      </c>
      <c r="O10" s="98" t="str">
        <f t="shared" si="3"/>
        <v/>
      </c>
      <c r="P10" s="98" t="str">
        <f t="shared" si="4"/>
        <v/>
      </c>
      <c r="Q10" s="98" t="str">
        <f t="shared" si="5"/>
        <v/>
      </c>
      <c r="R10" s="98" t="str">
        <f t="shared" si="6"/>
        <v/>
      </c>
      <c r="S10" s="99">
        <f>IF(D10="","",IF(ISTEXT(D10),VLOOKUP(D10,listes!$C$2:$D$44,2,FALSE),""))</f>
        <v>0</v>
      </c>
      <c r="T10" s="100" t="e">
        <f t="shared" ref="T10:T23" si="8">IF(S10="","",H10/S10)</f>
        <v>#DIV/0!</v>
      </c>
      <c r="U10" s="64" t="e">
        <f t="shared" ref="U10:U23" si="9">IF(T10="","",I10*J10*T10)</f>
        <v>#DIV/0!</v>
      </c>
      <c r="V10" s="101" t="e">
        <f t="shared" ref="V10:V23" si="10">IF(U10="","",K10*T10)</f>
        <v>#DIV/0!</v>
      </c>
      <c r="W10" s="102" t="e">
        <f>IF(H10="","",$W$4*V10)</f>
        <v>#DIV/0!</v>
      </c>
      <c r="X10" s="103" t="e">
        <f t="shared" ref="X10:X28" si="11">IF(W10="","",W10*1.2)</f>
        <v>#DIV/0!</v>
      </c>
    </row>
    <row r="11" spans="1:24" s="62" customFormat="1" ht="15" customHeight="1" x14ac:dyDescent="0.2">
      <c r="A11" s="210" t="s">
        <v>300</v>
      </c>
      <c r="B11" s="96">
        <v>0</v>
      </c>
      <c r="C11" s="125" t="s">
        <v>211</v>
      </c>
      <c r="D11" s="124" t="s">
        <v>50</v>
      </c>
      <c r="E11" s="96" t="s">
        <v>203</v>
      </c>
      <c r="F11" s="96"/>
      <c r="G11" s="96" t="s">
        <v>48</v>
      </c>
      <c r="H11" s="104">
        <v>13</v>
      </c>
      <c r="I11" s="96">
        <v>1</v>
      </c>
      <c r="J11" s="96">
        <v>5</v>
      </c>
      <c r="K11" s="97">
        <f t="shared" si="7"/>
        <v>210</v>
      </c>
      <c r="L11" s="98" t="e">
        <f t="shared" si="0"/>
        <v>#DIV/0!</v>
      </c>
      <c r="M11" s="98" t="e">
        <f t="shared" si="1"/>
        <v>#DIV/0!</v>
      </c>
      <c r="N11" s="98" t="e">
        <f t="shared" si="2"/>
        <v>#DIV/0!</v>
      </c>
      <c r="O11" s="98" t="e">
        <f t="shared" si="3"/>
        <v>#DIV/0!</v>
      </c>
      <c r="P11" s="98" t="e">
        <f t="shared" si="4"/>
        <v>#DIV/0!</v>
      </c>
      <c r="Q11" s="98" t="str">
        <f t="shared" si="5"/>
        <v/>
      </c>
      <c r="R11" s="98" t="str">
        <f t="shared" si="6"/>
        <v/>
      </c>
      <c r="S11" s="99">
        <f>IF(D11="","",IF(ISTEXT(D11),VLOOKUP(D11,listes!$C$2:$D$44,2,FALSE),""))</f>
        <v>0</v>
      </c>
      <c r="T11" s="100" t="e">
        <f t="shared" si="8"/>
        <v>#DIV/0!</v>
      </c>
      <c r="U11" s="64" t="e">
        <f t="shared" si="9"/>
        <v>#DIV/0!</v>
      </c>
      <c r="V11" s="101" t="e">
        <f t="shared" si="10"/>
        <v>#DIV/0!</v>
      </c>
      <c r="W11" s="102" t="e">
        <f t="shared" ref="W11:W23" si="12">IF(H11="","",$W$4*V11)</f>
        <v>#DIV/0!</v>
      </c>
      <c r="X11" s="103" t="e">
        <f t="shared" si="11"/>
        <v>#DIV/0!</v>
      </c>
    </row>
    <row r="12" spans="1:24" s="62" customFormat="1" ht="15" customHeight="1" x14ac:dyDescent="0.2">
      <c r="A12" s="210" t="s">
        <v>300</v>
      </c>
      <c r="B12" s="96">
        <v>0</v>
      </c>
      <c r="C12" s="125" t="s">
        <v>207</v>
      </c>
      <c r="D12" s="124" t="s">
        <v>50</v>
      </c>
      <c r="E12" s="96" t="s">
        <v>202</v>
      </c>
      <c r="F12" s="96"/>
      <c r="G12" s="96" t="s">
        <v>48</v>
      </c>
      <c r="H12" s="104">
        <v>56</v>
      </c>
      <c r="I12" s="96">
        <v>1</v>
      </c>
      <c r="J12" s="96">
        <v>1</v>
      </c>
      <c r="K12" s="97">
        <f t="shared" si="7"/>
        <v>42</v>
      </c>
      <c r="L12" s="98" t="e">
        <f t="shared" si="0"/>
        <v>#DIV/0!</v>
      </c>
      <c r="M12" s="98" t="str">
        <f t="shared" si="1"/>
        <v/>
      </c>
      <c r="N12" s="98" t="str">
        <f t="shared" si="2"/>
        <v/>
      </c>
      <c r="O12" s="98" t="str">
        <f t="shared" si="3"/>
        <v/>
      </c>
      <c r="P12" s="98" t="str">
        <f t="shared" si="4"/>
        <v/>
      </c>
      <c r="Q12" s="98" t="str">
        <f t="shared" si="5"/>
        <v/>
      </c>
      <c r="R12" s="98" t="str">
        <f t="shared" si="6"/>
        <v/>
      </c>
      <c r="S12" s="99">
        <f>IF(D12="","",IF(ISTEXT(D12),VLOOKUP(D12,listes!$C$2:$D$44,2,FALSE),""))</f>
        <v>0</v>
      </c>
      <c r="T12" s="100" t="e">
        <f t="shared" si="8"/>
        <v>#DIV/0!</v>
      </c>
      <c r="U12" s="64" t="e">
        <f t="shared" si="9"/>
        <v>#DIV/0!</v>
      </c>
      <c r="V12" s="101" t="e">
        <f t="shared" si="10"/>
        <v>#DIV/0!</v>
      </c>
      <c r="W12" s="102" t="e">
        <f t="shared" si="12"/>
        <v>#DIV/0!</v>
      </c>
      <c r="X12" s="103" t="e">
        <f t="shared" si="11"/>
        <v>#DIV/0!</v>
      </c>
    </row>
    <row r="13" spans="1:24" s="62" customFormat="1" ht="15" customHeight="1" x14ac:dyDescent="0.2">
      <c r="A13" s="210" t="s">
        <v>300</v>
      </c>
      <c r="B13" s="96">
        <v>0</v>
      </c>
      <c r="C13" s="125" t="s">
        <v>208</v>
      </c>
      <c r="D13" s="124" t="s">
        <v>79</v>
      </c>
      <c r="E13" s="96" t="s">
        <v>202</v>
      </c>
      <c r="F13" s="96"/>
      <c r="G13" s="96" t="s">
        <v>48</v>
      </c>
      <c r="H13" s="104">
        <v>9</v>
      </c>
      <c r="I13" s="96">
        <v>1</v>
      </c>
      <c r="J13" s="96">
        <v>1</v>
      </c>
      <c r="K13" s="97">
        <f t="shared" si="7"/>
        <v>42</v>
      </c>
      <c r="L13" s="98" t="e">
        <f t="shared" si="0"/>
        <v>#DIV/0!</v>
      </c>
      <c r="M13" s="98" t="str">
        <f t="shared" si="1"/>
        <v/>
      </c>
      <c r="N13" s="98" t="str">
        <f t="shared" si="2"/>
        <v/>
      </c>
      <c r="O13" s="98" t="str">
        <f t="shared" si="3"/>
        <v/>
      </c>
      <c r="P13" s="98" t="str">
        <f t="shared" si="4"/>
        <v/>
      </c>
      <c r="Q13" s="98" t="str">
        <f t="shared" si="5"/>
        <v/>
      </c>
      <c r="R13" s="98" t="str">
        <f t="shared" si="6"/>
        <v/>
      </c>
      <c r="S13" s="99">
        <f>IF(D13="","",IF(ISTEXT(D13),VLOOKUP(D13,listes!$C$2:$D$44,2,FALSE),""))</f>
        <v>0</v>
      </c>
      <c r="T13" s="100" t="e">
        <f t="shared" si="8"/>
        <v>#DIV/0!</v>
      </c>
      <c r="U13" s="64" t="e">
        <f t="shared" si="9"/>
        <v>#DIV/0!</v>
      </c>
      <c r="V13" s="101" t="e">
        <f t="shared" si="10"/>
        <v>#DIV/0!</v>
      </c>
      <c r="W13" s="102" t="e">
        <f t="shared" si="12"/>
        <v>#DIV/0!</v>
      </c>
      <c r="X13" s="103" t="e">
        <f t="shared" si="11"/>
        <v>#DIV/0!</v>
      </c>
    </row>
    <row r="14" spans="1:24" s="62" customFormat="1" ht="15" customHeight="1" x14ac:dyDescent="0.2">
      <c r="A14" s="210" t="s">
        <v>300</v>
      </c>
      <c r="B14" s="96">
        <v>0</v>
      </c>
      <c r="C14" s="125" t="s">
        <v>71</v>
      </c>
      <c r="D14" s="124" t="s">
        <v>53</v>
      </c>
      <c r="E14" s="96" t="s">
        <v>203</v>
      </c>
      <c r="F14" s="96"/>
      <c r="G14" s="96" t="s">
        <v>48</v>
      </c>
      <c r="H14" s="104">
        <v>7.5</v>
      </c>
      <c r="I14" s="96">
        <v>1</v>
      </c>
      <c r="J14" s="96">
        <v>5</v>
      </c>
      <c r="K14" s="97">
        <f t="shared" si="7"/>
        <v>210</v>
      </c>
      <c r="L14" s="98" t="e">
        <f t="shared" si="0"/>
        <v>#DIV/0!</v>
      </c>
      <c r="M14" s="98" t="e">
        <f t="shared" si="1"/>
        <v>#DIV/0!</v>
      </c>
      <c r="N14" s="98" t="e">
        <f t="shared" si="2"/>
        <v>#DIV/0!</v>
      </c>
      <c r="O14" s="98" t="e">
        <f t="shared" si="3"/>
        <v>#DIV/0!</v>
      </c>
      <c r="P14" s="98" t="e">
        <f t="shared" si="4"/>
        <v>#DIV/0!</v>
      </c>
      <c r="Q14" s="98" t="str">
        <f t="shared" si="5"/>
        <v/>
      </c>
      <c r="R14" s="98" t="str">
        <f t="shared" si="6"/>
        <v/>
      </c>
      <c r="S14" s="99">
        <f>IF(D14="","",IF(ISTEXT(D14),VLOOKUP(D14,listes!$C$2:$D$44,2,FALSE),""))</f>
        <v>0</v>
      </c>
      <c r="T14" s="100" t="e">
        <f t="shared" si="8"/>
        <v>#DIV/0!</v>
      </c>
      <c r="U14" s="64" t="e">
        <f t="shared" si="9"/>
        <v>#DIV/0!</v>
      </c>
      <c r="V14" s="101" t="e">
        <f t="shared" si="10"/>
        <v>#DIV/0!</v>
      </c>
      <c r="W14" s="102" t="e">
        <f t="shared" si="12"/>
        <v>#DIV/0!</v>
      </c>
      <c r="X14" s="103" t="e">
        <f t="shared" si="11"/>
        <v>#DIV/0!</v>
      </c>
    </row>
    <row r="15" spans="1:24" s="62" customFormat="1" ht="15" customHeight="1" x14ac:dyDescent="0.2">
      <c r="A15" s="210" t="s">
        <v>300</v>
      </c>
      <c r="B15" s="96">
        <v>0</v>
      </c>
      <c r="C15" s="125" t="s">
        <v>85</v>
      </c>
      <c r="D15" s="124" t="s">
        <v>84</v>
      </c>
      <c r="E15" s="96" t="s">
        <v>203</v>
      </c>
      <c r="F15" s="96"/>
      <c r="G15" s="96" t="s">
        <v>48</v>
      </c>
      <c r="H15" s="104">
        <v>13</v>
      </c>
      <c r="I15" s="96">
        <v>1</v>
      </c>
      <c r="J15" s="96">
        <v>5</v>
      </c>
      <c r="K15" s="97">
        <f t="shared" si="7"/>
        <v>210</v>
      </c>
      <c r="L15" s="98" t="e">
        <f t="shared" si="0"/>
        <v>#DIV/0!</v>
      </c>
      <c r="M15" s="98" t="e">
        <f t="shared" si="1"/>
        <v>#DIV/0!</v>
      </c>
      <c r="N15" s="98" t="e">
        <f t="shared" si="2"/>
        <v>#DIV/0!</v>
      </c>
      <c r="O15" s="98" t="e">
        <f t="shared" si="3"/>
        <v>#DIV/0!</v>
      </c>
      <c r="P15" s="98" t="e">
        <f t="shared" si="4"/>
        <v>#DIV/0!</v>
      </c>
      <c r="Q15" s="98" t="str">
        <f t="shared" si="5"/>
        <v/>
      </c>
      <c r="R15" s="98" t="str">
        <f t="shared" si="6"/>
        <v/>
      </c>
      <c r="S15" s="99">
        <f>IF(D15="","",IF(ISTEXT(D15),VLOOKUP(D15,listes!$C$2:$D$44,2,FALSE),""))</f>
        <v>0</v>
      </c>
      <c r="T15" s="100" t="e">
        <f t="shared" si="8"/>
        <v>#DIV/0!</v>
      </c>
      <c r="U15" s="64" t="e">
        <f t="shared" si="9"/>
        <v>#DIV/0!</v>
      </c>
      <c r="V15" s="101" t="e">
        <f t="shared" si="10"/>
        <v>#DIV/0!</v>
      </c>
      <c r="W15" s="102" t="e">
        <f t="shared" si="12"/>
        <v>#DIV/0!</v>
      </c>
      <c r="X15" s="103" t="e">
        <f t="shared" si="11"/>
        <v>#DIV/0!</v>
      </c>
    </row>
    <row r="16" spans="1:24" s="62" customFormat="1" ht="15" customHeight="1" x14ac:dyDescent="0.2">
      <c r="A16" s="210" t="s">
        <v>300</v>
      </c>
      <c r="B16" s="96">
        <v>0</v>
      </c>
      <c r="C16" s="125" t="s">
        <v>81</v>
      </c>
      <c r="D16" s="124" t="s">
        <v>50</v>
      </c>
      <c r="E16" s="96" t="s">
        <v>203</v>
      </c>
      <c r="F16" s="96"/>
      <c r="G16" s="96" t="s">
        <v>48</v>
      </c>
      <c r="H16" s="104">
        <v>9.5</v>
      </c>
      <c r="I16" s="96">
        <v>1</v>
      </c>
      <c r="J16" s="96">
        <v>5</v>
      </c>
      <c r="K16" s="97">
        <f t="shared" si="7"/>
        <v>210</v>
      </c>
      <c r="L16" s="98" t="e">
        <f t="shared" si="0"/>
        <v>#DIV/0!</v>
      </c>
      <c r="M16" s="98" t="e">
        <f t="shared" si="1"/>
        <v>#DIV/0!</v>
      </c>
      <c r="N16" s="98" t="e">
        <f t="shared" si="2"/>
        <v>#DIV/0!</v>
      </c>
      <c r="O16" s="98" t="e">
        <f t="shared" si="3"/>
        <v>#DIV/0!</v>
      </c>
      <c r="P16" s="98" t="e">
        <f t="shared" si="4"/>
        <v>#DIV/0!</v>
      </c>
      <c r="Q16" s="98" t="str">
        <f t="shared" si="5"/>
        <v/>
      </c>
      <c r="R16" s="98" t="str">
        <f t="shared" si="6"/>
        <v/>
      </c>
      <c r="S16" s="99">
        <f>IF(D16="","",IF(ISTEXT(D16),VLOOKUP(D16,listes!$C$2:$D$44,2,FALSE),""))</f>
        <v>0</v>
      </c>
      <c r="T16" s="100" t="e">
        <f t="shared" si="8"/>
        <v>#DIV/0!</v>
      </c>
      <c r="U16" s="64" t="e">
        <f t="shared" si="9"/>
        <v>#DIV/0!</v>
      </c>
      <c r="V16" s="101" t="e">
        <f t="shared" si="10"/>
        <v>#DIV/0!</v>
      </c>
      <c r="W16" s="102" t="e">
        <f t="shared" si="12"/>
        <v>#DIV/0!</v>
      </c>
      <c r="X16" s="103" t="e">
        <f t="shared" si="11"/>
        <v>#DIV/0!</v>
      </c>
    </row>
    <row r="17" spans="1:24" s="62" customFormat="1" ht="15" customHeight="1" x14ac:dyDescent="0.2">
      <c r="A17" s="210" t="s">
        <v>300</v>
      </c>
      <c r="B17" s="96">
        <v>0</v>
      </c>
      <c r="C17" s="125" t="s">
        <v>209</v>
      </c>
      <c r="D17" s="124" t="s">
        <v>141</v>
      </c>
      <c r="E17" s="96" t="s">
        <v>203</v>
      </c>
      <c r="F17" s="96"/>
      <c r="G17" s="96" t="s">
        <v>48</v>
      </c>
      <c r="H17" s="104">
        <v>22</v>
      </c>
      <c r="I17" s="96">
        <v>1</v>
      </c>
      <c r="J17" s="96">
        <v>5</v>
      </c>
      <c r="K17" s="97">
        <f t="shared" si="7"/>
        <v>210</v>
      </c>
      <c r="L17" s="98" t="e">
        <f t="shared" si="0"/>
        <v>#DIV/0!</v>
      </c>
      <c r="M17" s="98" t="e">
        <f t="shared" si="1"/>
        <v>#DIV/0!</v>
      </c>
      <c r="N17" s="98" t="e">
        <f t="shared" si="2"/>
        <v>#DIV/0!</v>
      </c>
      <c r="O17" s="98" t="e">
        <f t="shared" si="3"/>
        <v>#DIV/0!</v>
      </c>
      <c r="P17" s="98" t="e">
        <f t="shared" si="4"/>
        <v>#DIV/0!</v>
      </c>
      <c r="Q17" s="98" t="str">
        <f t="shared" si="5"/>
        <v/>
      </c>
      <c r="R17" s="98" t="str">
        <f t="shared" si="6"/>
        <v/>
      </c>
      <c r="S17" s="99">
        <f>IF(D17="","",IF(ISTEXT(D17),VLOOKUP(D17,listes!$C$2:$D$44,2,FALSE),""))</f>
        <v>0</v>
      </c>
      <c r="T17" s="100" t="e">
        <f t="shared" si="8"/>
        <v>#DIV/0!</v>
      </c>
      <c r="U17" s="64" t="e">
        <f t="shared" si="9"/>
        <v>#DIV/0!</v>
      </c>
      <c r="V17" s="101" t="e">
        <f t="shared" si="10"/>
        <v>#DIV/0!</v>
      </c>
      <c r="W17" s="102" t="e">
        <f t="shared" si="12"/>
        <v>#DIV/0!</v>
      </c>
      <c r="X17" s="103" t="e">
        <f t="shared" si="11"/>
        <v>#DIV/0!</v>
      </c>
    </row>
    <row r="18" spans="1:24" s="62" customFormat="1" ht="15" customHeight="1" x14ac:dyDescent="0.2">
      <c r="A18" s="210" t="s">
        <v>300</v>
      </c>
      <c r="B18" s="96">
        <v>0</v>
      </c>
      <c r="C18" s="125" t="s">
        <v>210</v>
      </c>
      <c r="D18" s="124" t="s">
        <v>107</v>
      </c>
      <c r="E18" s="96" t="s">
        <v>202</v>
      </c>
      <c r="F18" s="96"/>
      <c r="G18" s="96" t="s">
        <v>48</v>
      </c>
      <c r="H18" s="104">
        <v>12.5</v>
      </c>
      <c r="I18" s="96">
        <v>1</v>
      </c>
      <c r="J18" s="96">
        <v>2</v>
      </c>
      <c r="K18" s="97">
        <f t="shared" si="7"/>
        <v>84</v>
      </c>
      <c r="L18" s="98" t="e">
        <f t="shared" si="0"/>
        <v>#DIV/0!</v>
      </c>
      <c r="M18" s="98" t="str">
        <f t="shared" si="1"/>
        <v/>
      </c>
      <c r="N18" s="98" t="e">
        <f t="shared" si="2"/>
        <v>#DIV/0!</v>
      </c>
      <c r="O18" s="98" t="str">
        <f t="shared" si="3"/>
        <v/>
      </c>
      <c r="P18" s="98" t="str">
        <f t="shared" si="4"/>
        <v/>
      </c>
      <c r="Q18" s="98" t="str">
        <f t="shared" si="5"/>
        <v/>
      </c>
      <c r="R18" s="98" t="str">
        <f t="shared" si="6"/>
        <v/>
      </c>
      <c r="S18" s="99">
        <f>IF(D18="","",IF(ISTEXT(D18),VLOOKUP(D18,listes!$C$2:$D$44,2,FALSE),""))</f>
        <v>0</v>
      </c>
      <c r="T18" s="100" t="e">
        <f t="shared" si="8"/>
        <v>#DIV/0!</v>
      </c>
      <c r="U18" s="64" t="e">
        <f t="shared" si="9"/>
        <v>#DIV/0!</v>
      </c>
      <c r="V18" s="101" t="e">
        <f t="shared" si="10"/>
        <v>#DIV/0!</v>
      </c>
      <c r="W18" s="102" t="e">
        <f t="shared" si="12"/>
        <v>#DIV/0!</v>
      </c>
      <c r="X18" s="103" t="e">
        <f t="shared" si="11"/>
        <v>#DIV/0!</v>
      </c>
    </row>
    <row r="19" spans="1:24" s="62" customFormat="1" ht="15" customHeight="1" x14ac:dyDescent="0.2">
      <c r="A19" s="210" t="s">
        <v>300</v>
      </c>
      <c r="B19" s="96">
        <v>0</v>
      </c>
      <c r="C19" s="125" t="s">
        <v>212</v>
      </c>
      <c r="D19" s="124" t="s">
        <v>50</v>
      </c>
      <c r="E19" s="96" t="s">
        <v>203</v>
      </c>
      <c r="F19" s="96"/>
      <c r="G19" s="96" t="s">
        <v>48</v>
      </c>
      <c r="H19" s="104">
        <v>18</v>
      </c>
      <c r="I19" s="96">
        <v>1</v>
      </c>
      <c r="J19" s="96">
        <v>5</v>
      </c>
      <c r="K19" s="97">
        <f t="shared" si="7"/>
        <v>210</v>
      </c>
      <c r="L19" s="98" t="e">
        <f t="shared" si="0"/>
        <v>#DIV/0!</v>
      </c>
      <c r="M19" s="98" t="e">
        <f t="shared" si="1"/>
        <v>#DIV/0!</v>
      </c>
      <c r="N19" s="98" t="e">
        <f t="shared" si="2"/>
        <v>#DIV/0!</v>
      </c>
      <c r="O19" s="98" t="e">
        <f t="shared" si="3"/>
        <v>#DIV/0!</v>
      </c>
      <c r="P19" s="98" t="e">
        <f t="shared" si="4"/>
        <v>#DIV/0!</v>
      </c>
      <c r="Q19" s="98" t="str">
        <f t="shared" si="5"/>
        <v/>
      </c>
      <c r="R19" s="98" t="str">
        <f t="shared" si="6"/>
        <v/>
      </c>
      <c r="S19" s="99">
        <f>IF(D19="","",IF(ISTEXT(D19),VLOOKUP(D19,listes!$C$2:$D$44,2,FALSE),""))</f>
        <v>0</v>
      </c>
      <c r="T19" s="100" t="e">
        <f t="shared" si="8"/>
        <v>#DIV/0!</v>
      </c>
      <c r="U19" s="64" t="e">
        <f t="shared" si="9"/>
        <v>#DIV/0!</v>
      </c>
      <c r="V19" s="101" t="e">
        <f t="shared" si="10"/>
        <v>#DIV/0!</v>
      </c>
      <c r="W19" s="102" t="e">
        <f t="shared" si="12"/>
        <v>#DIV/0!</v>
      </c>
      <c r="X19" s="103" t="e">
        <f t="shared" si="11"/>
        <v>#DIV/0!</v>
      </c>
    </row>
    <row r="20" spans="1:24" s="62" customFormat="1" ht="15" customHeight="1" x14ac:dyDescent="0.2">
      <c r="A20" s="210" t="s">
        <v>300</v>
      </c>
      <c r="B20" s="96">
        <v>0</v>
      </c>
      <c r="C20" s="125" t="s">
        <v>213</v>
      </c>
      <c r="D20" s="124" t="s">
        <v>50</v>
      </c>
      <c r="E20" s="96" t="s">
        <v>203</v>
      </c>
      <c r="F20" s="96"/>
      <c r="G20" s="96" t="s">
        <v>48</v>
      </c>
      <c r="H20" s="104">
        <v>18.5</v>
      </c>
      <c r="I20" s="96">
        <v>1</v>
      </c>
      <c r="J20" s="96">
        <v>5</v>
      </c>
      <c r="K20" s="97">
        <f t="shared" si="7"/>
        <v>210</v>
      </c>
      <c r="L20" s="98" t="e">
        <f t="shared" si="0"/>
        <v>#DIV/0!</v>
      </c>
      <c r="M20" s="98" t="e">
        <f t="shared" si="1"/>
        <v>#DIV/0!</v>
      </c>
      <c r="N20" s="98" t="e">
        <f t="shared" si="2"/>
        <v>#DIV/0!</v>
      </c>
      <c r="O20" s="98" t="e">
        <f t="shared" si="3"/>
        <v>#DIV/0!</v>
      </c>
      <c r="P20" s="98" t="e">
        <f t="shared" si="4"/>
        <v>#DIV/0!</v>
      </c>
      <c r="Q20" s="98" t="str">
        <f t="shared" si="5"/>
        <v/>
      </c>
      <c r="R20" s="98" t="str">
        <f t="shared" si="6"/>
        <v/>
      </c>
      <c r="S20" s="99">
        <f>IF(D20="","",IF(ISTEXT(D20),VLOOKUP(D20,listes!$C$2:$D$44,2,FALSE),""))</f>
        <v>0</v>
      </c>
      <c r="T20" s="100" t="e">
        <f t="shared" si="8"/>
        <v>#DIV/0!</v>
      </c>
      <c r="U20" s="64" t="e">
        <f t="shared" si="9"/>
        <v>#DIV/0!</v>
      </c>
      <c r="V20" s="101" t="e">
        <f t="shared" si="10"/>
        <v>#DIV/0!</v>
      </c>
      <c r="W20" s="102" t="e">
        <f t="shared" si="12"/>
        <v>#DIV/0!</v>
      </c>
      <c r="X20" s="103" t="e">
        <f t="shared" si="11"/>
        <v>#DIV/0!</v>
      </c>
    </row>
    <row r="21" spans="1:24" s="62" customFormat="1" ht="15" customHeight="1" x14ac:dyDescent="0.2">
      <c r="A21" s="210" t="s">
        <v>300</v>
      </c>
      <c r="B21" s="96">
        <v>0</v>
      </c>
      <c r="C21" s="125" t="s">
        <v>214</v>
      </c>
      <c r="D21" s="124" t="s">
        <v>50</v>
      </c>
      <c r="E21" s="96" t="s">
        <v>203</v>
      </c>
      <c r="F21" s="96" t="s">
        <v>364</v>
      </c>
      <c r="G21" s="96" t="s">
        <v>48</v>
      </c>
      <c r="H21" s="104">
        <v>18</v>
      </c>
      <c r="I21" s="96">
        <v>1</v>
      </c>
      <c r="J21" s="96">
        <v>5</v>
      </c>
      <c r="K21" s="97">
        <f t="shared" si="7"/>
        <v>210</v>
      </c>
      <c r="L21" s="98" t="e">
        <f t="shared" si="0"/>
        <v>#DIV/0!</v>
      </c>
      <c r="M21" s="98" t="e">
        <f t="shared" si="1"/>
        <v>#DIV/0!</v>
      </c>
      <c r="N21" s="98" t="e">
        <f t="shared" si="2"/>
        <v>#DIV/0!</v>
      </c>
      <c r="O21" s="98" t="e">
        <f t="shared" si="3"/>
        <v>#DIV/0!</v>
      </c>
      <c r="P21" s="98" t="e">
        <f t="shared" si="4"/>
        <v>#DIV/0!</v>
      </c>
      <c r="Q21" s="98" t="str">
        <f t="shared" si="5"/>
        <v/>
      </c>
      <c r="R21" s="98" t="str">
        <f t="shared" si="6"/>
        <v/>
      </c>
      <c r="S21" s="99">
        <f>IF(D21="","",IF(ISTEXT(D21),VLOOKUP(D21,listes!$C$2:$D$44,2,FALSE),""))</f>
        <v>0</v>
      </c>
      <c r="T21" s="100" t="e">
        <f t="shared" si="8"/>
        <v>#DIV/0!</v>
      </c>
      <c r="U21" s="64" t="e">
        <f t="shared" si="9"/>
        <v>#DIV/0!</v>
      </c>
      <c r="V21" s="101" t="e">
        <f t="shared" si="10"/>
        <v>#DIV/0!</v>
      </c>
      <c r="W21" s="102" t="e">
        <f t="shared" si="12"/>
        <v>#DIV/0!</v>
      </c>
      <c r="X21" s="103" t="e">
        <f t="shared" si="11"/>
        <v>#DIV/0!</v>
      </c>
    </row>
    <row r="22" spans="1:24" s="62" customFormat="1" ht="15" customHeight="1" x14ac:dyDescent="0.2">
      <c r="A22" s="210" t="s">
        <v>300</v>
      </c>
      <c r="B22" s="96">
        <v>0</v>
      </c>
      <c r="C22" s="125" t="s">
        <v>215</v>
      </c>
      <c r="D22" s="124" t="s">
        <v>50</v>
      </c>
      <c r="E22" s="96" t="s">
        <v>203</v>
      </c>
      <c r="F22" s="96" t="s">
        <v>364</v>
      </c>
      <c r="G22" s="96" t="s">
        <v>48</v>
      </c>
      <c r="H22" s="104">
        <v>17</v>
      </c>
      <c r="I22" s="96">
        <v>1</v>
      </c>
      <c r="J22" s="96">
        <v>5</v>
      </c>
      <c r="K22" s="97">
        <f t="shared" si="7"/>
        <v>210</v>
      </c>
      <c r="L22" s="98" t="e">
        <f t="shared" si="0"/>
        <v>#DIV/0!</v>
      </c>
      <c r="M22" s="98" t="e">
        <f t="shared" si="1"/>
        <v>#DIV/0!</v>
      </c>
      <c r="N22" s="98" t="e">
        <f t="shared" si="2"/>
        <v>#DIV/0!</v>
      </c>
      <c r="O22" s="98" t="e">
        <f t="shared" si="3"/>
        <v>#DIV/0!</v>
      </c>
      <c r="P22" s="98" t="e">
        <f t="shared" si="4"/>
        <v>#DIV/0!</v>
      </c>
      <c r="Q22" s="98" t="str">
        <f t="shared" si="5"/>
        <v/>
      </c>
      <c r="R22" s="98" t="str">
        <f t="shared" si="6"/>
        <v/>
      </c>
      <c r="S22" s="99">
        <f>IF(D22="","",IF(ISTEXT(D22),VLOOKUP(D22,listes!$C$2:$D$44,2,FALSE),""))</f>
        <v>0</v>
      </c>
      <c r="T22" s="100" t="e">
        <f>IF(S22="","",H22/S22)</f>
        <v>#DIV/0!</v>
      </c>
      <c r="U22" s="64" t="e">
        <f t="shared" si="9"/>
        <v>#DIV/0!</v>
      </c>
      <c r="V22" s="101" t="e">
        <f t="shared" si="10"/>
        <v>#DIV/0!</v>
      </c>
      <c r="W22" s="102" t="e">
        <f t="shared" si="12"/>
        <v>#DIV/0!</v>
      </c>
      <c r="X22" s="103" t="e">
        <f t="shared" si="11"/>
        <v>#DIV/0!</v>
      </c>
    </row>
    <row r="23" spans="1:24" s="62" customFormat="1" ht="15" customHeight="1" x14ac:dyDescent="0.2">
      <c r="A23" s="210" t="s">
        <v>300</v>
      </c>
      <c r="B23" s="96">
        <v>0</v>
      </c>
      <c r="C23" s="125" t="s">
        <v>216</v>
      </c>
      <c r="D23" s="124" t="s">
        <v>50</v>
      </c>
      <c r="E23" s="96" t="s">
        <v>203</v>
      </c>
      <c r="F23" s="96" t="s">
        <v>364</v>
      </c>
      <c r="G23" s="96" t="s">
        <v>48</v>
      </c>
      <c r="H23" s="104">
        <v>27</v>
      </c>
      <c r="I23" s="96">
        <v>1</v>
      </c>
      <c r="J23" s="96">
        <v>5</v>
      </c>
      <c r="K23" s="97">
        <f t="shared" si="7"/>
        <v>210</v>
      </c>
      <c r="L23" s="98" t="e">
        <f t="shared" si="0"/>
        <v>#DIV/0!</v>
      </c>
      <c r="M23" s="98" t="e">
        <f t="shared" si="1"/>
        <v>#DIV/0!</v>
      </c>
      <c r="N23" s="98" t="e">
        <f t="shared" si="2"/>
        <v>#DIV/0!</v>
      </c>
      <c r="O23" s="98" t="e">
        <f t="shared" si="3"/>
        <v>#DIV/0!</v>
      </c>
      <c r="P23" s="98" t="e">
        <f t="shared" si="4"/>
        <v>#DIV/0!</v>
      </c>
      <c r="Q23" s="98" t="str">
        <f t="shared" si="5"/>
        <v/>
      </c>
      <c r="R23" s="98" t="str">
        <f t="shared" si="6"/>
        <v/>
      </c>
      <c r="S23" s="99">
        <f>IF(D23="","",IF(ISTEXT(D23),VLOOKUP(D23,listes!$C$2:$D$44,2,FALSE),""))</f>
        <v>0</v>
      </c>
      <c r="T23" s="100" t="e">
        <f t="shared" si="8"/>
        <v>#DIV/0!</v>
      </c>
      <c r="U23" s="64" t="e">
        <f t="shared" si="9"/>
        <v>#DIV/0!</v>
      </c>
      <c r="V23" s="101" t="e">
        <f t="shared" si="10"/>
        <v>#DIV/0!</v>
      </c>
      <c r="W23" s="102" t="e">
        <f t="shared" si="12"/>
        <v>#DIV/0!</v>
      </c>
      <c r="X23" s="103" t="e">
        <f t="shared" si="11"/>
        <v>#DIV/0!</v>
      </c>
    </row>
    <row r="24" spans="1:24" s="62" customFormat="1" ht="15" customHeight="1" x14ac:dyDescent="0.2">
      <c r="A24" s="210" t="s">
        <v>300</v>
      </c>
      <c r="B24" s="96">
        <v>0</v>
      </c>
      <c r="C24" s="125" t="s">
        <v>218</v>
      </c>
      <c r="D24" s="124" t="s">
        <v>50</v>
      </c>
      <c r="E24" s="96" t="s">
        <v>203</v>
      </c>
      <c r="F24" s="96" t="s">
        <v>364</v>
      </c>
      <c r="G24" s="96" t="s">
        <v>48</v>
      </c>
      <c r="H24" s="104">
        <v>27</v>
      </c>
      <c r="I24" s="96">
        <v>1</v>
      </c>
      <c r="J24" s="96">
        <v>5</v>
      </c>
      <c r="K24" s="97">
        <f t="shared" si="7"/>
        <v>210</v>
      </c>
      <c r="L24" s="98" t="e">
        <f>IF(J24=1,T24*I24,IF(J24=2,T24*I24,IF(J24=3,T24*I24,IF(J24=4,T24*I24,IF(J24=5,T24*I24,IF(J24=6,T24*I24,IF(J24=7,T24*I24,"")))))))</f>
        <v>#DIV/0!</v>
      </c>
      <c r="M24" s="98" t="e">
        <f>IF(J24=4,T24*I24,IF(J24=5,T24*I24,IF(J24=6,T24*I24,IF(J24=7,T24*I24,""))))</f>
        <v>#DIV/0!</v>
      </c>
      <c r="N24" s="98" t="e">
        <f>IF(J24=2,T24*I24,IF(J24=3,T24*I24,IF(J24=5,T24*I24,IF(J24=6,T24*I24,IF(J24=7,T24*I24,"")))))</f>
        <v>#DIV/0!</v>
      </c>
      <c r="O24" s="98" t="e">
        <f>IF(J24=4,T24*I24,IF(J24=5,T24*I24,IF(J24=6,T24*I24,IF(J24=7,T24*I24,""))))</f>
        <v>#DIV/0!</v>
      </c>
      <c r="P24" s="98" t="e">
        <f>IF(J24=3,T24*I24,IF(J24=4,T24*I24,IF(J24=5,T24*I24,IF(J24=6,T24*I24,IF(J24=7,T24*I24,"")))))</f>
        <v>#DIV/0!</v>
      </c>
      <c r="Q24" s="98" t="str">
        <f>IF(J24=6,T24*I24,IF(J24=7,T24*I24,""))</f>
        <v/>
      </c>
      <c r="R24" s="98" t="str">
        <f>IF(J24=7,T24*I24,"")</f>
        <v/>
      </c>
      <c r="S24" s="99">
        <f>IF(D24="","",IF(ISTEXT(D24),VLOOKUP(D24,listes!$C$2:$D$44,2,FALSE),""))</f>
        <v>0</v>
      </c>
      <c r="T24" s="100" t="e">
        <f>IF(S24="","",H24/S24)</f>
        <v>#DIV/0!</v>
      </c>
      <c r="U24" s="64" t="e">
        <f>IF(T24="","",I24*J24*T24)</f>
        <v>#DIV/0!</v>
      </c>
      <c r="V24" s="101" t="e">
        <f>IF(U24="","",K24*T24)</f>
        <v>#DIV/0!</v>
      </c>
      <c r="W24" s="102" t="e">
        <f>IF(H24="","",$W$4*V24)</f>
        <v>#DIV/0!</v>
      </c>
      <c r="X24" s="103" t="e">
        <f t="shared" si="11"/>
        <v>#DIV/0!</v>
      </c>
    </row>
    <row r="25" spans="1:24" s="62" customFormat="1" ht="15" customHeight="1" x14ac:dyDescent="0.2">
      <c r="A25" s="210" t="s">
        <v>300</v>
      </c>
      <c r="B25" s="96">
        <v>0</v>
      </c>
      <c r="C25" s="125" t="s">
        <v>219</v>
      </c>
      <c r="D25" s="124" t="s">
        <v>141</v>
      </c>
      <c r="E25" s="96" t="s">
        <v>203</v>
      </c>
      <c r="F25" s="96"/>
      <c r="G25" s="96" t="s">
        <v>48</v>
      </c>
      <c r="H25" s="104">
        <v>10</v>
      </c>
      <c r="I25" s="96">
        <v>1</v>
      </c>
      <c r="J25" s="96">
        <v>5</v>
      </c>
      <c r="K25" s="97">
        <f t="shared" si="7"/>
        <v>210</v>
      </c>
      <c r="L25" s="98" t="e">
        <f>IF(J25=1,T25*I25,IF(J25=2,T25*I25,IF(J25=3,T25*I25,IF(J25=4,T25*I25,IF(J25=5,T25*I25,IF(J25=6,T25*I25,IF(J25=7,T25*I25,"")))))))</f>
        <v>#DIV/0!</v>
      </c>
      <c r="M25" s="98" t="e">
        <f>IF(J25=4,T25*I25,IF(J25=5,T25*I25,IF(J25=6,T25*I25,IF(J25=7,T25*I25,""))))</f>
        <v>#DIV/0!</v>
      </c>
      <c r="N25" s="98" t="e">
        <f>IF(J25=2,T25*I25,IF(J25=3,T25*I25,IF(J25=5,T25*I25,IF(J25=6,T25*I25,IF(J25=7,T25*I25,"")))))</f>
        <v>#DIV/0!</v>
      </c>
      <c r="O25" s="98" t="e">
        <f>IF(J25=4,T25*I25,IF(J25=5,T25*I25,IF(J25=6,T25*I25,IF(J25=7,T25*I25,""))))</f>
        <v>#DIV/0!</v>
      </c>
      <c r="P25" s="98" t="e">
        <f>IF(J25=3,T25*I25,IF(J25=4,T25*I25,IF(J25=5,T25*I25,IF(J25=6,T25*I25,IF(J25=7,T25*I25,"")))))</f>
        <v>#DIV/0!</v>
      </c>
      <c r="Q25" s="98" t="str">
        <f>IF(J25=6,T25*I25,IF(J25=7,T25*I25,""))</f>
        <v/>
      </c>
      <c r="R25" s="98" t="str">
        <f>IF(J25=7,T25*I25,"")</f>
        <v/>
      </c>
      <c r="S25" s="99">
        <f>IF(D25="","",IF(ISTEXT(D25),VLOOKUP(D25,listes!$C$2:$D$44,2,FALSE),""))</f>
        <v>0</v>
      </c>
      <c r="T25" s="100" t="e">
        <f>IF(S25="","",H25/S25)</f>
        <v>#DIV/0!</v>
      </c>
      <c r="U25" s="64" t="e">
        <f>IF(T25="","",I25*J25*T25)</f>
        <v>#DIV/0!</v>
      </c>
      <c r="V25" s="101" t="e">
        <f>IF(U25="","",K25*T25)</f>
        <v>#DIV/0!</v>
      </c>
      <c r="W25" s="102" t="e">
        <f>IF(H25="","",$W$4*V25)</f>
        <v>#DIV/0!</v>
      </c>
      <c r="X25" s="103" t="e">
        <f t="shared" si="11"/>
        <v>#DIV/0!</v>
      </c>
    </row>
    <row r="26" spans="1:24" s="62" customFormat="1" ht="15" customHeight="1" x14ac:dyDescent="0.2">
      <c r="A26" s="210" t="s">
        <v>300</v>
      </c>
      <c r="B26" s="96">
        <v>0</v>
      </c>
      <c r="C26" s="125" t="s">
        <v>220</v>
      </c>
      <c r="D26" s="124" t="s">
        <v>98</v>
      </c>
      <c r="E26" s="96" t="s">
        <v>203</v>
      </c>
      <c r="F26" s="96"/>
      <c r="G26" s="96" t="s">
        <v>48</v>
      </c>
      <c r="H26" s="104">
        <v>11</v>
      </c>
      <c r="I26" s="96">
        <v>1</v>
      </c>
      <c r="J26" s="96">
        <v>5</v>
      </c>
      <c r="K26" s="97">
        <f t="shared" si="7"/>
        <v>210</v>
      </c>
      <c r="L26" s="98" t="e">
        <f>IF(J26=1,T26*I26,IF(J26=2,T26*I26,IF(J26=3,T26*I26,IF(J26=4,T26*I26,IF(J26=5,T26*I26,IF(J26=6,T26*I26,IF(J26=7,T26*I26,"")))))))</f>
        <v>#DIV/0!</v>
      </c>
      <c r="M26" s="98" t="e">
        <f>IF(J26=4,T26*I26,IF(J26=5,T26*I26,IF(J26=6,T26*I26,IF(J26=7,T26*I26,""))))</f>
        <v>#DIV/0!</v>
      </c>
      <c r="N26" s="98" t="e">
        <f>IF(J26=2,T26*I26,IF(J26=3,T26*I26,IF(J26=5,T26*I26,IF(J26=6,T26*I26,IF(J26=7,T26*I26,"")))))</f>
        <v>#DIV/0!</v>
      </c>
      <c r="O26" s="98" t="e">
        <f>IF(J26=4,T26*I26,IF(J26=5,T26*I26,IF(J26=6,T26*I26,IF(J26=7,T26*I26,""))))</f>
        <v>#DIV/0!</v>
      </c>
      <c r="P26" s="98" t="e">
        <f>IF(J26=3,T26*I26,IF(J26=4,T26*I26,IF(J26=5,T26*I26,IF(J26=6,T26*I26,IF(J26=7,T26*I26,"")))))</f>
        <v>#DIV/0!</v>
      </c>
      <c r="Q26" s="98" t="str">
        <f>IF(J26=6,T26*I26,IF(J26=7,T26*I26,""))</f>
        <v/>
      </c>
      <c r="R26" s="98" t="str">
        <f>IF(J26=7,T26*I26,"")</f>
        <v/>
      </c>
      <c r="S26" s="99">
        <f>IF(D26="","",IF(ISTEXT(D26),VLOOKUP(D26,listes!$C$2:$D$44,2,FALSE),""))</f>
        <v>0</v>
      </c>
      <c r="T26" s="100" t="e">
        <f>IF(S26="","",H26/S26)</f>
        <v>#DIV/0!</v>
      </c>
      <c r="U26" s="64" t="e">
        <f>IF(T26="","",I26*J26*T26)</f>
        <v>#DIV/0!</v>
      </c>
      <c r="V26" s="101" t="e">
        <f>IF(U26="","",K26*T26)</f>
        <v>#DIV/0!</v>
      </c>
      <c r="W26" s="102" t="e">
        <f>IF(H26="","",$W$4*V26)</f>
        <v>#DIV/0!</v>
      </c>
      <c r="X26" s="103" t="e">
        <f t="shared" si="11"/>
        <v>#DIV/0!</v>
      </c>
    </row>
    <row r="27" spans="1:24" s="62" customFormat="1" ht="15" customHeight="1" x14ac:dyDescent="0.2">
      <c r="A27" s="210" t="s">
        <v>300</v>
      </c>
      <c r="B27" s="96">
        <v>0</v>
      </c>
      <c r="C27" s="125" t="s">
        <v>365</v>
      </c>
      <c r="D27" s="124" t="s">
        <v>54</v>
      </c>
      <c r="E27" s="96" t="s">
        <v>203</v>
      </c>
      <c r="F27" s="96"/>
      <c r="G27" s="96" t="s">
        <v>48</v>
      </c>
      <c r="H27" s="104">
        <v>66</v>
      </c>
      <c r="I27" s="96">
        <v>1</v>
      </c>
      <c r="J27" s="96">
        <v>5</v>
      </c>
      <c r="K27" s="97">
        <f t="shared" si="7"/>
        <v>210</v>
      </c>
      <c r="L27" s="98" t="e">
        <f>IF(J27=1,T27*I27,IF(J27=2,T27*I27,IF(J27=3,T27*I27,IF(J27=4,T27*I27,IF(J27=5,T27*I27,IF(J27=6,T27*I27,IF(J27=7,T27*I27,"")))))))</f>
        <v>#DIV/0!</v>
      </c>
      <c r="M27" s="98" t="e">
        <f>IF(J27=4,T27*I27,IF(J27=5,T27*I27,IF(J27=6,T27*I27,IF(J27=7,T27*I27,""))))</f>
        <v>#DIV/0!</v>
      </c>
      <c r="N27" s="98" t="e">
        <f>IF(J27=2,T27*I27,IF(J27=3,T27*I27,IF(J27=5,T27*I27,IF(J27=6,T27*I27,IF(J27=7,T27*I27,"")))))</f>
        <v>#DIV/0!</v>
      </c>
      <c r="O27" s="98" t="e">
        <f>IF(J27=4,T27*I27,IF(J27=5,T27*I27,IF(J27=6,T27*I27,IF(J27=7,T27*I27,""))))</f>
        <v>#DIV/0!</v>
      </c>
      <c r="P27" s="98" t="e">
        <f>IF(J27=3,T27*I27,IF(J27=4,T27*I27,IF(J27=5,T27*I27,IF(J27=6,T27*I27,IF(J27=7,T27*I27,"")))))</f>
        <v>#DIV/0!</v>
      </c>
      <c r="Q27" s="98" t="str">
        <f>IF(J27=6,T27*I27,IF(J27=7,T27*I27,""))</f>
        <v/>
      </c>
      <c r="R27" s="98" t="str">
        <f>IF(J27=7,T27*I27,"")</f>
        <v/>
      </c>
      <c r="S27" s="99">
        <f>IF(D27="","",IF(ISTEXT(D27),VLOOKUP(D27,listes!$C$2:$D$44,2,FALSE),""))</f>
        <v>0</v>
      </c>
      <c r="T27" s="100" t="e">
        <f>IF(S27="","",H27/S27)</f>
        <v>#DIV/0!</v>
      </c>
      <c r="U27" s="64" t="e">
        <f>IF(T27="","",I27*J27*T27)</f>
        <v>#DIV/0!</v>
      </c>
      <c r="V27" s="101" t="e">
        <f>IF(U27="","",K27*T27)</f>
        <v>#DIV/0!</v>
      </c>
      <c r="W27" s="102" t="e">
        <f>IF(H27="","",$W$4*V27)</f>
        <v>#DIV/0!</v>
      </c>
      <c r="X27" s="103" t="e">
        <f t="shared" si="11"/>
        <v>#DIV/0!</v>
      </c>
    </row>
    <row r="28" spans="1:24" s="62" customFormat="1" ht="15" customHeight="1" x14ac:dyDescent="0.2">
      <c r="A28" s="210" t="s">
        <v>300</v>
      </c>
      <c r="B28" s="96">
        <v>0</v>
      </c>
      <c r="C28" s="125" t="s">
        <v>71</v>
      </c>
      <c r="D28" s="124" t="s">
        <v>53</v>
      </c>
      <c r="E28" s="96" t="s">
        <v>203</v>
      </c>
      <c r="F28" s="96"/>
      <c r="G28" s="96" t="s">
        <v>48</v>
      </c>
      <c r="H28" s="104">
        <v>4.5</v>
      </c>
      <c r="I28" s="96">
        <v>1</v>
      </c>
      <c r="J28" s="96">
        <v>5</v>
      </c>
      <c r="K28" s="97">
        <f t="shared" si="7"/>
        <v>210</v>
      </c>
      <c r="L28" s="98" t="e">
        <f t="shared" ref="L28" si="13">IF(J28=1,T28*I28,IF(J28=2,T28*I28,IF(J28=3,T28*I28,IF(J28=4,T28*I28,IF(J28=5,T28*I28,IF(J28=6,T28*I28,IF(J28=7,T28*I28,"")))))))</f>
        <v>#DIV/0!</v>
      </c>
      <c r="M28" s="98" t="e">
        <f t="shared" ref="M28" si="14">IF(J28=4,T28*I28,IF(J28=5,T28*I28,IF(J28=6,T28*I28,IF(J28=7,T28*I28,""))))</f>
        <v>#DIV/0!</v>
      </c>
      <c r="N28" s="98" t="e">
        <f t="shared" ref="N28" si="15">IF(J28=2,T28*I28,IF(J28=3,T28*I28,IF(J28=5,T28*I28,IF(J28=6,T28*I28,IF(J28=7,T28*I28,"")))))</f>
        <v>#DIV/0!</v>
      </c>
      <c r="O28" s="98" t="e">
        <f t="shared" ref="O28" si="16">IF(J28=4,T28*I28,IF(J28=5,T28*I28,IF(J28=6,T28*I28,IF(J28=7,T28*I28,""))))</f>
        <v>#DIV/0!</v>
      </c>
      <c r="P28" s="98" t="e">
        <f t="shared" ref="P28" si="17">IF(J28=3,T28*I28,IF(J28=4,T28*I28,IF(J28=5,T28*I28,IF(J28=6,T28*I28,IF(J28=7,T28*I28,"")))))</f>
        <v>#DIV/0!</v>
      </c>
      <c r="Q28" s="98" t="str">
        <f t="shared" ref="Q28" si="18">IF(J28=6,T28*I28,IF(J28=7,T28*I28,""))</f>
        <v/>
      </c>
      <c r="R28" s="98" t="str">
        <f t="shared" ref="R28" si="19">IF(J28=7,T28*I28,"")</f>
        <v/>
      </c>
      <c r="S28" s="99">
        <f>IF(D28="","",IF(ISTEXT(D28),VLOOKUP(D28,listes!$C$2:$D$44,2,FALSE),""))</f>
        <v>0</v>
      </c>
      <c r="T28" s="100" t="e">
        <f t="shared" ref="T28" si="20">IF(S28="","",H28/S28)</f>
        <v>#DIV/0!</v>
      </c>
      <c r="U28" s="64" t="e">
        <f t="shared" ref="U28" si="21">IF(T28="","",I28*J28*T28)</f>
        <v>#DIV/0!</v>
      </c>
      <c r="V28" s="101" t="e">
        <f t="shared" ref="V28" si="22">IF(U28="","",K28*T28)</f>
        <v>#DIV/0!</v>
      </c>
      <c r="W28" s="102" t="e">
        <f t="shared" ref="W28" si="23">IF(H28="","",$W$4*V28)</f>
        <v>#DIV/0!</v>
      </c>
      <c r="X28" s="103" t="e">
        <f t="shared" si="11"/>
        <v>#DIV/0!</v>
      </c>
    </row>
    <row r="29" spans="1:24" s="62" customFormat="1" ht="15" customHeight="1" x14ac:dyDescent="0.2">
      <c r="A29" s="210" t="s">
        <v>300</v>
      </c>
      <c r="B29" s="96">
        <v>0</v>
      </c>
      <c r="C29" s="125" t="s">
        <v>80</v>
      </c>
      <c r="D29" s="124" t="s">
        <v>56</v>
      </c>
      <c r="E29" s="96"/>
      <c r="F29" s="96" t="s">
        <v>221</v>
      </c>
      <c r="G29" s="96" t="s">
        <v>48</v>
      </c>
      <c r="H29" s="104">
        <v>3.5</v>
      </c>
      <c r="I29" s="96">
        <v>1</v>
      </c>
      <c r="J29" s="126"/>
      <c r="K29" s="172">
        <v>10</v>
      </c>
      <c r="L29" s="115" t="str">
        <f>IF(J29=1,T29,IF(J29=2,T29,IF(J29=3,T29,IF(J29=4,T29,IF(J29=5,T29,IF(J29=6,T29,IF(J29=7,T29,"")))))))</f>
        <v/>
      </c>
      <c r="M29" s="115" t="str">
        <f>IF(J29=4,T29,IF(J29=5,T29,IF(J29=6,T29,IF(J29=7,T29,""))))</f>
        <v/>
      </c>
      <c r="N29" s="115" t="str">
        <f>IF(J29=2,T29,IF(J29=3,T29,IF(J29=5,T29,IF(J29=6,T29,IF(J29=7,T29,"")))))</f>
        <v/>
      </c>
      <c r="O29" s="116" t="str">
        <f>IF(J29=4,T29,IF(J29=5,T29,IF(J29=6,T29,IF(J29=7,T29,""))))</f>
        <v/>
      </c>
      <c r="P29" s="115" t="str">
        <f>IF(J29=3,T29,IF(J29=4,T29,IF(J29=5,T29,IF(J29=6,T29,IF(J29=7,T29,"")))))</f>
        <v/>
      </c>
      <c r="Q29" s="115" t="str">
        <f>IF(J29=6,T29,IF(J29=7,T29,""))</f>
        <v/>
      </c>
      <c r="R29" s="115" t="str">
        <f>IF(J29=7,T29,"")</f>
        <v/>
      </c>
      <c r="S29" s="99">
        <f>IF(D29="","",IF(ISTEXT(D29),VLOOKUP(D29,listes!$C$2:$D$44,2,FALSE),""))</f>
        <v>0</v>
      </c>
      <c r="T29" s="112" t="e">
        <f>IF(S29="","",H29/S29)</f>
        <v>#DIV/0!</v>
      </c>
      <c r="U29" s="113" t="e">
        <f>IF(T29="","",T29*J29)</f>
        <v>#DIV/0!</v>
      </c>
      <c r="V29" s="114" t="e">
        <f>IF(U29="","",K29*T29)</f>
        <v>#DIV/0!</v>
      </c>
      <c r="W29" s="102" t="e">
        <f>IF(S29="","",IF(H29="","",$W$4*V29))</f>
        <v>#DIV/0!</v>
      </c>
      <c r="X29" s="103" t="e">
        <f>IF(W29="","",W29*1.2)</f>
        <v>#DIV/0!</v>
      </c>
    </row>
    <row r="30" spans="1:24" s="62" customFormat="1" ht="15" customHeight="1" x14ac:dyDescent="0.2">
      <c r="A30" s="263"/>
      <c r="B30" s="205"/>
      <c r="C30" s="322" t="s">
        <v>374</v>
      </c>
      <c r="D30" s="299"/>
      <c r="E30" s="298"/>
      <c r="F30" s="298"/>
      <c r="G30" s="298"/>
      <c r="H30" s="300"/>
      <c r="I30" s="301"/>
      <c r="J30" s="301"/>
      <c r="K30" s="302"/>
      <c r="L30" s="303"/>
      <c r="M30" s="303"/>
      <c r="N30" s="303"/>
      <c r="O30" s="304"/>
      <c r="P30" s="303"/>
      <c r="Q30" s="303"/>
      <c r="R30" s="303"/>
      <c r="S30" s="305"/>
      <c r="T30" s="306"/>
      <c r="U30" s="307"/>
      <c r="V30" s="308"/>
      <c r="W30" s="309"/>
      <c r="X30" s="309"/>
    </row>
    <row r="31" spans="1:24" s="62" customFormat="1" ht="15" customHeight="1" thickBot="1" x14ac:dyDescent="0.25">
      <c r="A31" s="263"/>
      <c r="B31" s="96">
        <v>0</v>
      </c>
      <c r="C31" s="127" t="s">
        <v>305</v>
      </c>
      <c r="D31" s="124" t="s">
        <v>303</v>
      </c>
      <c r="E31" s="96"/>
      <c r="F31" s="96" t="s">
        <v>306</v>
      </c>
      <c r="G31" s="96"/>
      <c r="H31" s="10">
        <f>SUM(H9:H29)</f>
        <v>398</v>
      </c>
      <c r="I31" s="96"/>
      <c r="J31" s="96"/>
      <c r="K31" s="96">
        <v>1</v>
      </c>
      <c r="L31" s="115" t="str">
        <f>IF(J31=1,T31,IF(J31=2,T31,IF(J31=3,T31,IF(J31=4,T31,IF(J31=5,T31,IF(J31=6,T31,IF(J31=7,T31,"")))))))</f>
        <v/>
      </c>
      <c r="M31" s="115" t="str">
        <f>IF(J31=4,T31,IF(J31=5,T31,IF(J31=6,T31,IF(J31=7,T31,""))))</f>
        <v/>
      </c>
      <c r="N31" s="115" t="str">
        <f>IF(J31=2,T31,IF(J31=3,T31,IF(J31=5,T31,IF(J31=6,T31,IF(J31=7,T31,"")))))</f>
        <v/>
      </c>
      <c r="O31" s="116" t="str">
        <f>IF(J31=4,T31,IF(J31=5,T31,IF(J31=6,T31,IF(J31=7,T31,""))))</f>
        <v/>
      </c>
      <c r="P31" s="115" t="str">
        <f>IF(J31=3,T31,IF(J31=4,T31,IF(J31=5,T31,IF(J31=6,T31,IF(J31=7,T31,"")))))</f>
        <v/>
      </c>
      <c r="Q31" s="115" t="str">
        <f>IF(J31=6,T31,IF(J31=7,T31,""))</f>
        <v/>
      </c>
      <c r="R31" s="115" t="str">
        <f>IF(J31=7,T31,"")</f>
        <v/>
      </c>
      <c r="S31" s="99">
        <f>IF(D31="","",IF(ISTEXT(D31),VLOOKUP(D31,listes!$C$2:$D$44,2,FALSE),""))</f>
        <v>0</v>
      </c>
      <c r="T31" s="266" t="e">
        <f>IF(S31="","",H31/S31)</f>
        <v>#DIV/0!</v>
      </c>
      <c r="U31" s="267" t="e">
        <f>IF(T31="","",T31*J31)</f>
        <v>#DIV/0!</v>
      </c>
      <c r="V31" s="268" t="e">
        <f>IF(U31="","",K31*T31)</f>
        <v>#DIV/0!</v>
      </c>
      <c r="W31" s="269" t="e">
        <f>IF(S31="","",IF(H31="","",$W$4*V31))</f>
        <v>#DIV/0!</v>
      </c>
      <c r="X31" s="270" t="e">
        <f>IF(W31="","",W31*1.2)</f>
        <v>#DIV/0!</v>
      </c>
    </row>
    <row r="32" spans="1:24" s="62" customFormat="1" ht="15" customHeight="1" thickBot="1" x14ac:dyDescent="0.25">
      <c r="A32" s="382" t="s">
        <v>45</v>
      </c>
      <c r="B32" s="383"/>
      <c r="C32" s="281" t="s">
        <v>344</v>
      </c>
      <c r="D32" s="18"/>
      <c r="E32" s="105"/>
      <c r="F32" s="105"/>
      <c r="G32" s="106"/>
      <c r="H32" s="278">
        <f>SUM(H9:H29)</f>
        <v>398</v>
      </c>
      <c r="I32" s="107"/>
      <c r="J32" s="108"/>
      <c r="K32" s="109"/>
      <c r="L32" s="110" t="e">
        <f>SUM(L9:L31)</f>
        <v>#DIV/0!</v>
      </c>
      <c r="M32" s="110" t="e">
        <f t="shared" ref="M32:R32" si="24">SUM(M9:M31)</f>
        <v>#DIV/0!</v>
      </c>
      <c r="N32" s="110" t="e">
        <f t="shared" si="24"/>
        <v>#DIV/0!</v>
      </c>
      <c r="O32" s="110" t="e">
        <f t="shared" si="24"/>
        <v>#DIV/0!</v>
      </c>
      <c r="P32" s="110" t="e">
        <f t="shared" si="24"/>
        <v>#DIV/0!</v>
      </c>
      <c r="Q32" s="110">
        <f t="shared" si="24"/>
        <v>0</v>
      </c>
      <c r="R32" s="110">
        <f t="shared" si="24"/>
        <v>0</v>
      </c>
      <c r="S32" s="111" t="e">
        <f>IF(T32=0,0,H32/T32)</f>
        <v>#DIV/0!</v>
      </c>
      <c r="T32" s="279" t="e">
        <f>SUM(T9:T31)</f>
        <v>#DIV/0!</v>
      </c>
      <c r="U32" s="279" t="e">
        <f>SUM(U9:U31)</f>
        <v>#DIV/0!</v>
      </c>
      <c r="V32" s="280" t="e">
        <f>SUM(V9:V31)</f>
        <v>#DIV/0!</v>
      </c>
      <c r="W32" s="282" t="e">
        <f>SUM(W9:W31)</f>
        <v>#DIV/0!</v>
      </c>
      <c r="X32" s="283" t="e">
        <f>SUM(X9:X31)</f>
        <v>#DIV/0!</v>
      </c>
    </row>
    <row r="33" spans="1:39" s="182" customFormat="1" ht="15" customHeight="1" thickTop="1" thickBot="1" x14ac:dyDescent="0.25">
      <c r="A33" s="311" t="s">
        <v>300</v>
      </c>
      <c r="B33" s="325"/>
      <c r="C33" s="323" t="s">
        <v>343</v>
      </c>
      <c r="D33" s="264"/>
      <c r="E33" s="265"/>
      <c r="F33" s="265"/>
      <c r="G33" s="205"/>
      <c r="H33" s="10"/>
      <c r="I33" s="205"/>
      <c r="J33" s="205"/>
      <c r="K33" s="271"/>
      <c r="L33" s="98"/>
      <c r="M33" s="98"/>
      <c r="N33" s="98"/>
      <c r="O33" s="98"/>
      <c r="P33" s="98"/>
      <c r="Q33" s="98"/>
      <c r="R33" s="98"/>
      <c r="S33" s="171"/>
      <c r="T33" s="272"/>
      <c r="U33" s="273"/>
      <c r="V33" s="327"/>
      <c r="W33" s="324"/>
      <c r="X33" s="324">
        <f>W33*1.2</f>
        <v>0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1:39" s="62" customFormat="1" ht="15" customHeight="1" thickTop="1" thickBot="1" x14ac:dyDescent="0.25">
      <c r="A34" s="385" t="s">
        <v>347</v>
      </c>
      <c r="B34" s="386"/>
      <c r="C34" s="9" t="str">
        <f>C7</f>
        <v>CAMSP TOULON - ouverture 210 jours /an</v>
      </c>
      <c r="D34" s="8"/>
      <c r="E34" s="95"/>
      <c r="F34" s="326" t="s">
        <v>345</v>
      </c>
      <c r="G34" s="117"/>
      <c r="H34" s="212">
        <f>SUM(H32,H31)</f>
        <v>796</v>
      </c>
      <c r="I34" s="118"/>
      <c r="J34" s="118"/>
      <c r="K34" s="119"/>
      <c r="L34" s="120" t="e">
        <f>SUM(L32,L33)</f>
        <v>#DIV/0!</v>
      </c>
      <c r="M34" s="120" t="e">
        <f t="shared" ref="M34:P34" si="25">SUM(M32,M33)</f>
        <v>#DIV/0!</v>
      </c>
      <c r="N34" s="120" t="e">
        <f t="shared" si="25"/>
        <v>#DIV/0!</v>
      </c>
      <c r="O34" s="120" t="e">
        <f t="shared" si="25"/>
        <v>#DIV/0!</v>
      </c>
      <c r="P34" s="120" t="e">
        <f t="shared" si="25"/>
        <v>#DIV/0!</v>
      </c>
      <c r="Q34" s="120">
        <f>SUM(Q32,Q33)</f>
        <v>0</v>
      </c>
      <c r="R34" s="120">
        <f t="shared" ref="R34" si="26">SUM(R32,R33)</f>
        <v>0</v>
      </c>
      <c r="S34" s="277"/>
      <c r="T34" s="120" t="e">
        <f>SUM(T32)</f>
        <v>#DIV/0!</v>
      </c>
      <c r="U34" s="120" t="e">
        <f>SUM(U32)</f>
        <v>#DIV/0!</v>
      </c>
      <c r="V34" s="120" t="e">
        <f>SUM(V32:V33)</f>
        <v>#DIV/0!</v>
      </c>
      <c r="W34" s="291" t="e">
        <f>SUM(W32:W33)</f>
        <v>#DIV/0!</v>
      </c>
      <c r="X34" s="291" t="e">
        <f t="shared" ref="X34" si="27">SUM(X32:X33)</f>
        <v>#DIV/0!</v>
      </c>
    </row>
    <row r="35" spans="1:39" s="62" customFormat="1" ht="15" customHeight="1" thickTop="1" x14ac:dyDescent="0.2">
      <c r="A35" s="208"/>
      <c r="B35" s="65"/>
      <c r="C35" s="63"/>
      <c r="D35" s="63"/>
      <c r="E35" s="65"/>
      <c r="F35" s="65"/>
      <c r="G35" s="65"/>
      <c r="H35" s="74"/>
      <c r="I35" s="65"/>
      <c r="J35" s="65"/>
      <c r="K35" s="75"/>
      <c r="L35" s="76"/>
      <c r="M35" s="76"/>
      <c r="N35" s="76"/>
      <c r="O35" s="76"/>
      <c r="P35" s="76"/>
      <c r="Q35" s="76"/>
      <c r="R35" s="76"/>
      <c r="S35" s="65"/>
      <c r="T35" s="76"/>
      <c r="U35" s="76"/>
      <c r="V35" s="76"/>
      <c r="W35" s="121"/>
      <c r="X35" s="76"/>
    </row>
    <row r="36" spans="1:39" s="62" customFormat="1" ht="15" customHeight="1" thickBot="1" x14ac:dyDescent="0.25">
      <c r="A36" s="208"/>
      <c r="B36" s="144"/>
      <c r="E36" s="66"/>
      <c r="F36" s="66"/>
      <c r="G36" s="66"/>
      <c r="H36" s="74"/>
      <c r="I36" s="65"/>
      <c r="J36" s="65"/>
      <c r="K36" s="75"/>
      <c r="L36" s="76"/>
      <c r="M36" s="76"/>
      <c r="N36" s="76"/>
      <c r="O36" s="76"/>
      <c r="P36" s="76"/>
      <c r="Q36" s="76"/>
      <c r="R36" s="76"/>
      <c r="S36" s="65"/>
      <c r="T36" s="76"/>
      <c r="U36" s="76"/>
      <c r="V36" s="76"/>
      <c r="W36" s="133" t="s">
        <v>25</v>
      </c>
      <c r="X36" s="123">
        <f>X6+1</f>
        <v>2</v>
      </c>
    </row>
    <row r="37" spans="1:39" s="62" customFormat="1" ht="39" customHeight="1" thickTop="1" thickBot="1" x14ac:dyDescent="0.25">
      <c r="A37" s="426" t="s">
        <v>0</v>
      </c>
      <c r="B37" s="422" t="s">
        <v>44</v>
      </c>
      <c r="C37" s="93" t="s">
        <v>362</v>
      </c>
      <c r="D37" s="424" t="s">
        <v>2</v>
      </c>
      <c r="E37" s="418" t="s">
        <v>22</v>
      </c>
      <c r="F37" s="168"/>
      <c r="G37" s="434" t="s">
        <v>3</v>
      </c>
      <c r="H37" s="416" t="s">
        <v>4</v>
      </c>
      <c r="I37" s="393" t="s">
        <v>92</v>
      </c>
      <c r="J37" s="391" t="s">
        <v>5</v>
      </c>
      <c r="K37" s="420" t="s">
        <v>49</v>
      </c>
      <c r="L37" s="388" t="s">
        <v>6</v>
      </c>
      <c r="M37" s="389"/>
      <c r="N37" s="389"/>
      <c r="O37" s="389"/>
      <c r="P37" s="389"/>
      <c r="Q37" s="389"/>
      <c r="R37" s="390"/>
      <c r="S37" s="395" t="s">
        <v>7</v>
      </c>
      <c r="T37" s="412" t="s">
        <v>8</v>
      </c>
      <c r="U37" s="414" t="s">
        <v>9</v>
      </c>
      <c r="V37" s="436" t="s">
        <v>10</v>
      </c>
      <c r="W37" s="446" t="s">
        <v>11</v>
      </c>
      <c r="X37" s="444" t="s">
        <v>12</v>
      </c>
    </row>
    <row r="38" spans="1:39" s="62" customFormat="1" ht="15" customHeight="1" thickTop="1" thickBot="1" x14ac:dyDescent="0.25">
      <c r="A38" s="427"/>
      <c r="B38" s="423"/>
      <c r="C38" s="94" t="s">
        <v>1</v>
      </c>
      <c r="D38" s="425"/>
      <c r="E38" s="419"/>
      <c r="F38" s="169"/>
      <c r="G38" s="435"/>
      <c r="H38" s="417"/>
      <c r="I38" s="394"/>
      <c r="J38" s="392"/>
      <c r="K38" s="421"/>
      <c r="L38" s="122" t="s">
        <v>13</v>
      </c>
      <c r="M38" s="122" t="s">
        <v>14</v>
      </c>
      <c r="N38" s="122" t="s">
        <v>15</v>
      </c>
      <c r="O38" s="122" t="s">
        <v>16</v>
      </c>
      <c r="P38" s="122" t="s">
        <v>17</v>
      </c>
      <c r="Q38" s="122" t="s">
        <v>18</v>
      </c>
      <c r="R38" s="122" t="s">
        <v>19</v>
      </c>
      <c r="S38" s="396"/>
      <c r="T38" s="413"/>
      <c r="U38" s="415"/>
      <c r="V38" s="437"/>
      <c r="W38" s="447"/>
      <c r="X38" s="445"/>
    </row>
    <row r="39" spans="1:39" s="62" customFormat="1" ht="15" customHeight="1" thickTop="1" x14ac:dyDescent="0.2">
      <c r="A39" s="210" t="s">
        <v>310</v>
      </c>
      <c r="B39" s="96">
        <v>0</v>
      </c>
      <c r="C39" s="125" t="s">
        <v>222</v>
      </c>
      <c r="D39" s="124" t="s">
        <v>50</v>
      </c>
      <c r="E39" s="96" t="s">
        <v>202</v>
      </c>
      <c r="F39" s="170"/>
      <c r="G39" s="96" t="s">
        <v>52</v>
      </c>
      <c r="H39" s="104">
        <v>9</v>
      </c>
      <c r="I39" s="96">
        <v>1</v>
      </c>
      <c r="J39" s="96">
        <v>1</v>
      </c>
      <c r="K39" s="97">
        <f>IF(J39&lt;&gt;0,(I39*J39)*42,"")</f>
        <v>42</v>
      </c>
      <c r="L39" s="98" t="e">
        <f t="shared" ref="L39:L52" si="28">IF(J39=1,T39*I39,IF(J39=2,T39*I39,IF(J39=3,T39*I39,IF(J39=4,T39*I39,IF(J39=5,T39*I39,IF(J39=6,T39*I39,IF(J39=7,T39*I39,"")))))))</f>
        <v>#DIV/0!</v>
      </c>
      <c r="M39" s="98" t="str">
        <f t="shared" ref="M39:M52" si="29">IF(J39=4,T39*I39,IF(J39=5,T39*I39,IF(J39=6,T39*I39,IF(J39=7,T39*I39,""))))</f>
        <v/>
      </c>
      <c r="N39" s="98" t="str">
        <f t="shared" ref="N39:N52" si="30">IF(J39=2,T39*I39,IF(J39=3,T39*I39,IF(J39=5,T39*I39,IF(J39=6,T39*I39,IF(J39=7,T39*I39,"")))))</f>
        <v/>
      </c>
      <c r="O39" s="98" t="str">
        <f t="shared" ref="O39:O52" si="31">IF(J39=4,T39*I39,IF(J39=5,T39*I39,IF(J39=6,T39*I39,IF(J39=7,T39*I39,""))))</f>
        <v/>
      </c>
      <c r="P39" s="98" t="str">
        <f t="shared" ref="P39:P52" si="32">IF(J39=3,T39*I39,IF(J39=4,T39*I39,IF(J39=5,T39*I39,IF(J39=6,T39*I39,IF(J39=7,T39*I39,"")))))</f>
        <v/>
      </c>
      <c r="Q39" s="98" t="str">
        <f t="shared" ref="Q39:Q52" si="33">IF(J39=6,T39*I39,IF(J39=7,T39*I39,""))</f>
        <v/>
      </c>
      <c r="R39" s="98" t="str">
        <f t="shared" ref="R39:R52" si="34">IF(J39=7,T39*I39,"")</f>
        <v/>
      </c>
      <c r="S39" s="99">
        <f>IF(D39="","",IF(ISTEXT(D39),VLOOKUP(D39,listes!$C$2:$D$44,2,FALSE),""))</f>
        <v>0</v>
      </c>
      <c r="T39" s="100" t="e">
        <f>IF(S39="","",H39/S39)</f>
        <v>#DIV/0!</v>
      </c>
      <c r="U39" s="64" t="e">
        <f>IF(T39="","",I39*J39*T39)</f>
        <v>#DIV/0!</v>
      </c>
      <c r="V39" s="101" t="e">
        <f>IF(U39="","",K39*T39)</f>
        <v>#DIV/0!</v>
      </c>
      <c r="W39" s="102" t="e">
        <f>IF(H39="","",$W$4*V39)</f>
        <v>#DIV/0!</v>
      </c>
      <c r="X39" s="103" t="e">
        <f>IF(W39="","",W39*1.2)</f>
        <v>#DIV/0!</v>
      </c>
    </row>
    <row r="40" spans="1:39" s="62" customFormat="1" ht="15" customHeight="1" x14ac:dyDescent="0.2">
      <c r="A40" s="210" t="s">
        <v>310</v>
      </c>
      <c r="B40" s="96">
        <v>0</v>
      </c>
      <c r="C40" s="125" t="s">
        <v>223</v>
      </c>
      <c r="D40" s="124" t="s">
        <v>50</v>
      </c>
      <c r="E40" s="96" t="s">
        <v>202</v>
      </c>
      <c r="F40" s="96"/>
      <c r="G40" s="96" t="s">
        <v>52</v>
      </c>
      <c r="H40" s="104">
        <v>18</v>
      </c>
      <c r="I40" s="96">
        <v>1</v>
      </c>
      <c r="J40" s="96">
        <v>1</v>
      </c>
      <c r="K40" s="97">
        <f t="shared" ref="K40:K62" si="35">IF(J40&lt;&gt;0,(I40*J40)*42,"")</f>
        <v>42</v>
      </c>
      <c r="L40" s="98" t="e">
        <f t="shared" si="28"/>
        <v>#DIV/0!</v>
      </c>
      <c r="M40" s="98" t="str">
        <f t="shared" si="29"/>
        <v/>
      </c>
      <c r="N40" s="98" t="str">
        <f t="shared" si="30"/>
        <v/>
      </c>
      <c r="O40" s="98" t="str">
        <f t="shared" si="31"/>
        <v/>
      </c>
      <c r="P40" s="98" t="str">
        <f t="shared" si="32"/>
        <v/>
      </c>
      <c r="Q40" s="98" t="str">
        <f t="shared" si="33"/>
        <v/>
      </c>
      <c r="R40" s="98" t="str">
        <f t="shared" si="34"/>
        <v/>
      </c>
      <c r="S40" s="99">
        <f>IF(D40="","",IF(ISTEXT(D40),VLOOKUP(D40,listes!$C$2:$D$44,2,FALSE),""))</f>
        <v>0</v>
      </c>
      <c r="T40" s="100" t="e">
        <f t="shared" ref="T40:T52" si="36">IF(S40="","",H40/S40)</f>
        <v>#DIV/0!</v>
      </c>
      <c r="U40" s="64" t="e">
        <f t="shared" ref="U40:U52" si="37">IF(T40="","",I40*J40*T40)</f>
        <v>#DIV/0!</v>
      </c>
      <c r="V40" s="101" t="e">
        <f t="shared" ref="V40:V52" si="38">IF(U40="","",K40*T40)</f>
        <v>#DIV/0!</v>
      </c>
      <c r="W40" s="102" t="e">
        <f>IF(H40="","",$W$4*V40)</f>
        <v>#DIV/0!</v>
      </c>
      <c r="X40" s="103" t="e">
        <f t="shared" ref="X40:X62" si="39">IF(W40="","",W40*1.2)</f>
        <v>#DIV/0!</v>
      </c>
    </row>
    <row r="41" spans="1:39" s="364" customFormat="1" ht="15" customHeight="1" x14ac:dyDescent="0.2">
      <c r="A41" s="353" t="s">
        <v>310</v>
      </c>
      <c r="B41" s="354">
        <v>0</v>
      </c>
      <c r="C41" s="355" t="s">
        <v>224</v>
      </c>
      <c r="D41" s="356" t="s">
        <v>122</v>
      </c>
      <c r="E41" s="354" t="s">
        <v>203</v>
      </c>
      <c r="F41" s="354" t="s">
        <v>364</v>
      </c>
      <c r="G41" s="354" t="s">
        <v>52</v>
      </c>
      <c r="H41" s="357">
        <v>22</v>
      </c>
      <c r="I41" s="354">
        <v>1</v>
      </c>
      <c r="J41" s="354">
        <v>5</v>
      </c>
      <c r="K41" s="358">
        <f t="shared" si="35"/>
        <v>210</v>
      </c>
      <c r="L41" s="359" t="e">
        <f t="shared" si="28"/>
        <v>#DIV/0!</v>
      </c>
      <c r="M41" s="359" t="e">
        <f t="shared" si="29"/>
        <v>#DIV/0!</v>
      </c>
      <c r="N41" s="359" t="e">
        <f t="shared" si="30"/>
        <v>#DIV/0!</v>
      </c>
      <c r="O41" s="359" t="e">
        <f t="shared" si="31"/>
        <v>#DIV/0!</v>
      </c>
      <c r="P41" s="359" t="e">
        <f t="shared" si="32"/>
        <v>#DIV/0!</v>
      </c>
      <c r="Q41" s="359" t="str">
        <f t="shared" si="33"/>
        <v/>
      </c>
      <c r="R41" s="359" t="str">
        <f t="shared" si="34"/>
        <v/>
      </c>
      <c r="S41" s="365">
        <f>IF(D41="","",IF(ISTEXT(D41),VLOOKUP(D41,listes!$C$2:$D$44,2,FALSE),""))</f>
        <v>0</v>
      </c>
      <c r="T41" s="360" t="e">
        <f t="shared" si="36"/>
        <v>#DIV/0!</v>
      </c>
      <c r="U41" s="361" t="e">
        <f t="shared" si="37"/>
        <v>#DIV/0!</v>
      </c>
      <c r="V41" s="362" t="e">
        <f t="shared" si="38"/>
        <v>#DIV/0!</v>
      </c>
      <c r="W41" s="366" t="e">
        <f t="shared" ref="W41:W52" si="40">IF(H41="","",$W$4*V41)</f>
        <v>#DIV/0!</v>
      </c>
      <c r="X41" s="363" t="e">
        <f t="shared" si="39"/>
        <v>#DIV/0!</v>
      </c>
    </row>
    <row r="42" spans="1:39" s="62" customFormat="1" ht="15" customHeight="1" x14ac:dyDescent="0.2">
      <c r="A42" s="210" t="s">
        <v>310</v>
      </c>
      <c r="B42" s="96">
        <v>0</v>
      </c>
      <c r="C42" s="125" t="s">
        <v>231</v>
      </c>
      <c r="D42" s="124" t="s">
        <v>50</v>
      </c>
      <c r="E42" s="96" t="s">
        <v>203</v>
      </c>
      <c r="F42" s="96" t="s">
        <v>364</v>
      </c>
      <c r="G42" s="96" t="s">
        <v>52</v>
      </c>
      <c r="H42" s="104">
        <v>20</v>
      </c>
      <c r="I42" s="96">
        <v>1</v>
      </c>
      <c r="J42" s="96">
        <v>2</v>
      </c>
      <c r="K42" s="97">
        <f t="shared" si="35"/>
        <v>84</v>
      </c>
      <c r="L42" s="98" t="e">
        <f t="shared" si="28"/>
        <v>#DIV/0!</v>
      </c>
      <c r="M42" s="98" t="str">
        <f t="shared" si="29"/>
        <v/>
      </c>
      <c r="N42" s="98" t="e">
        <f t="shared" si="30"/>
        <v>#DIV/0!</v>
      </c>
      <c r="O42" s="98" t="str">
        <f t="shared" si="31"/>
        <v/>
      </c>
      <c r="P42" s="98" t="str">
        <f t="shared" si="32"/>
        <v/>
      </c>
      <c r="Q42" s="98" t="str">
        <f t="shared" si="33"/>
        <v/>
      </c>
      <c r="R42" s="98" t="str">
        <f t="shared" si="34"/>
        <v/>
      </c>
      <c r="S42" s="99">
        <f>IF(D42="","",IF(ISTEXT(D42),VLOOKUP(D42,listes!$C$2:$D$44,2,FALSE),""))</f>
        <v>0</v>
      </c>
      <c r="T42" s="100" t="e">
        <f t="shared" si="36"/>
        <v>#DIV/0!</v>
      </c>
      <c r="U42" s="64" t="e">
        <f t="shared" si="37"/>
        <v>#DIV/0!</v>
      </c>
      <c r="V42" s="101" t="e">
        <f t="shared" si="38"/>
        <v>#DIV/0!</v>
      </c>
      <c r="W42" s="102" t="e">
        <f t="shared" si="40"/>
        <v>#DIV/0!</v>
      </c>
      <c r="X42" s="103" t="e">
        <f t="shared" si="39"/>
        <v>#DIV/0!</v>
      </c>
    </row>
    <row r="43" spans="1:39" s="62" customFormat="1" ht="15" customHeight="1" x14ac:dyDescent="0.2">
      <c r="A43" s="210" t="s">
        <v>310</v>
      </c>
      <c r="B43" s="96">
        <v>0</v>
      </c>
      <c r="C43" s="125" t="s">
        <v>225</v>
      </c>
      <c r="D43" s="124" t="s">
        <v>50</v>
      </c>
      <c r="E43" s="96" t="s">
        <v>203</v>
      </c>
      <c r="F43" s="96"/>
      <c r="G43" s="96" t="s">
        <v>52</v>
      </c>
      <c r="H43" s="104">
        <v>13</v>
      </c>
      <c r="I43" s="96">
        <v>1</v>
      </c>
      <c r="J43" s="96">
        <v>2</v>
      </c>
      <c r="K43" s="97">
        <f t="shared" si="35"/>
        <v>84</v>
      </c>
      <c r="L43" s="98" t="e">
        <f t="shared" si="28"/>
        <v>#DIV/0!</v>
      </c>
      <c r="M43" s="98" t="str">
        <f t="shared" si="29"/>
        <v/>
      </c>
      <c r="N43" s="98" t="e">
        <f t="shared" si="30"/>
        <v>#DIV/0!</v>
      </c>
      <c r="O43" s="98" t="str">
        <f t="shared" si="31"/>
        <v/>
      </c>
      <c r="P43" s="98" t="str">
        <f t="shared" si="32"/>
        <v/>
      </c>
      <c r="Q43" s="98" t="str">
        <f t="shared" si="33"/>
        <v/>
      </c>
      <c r="R43" s="98" t="str">
        <f t="shared" si="34"/>
        <v/>
      </c>
      <c r="S43" s="99">
        <f>IF(D43="","",IF(ISTEXT(D43),VLOOKUP(D43,listes!$C$2:$D$44,2,FALSE),""))</f>
        <v>0</v>
      </c>
      <c r="T43" s="100" t="e">
        <f t="shared" si="36"/>
        <v>#DIV/0!</v>
      </c>
      <c r="U43" s="64" t="e">
        <f t="shared" si="37"/>
        <v>#DIV/0!</v>
      </c>
      <c r="V43" s="101" t="e">
        <f t="shared" si="38"/>
        <v>#DIV/0!</v>
      </c>
      <c r="W43" s="102" t="e">
        <f t="shared" si="40"/>
        <v>#DIV/0!</v>
      </c>
      <c r="X43" s="103" t="e">
        <f t="shared" si="39"/>
        <v>#DIV/0!</v>
      </c>
    </row>
    <row r="44" spans="1:39" s="62" customFormat="1" ht="15" customHeight="1" x14ac:dyDescent="0.2">
      <c r="A44" s="210" t="s">
        <v>310</v>
      </c>
      <c r="B44" s="96">
        <v>0</v>
      </c>
      <c r="C44" s="125" t="s">
        <v>78</v>
      </c>
      <c r="D44" s="124" t="s">
        <v>77</v>
      </c>
      <c r="E44" s="96" t="s">
        <v>203</v>
      </c>
      <c r="F44" s="96"/>
      <c r="G44" s="96" t="s">
        <v>52</v>
      </c>
      <c r="H44" s="104">
        <v>9</v>
      </c>
      <c r="I44" s="96">
        <v>1</v>
      </c>
      <c r="J44" s="96">
        <v>5</v>
      </c>
      <c r="K44" s="97">
        <f t="shared" si="35"/>
        <v>210</v>
      </c>
      <c r="L44" s="98" t="e">
        <f t="shared" si="28"/>
        <v>#DIV/0!</v>
      </c>
      <c r="M44" s="98" t="e">
        <f t="shared" si="29"/>
        <v>#DIV/0!</v>
      </c>
      <c r="N44" s="98" t="e">
        <f t="shared" si="30"/>
        <v>#DIV/0!</v>
      </c>
      <c r="O44" s="98" t="e">
        <f t="shared" si="31"/>
        <v>#DIV/0!</v>
      </c>
      <c r="P44" s="98" t="e">
        <f t="shared" si="32"/>
        <v>#DIV/0!</v>
      </c>
      <c r="Q44" s="98" t="str">
        <f t="shared" si="33"/>
        <v/>
      </c>
      <c r="R44" s="98" t="str">
        <f t="shared" si="34"/>
        <v/>
      </c>
      <c r="S44" s="99">
        <f>IF(D44="","",IF(ISTEXT(D44),VLOOKUP(D44,listes!$C$2:$D$44,2,FALSE),""))</f>
        <v>0</v>
      </c>
      <c r="T44" s="100" t="e">
        <f t="shared" si="36"/>
        <v>#DIV/0!</v>
      </c>
      <c r="U44" s="64" t="e">
        <f t="shared" si="37"/>
        <v>#DIV/0!</v>
      </c>
      <c r="V44" s="101" t="e">
        <f t="shared" si="38"/>
        <v>#DIV/0!</v>
      </c>
      <c r="W44" s="102" t="e">
        <f t="shared" si="40"/>
        <v>#DIV/0!</v>
      </c>
      <c r="X44" s="103" t="e">
        <f t="shared" si="39"/>
        <v>#DIV/0!</v>
      </c>
    </row>
    <row r="45" spans="1:39" s="62" customFormat="1" ht="15" customHeight="1" x14ac:dyDescent="0.2">
      <c r="A45" s="210" t="s">
        <v>310</v>
      </c>
      <c r="B45" s="96">
        <v>0</v>
      </c>
      <c r="C45" s="125" t="s">
        <v>226</v>
      </c>
      <c r="D45" s="124" t="s">
        <v>58</v>
      </c>
      <c r="E45" s="96" t="s">
        <v>203</v>
      </c>
      <c r="F45" s="96"/>
      <c r="G45" s="96" t="s">
        <v>52</v>
      </c>
      <c r="H45" s="104">
        <v>5</v>
      </c>
      <c r="I45" s="96">
        <v>1</v>
      </c>
      <c r="J45" s="96">
        <v>5</v>
      </c>
      <c r="K45" s="97">
        <f t="shared" si="35"/>
        <v>210</v>
      </c>
      <c r="L45" s="98" t="e">
        <f t="shared" si="28"/>
        <v>#DIV/0!</v>
      </c>
      <c r="M45" s="98" t="e">
        <f t="shared" si="29"/>
        <v>#DIV/0!</v>
      </c>
      <c r="N45" s="98" t="e">
        <f t="shared" si="30"/>
        <v>#DIV/0!</v>
      </c>
      <c r="O45" s="98" t="e">
        <f t="shared" si="31"/>
        <v>#DIV/0!</v>
      </c>
      <c r="P45" s="98" t="e">
        <f t="shared" si="32"/>
        <v>#DIV/0!</v>
      </c>
      <c r="Q45" s="98" t="str">
        <f t="shared" si="33"/>
        <v/>
      </c>
      <c r="R45" s="98" t="str">
        <f t="shared" si="34"/>
        <v/>
      </c>
      <c r="S45" s="99">
        <f>IF(D45="","",IF(ISTEXT(D45),VLOOKUP(D45,listes!$C$2:$D$44,2,FALSE),""))</f>
        <v>0</v>
      </c>
      <c r="T45" s="100" t="e">
        <f t="shared" si="36"/>
        <v>#DIV/0!</v>
      </c>
      <c r="U45" s="64" t="e">
        <f t="shared" si="37"/>
        <v>#DIV/0!</v>
      </c>
      <c r="V45" s="101" t="e">
        <f t="shared" si="38"/>
        <v>#DIV/0!</v>
      </c>
      <c r="W45" s="102" t="e">
        <f t="shared" si="40"/>
        <v>#DIV/0!</v>
      </c>
      <c r="X45" s="103" t="e">
        <f t="shared" si="39"/>
        <v>#DIV/0!</v>
      </c>
    </row>
    <row r="46" spans="1:39" s="62" customFormat="1" ht="15" customHeight="1" x14ac:dyDescent="0.2">
      <c r="A46" s="210" t="s">
        <v>310</v>
      </c>
      <c r="B46" s="96">
        <v>0</v>
      </c>
      <c r="C46" s="125" t="s">
        <v>227</v>
      </c>
      <c r="D46" s="124" t="s">
        <v>58</v>
      </c>
      <c r="E46" s="96" t="s">
        <v>203</v>
      </c>
      <c r="F46" s="96"/>
      <c r="G46" s="96" t="s">
        <v>52</v>
      </c>
      <c r="H46" s="104">
        <v>4.2</v>
      </c>
      <c r="I46" s="96">
        <v>1</v>
      </c>
      <c r="J46" s="96">
        <v>5</v>
      </c>
      <c r="K46" s="97">
        <f t="shared" si="35"/>
        <v>210</v>
      </c>
      <c r="L46" s="98" t="e">
        <f t="shared" si="28"/>
        <v>#DIV/0!</v>
      </c>
      <c r="M46" s="98" t="e">
        <f t="shared" si="29"/>
        <v>#DIV/0!</v>
      </c>
      <c r="N46" s="98" t="e">
        <f t="shared" si="30"/>
        <v>#DIV/0!</v>
      </c>
      <c r="O46" s="98" t="e">
        <f t="shared" si="31"/>
        <v>#DIV/0!</v>
      </c>
      <c r="P46" s="98" t="e">
        <f t="shared" si="32"/>
        <v>#DIV/0!</v>
      </c>
      <c r="Q46" s="98" t="str">
        <f t="shared" si="33"/>
        <v/>
      </c>
      <c r="R46" s="98" t="str">
        <f t="shared" si="34"/>
        <v/>
      </c>
      <c r="S46" s="99">
        <f>IF(D46="","",IF(ISTEXT(D46),VLOOKUP(D46,listes!$C$2:$D$44,2,FALSE),""))</f>
        <v>0</v>
      </c>
      <c r="T46" s="100" t="e">
        <f t="shared" si="36"/>
        <v>#DIV/0!</v>
      </c>
      <c r="U46" s="64" t="e">
        <f t="shared" si="37"/>
        <v>#DIV/0!</v>
      </c>
      <c r="V46" s="101" t="e">
        <f t="shared" si="38"/>
        <v>#DIV/0!</v>
      </c>
      <c r="W46" s="102" t="e">
        <f t="shared" si="40"/>
        <v>#DIV/0!</v>
      </c>
      <c r="X46" s="103" t="e">
        <f t="shared" si="39"/>
        <v>#DIV/0!</v>
      </c>
    </row>
    <row r="47" spans="1:39" s="62" customFormat="1" ht="15" customHeight="1" x14ac:dyDescent="0.2">
      <c r="A47" s="210" t="s">
        <v>310</v>
      </c>
      <c r="B47" s="96">
        <v>0</v>
      </c>
      <c r="C47" s="125" t="s">
        <v>228</v>
      </c>
      <c r="D47" s="124" t="s">
        <v>69</v>
      </c>
      <c r="E47" s="96" t="s">
        <v>203</v>
      </c>
      <c r="F47" s="96"/>
      <c r="G47" s="96" t="s">
        <v>52</v>
      </c>
      <c r="H47" s="104">
        <v>30</v>
      </c>
      <c r="I47" s="96">
        <v>1</v>
      </c>
      <c r="J47" s="96">
        <v>5</v>
      </c>
      <c r="K47" s="97">
        <f t="shared" si="35"/>
        <v>210</v>
      </c>
      <c r="L47" s="98" t="e">
        <f t="shared" si="28"/>
        <v>#DIV/0!</v>
      </c>
      <c r="M47" s="98" t="e">
        <f t="shared" si="29"/>
        <v>#DIV/0!</v>
      </c>
      <c r="N47" s="98" t="e">
        <f t="shared" si="30"/>
        <v>#DIV/0!</v>
      </c>
      <c r="O47" s="98" t="e">
        <f t="shared" si="31"/>
        <v>#DIV/0!</v>
      </c>
      <c r="P47" s="98" t="e">
        <f t="shared" si="32"/>
        <v>#DIV/0!</v>
      </c>
      <c r="Q47" s="98" t="str">
        <f t="shared" si="33"/>
        <v/>
      </c>
      <c r="R47" s="98" t="str">
        <f t="shared" si="34"/>
        <v/>
      </c>
      <c r="S47" s="99">
        <f>IF(D47="","",IF(ISTEXT(D47),VLOOKUP(D47,listes!$C$2:$D$44,2,FALSE),""))</f>
        <v>0</v>
      </c>
      <c r="T47" s="100" t="e">
        <f t="shared" si="36"/>
        <v>#DIV/0!</v>
      </c>
      <c r="U47" s="64" t="e">
        <f t="shared" si="37"/>
        <v>#DIV/0!</v>
      </c>
      <c r="V47" s="101" t="e">
        <f t="shared" si="38"/>
        <v>#DIV/0!</v>
      </c>
      <c r="W47" s="102" t="e">
        <f t="shared" si="40"/>
        <v>#DIV/0!</v>
      </c>
      <c r="X47" s="103" t="e">
        <f t="shared" si="39"/>
        <v>#DIV/0!</v>
      </c>
    </row>
    <row r="48" spans="1:39" s="62" customFormat="1" ht="15" customHeight="1" x14ac:dyDescent="0.2">
      <c r="A48" s="210" t="s">
        <v>310</v>
      </c>
      <c r="B48" s="96">
        <v>0</v>
      </c>
      <c r="C48" s="125" t="s">
        <v>229</v>
      </c>
      <c r="D48" s="124" t="s">
        <v>50</v>
      </c>
      <c r="E48" s="96" t="s">
        <v>203</v>
      </c>
      <c r="F48" s="96" t="s">
        <v>364</v>
      </c>
      <c r="G48" s="96" t="s">
        <v>52</v>
      </c>
      <c r="H48" s="104">
        <v>36</v>
      </c>
      <c r="I48" s="96">
        <v>1</v>
      </c>
      <c r="J48" s="96">
        <v>5</v>
      </c>
      <c r="K48" s="97">
        <f t="shared" si="35"/>
        <v>210</v>
      </c>
      <c r="L48" s="98" t="e">
        <f t="shared" si="28"/>
        <v>#DIV/0!</v>
      </c>
      <c r="M48" s="98" t="e">
        <f t="shared" si="29"/>
        <v>#DIV/0!</v>
      </c>
      <c r="N48" s="98" t="e">
        <f t="shared" si="30"/>
        <v>#DIV/0!</v>
      </c>
      <c r="O48" s="98" t="e">
        <f t="shared" si="31"/>
        <v>#DIV/0!</v>
      </c>
      <c r="P48" s="98" t="e">
        <f t="shared" si="32"/>
        <v>#DIV/0!</v>
      </c>
      <c r="Q48" s="98" t="str">
        <f t="shared" si="33"/>
        <v/>
      </c>
      <c r="R48" s="98" t="str">
        <f t="shared" si="34"/>
        <v/>
      </c>
      <c r="S48" s="99">
        <f>IF(D48="","",IF(ISTEXT(D48),VLOOKUP(D48,listes!$C$2:$D$44,2,FALSE),""))</f>
        <v>0</v>
      </c>
      <c r="T48" s="100" t="e">
        <f t="shared" si="36"/>
        <v>#DIV/0!</v>
      </c>
      <c r="U48" s="64" t="e">
        <f t="shared" si="37"/>
        <v>#DIV/0!</v>
      </c>
      <c r="V48" s="101" t="e">
        <f t="shared" si="38"/>
        <v>#DIV/0!</v>
      </c>
      <c r="W48" s="102" t="e">
        <f t="shared" si="40"/>
        <v>#DIV/0!</v>
      </c>
      <c r="X48" s="103" t="e">
        <f t="shared" si="39"/>
        <v>#DIV/0!</v>
      </c>
    </row>
    <row r="49" spans="1:29" s="62" customFormat="1" ht="15" customHeight="1" x14ac:dyDescent="0.2">
      <c r="A49" s="210" t="s">
        <v>310</v>
      </c>
      <c r="B49" s="96">
        <v>0</v>
      </c>
      <c r="C49" s="125" t="s">
        <v>230</v>
      </c>
      <c r="D49" s="124" t="s">
        <v>50</v>
      </c>
      <c r="E49" s="96" t="s">
        <v>203</v>
      </c>
      <c r="F49" s="96" t="s">
        <v>364</v>
      </c>
      <c r="G49" s="96" t="s">
        <v>52</v>
      </c>
      <c r="H49" s="104">
        <v>20</v>
      </c>
      <c r="I49" s="96">
        <v>1</v>
      </c>
      <c r="J49" s="96">
        <v>2</v>
      </c>
      <c r="K49" s="97">
        <f t="shared" si="35"/>
        <v>84</v>
      </c>
      <c r="L49" s="98" t="e">
        <f t="shared" si="28"/>
        <v>#DIV/0!</v>
      </c>
      <c r="M49" s="98" t="str">
        <f t="shared" si="29"/>
        <v/>
      </c>
      <c r="N49" s="98" t="e">
        <f t="shared" si="30"/>
        <v>#DIV/0!</v>
      </c>
      <c r="O49" s="98" t="str">
        <f t="shared" si="31"/>
        <v/>
      </c>
      <c r="P49" s="98" t="str">
        <f t="shared" si="32"/>
        <v/>
      </c>
      <c r="Q49" s="98" t="str">
        <f t="shared" si="33"/>
        <v/>
      </c>
      <c r="R49" s="98" t="str">
        <f t="shared" si="34"/>
        <v/>
      </c>
      <c r="S49" s="99">
        <f>IF(D49="","",IF(ISTEXT(D49),VLOOKUP(D49,listes!$C$2:$D$44,2,FALSE),""))</f>
        <v>0</v>
      </c>
      <c r="T49" s="100" t="e">
        <f t="shared" si="36"/>
        <v>#DIV/0!</v>
      </c>
      <c r="U49" s="64" t="e">
        <f t="shared" si="37"/>
        <v>#DIV/0!</v>
      </c>
      <c r="V49" s="101" t="e">
        <f t="shared" si="38"/>
        <v>#DIV/0!</v>
      </c>
      <c r="W49" s="102" t="e">
        <f t="shared" si="40"/>
        <v>#DIV/0!</v>
      </c>
      <c r="X49" s="103" t="e">
        <f t="shared" si="39"/>
        <v>#DIV/0!</v>
      </c>
    </row>
    <row r="50" spans="1:29" s="62" customFormat="1" ht="15" customHeight="1" x14ac:dyDescent="0.2">
      <c r="A50" s="210" t="s">
        <v>310</v>
      </c>
      <c r="B50" s="96">
        <v>0</v>
      </c>
      <c r="C50" s="125" t="s">
        <v>232</v>
      </c>
      <c r="D50" s="124" t="s">
        <v>53</v>
      </c>
      <c r="E50" s="96" t="s">
        <v>203</v>
      </c>
      <c r="F50" s="96"/>
      <c r="G50" s="96" t="s">
        <v>52</v>
      </c>
      <c r="H50" s="104">
        <v>15</v>
      </c>
      <c r="I50" s="96">
        <v>1</v>
      </c>
      <c r="J50" s="96">
        <v>5</v>
      </c>
      <c r="K50" s="97">
        <f t="shared" si="35"/>
        <v>210</v>
      </c>
      <c r="L50" s="98" t="e">
        <f t="shared" si="28"/>
        <v>#DIV/0!</v>
      </c>
      <c r="M50" s="98" t="e">
        <f t="shared" si="29"/>
        <v>#DIV/0!</v>
      </c>
      <c r="N50" s="98" t="e">
        <f t="shared" si="30"/>
        <v>#DIV/0!</v>
      </c>
      <c r="O50" s="98" t="e">
        <f t="shared" si="31"/>
        <v>#DIV/0!</v>
      </c>
      <c r="P50" s="98" t="e">
        <f t="shared" si="32"/>
        <v>#DIV/0!</v>
      </c>
      <c r="Q50" s="98" t="str">
        <f t="shared" si="33"/>
        <v/>
      </c>
      <c r="R50" s="98" t="str">
        <f t="shared" si="34"/>
        <v/>
      </c>
      <c r="S50" s="99">
        <f>IF(D50="","",IF(ISTEXT(D50),VLOOKUP(D50,listes!$C$2:$D$44,2,FALSE),""))</f>
        <v>0</v>
      </c>
      <c r="T50" s="100" t="e">
        <f t="shared" si="36"/>
        <v>#DIV/0!</v>
      </c>
      <c r="U50" s="64" t="e">
        <f t="shared" si="37"/>
        <v>#DIV/0!</v>
      </c>
      <c r="V50" s="101" t="e">
        <f t="shared" si="38"/>
        <v>#DIV/0!</v>
      </c>
      <c r="W50" s="102" t="e">
        <f t="shared" si="40"/>
        <v>#DIV/0!</v>
      </c>
      <c r="X50" s="103" t="e">
        <f t="shared" si="39"/>
        <v>#DIV/0!</v>
      </c>
    </row>
    <row r="51" spans="1:29" s="62" customFormat="1" ht="15" customHeight="1" x14ac:dyDescent="0.2">
      <c r="A51" s="210" t="s">
        <v>310</v>
      </c>
      <c r="B51" s="96">
        <v>0</v>
      </c>
      <c r="C51" s="125" t="s">
        <v>74</v>
      </c>
      <c r="D51" s="124" t="s">
        <v>51</v>
      </c>
      <c r="E51" s="96" t="s">
        <v>203</v>
      </c>
      <c r="F51" s="96"/>
      <c r="G51" s="96" t="s">
        <v>52</v>
      </c>
      <c r="H51" s="104">
        <v>4</v>
      </c>
      <c r="I51" s="96">
        <v>1</v>
      </c>
      <c r="J51" s="96">
        <v>3</v>
      </c>
      <c r="K51" s="97">
        <f t="shared" si="35"/>
        <v>126</v>
      </c>
      <c r="L51" s="98" t="e">
        <f t="shared" si="28"/>
        <v>#DIV/0!</v>
      </c>
      <c r="M51" s="98" t="str">
        <f t="shared" si="29"/>
        <v/>
      </c>
      <c r="N51" s="98" t="e">
        <f t="shared" si="30"/>
        <v>#DIV/0!</v>
      </c>
      <c r="O51" s="98" t="str">
        <f t="shared" si="31"/>
        <v/>
      </c>
      <c r="P51" s="98" t="e">
        <f t="shared" si="32"/>
        <v>#DIV/0!</v>
      </c>
      <c r="Q51" s="98" t="str">
        <f t="shared" si="33"/>
        <v/>
      </c>
      <c r="R51" s="98" t="str">
        <f t="shared" si="34"/>
        <v/>
      </c>
      <c r="S51" s="99">
        <f>IF(D51="","",IF(ISTEXT(D51),VLOOKUP(D51,listes!$C$2:$D$44,2,FALSE),""))</f>
        <v>0</v>
      </c>
      <c r="T51" s="100" t="e">
        <f t="shared" si="36"/>
        <v>#DIV/0!</v>
      </c>
      <c r="U51" s="64" t="e">
        <f t="shared" si="37"/>
        <v>#DIV/0!</v>
      </c>
      <c r="V51" s="101" t="e">
        <f t="shared" si="38"/>
        <v>#DIV/0!</v>
      </c>
      <c r="W51" s="102" t="e">
        <f t="shared" si="40"/>
        <v>#DIV/0!</v>
      </c>
      <c r="X51" s="103" t="e">
        <f t="shared" si="39"/>
        <v>#DIV/0!</v>
      </c>
    </row>
    <row r="52" spans="1:29" s="62" customFormat="1" ht="15" customHeight="1" x14ac:dyDescent="0.2">
      <c r="A52" s="210" t="s">
        <v>310</v>
      </c>
      <c r="B52" s="96">
        <v>0</v>
      </c>
      <c r="C52" s="125" t="s">
        <v>233</v>
      </c>
      <c r="D52" s="124" t="s">
        <v>53</v>
      </c>
      <c r="E52" s="96" t="s">
        <v>203</v>
      </c>
      <c r="F52" s="96"/>
      <c r="G52" s="96" t="s">
        <v>52</v>
      </c>
      <c r="H52" s="104">
        <v>12</v>
      </c>
      <c r="I52" s="96">
        <v>1</v>
      </c>
      <c r="J52" s="96">
        <v>5</v>
      </c>
      <c r="K52" s="97">
        <f t="shared" si="35"/>
        <v>210</v>
      </c>
      <c r="L52" s="98" t="e">
        <f t="shared" si="28"/>
        <v>#DIV/0!</v>
      </c>
      <c r="M52" s="98" t="e">
        <f t="shared" si="29"/>
        <v>#DIV/0!</v>
      </c>
      <c r="N52" s="98" t="e">
        <f t="shared" si="30"/>
        <v>#DIV/0!</v>
      </c>
      <c r="O52" s="98" t="e">
        <f t="shared" si="31"/>
        <v>#DIV/0!</v>
      </c>
      <c r="P52" s="98" t="e">
        <f t="shared" si="32"/>
        <v>#DIV/0!</v>
      </c>
      <c r="Q52" s="98" t="str">
        <f t="shared" si="33"/>
        <v/>
      </c>
      <c r="R52" s="98" t="str">
        <f t="shared" si="34"/>
        <v/>
      </c>
      <c r="S52" s="99">
        <f>IF(D52="","",IF(ISTEXT(D52),VLOOKUP(D52,listes!$C$2:$D$44,2,FALSE),""))</f>
        <v>0</v>
      </c>
      <c r="T52" s="100" t="e">
        <f t="shared" si="36"/>
        <v>#DIV/0!</v>
      </c>
      <c r="U52" s="64" t="e">
        <f t="shared" si="37"/>
        <v>#DIV/0!</v>
      </c>
      <c r="V52" s="101" t="e">
        <f t="shared" si="38"/>
        <v>#DIV/0!</v>
      </c>
      <c r="W52" s="102" t="e">
        <f t="shared" si="40"/>
        <v>#DIV/0!</v>
      </c>
      <c r="X52" s="103" t="e">
        <f t="shared" si="39"/>
        <v>#DIV/0!</v>
      </c>
    </row>
    <row r="53" spans="1:29" s="62" customFormat="1" ht="15" customHeight="1" x14ac:dyDescent="0.2">
      <c r="A53" s="210" t="s">
        <v>310</v>
      </c>
      <c r="B53" s="96">
        <v>0</v>
      </c>
      <c r="C53" s="125" t="s">
        <v>234</v>
      </c>
      <c r="D53" s="124" t="s">
        <v>73</v>
      </c>
      <c r="E53" s="96" t="s">
        <v>202</v>
      </c>
      <c r="F53" s="96"/>
      <c r="G53" s="96" t="s">
        <v>52</v>
      </c>
      <c r="H53" s="104">
        <v>22</v>
      </c>
      <c r="I53" s="96">
        <v>1</v>
      </c>
      <c r="J53" s="96">
        <v>3</v>
      </c>
      <c r="K53" s="97">
        <f t="shared" si="35"/>
        <v>126</v>
      </c>
      <c r="L53" s="98" t="e">
        <f t="shared" ref="L53:L60" si="41">IF(J53=1,T53*I53,IF(J53=2,T53*I53,IF(J53=3,T53*I53,IF(J53=4,T53*I53,IF(J53=5,T53*I53,IF(J53=6,T53*I53,IF(J53=7,T53*I53,"")))))))</f>
        <v>#DIV/0!</v>
      </c>
      <c r="M53" s="98" t="str">
        <f t="shared" ref="M53:M60" si="42">IF(J53=4,T53*I53,IF(J53=5,T53*I53,IF(J53=6,T53*I53,IF(J53=7,T53*I53,""))))</f>
        <v/>
      </c>
      <c r="N53" s="98" t="e">
        <f t="shared" ref="N53:N60" si="43">IF(J53=2,T53*I53,IF(J53=3,T53*I53,IF(J53=5,T53*I53,IF(J53=6,T53*I53,IF(J53=7,T53*I53,"")))))</f>
        <v>#DIV/0!</v>
      </c>
      <c r="O53" s="98" t="str">
        <f t="shared" ref="O53:O60" si="44">IF(J53=4,T53*I53,IF(J53=5,T53*I53,IF(J53=6,T53*I53,IF(J53=7,T53*I53,""))))</f>
        <v/>
      </c>
      <c r="P53" s="98" t="e">
        <f t="shared" ref="P53:P60" si="45">IF(J53=3,T53*I53,IF(J53=4,T53*I53,IF(J53=5,T53*I53,IF(J53=6,T53*I53,IF(J53=7,T53*I53,"")))))</f>
        <v>#DIV/0!</v>
      </c>
      <c r="Q53" s="98" t="str">
        <f t="shared" ref="Q53:Q60" si="46">IF(J53=6,T53*I53,IF(J53=7,T53*I53,""))</f>
        <v/>
      </c>
      <c r="R53" s="98" t="str">
        <f t="shared" ref="R53:R60" si="47">IF(J53=7,T53*I53,"")</f>
        <v/>
      </c>
      <c r="S53" s="99">
        <f>IF(D53="","",IF(ISTEXT(D53),VLOOKUP(D53,listes!$C$2:$D$44,2,FALSE),""))</f>
        <v>0</v>
      </c>
      <c r="T53" s="100" t="e">
        <f t="shared" ref="T53:T60" si="48">IF(S53="","",H53/S53)</f>
        <v>#DIV/0!</v>
      </c>
      <c r="U53" s="64" t="e">
        <f t="shared" ref="U53:U60" si="49">IF(T53="","",I53*J53*T53)</f>
        <v>#DIV/0!</v>
      </c>
      <c r="V53" s="101" t="e">
        <f t="shared" ref="V53:V60" si="50">IF(U53="","",K53*T53)</f>
        <v>#DIV/0!</v>
      </c>
      <c r="W53" s="102" t="e">
        <f t="shared" ref="W53:W60" si="51">IF(H53="","",$W$4*V53)</f>
        <v>#DIV/0!</v>
      </c>
      <c r="X53" s="103" t="e">
        <f t="shared" si="39"/>
        <v>#DIV/0!</v>
      </c>
    </row>
    <row r="54" spans="1:29" s="62" customFormat="1" ht="15" customHeight="1" x14ac:dyDescent="0.2">
      <c r="A54" s="210" t="s">
        <v>310</v>
      </c>
      <c r="B54" s="96">
        <v>0</v>
      </c>
      <c r="C54" s="125" t="s">
        <v>235</v>
      </c>
      <c r="D54" s="124" t="s">
        <v>141</v>
      </c>
      <c r="E54" s="96" t="s">
        <v>203</v>
      </c>
      <c r="F54" s="96"/>
      <c r="G54" s="96" t="s">
        <v>52</v>
      </c>
      <c r="H54" s="104">
        <v>15</v>
      </c>
      <c r="I54" s="96">
        <v>1</v>
      </c>
      <c r="J54" s="96">
        <v>5</v>
      </c>
      <c r="K54" s="97">
        <f t="shared" si="35"/>
        <v>210</v>
      </c>
      <c r="L54" s="98" t="e">
        <f t="shared" si="41"/>
        <v>#DIV/0!</v>
      </c>
      <c r="M54" s="98" t="e">
        <f t="shared" si="42"/>
        <v>#DIV/0!</v>
      </c>
      <c r="N54" s="98" t="e">
        <f t="shared" si="43"/>
        <v>#DIV/0!</v>
      </c>
      <c r="O54" s="98" t="e">
        <f t="shared" si="44"/>
        <v>#DIV/0!</v>
      </c>
      <c r="P54" s="98" t="e">
        <f t="shared" si="45"/>
        <v>#DIV/0!</v>
      </c>
      <c r="Q54" s="98" t="str">
        <f t="shared" si="46"/>
        <v/>
      </c>
      <c r="R54" s="98" t="str">
        <f t="shared" si="47"/>
        <v/>
      </c>
      <c r="S54" s="99">
        <f>IF(D54="","",IF(ISTEXT(D54),VLOOKUP(D54,listes!$C$2:$D$44,2,FALSE),""))</f>
        <v>0</v>
      </c>
      <c r="T54" s="100" t="e">
        <f t="shared" si="48"/>
        <v>#DIV/0!</v>
      </c>
      <c r="U54" s="64" t="e">
        <f t="shared" si="49"/>
        <v>#DIV/0!</v>
      </c>
      <c r="V54" s="101" t="e">
        <f t="shared" si="50"/>
        <v>#DIV/0!</v>
      </c>
      <c r="W54" s="102" t="e">
        <f t="shared" si="51"/>
        <v>#DIV/0!</v>
      </c>
      <c r="X54" s="103" t="e">
        <f t="shared" si="39"/>
        <v>#DIV/0!</v>
      </c>
    </row>
    <row r="55" spans="1:29" s="62" customFormat="1" ht="15" customHeight="1" x14ac:dyDescent="0.2">
      <c r="A55" s="210" t="s">
        <v>310</v>
      </c>
      <c r="B55" s="96">
        <v>0</v>
      </c>
      <c r="C55" s="125" t="s">
        <v>236</v>
      </c>
      <c r="D55" s="124" t="s">
        <v>50</v>
      </c>
      <c r="E55" s="96" t="s">
        <v>203</v>
      </c>
      <c r="F55" s="96" t="s">
        <v>364</v>
      </c>
      <c r="G55" s="96" t="s">
        <v>52</v>
      </c>
      <c r="H55" s="104">
        <v>20</v>
      </c>
      <c r="I55" s="96">
        <v>1</v>
      </c>
      <c r="J55" s="96">
        <v>3</v>
      </c>
      <c r="K55" s="97">
        <f t="shared" si="35"/>
        <v>126</v>
      </c>
      <c r="L55" s="98" t="e">
        <f t="shared" si="41"/>
        <v>#DIV/0!</v>
      </c>
      <c r="M55" s="98" t="str">
        <f t="shared" si="42"/>
        <v/>
      </c>
      <c r="N55" s="98" t="e">
        <f t="shared" si="43"/>
        <v>#DIV/0!</v>
      </c>
      <c r="O55" s="98" t="str">
        <f t="shared" si="44"/>
        <v/>
      </c>
      <c r="P55" s="98" t="e">
        <f t="shared" si="45"/>
        <v>#DIV/0!</v>
      </c>
      <c r="Q55" s="98" t="str">
        <f t="shared" si="46"/>
        <v/>
      </c>
      <c r="R55" s="98" t="str">
        <f t="shared" si="47"/>
        <v/>
      </c>
      <c r="S55" s="99">
        <f>IF(D55="","",IF(ISTEXT(D55),VLOOKUP(D55,listes!$C$2:$D$44,2,FALSE),""))</f>
        <v>0</v>
      </c>
      <c r="T55" s="100" t="e">
        <f t="shared" si="48"/>
        <v>#DIV/0!</v>
      </c>
      <c r="U55" s="64" t="e">
        <f t="shared" si="49"/>
        <v>#DIV/0!</v>
      </c>
      <c r="V55" s="101" t="e">
        <f t="shared" si="50"/>
        <v>#DIV/0!</v>
      </c>
      <c r="W55" s="102" t="e">
        <f t="shared" si="51"/>
        <v>#DIV/0!</v>
      </c>
      <c r="X55" s="103" t="e">
        <f t="shared" si="39"/>
        <v>#DIV/0!</v>
      </c>
    </row>
    <row r="56" spans="1:29" s="62" customFormat="1" ht="15" customHeight="1" x14ac:dyDescent="0.2">
      <c r="A56" s="210" t="s">
        <v>310</v>
      </c>
      <c r="B56" s="96">
        <v>0</v>
      </c>
      <c r="C56" s="125" t="s">
        <v>237</v>
      </c>
      <c r="D56" s="124" t="s">
        <v>50</v>
      </c>
      <c r="E56" s="96" t="s">
        <v>217</v>
      </c>
      <c r="F56" s="96" t="s">
        <v>364</v>
      </c>
      <c r="G56" s="96" t="s">
        <v>52</v>
      </c>
      <c r="H56" s="104">
        <v>20</v>
      </c>
      <c r="I56" s="96">
        <v>1</v>
      </c>
      <c r="J56" s="96">
        <v>3</v>
      </c>
      <c r="K56" s="97">
        <f t="shared" si="35"/>
        <v>126</v>
      </c>
      <c r="L56" s="98" t="e">
        <f t="shared" si="41"/>
        <v>#DIV/0!</v>
      </c>
      <c r="M56" s="98" t="str">
        <f t="shared" si="42"/>
        <v/>
      </c>
      <c r="N56" s="98" t="e">
        <f t="shared" si="43"/>
        <v>#DIV/0!</v>
      </c>
      <c r="O56" s="98" t="str">
        <f t="shared" si="44"/>
        <v/>
      </c>
      <c r="P56" s="98" t="e">
        <f t="shared" si="45"/>
        <v>#DIV/0!</v>
      </c>
      <c r="Q56" s="98" t="str">
        <f t="shared" si="46"/>
        <v/>
      </c>
      <c r="R56" s="98" t="str">
        <f t="shared" si="47"/>
        <v/>
      </c>
      <c r="S56" s="99">
        <f>IF(D56="","",IF(ISTEXT(D56),VLOOKUP(D56,listes!$C$2:$D$44,2,FALSE),""))</f>
        <v>0</v>
      </c>
      <c r="T56" s="100" t="e">
        <f t="shared" si="48"/>
        <v>#DIV/0!</v>
      </c>
      <c r="U56" s="64" t="e">
        <f t="shared" si="49"/>
        <v>#DIV/0!</v>
      </c>
      <c r="V56" s="101" t="e">
        <f t="shared" si="50"/>
        <v>#DIV/0!</v>
      </c>
      <c r="W56" s="102" t="e">
        <f t="shared" si="51"/>
        <v>#DIV/0!</v>
      </c>
      <c r="X56" s="103" t="e">
        <f t="shared" si="39"/>
        <v>#DIV/0!</v>
      </c>
    </row>
    <row r="57" spans="1:29" s="62" customFormat="1" ht="15" customHeight="1" x14ac:dyDescent="0.2">
      <c r="A57" s="210" t="s">
        <v>310</v>
      </c>
      <c r="B57" s="96">
        <v>0</v>
      </c>
      <c r="C57" s="125" t="s">
        <v>238</v>
      </c>
      <c r="D57" s="124" t="s">
        <v>50</v>
      </c>
      <c r="E57" s="96" t="s">
        <v>202</v>
      </c>
      <c r="F57" s="96"/>
      <c r="G57" s="96" t="s">
        <v>52</v>
      </c>
      <c r="H57" s="104">
        <v>20</v>
      </c>
      <c r="I57" s="96">
        <v>1</v>
      </c>
      <c r="J57" s="96">
        <v>1</v>
      </c>
      <c r="K57" s="97">
        <f t="shared" si="35"/>
        <v>42</v>
      </c>
      <c r="L57" s="98" t="e">
        <f t="shared" si="41"/>
        <v>#DIV/0!</v>
      </c>
      <c r="M57" s="98" t="str">
        <f t="shared" si="42"/>
        <v/>
      </c>
      <c r="N57" s="98" t="str">
        <f t="shared" si="43"/>
        <v/>
      </c>
      <c r="O57" s="98" t="str">
        <f t="shared" si="44"/>
        <v/>
      </c>
      <c r="P57" s="98" t="str">
        <f t="shared" si="45"/>
        <v/>
      </c>
      <c r="Q57" s="98" t="str">
        <f t="shared" si="46"/>
        <v/>
      </c>
      <c r="R57" s="98" t="str">
        <f t="shared" si="47"/>
        <v/>
      </c>
      <c r="S57" s="99">
        <f>IF(D57="","",IF(ISTEXT(D57),VLOOKUP(D57,listes!$C$2:$D$44,2,FALSE),""))</f>
        <v>0</v>
      </c>
      <c r="T57" s="100" t="e">
        <f t="shared" si="48"/>
        <v>#DIV/0!</v>
      </c>
      <c r="U57" s="64" t="e">
        <f t="shared" si="49"/>
        <v>#DIV/0!</v>
      </c>
      <c r="V57" s="101" t="e">
        <f t="shared" si="50"/>
        <v>#DIV/0!</v>
      </c>
      <c r="W57" s="102" t="e">
        <f t="shared" si="51"/>
        <v>#DIV/0!</v>
      </c>
      <c r="X57" s="103" t="e">
        <f t="shared" si="39"/>
        <v>#DIV/0!</v>
      </c>
    </row>
    <row r="58" spans="1:29" s="62" customFormat="1" ht="15" customHeight="1" x14ac:dyDescent="0.2">
      <c r="A58" s="210" t="s">
        <v>310</v>
      </c>
      <c r="B58" s="96">
        <v>0</v>
      </c>
      <c r="C58" s="125" t="s">
        <v>239</v>
      </c>
      <c r="D58" s="124" t="s">
        <v>50</v>
      </c>
      <c r="E58" s="96" t="s">
        <v>203</v>
      </c>
      <c r="F58" s="96"/>
      <c r="G58" s="96" t="s">
        <v>52</v>
      </c>
      <c r="H58" s="104">
        <v>18</v>
      </c>
      <c r="I58" s="96">
        <v>1</v>
      </c>
      <c r="J58" s="96">
        <v>5</v>
      </c>
      <c r="K58" s="97">
        <f t="shared" si="35"/>
        <v>210</v>
      </c>
      <c r="L58" s="98" t="e">
        <f t="shared" si="41"/>
        <v>#DIV/0!</v>
      </c>
      <c r="M58" s="98" t="e">
        <f t="shared" si="42"/>
        <v>#DIV/0!</v>
      </c>
      <c r="N58" s="98" t="e">
        <f t="shared" si="43"/>
        <v>#DIV/0!</v>
      </c>
      <c r="O58" s="98" t="e">
        <f t="shared" si="44"/>
        <v>#DIV/0!</v>
      </c>
      <c r="P58" s="98" t="e">
        <f t="shared" si="45"/>
        <v>#DIV/0!</v>
      </c>
      <c r="Q58" s="98" t="str">
        <f t="shared" si="46"/>
        <v/>
      </c>
      <c r="R58" s="98" t="str">
        <f t="shared" si="47"/>
        <v/>
      </c>
      <c r="S58" s="99">
        <f>IF(D58="","",IF(ISTEXT(D58),VLOOKUP(D58,listes!$C$2:$D$44,2,FALSE),""))</f>
        <v>0</v>
      </c>
      <c r="T58" s="100" t="e">
        <f t="shared" si="48"/>
        <v>#DIV/0!</v>
      </c>
      <c r="U58" s="64" t="e">
        <f t="shared" si="49"/>
        <v>#DIV/0!</v>
      </c>
      <c r="V58" s="101" t="e">
        <f t="shared" si="50"/>
        <v>#DIV/0!</v>
      </c>
      <c r="W58" s="102" t="e">
        <f t="shared" si="51"/>
        <v>#DIV/0!</v>
      </c>
      <c r="X58" s="103" t="e">
        <f t="shared" si="39"/>
        <v>#DIV/0!</v>
      </c>
    </row>
    <row r="59" spans="1:29" s="62" customFormat="1" ht="15" customHeight="1" x14ac:dyDescent="0.2">
      <c r="A59" s="210" t="s">
        <v>310</v>
      </c>
      <c r="B59" s="96">
        <v>0</v>
      </c>
      <c r="C59" s="125" t="s">
        <v>127</v>
      </c>
      <c r="D59" s="124" t="s">
        <v>50</v>
      </c>
      <c r="E59" s="96" t="s">
        <v>203</v>
      </c>
      <c r="F59" s="96"/>
      <c r="G59" s="96" t="s">
        <v>52</v>
      </c>
      <c r="H59" s="104">
        <v>18</v>
      </c>
      <c r="I59" s="96">
        <v>1</v>
      </c>
      <c r="J59" s="96">
        <v>5</v>
      </c>
      <c r="K59" s="97">
        <f t="shared" si="35"/>
        <v>210</v>
      </c>
      <c r="L59" s="98" t="e">
        <f t="shared" si="41"/>
        <v>#DIV/0!</v>
      </c>
      <c r="M59" s="98" t="e">
        <f t="shared" si="42"/>
        <v>#DIV/0!</v>
      </c>
      <c r="N59" s="98" t="e">
        <f t="shared" si="43"/>
        <v>#DIV/0!</v>
      </c>
      <c r="O59" s="98" t="e">
        <f t="shared" si="44"/>
        <v>#DIV/0!</v>
      </c>
      <c r="P59" s="98" t="e">
        <f t="shared" si="45"/>
        <v>#DIV/0!</v>
      </c>
      <c r="Q59" s="98" t="str">
        <f t="shared" si="46"/>
        <v/>
      </c>
      <c r="R59" s="98" t="str">
        <f t="shared" si="47"/>
        <v/>
      </c>
      <c r="S59" s="99">
        <f>IF(D59="","",IF(ISTEXT(D59),VLOOKUP(D59,listes!$C$2:$D$44,2,FALSE),""))</f>
        <v>0</v>
      </c>
      <c r="T59" s="100" t="e">
        <f t="shared" si="48"/>
        <v>#DIV/0!</v>
      </c>
      <c r="U59" s="64" t="e">
        <f t="shared" si="49"/>
        <v>#DIV/0!</v>
      </c>
      <c r="V59" s="101" t="e">
        <f t="shared" si="50"/>
        <v>#DIV/0!</v>
      </c>
      <c r="W59" s="102" t="e">
        <f t="shared" si="51"/>
        <v>#DIV/0!</v>
      </c>
      <c r="X59" s="103" t="e">
        <f t="shared" si="39"/>
        <v>#DIV/0!</v>
      </c>
    </row>
    <row r="60" spans="1:29" s="62" customFormat="1" ht="15" customHeight="1" x14ac:dyDescent="0.2">
      <c r="A60" s="210" t="s">
        <v>310</v>
      </c>
      <c r="B60" s="96">
        <v>0</v>
      </c>
      <c r="C60" s="125" t="s">
        <v>240</v>
      </c>
      <c r="D60" s="124" t="s">
        <v>141</v>
      </c>
      <c r="E60" s="96" t="s">
        <v>203</v>
      </c>
      <c r="F60" s="96"/>
      <c r="G60" s="96" t="s">
        <v>52</v>
      </c>
      <c r="H60" s="104">
        <v>4</v>
      </c>
      <c r="I60" s="96">
        <v>1</v>
      </c>
      <c r="J60" s="96">
        <v>3</v>
      </c>
      <c r="K60" s="97">
        <f t="shared" si="35"/>
        <v>126</v>
      </c>
      <c r="L60" s="98" t="e">
        <f t="shared" si="41"/>
        <v>#DIV/0!</v>
      </c>
      <c r="M60" s="98" t="str">
        <f t="shared" si="42"/>
        <v/>
      </c>
      <c r="N60" s="98" t="e">
        <f t="shared" si="43"/>
        <v>#DIV/0!</v>
      </c>
      <c r="O60" s="98" t="str">
        <f t="shared" si="44"/>
        <v/>
      </c>
      <c r="P60" s="98" t="e">
        <f t="shared" si="45"/>
        <v>#DIV/0!</v>
      </c>
      <c r="Q60" s="98" t="str">
        <f t="shared" si="46"/>
        <v/>
      </c>
      <c r="R60" s="98" t="str">
        <f t="shared" si="47"/>
        <v/>
      </c>
      <c r="S60" s="99">
        <f>IF(D60="","",IF(ISTEXT(D60),VLOOKUP(D60,listes!$C$2:$D$44,2,FALSE),""))</f>
        <v>0</v>
      </c>
      <c r="T60" s="100" t="e">
        <f t="shared" si="48"/>
        <v>#DIV/0!</v>
      </c>
      <c r="U60" s="64" t="e">
        <f t="shared" si="49"/>
        <v>#DIV/0!</v>
      </c>
      <c r="V60" s="101" t="e">
        <f t="shared" si="50"/>
        <v>#DIV/0!</v>
      </c>
      <c r="W60" s="102" t="e">
        <f t="shared" si="51"/>
        <v>#DIV/0!</v>
      </c>
      <c r="X60" s="103" t="e">
        <f t="shared" si="39"/>
        <v>#DIV/0!</v>
      </c>
    </row>
    <row r="61" spans="1:29" s="62" customFormat="1" ht="15" customHeight="1" x14ac:dyDescent="0.2">
      <c r="A61" s="210" t="s">
        <v>310</v>
      </c>
      <c r="B61" s="96">
        <v>0</v>
      </c>
      <c r="C61" s="125" t="s">
        <v>241</v>
      </c>
      <c r="D61" s="124" t="s">
        <v>53</v>
      </c>
      <c r="E61" s="96" t="s">
        <v>203</v>
      </c>
      <c r="F61" s="96"/>
      <c r="G61" s="96" t="s">
        <v>52</v>
      </c>
      <c r="H61" s="104">
        <v>4</v>
      </c>
      <c r="I61" s="96">
        <v>1</v>
      </c>
      <c r="J61" s="96">
        <v>5</v>
      </c>
      <c r="K61" s="97">
        <f t="shared" si="35"/>
        <v>210</v>
      </c>
      <c r="L61" s="98" t="e">
        <f t="shared" ref="L61:L62" si="52">IF(J61=1,T61*I61,IF(J61=2,T61*I61,IF(J61=3,T61*I61,IF(J61=4,T61*I61,IF(J61=5,T61*I61,IF(J61=6,T61*I61,IF(J61=7,T61*I61,"")))))))</f>
        <v>#DIV/0!</v>
      </c>
      <c r="M61" s="98" t="e">
        <f t="shared" ref="M61:M62" si="53">IF(J61=4,T61*I61,IF(J61=5,T61*I61,IF(J61=6,T61*I61,IF(J61=7,T61*I61,""))))</f>
        <v>#DIV/0!</v>
      </c>
      <c r="N61" s="98" t="e">
        <f t="shared" ref="N61:N62" si="54">IF(J61=2,T61*I61,IF(J61=3,T61*I61,IF(J61=5,T61*I61,IF(J61=6,T61*I61,IF(J61=7,T61*I61,"")))))</f>
        <v>#DIV/0!</v>
      </c>
      <c r="O61" s="98" t="e">
        <f t="shared" ref="O61:O62" si="55">IF(J61=4,T61*I61,IF(J61=5,T61*I61,IF(J61=6,T61*I61,IF(J61=7,T61*I61,""))))</f>
        <v>#DIV/0!</v>
      </c>
      <c r="P61" s="98" t="e">
        <f t="shared" ref="P61:P62" si="56">IF(J61=3,T61*I61,IF(J61=4,T61*I61,IF(J61=5,T61*I61,IF(J61=6,T61*I61,IF(J61=7,T61*I61,"")))))</f>
        <v>#DIV/0!</v>
      </c>
      <c r="Q61" s="98" t="str">
        <f t="shared" ref="Q61:Q62" si="57">IF(J61=6,T61*I61,IF(J61=7,T61*I61,""))</f>
        <v/>
      </c>
      <c r="R61" s="98" t="str">
        <f t="shared" ref="R61:R62" si="58">IF(J61=7,T61*I61,"")</f>
        <v/>
      </c>
      <c r="S61" s="99">
        <f>IF(D61="","",IF(ISTEXT(D61),VLOOKUP(D61,listes!$C$2:$D$44,2,FALSE),""))</f>
        <v>0</v>
      </c>
      <c r="T61" s="100" t="e">
        <f t="shared" ref="T61:T62" si="59">IF(S61="","",H61/S61)</f>
        <v>#DIV/0!</v>
      </c>
      <c r="U61" s="64" t="e">
        <f t="shared" ref="U61:U62" si="60">IF(T61="","",I61*J61*T61)</f>
        <v>#DIV/0!</v>
      </c>
      <c r="V61" s="101" t="e">
        <f t="shared" ref="V61:V62" si="61">IF(U61="","",K61*T61)</f>
        <v>#DIV/0!</v>
      </c>
      <c r="W61" s="102" t="e">
        <f>IF(H61="","",$W$4*V61)</f>
        <v>#DIV/0!</v>
      </c>
      <c r="X61" s="103" t="e">
        <f t="shared" si="39"/>
        <v>#DIV/0!</v>
      </c>
    </row>
    <row r="62" spans="1:29" s="62" customFormat="1" ht="15" customHeight="1" x14ac:dyDescent="0.2">
      <c r="A62" s="210" t="s">
        <v>310</v>
      </c>
      <c r="B62" s="96">
        <v>0</v>
      </c>
      <c r="C62" s="125" t="s">
        <v>242</v>
      </c>
      <c r="D62" s="124" t="s">
        <v>54</v>
      </c>
      <c r="E62" s="96" t="s">
        <v>203</v>
      </c>
      <c r="F62" s="96"/>
      <c r="G62" s="96" t="s">
        <v>52</v>
      </c>
      <c r="H62" s="104">
        <v>60</v>
      </c>
      <c r="I62" s="96">
        <v>1</v>
      </c>
      <c r="J62" s="96">
        <v>5</v>
      </c>
      <c r="K62" s="97">
        <f t="shared" si="35"/>
        <v>210</v>
      </c>
      <c r="L62" s="98" t="e">
        <f t="shared" si="52"/>
        <v>#DIV/0!</v>
      </c>
      <c r="M62" s="98" t="e">
        <f t="shared" si="53"/>
        <v>#DIV/0!</v>
      </c>
      <c r="N62" s="98" t="e">
        <f t="shared" si="54"/>
        <v>#DIV/0!</v>
      </c>
      <c r="O62" s="98" t="e">
        <f t="shared" si="55"/>
        <v>#DIV/0!</v>
      </c>
      <c r="P62" s="98" t="e">
        <f t="shared" si="56"/>
        <v>#DIV/0!</v>
      </c>
      <c r="Q62" s="98" t="str">
        <f t="shared" si="57"/>
        <v/>
      </c>
      <c r="R62" s="98" t="str">
        <f t="shared" si="58"/>
        <v/>
      </c>
      <c r="S62" s="99">
        <f>IF(D62="","",IF(ISTEXT(D62),VLOOKUP(D62,listes!$C$2:$D$44,2,FALSE),""))</f>
        <v>0</v>
      </c>
      <c r="T62" s="100" t="e">
        <f t="shared" si="59"/>
        <v>#DIV/0!</v>
      </c>
      <c r="U62" s="64" t="e">
        <f t="shared" si="60"/>
        <v>#DIV/0!</v>
      </c>
      <c r="V62" s="101" t="e">
        <f t="shared" si="61"/>
        <v>#DIV/0!</v>
      </c>
      <c r="W62" s="102" t="e">
        <f t="shared" ref="W62" si="62">IF(H62="","",$W$4*V62)</f>
        <v>#DIV/0!</v>
      </c>
      <c r="X62" s="103" t="e">
        <f t="shared" si="39"/>
        <v>#DIV/0!</v>
      </c>
    </row>
    <row r="63" spans="1:29" s="62" customFormat="1" ht="15" customHeight="1" x14ac:dyDescent="0.2">
      <c r="A63" s="210" t="s">
        <v>310</v>
      </c>
      <c r="B63" s="205"/>
      <c r="C63" s="322" t="s">
        <v>374</v>
      </c>
      <c r="D63" s="299"/>
      <c r="E63" s="298"/>
      <c r="F63" s="298"/>
      <c r="G63" s="298"/>
      <c r="H63" s="300"/>
      <c r="I63" s="298"/>
      <c r="J63" s="298"/>
      <c r="K63" s="310"/>
      <c r="L63" s="294"/>
      <c r="M63" s="294"/>
      <c r="N63" s="294"/>
      <c r="O63" s="294"/>
      <c r="P63" s="294"/>
      <c r="Q63" s="294"/>
      <c r="R63" s="294"/>
      <c r="S63" s="305"/>
      <c r="T63" s="295"/>
      <c r="U63" s="296"/>
      <c r="V63" s="297"/>
      <c r="W63" s="309"/>
      <c r="X63" s="309"/>
    </row>
    <row r="64" spans="1:29" s="182" customFormat="1" ht="15" customHeight="1" thickBot="1" x14ac:dyDescent="0.25">
      <c r="A64" s="263"/>
      <c r="B64" s="96">
        <v>0</v>
      </c>
      <c r="C64" s="126" t="s">
        <v>305</v>
      </c>
      <c r="D64" s="206" t="s">
        <v>303</v>
      </c>
      <c r="E64" s="206"/>
      <c r="F64" s="274" t="s">
        <v>306</v>
      </c>
      <c r="G64" s="126"/>
      <c r="H64" s="213">
        <f>SUM(H39:H62)</f>
        <v>418.2</v>
      </c>
      <c r="I64" s="172">
        <v>1</v>
      </c>
      <c r="J64" s="172"/>
      <c r="K64" s="172">
        <v>1</v>
      </c>
      <c r="L64" s="276" t="str">
        <f t="shared" ref="L64" si="63">IF(J64=1,T64*I64,IF(J64=2,T64*I64,IF(J64=3,T64*I64,IF(J64=4,T64*I64,IF(J64=5,T64*I64,IF(J64=6,T64*I64,IF(J64=7,T64*I64,"")))))))</f>
        <v/>
      </c>
      <c r="M64" s="276" t="str">
        <f t="shared" ref="M64" si="64">IF(J64=4,T64*I64,IF(J64=5,T64*I64,IF(J64=6,T64*I64,IF(J64=7,T64*I64,""))))</f>
        <v/>
      </c>
      <c r="N64" s="276" t="str">
        <f t="shared" ref="N64" si="65">IF(J64=2,T64*I64,IF(J64=3,T64*I64,IF(J64=5,T64*I64,IF(J64=6,T64*I64,IF(J64=7,T64*I64,"")))))</f>
        <v/>
      </c>
      <c r="O64" s="276" t="str">
        <f t="shared" ref="O64" si="66">IF(J64=4,T64*I64,IF(J64=5,T64*I64,IF(J64=6,T64*I64,IF(J64=7,T64*I64,""))))</f>
        <v/>
      </c>
      <c r="P64" s="276" t="str">
        <f t="shared" ref="P64" si="67">IF(J64=3,T64*I64,IF(J64=4,T64*I64,IF(J64=5,T64*I64,IF(J64=6,T64*I64,IF(J64=7,T64*I64,"")))))</f>
        <v/>
      </c>
      <c r="Q64" s="276" t="str">
        <f t="shared" ref="Q64" si="68">IF(J64=6,T64*I64,IF(J64=7,T64*I64,""))</f>
        <v/>
      </c>
      <c r="R64" s="276" t="str">
        <f t="shared" ref="R64" si="69">IF(J64=7,T64*I64,"")</f>
        <v/>
      </c>
      <c r="S64" s="275">
        <f>IF(D64="","",IF(ISTEXT(D64),VLOOKUP(D64,listes!$C$2:$D$44,2,FALSE),""))</f>
        <v>0</v>
      </c>
      <c r="T64" s="100" t="e">
        <f t="shared" ref="T64" si="70">IF(S64="","",H64/S64)</f>
        <v>#DIV/0!</v>
      </c>
      <c r="U64" s="64" t="e">
        <f t="shared" ref="U64" si="71">IF(T64="","",I64*J64*T64)</f>
        <v>#DIV/0!</v>
      </c>
      <c r="V64" s="101" t="e">
        <f t="shared" ref="V64" si="72">IF(U64="","",K64*T64)</f>
        <v>#DIV/0!</v>
      </c>
      <c r="W64" s="102" t="e">
        <f t="shared" ref="W64" si="73">IF(H64="","",$W$4*V64)</f>
        <v>#DIV/0!</v>
      </c>
      <c r="X64" s="103" t="e">
        <f t="shared" ref="X64" si="74">IF(W64="","",W64*1.2)</f>
        <v>#DIV/0!</v>
      </c>
      <c r="Y64" s="62"/>
      <c r="Z64" s="62"/>
      <c r="AA64" s="62"/>
      <c r="AB64" s="62"/>
      <c r="AC64" s="62"/>
    </row>
    <row r="65" spans="1:29" s="182" customFormat="1" ht="15" customHeight="1" thickBot="1" x14ac:dyDescent="0.25">
      <c r="A65" s="382" t="s">
        <v>45</v>
      </c>
      <c r="B65" s="383"/>
      <c r="C65" s="281" t="s">
        <v>329</v>
      </c>
      <c r="D65" s="18"/>
      <c r="E65" s="105"/>
      <c r="F65" s="105"/>
      <c r="G65" s="106"/>
      <c r="H65" s="278">
        <f>SUM(H39:H63)</f>
        <v>418.2</v>
      </c>
      <c r="I65" s="107"/>
      <c r="J65" s="108"/>
      <c r="K65" s="109"/>
      <c r="L65" s="110" t="e">
        <f>SUM(L39:L64)</f>
        <v>#DIV/0!</v>
      </c>
      <c r="M65" s="110" t="e">
        <f t="shared" ref="M65:R65" si="75">SUM(M39:M64)</f>
        <v>#DIV/0!</v>
      </c>
      <c r="N65" s="110" t="e">
        <f t="shared" si="75"/>
        <v>#DIV/0!</v>
      </c>
      <c r="O65" s="110" t="e">
        <f t="shared" si="75"/>
        <v>#DIV/0!</v>
      </c>
      <c r="P65" s="110" t="e">
        <f t="shared" si="75"/>
        <v>#DIV/0!</v>
      </c>
      <c r="Q65" s="110">
        <f t="shared" si="75"/>
        <v>0</v>
      </c>
      <c r="R65" s="110">
        <f t="shared" si="75"/>
        <v>0</v>
      </c>
      <c r="S65" s="111" t="e">
        <f>IF(T65=0,0,H65/T65)</f>
        <v>#DIV/0!</v>
      </c>
      <c r="T65" s="110" t="e">
        <f t="shared" ref="T65" si="76">SUM(T39:T64)</f>
        <v>#DIV/0!</v>
      </c>
      <c r="U65" s="110" t="e">
        <f t="shared" ref="U65" si="77">SUM(U39:U64)</f>
        <v>#DIV/0!</v>
      </c>
      <c r="V65" s="110" t="e">
        <f t="shared" ref="V65" si="78">SUM(V39:V64)</f>
        <v>#DIV/0!</v>
      </c>
      <c r="W65" s="328" t="e">
        <f t="shared" ref="W65" si="79">SUM(W39:W64)</f>
        <v>#DIV/0!</v>
      </c>
      <c r="X65" s="328" t="e">
        <f t="shared" ref="X65" si="80">SUM(X39:X64)</f>
        <v>#DIV/0!</v>
      </c>
      <c r="Y65" s="62"/>
      <c r="Z65" s="62"/>
      <c r="AA65" s="62"/>
      <c r="AB65" s="62"/>
      <c r="AC65" s="62"/>
    </row>
    <row r="66" spans="1:29" s="182" customFormat="1" ht="15" customHeight="1" thickTop="1" thickBot="1" x14ac:dyDescent="0.25">
      <c r="A66" s="210" t="s">
        <v>310</v>
      </c>
      <c r="B66" s="325"/>
      <c r="C66" s="323" t="s">
        <v>343</v>
      </c>
      <c r="D66" s="264"/>
      <c r="E66" s="265"/>
      <c r="F66" s="265"/>
      <c r="G66" s="205"/>
      <c r="H66" s="10"/>
      <c r="I66" s="205"/>
      <c r="J66" s="205"/>
      <c r="K66" s="271"/>
      <c r="L66" s="98"/>
      <c r="M66" s="98"/>
      <c r="N66" s="98"/>
      <c r="O66" s="98"/>
      <c r="P66" s="98"/>
      <c r="Q66" s="98"/>
      <c r="R66" s="98"/>
      <c r="S66" s="171"/>
      <c r="T66" s="272"/>
      <c r="U66" s="273"/>
      <c r="V66" s="327"/>
      <c r="W66" s="324"/>
      <c r="X66" s="324">
        <f>W66*1.2</f>
        <v>0</v>
      </c>
      <c r="Y66" s="62"/>
      <c r="Z66" s="62"/>
      <c r="AA66" s="62"/>
      <c r="AB66" s="62"/>
      <c r="AC66" s="62"/>
    </row>
    <row r="67" spans="1:29" s="182" customFormat="1" ht="15" customHeight="1" thickTop="1" thickBot="1" x14ac:dyDescent="0.25">
      <c r="A67" s="385" t="s">
        <v>346</v>
      </c>
      <c r="B67" s="386"/>
      <c r="C67" s="9" t="str">
        <f>C37</f>
        <v>SESSAD LES PIERIDES et SEES LES FARFADETS LA VALETTE - ouverture 365 jours /an</v>
      </c>
      <c r="D67" s="8"/>
      <c r="E67" s="95"/>
      <c r="F67" s="326" t="s">
        <v>345</v>
      </c>
      <c r="G67" s="117"/>
      <c r="H67" s="212">
        <f>SUM(H65,H64)</f>
        <v>836.4</v>
      </c>
      <c r="I67" s="118"/>
      <c r="J67" s="118"/>
      <c r="K67" s="119"/>
      <c r="L67" s="120" t="e">
        <f>SUM(L65,L66)</f>
        <v>#DIV/0!</v>
      </c>
      <c r="M67" s="120" t="e">
        <f t="shared" ref="M67:R67" si="81">SUM(M65,M66)</f>
        <v>#DIV/0!</v>
      </c>
      <c r="N67" s="120" t="e">
        <f t="shared" si="81"/>
        <v>#DIV/0!</v>
      </c>
      <c r="O67" s="120" t="e">
        <f t="shared" si="81"/>
        <v>#DIV/0!</v>
      </c>
      <c r="P67" s="120" t="e">
        <f t="shared" si="81"/>
        <v>#DIV/0!</v>
      </c>
      <c r="Q67" s="120">
        <f t="shared" si="81"/>
        <v>0</v>
      </c>
      <c r="R67" s="120">
        <f t="shared" si="81"/>
        <v>0</v>
      </c>
      <c r="S67" s="290"/>
      <c r="T67" s="120" t="e">
        <f>T65</f>
        <v>#DIV/0!</v>
      </c>
      <c r="U67" s="120" t="e">
        <f>SUM(U66,U65)</f>
        <v>#DIV/0!</v>
      </c>
      <c r="V67" s="120" t="e">
        <f>SUM(V65:V66)</f>
        <v>#DIV/0!</v>
      </c>
      <c r="W67" s="291" t="e">
        <f>SUM(W65:W66)</f>
        <v>#DIV/0!</v>
      </c>
      <c r="X67" s="291" t="e">
        <f t="shared" ref="X67" si="82">SUM(X65:X66)</f>
        <v>#DIV/0!</v>
      </c>
      <c r="Y67" s="62"/>
      <c r="Z67" s="62"/>
      <c r="AA67" s="62"/>
      <c r="AB67" s="62"/>
      <c r="AC67" s="62"/>
    </row>
    <row r="68" spans="1:29" s="62" customFormat="1" ht="15" customHeight="1" thickTop="1" thickBot="1" x14ac:dyDescent="0.25">
      <c r="A68" s="208"/>
      <c r="B68" s="65"/>
      <c r="C68" s="63"/>
      <c r="D68" s="63"/>
      <c r="E68" s="65"/>
      <c r="F68" s="65"/>
      <c r="G68" s="65"/>
      <c r="H68" s="74"/>
      <c r="I68" s="65"/>
      <c r="J68" s="65"/>
      <c r="K68" s="75"/>
      <c r="L68" s="76"/>
      <c r="M68" s="76"/>
      <c r="N68" s="76"/>
      <c r="O68" s="76"/>
      <c r="P68" s="76"/>
      <c r="Q68" s="76"/>
      <c r="R68" s="76"/>
      <c r="S68" s="65"/>
      <c r="T68" s="76"/>
      <c r="U68" s="76"/>
      <c r="V68" s="76"/>
      <c r="W68" s="121"/>
      <c r="X68" s="76"/>
    </row>
    <row r="69" spans="1:29" s="62" customFormat="1" ht="39" customHeight="1" thickTop="1" thickBot="1" x14ac:dyDescent="0.25">
      <c r="A69" s="426" t="s">
        <v>0</v>
      </c>
      <c r="B69" s="422" t="s">
        <v>44</v>
      </c>
      <c r="C69" s="93" t="s">
        <v>363</v>
      </c>
      <c r="D69" s="424" t="s">
        <v>2</v>
      </c>
      <c r="E69" s="418" t="s">
        <v>22</v>
      </c>
      <c r="F69" s="368"/>
      <c r="G69" s="434" t="s">
        <v>3</v>
      </c>
      <c r="H69" s="416" t="s">
        <v>4</v>
      </c>
      <c r="I69" s="393" t="s">
        <v>92</v>
      </c>
      <c r="J69" s="391" t="s">
        <v>5</v>
      </c>
      <c r="K69" s="420" t="s">
        <v>49</v>
      </c>
      <c r="L69" s="388" t="s">
        <v>6</v>
      </c>
      <c r="M69" s="389"/>
      <c r="N69" s="389"/>
      <c r="O69" s="389"/>
      <c r="P69" s="389"/>
      <c r="Q69" s="389"/>
      <c r="R69" s="390"/>
      <c r="S69" s="395" t="s">
        <v>7</v>
      </c>
      <c r="T69" s="412" t="s">
        <v>8</v>
      </c>
      <c r="U69" s="414" t="s">
        <v>9</v>
      </c>
      <c r="V69" s="436" t="s">
        <v>10</v>
      </c>
      <c r="W69" s="446" t="s">
        <v>11</v>
      </c>
      <c r="X69" s="444" t="s">
        <v>12</v>
      </c>
    </row>
    <row r="70" spans="1:29" s="62" customFormat="1" ht="15" customHeight="1" thickTop="1" thickBot="1" x14ac:dyDescent="0.25">
      <c r="A70" s="427"/>
      <c r="B70" s="423"/>
      <c r="C70" s="370" t="s">
        <v>1</v>
      </c>
      <c r="D70" s="425"/>
      <c r="E70" s="419"/>
      <c r="F70" s="369"/>
      <c r="G70" s="435"/>
      <c r="H70" s="417"/>
      <c r="I70" s="394"/>
      <c r="J70" s="392"/>
      <c r="K70" s="421"/>
      <c r="L70" s="122" t="s">
        <v>13</v>
      </c>
      <c r="M70" s="122" t="s">
        <v>14</v>
      </c>
      <c r="N70" s="122" t="s">
        <v>15</v>
      </c>
      <c r="O70" s="122" t="s">
        <v>16</v>
      </c>
      <c r="P70" s="122" t="s">
        <v>17</v>
      </c>
      <c r="Q70" s="122" t="s">
        <v>18</v>
      </c>
      <c r="R70" s="122" t="s">
        <v>19</v>
      </c>
      <c r="S70" s="396"/>
      <c r="T70" s="413"/>
      <c r="U70" s="415"/>
      <c r="V70" s="437"/>
      <c r="W70" s="447"/>
      <c r="X70" s="445"/>
    </row>
    <row r="71" spans="1:29" s="62" customFormat="1" ht="15" customHeight="1" thickTop="1" x14ac:dyDescent="0.2">
      <c r="A71" s="210" t="s">
        <v>310</v>
      </c>
      <c r="B71" s="96">
        <v>0</v>
      </c>
      <c r="C71" s="125" t="s">
        <v>366</v>
      </c>
      <c r="D71" s="124" t="s">
        <v>50</v>
      </c>
      <c r="E71" s="96" t="s">
        <v>203</v>
      </c>
      <c r="F71" s="96"/>
      <c r="G71" s="96"/>
      <c r="H71" s="104">
        <v>16.27</v>
      </c>
      <c r="I71" s="96">
        <v>1</v>
      </c>
      <c r="J71" s="96">
        <v>2</v>
      </c>
      <c r="K71" s="97">
        <f t="shared" ref="K71:K92" si="83">IF(J71&lt;&gt;0,(I71*J71)*42,"")</f>
        <v>84</v>
      </c>
      <c r="L71" s="98" t="e">
        <f t="shared" ref="L71:L92" si="84">IF(J71=1,T71*I71,IF(J71=2,T71*I71,IF(J71=3,T71*I71,IF(J71=4,T71*I71,IF(J71=5,T71*I71,IF(J71=6,T71*I71,IF(J71=7,T71*I71,"")))))))</f>
        <v>#DIV/0!</v>
      </c>
      <c r="M71" s="98" t="str">
        <f t="shared" ref="M71:M92" si="85">IF(J71=4,T71*I71,IF(J71=5,T71*I71,IF(J71=6,T71*I71,IF(J71=7,T71*I71,""))))</f>
        <v/>
      </c>
      <c r="N71" s="98" t="e">
        <f t="shared" ref="N71:N92" si="86">IF(J71=2,T71*I71,IF(J71=3,T71*I71,IF(J71=5,T71*I71,IF(J71=6,T71*I71,IF(J71=7,T71*I71,"")))))</f>
        <v>#DIV/0!</v>
      </c>
      <c r="O71" s="98" t="str">
        <f t="shared" ref="O71:O92" si="87">IF(J71=4,T71*I71,IF(J71=5,T71*I71,IF(J71=6,T71*I71,IF(J71=7,T71*I71,""))))</f>
        <v/>
      </c>
      <c r="P71" s="98" t="str">
        <f t="shared" ref="P71:P92" si="88">IF(J71=3,T71*I71,IF(J71=4,T71*I71,IF(J71=5,T71*I71,IF(J71=6,T71*I71,IF(J71=7,T71*I71,"")))))</f>
        <v/>
      </c>
      <c r="Q71" s="98" t="str">
        <f t="shared" ref="Q71:Q92" si="89">IF(J71=6,T71*I71,IF(J71=7,T71*I71,""))</f>
        <v/>
      </c>
      <c r="R71" s="98" t="str">
        <f t="shared" ref="R71:R92" si="90">IF(J71=7,T71*I71,"")</f>
        <v/>
      </c>
      <c r="S71" s="99">
        <f>IF(D71="","",IF(ISTEXT(D71),VLOOKUP(D71,listes!$C$2:$D$44,2,FALSE),""))</f>
        <v>0</v>
      </c>
      <c r="T71" s="100" t="e">
        <f t="shared" ref="T71:T92" si="91">IF(S71="","",H71/S71)</f>
        <v>#DIV/0!</v>
      </c>
      <c r="U71" s="64" t="e">
        <f t="shared" ref="U71:U92" si="92">IF(T71="","",I71*J71*T71)</f>
        <v>#DIV/0!</v>
      </c>
      <c r="V71" s="101" t="e">
        <f t="shared" ref="V71:V92" si="93">IF(U71="","",K71*T71)</f>
        <v>#DIV/0!</v>
      </c>
      <c r="W71" s="102" t="e">
        <f>IF(H71="","",$W$4*V71)</f>
        <v>#DIV/0!</v>
      </c>
      <c r="X71" s="103" t="e">
        <f>IF(W71="","",W71*1.2)</f>
        <v>#DIV/0!</v>
      </c>
    </row>
    <row r="72" spans="1:29" s="62" customFormat="1" ht="15" customHeight="1" x14ac:dyDescent="0.2">
      <c r="A72" s="210" t="s">
        <v>310</v>
      </c>
      <c r="B72" s="96">
        <v>0</v>
      </c>
      <c r="C72" s="125" t="s">
        <v>373</v>
      </c>
      <c r="D72" s="124" t="s">
        <v>50</v>
      </c>
      <c r="E72" s="96" t="s">
        <v>202</v>
      </c>
      <c r="F72" s="96"/>
      <c r="G72" s="96"/>
      <c r="H72" s="104">
        <v>34.82</v>
      </c>
      <c r="I72" s="96">
        <v>1</v>
      </c>
      <c r="J72" s="96">
        <v>2</v>
      </c>
      <c r="K72" s="97">
        <f t="shared" si="83"/>
        <v>84</v>
      </c>
      <c r="L72" s="98" t="e">
        <f t="shared" si="84"/>
        <v>#DIV/0!</v>
      </c>
      <c r="M72" s="98" t="str">
        <f t="shared" si="85"/>
        <v/>
      </c>
      <c r="N72" s="98" t="e">
        <f t="shared" si="86"/>
        <v>#DIV/0!</v>
      </c>
      <c r="O72" s="98" t="str">
        <f t="shared" si="87"/>
        <v/>
      </c>
      <c r="P72" s="98" t="str">
        <f t="shared" si="88"/>
        <v/>
      </c>
      <c r="Q72" s="98" t="str">
        <f t="shared" si="89"/>
        <v/>
      </c>
      <c r="R72" s="98" t="str">
        <f t="shared" si="90"/>
        <v/>
      </c>
      <c r="S72" s="99">
        <f>IF(D72="","",IF(ISTEXT(D72),VLOOKUP(D72,listes!$C$2:$D$44,2,FALSE),""))</f>
        <v>0</v>
      </c>
      <c r="T72" s="100" t="e">
        <f t="shared" si="91"/>
        <v>#DIV/0!</v>
      </c>
      <c r="U72" s="64" t="e">
        <f t="shared" si="92"/>
        <v>#DIV/0!</v>
      </c>
      <c r="V72" s="101" t="e">
        <f t="shared" si="93"/>
        <v>#DIV/0!</v>
      </c>
      <c r="W72" s="102" t="e">
        <f t="shared" ref="W72:W92" si="94">IF(H72="","",$W$4*V72)</f>
        <v>#DIV/0!</v>
      </c>
      <c r="X72" s="103" t="e">
        <f t="shared" ref="X72:X92" si="95">IF(W72="","",W72*1.2)</f>
        <v>#DIV/0!</v>
      </c>
    </row>
    <row r="73" spans="1:29" s="62" customFormat="1" ht="15" customHeight="1" x14ac:dyDescent="0.2">
      <c r="A73" s="210" t="s">
        <v>310</v>
      </c>
      <c r="B73" s="96">
        <v>0</v>
      </c>
      <c r="C73" s="125" t="s">
        <v>375</v>
      </c>
      <c r="D73" s="124" t="s">
        <v>84</v>
      </c>
      <c r="E73" s="96" t="s">
        <v>203</v>
      </c>
      <c r="F73" s="96"/>
      <c r="G73" s="96"/>
      <c r="H73" s="104">
        <v>12.65</v>
      </c>
      <c r="I73" s="96">
        <v>1</v>
      </c>
      <c r="J73" s="96">
        <v>2</v>
      </c>
      <c r="K73" s="97">
        <f t="shared" si="83"/>
        <v>84</v>
      </c>
      <c r="L73" s="98" t="e">
        <f t="shared" si="84"/>
        <v>#DIV/0!</v>
      </c>
      <c r="M73" s="98" t="str">
        <f t="shared" si="85"/>
        <v/>
      </c>
      <c r="N73" s="98" t="e">
        <f t="shared" si="86"/>
        <v>#DIV/0!</v>
      </c>
      <c r="O73" s="98" t="str">
        <f t="shared" si="87"/>
        <v/>
      </c>
      <c r="P73" s="98" t="str">
        <f t="shared" si="88"/>
        <v/>
      </c>
      <c r="Q73" s="98" t="str">
        <f t="shared" si="89"/>
        <v/>
      </c>
      <c r="R73" s="98" t="str">
        <f t="shared" si="90"/>
        <v/>
      </c>
      <c r="S73" s="99">
        <f>IF(D73="","",IF(ISTEXT(D73),VLOOKUP(D73,listes!$C$2:$D$44,2,FALSE),""))</f>
        <v>0</v>
      </c>
      <c r="T73" s="100" t="e">
        <f>IF(S73="","",H73/S73)</f>
        <v>#DIV/0!</v>
      </c>
      <c r="U73" s="64" t="e">
        <f t="shared" si="92"/>
        <v>#DIV/0!</v>
      </c>
      <c r="V73" s="101" t="e">
        <f t="shared" si="93"/>
        <v>#DIV/0!</v>
      </c>
      <c r="W73" s="102" t="e">
        <f t="shared" si="94"/>
        <v>#DIV/0!</v>
      </c>
      <c r="X73" s="103" t="e">
        <f t="shared" si="95"/>
        <v>#DIV/0!</v>
      </c>
    </row>
    <row r="74" spans="1:29" s="62" customFormat="1" ht="15" customHeight="1" x14ac:dyDescent="0.2">
      <c r="A74" s="210" t="s">
        <v>310</v>
      </c>
      <c r="B74" s="96">
        <v>0</v>
      </c>
      <c r="C74" s="125" t="s">
        <v>376</v>
      </c>
      <c r="D74" s="124" t="s">
        <v>50</v>
      </c>
      <c r="E74" s="96" t="s">
        <v>203</v>
      </c>
      <c r="F74" s="96"/>
      <c r="G74" s="96"/>
      <c r="H74" s="104">
        <v>15.61</v>
      </c>
      <c r="I74" s="96">
        <v>1</v>
      </c>
      <c r="J74" s="96">
        <v>2</v>
      </c>
      <c r="K74" s="97">
        <f t="shared" si="83"/>
        <v>84</v>
      </c>
      <c r="L74" s="98" t="e">
        <f t="shared" si="84"/>
        <v>#DIV/0!</v>
      </c>
      <c r="M74" s="98" t="str">
        <f t="shared" si="85"/>
        <v/>
      </c>
      <c r="N74" s="98" t="e">
        <f t="shared" si="86"/>
        <v>#DIV/0!</v>
      </c>
      <c r="O74" s="98" t="str">
        <f t="shared" si="87"/>
        <v/>
      </c>
      <c r="P74" s="98" t="str">
        <f t="shared" si="88"/>
        <v/>
      </c>
      <c r="Q74" s="98" t="str">
        <f t="shared" si="89"/>
        <v/>
      </c>
      <c r="R74" s="98" t="str">
        <f t="shared" si="90"/>
        <v/>
      </c>
      <c r="S74" s="99">
        <f>IF(D74="","",IF(ISTEXT(D74),VLOOKUP(D74,listes!$C$2:$D$44,2,FALSE),""))</f>
        <v>0</v>
      </c>
      <c r="T74" s="100" t="e">
        <f t="shared" si="91"/>
        <v>#DIV/0!</v>
      </c>
      <c r="U74" s="64" t="e">
        <f t="shared" si="92"/>
        <v>#DIV/0!</v>
      </c>
      <c r="V74" s="101" t="e">
        <f t="shared" si="93"/>
        <v>#DIV/0!</v>
      </c>
      <c r="W74" s="102" t="e">
        <f t="shared" si="94"/>
        <v>#DIV/0!</v>
      </c>
      <c r="X74" s="103" t="e">
        <f t="shared" si="95"/>
        <v>#DIV/0!</v>
      </c>
    </row>
    <row r="75" spans="1:29" s="62" customFormat="1" ht="15" customHeight="1" x14ac:dyDescent="0.2">
      <c r="A75" s="210" t="s">
        <v>310</v>
      </c>
      <c r="B75" s="96">
        <v>0</v>
      </c>
      <c r="C75" s="125" t="s">
        <v>361</v>
      </c>
      <c r="D75" s="124" t="s">
        <v>50</v>
      </c>
      <c r="E75" s="96" t="s">
        <v>203</v>
      </c>
      <c r="F75" s="96"/>
      <c r="G75" s="96"/>
      <c r="H75" s="104">
        <v>34.630000000000003</v>
      </c>
      <c r="I75" s="96">
        <v>1</v>
      </c>
      <c r="J75" s="96">
        <v>2</v>
      </c>
      <c r="K75" s="97">
        <f t="shared" si="83"/>
        <v>84</v>
      </c>
      <c r="L75" s="98" t="e">
        <f t="shared" si="84"/>
        <v>#DIV/0!</v>
      </c>
      <c r="M75" s="98" t="str">
        <f t="shared" si="85"/>
        <v/>
      </c>
      <c r="N75" s="98" t="e">
        <f t="shared" si="86"/>
        <v>#DIV/0!</v>
      </c>
      <c r="O75" s="98" t="str">
        <f t="shared" si="87"/>
        <v/>
      </c>
      <c r="P75" s="98" t="str">
        <f t="shared" si="88"/>
        <v/>
      </c>
      <c r="Q75" s="98" t="str">
        <f t="shared" si="89"/>
        <v/>
      </c>
      <c r="R75" s="98" t="str">
        <f t="shared" si="90"/>
        <v/>
      </c>
      <c r="S75" s="99">
        <f>IF(D75="","",IF(ISTEXT(D75),VLOOKUP(D75,listes!$C$2:$D$44,2,FALSE),""))</f>
        <v>0</v>
      </c>
      <c r="T75" s="100" t="e">
        <f t="shared" si="91"/>
        <v>#DIV/0!</v>
      </c>
      <c r="U75" s="64" t="e">
        <f t="shared" si="92"/>
        <v>#DIV/0!</v>
      </c>
      <c r="V75" s="101" t="e">
        <f t="shared" si="93"/>
        <v>#DIV/0!</v>
      </c>
      <c r="W75" s="102" t="e">
        <f t="shared" si="94"/>
        <v>#DIV/0!</v>
      </c>
      <c r="X75" s="103" t="e">
        <f t="shared" si="95"/>
        <v>#DIV/0!</v>
      </c>
    </row>
    <row r="76" spans="1:29" s="62" customFormat="1" ht="15" customHeight="1" x14ac:dyDescent="0.2">
      <c r="A76" s="210" t="s">
        <v>310</v>
      </c>
      <c r="B76" s="96">
        <v>0</v>
      </c>
      <c r="C76" s="125" t="s">
        <v>367</v>
      </c>
      <c r="D76" s="124" t="s">
        <v>56</v>
      </c>
      <c r="E76" s="96" t="s">
        <v>203</v>
      </c>
      <c r="F76" s="96"/>
      <c r="G76" s="96"/>
      <c r="H76" s="104">
        <v>13.82</v>
      </c>
      <c r="I76" s="96">
        <v>1</v>
      </c>
      <c r="J76" s="96">
        <v>2</v>
      </c>
      <c r="K76" s="97">
        <f t="shared" si="83"/>
        <v>84</v>
      </c>
      <c r="L76" s="98" t="e">
        <f t="shared" si="84"/>
        <v>#DIV/0!</v>
      </c>
      <c r="M76" s="98" t="str">
        <f t="shared" si="85"/>
        <v/>
      </c>
      <c r="N76" s="98" t="e">
        <f t="shared" si="86"/>
        <v>#DIV/0!</v>
      </c>
      <c r="O76" s="98" t="str">
        <f t="shared" si="87"/>
        <v/>
      </c>
      <c r="P76" s="98" t="str">
        <f t="shared" si="88"/>
        <v/>
      </c>
      <c r="Q76" s="98" t="str">
        <f t="shared" si="89"/>
        <v/>
      </c>
      <c r="R76" s="98" t="str">
        <f t="shared" si="90"/>
        <v/>
      </c>
      <c r="S76" s="99">
        <f>IF(D76="","",IF(ISTEXT(D76),VLOOKUP(D76,listes!$C$2:$D$44,2,FALSE),""))</f>
        <v>0</v>
      </c>
      <c r="T76" s="100" t="e">
        <f t="shared" si="91"/>
        <v>#DIV/0!</v>
      </c>
      <c r="U76" s="64" t="e">
        <f t="shared" si="92"/>
        <v>#DIV/0!</v>
      </c>
      <c r="V76" s="101" t="e">
        <f t="shared" si="93"/>
        <v>#DIV/0!</v>
      </c>
      <c r="W76" s="102" t="e">
        <f t="shared" si="94"/>
        <v>#DIV/0!</v>
      </c>
      <c r="X76" s="103" t="e">
        <f t="shared" si="95"/>
        <v>#DIV/0!</v>
      </c>
    </row>
    <row r="77" spans="1:29" s="62" customFormat="1" ht="15" customHeight="1" x14ac:dyDescent="0.2">
      <c r="A77" s="210" t="s">
        <v>310</v>
      </c>
      <c r="B77" s="96">
        <v>0</v>
      </c>
      <c r="C77" s="125" t="s">
        <v>368</v>
      </c>
      <c r="D77" s="124" t="s">
        <v>53</v>
      </c>
      <c r="E77" s="96" t="s">
        <v>203</v>
      </c>
      <c r="F77" s="96"/>
      <c r="G77" s="96"/>
      <c r="H77" s="104">
        <v>6.42</v>
      </c>
      <c r="I77" s="96">
        <v>1</v>
      </c>
      <c r="J77" s="96">
        <v>5</v>
      </c>
      <c r="K77" s="97">
        <f t="shared" si="83"/>
        <v>210</v>
      </c>
      <c r="L77" s="98" t="e">
        <f t="shared" si="84"/>
        <v>#DIV/0!</v>
      </c>
      <c r="M77" s="98" t="e">
        <f t="shared" si="85"/>
        <v>#DIV/0!</v>
      </c>
      <c r="N77" s="98" t="e">
        <f t="shared" si="86"/>
        <v>#DIV/0!</v>
      </c>
      <c r="O77" s="98" t="e">
        <f t="shared" si="87"/>
        <v>#DIV/0!</v>
      </c>
      <c r="P77" s="98" t="e">
        <f t="shared" si="88"/>
        <v>#DIV/0!</v>
      </c>
      <c r="Q77" s="98" t="str">
        <f t="shared" si="89"/>
        <v/>
      </c>
      <c r="R77" s="98" t="str">
        <f t="shared" si="90"/>
        <v/>
      </c>
      <c r="S77" s="99">
        <f>IF(D77="","",IF(ISTEXT(D77),VLOOKUP(D77,listes!$C$2:$D$44,2,FALSE),""))</f>
        <v>0</v>
      </c>
      <c r="T77" s="100" t="e">
        <f t="shared" si="91"/>
        <v>#DIV/0!</v>
      </c>
      <c r="U77" s="64" t="e">
        <f t="shared" si="92"/>
        <v>#DIV/0!</v>
      </c>
      <c r="V77" s="101" t="e">
        <f t="shared" si="93"/>
        <v>#DIV/0!</v>
      </c>
      <c r="W77" s="102" t="e">
        <f t="shared" si="94"/>
        <v>#DIV/0!</v>
      </c>
      <c r="X77" s="103" t="e">
        <f t="shared" si="95"/>
        <v>#DIV/0!</v>
      </c>
    </row>
    <row r="78" spans="1:29" s="62" customFormat="1" ht="15" customHeight="1" x14ac:dyDescent="0.2">
      <c r="A78" s="210" t="s">
        <v>310</v>
      </c>
      <c r="B78" s="96">
        <v>0</v>
      </c>
      <c r="C78" s="125" t="s">
        <v>386</v>
      </c>
      <c r="D78" s="124" t="s">
        <v>55</v>
      </c>
      <c r="E78" s="96" t="s">
        <v>203</v>
      </c>
      <c r="F78" s="96"/>
      <c r="G78" s="96"/>
      <c r="H78" s="104">
        <v>4.7</v>
      </c>
      <c r="I78" s="96">
        <v>1</v>
      </c>
      <c r="J78" s="96">
        <v>5</v>
      </c>
      <c r="K78" s="97">
        <f t="shared" si="83"/>
        <v>210</v>
      </c>
      <c r="L78" s="98" t="e">
        <f t="shared" si="84"/>
        <v>#DIV/0!</v>
      </c>
      <c r="M78" s="98" t="e">
        <f t="shared" si="85"/>
        <v>#DIV/0!</v>
      </c>
      <c r="N78" s="98" t="e">
        <f t="shared" si="86"/>
        <v>#DIV/0!</v>
      </c>
      <c r="O78" s="98" t="e">
        <f t="shared" si="87"/>
        <v>#DIV/0!</v>
      </c>
      <c r="P78" s="98" t="e">
        <f t="shared" si="88"/>
        <v>#DIV/0!</v>
      </c>
      <c r="Q78" s="98" t="str">
        <f t="shared" si="89"/>
        <v/>
      </c>
      <c r="R78" s="98" t="str">
        <f t="shared" si="90"/>
        <v/>
      </c>
      <c r="S78" s="99">
        <f>IF(D78="","",IF(ISTEXT(D78),VLOOKUP(D78,listes!$C$2:$D$44,2,FALSE),""))</f>
        <v>0</v>
      </c>
      <c r="T78" s="100" t="e">
        <f t="shared" si="91"/>
        <v>#DIV/0!</v>
      </c>
      <c r="U78" s="64" t="e">
        <f t="shared" si="92"/>
        <v>#DIV/0!</v>
      </c>
      <c r="V78" s="101" t="e">
        <f t="shared" si="93"/>
        <v>#DIV/0!</v>
      </c>
      <c r="W78" s="102" t="e">
        <f t="shared" si="94"/>
        <v>#DIV/0!</v>
      </c>
      <c r="X78" s="103" t="e">
        <f t="shared" si="95"/>
        <v>#DIV/0!</v>
      </c>
    </row>
    <row r="79" spans="1:29" s="62" customFormat="1" ht="15" customHeight="1" x14ac:dyDescent="0.2">
      <c r="A79" s="210" t="s">
        <v>310</v>
      </c>
      <c r="B79" s="96">
        <v>0</v>
      </c>
      <c r="C79" s="125" t="s">
        <v>372</v>
      </c>
      <c r="D79" s="124" t="s">
        <v>54</v>
      </c>
      <c r="E79" s="96" t="s">
        <v>203</v>
      </c>
      <c r="F79" s="96"/>
      <c r="G79" s="96"/>
      <c r="H79" s="104">
        <v>22.27</v>
      </c>
      <c r="I79" s="96">
        <v>2</v>
      </c>
      <c r="J79" s="96">
        <v>5</v>
      </c>
      <c r="K79" s="97">
        <f t="shared" si="83"/>
        <v>420</v>
      </c>
      <c r="L79" s="98" t="e">
        <f t="shared" si="84"/>
        <v>#DIV/0!</v>
      </c>
      <c r="M79" s="98" t="e">
        <f t="shared" si="85"/>
        <v>#DIV/0!</v>
      </c>
      <c r="N79" s="98" t="e">
        <f t="shared" si="86"/>
        <v>#DIV/0!</v>
      </c>
      <c r="O79" s="98" t="e">
        <f t="shared" si="87"/>
        <v>#DIV/0!</v>
      </c>
      <c r="P79" s="98" t="e">
        <f t="shared" si="88"/>
        <v>#DIV/0!</v>
      </c>
      <c r="Q79" s="98" t="str">
        <f t="shared" si="89"/>
        <v/>
      </c>
      <c r="R79" s="98" t="str">
        <f t="shared" si="90"/>
        <v/>
      </c>
      <c r="S79" s="99">
        <f>IF(D79="","",IF(ISTEXT(D79),VLOOKUP(D79,listes!$C$2:$D$44,2,FALSE),""))</f>
        <v>0</v>
      </c>
      <c r="T79" s="100" t="e">
        <f t="shared" si="91"/>
        <v>#DIV/0!</v>
      </c>
      <c r="U79" s="64" t="e">
        <f t="shared" si="92"/>
        <v>#DIV/0!</v>
      </c>
      <c r="V79" s="101" t="e">
        <f t="shared" si="93"/>
        <v>#DIV/0!</v>
      </c>
      <c r="W79" s="102" t="e">
        <f t="shared" si="94"/>
        <v>#DIV/0!</v>
      </c>
      <c r="X79" s="103" t="e">
        <f t="shared" si="95"/>
        <v>#DIV/0!</v>
      </c>
    </row>
    <row r="80" spans="1:29" s="62" customFormat="1" ht="15" customHeight="1" x14ac:dyDescent="0.2">
      <c r="A80" s="210" t="s">
        <v>310</v>
      </c>
      <c r="B80" s="96">
        <v>1</v>
      </c>
      <c r="C80" s="125" t="s">
        <v>369</v>
      </c>
      <c r="D80" s="124" t="s">
        <v>50</v>
      </c>
      <c r="E80" s="96" t="s">
        <v>202</v>
      </c>
      <c r="F80" s="96"/>
      <c r="G80" s="96"/>
      <c r="H80" s="104">
        <v>12.44</v>
      </c>
      <c r="I80" s="96">
        <v>1</v>
      </c>
      <c r="J80" s="96">
        <v>2</v>
      </c>
      <c r="K80" s="97">
        <f t="shared" si="83"/>
        <v>84</v>
      </c>
      <c r="L80" s="98" t="e">
        <f t="shared" si="84"/>
        <v>#DIV/0!</v>
      </c>
      <c r="M80" s="98" t="str">
        <f t="shared" si="85"/>
        <v/>
      </c>
      <c r="N80" s="98" t="e">
        <f t="shared" si="86"/>
        <v>#DIV/0!</v>
      </c>
      <c r="O80" s="98" t="str">
        <f t="shared" si="87"/>
        <v/>
      </c>
      <c r="P80" s="98" t="str">
        <f t="shared" si="88"/>
        <v/>
      </c>
      <c r="Q80" s="98" t="str">
        <f t="shared" si="89"/>
        <v/>
      </c>
      <c r="R80" s="98" t="str">
        <f t="shared" si="90"/>
        <v/>
      </c>
      <c r="S80" s="99">
        <f>IF(D80="","",IF(ISTEXT(D80),VLOOKUP(D80,listes!$C$2:$D$44,2,FALSE),""))</f>
        <v>0</v>
      </c>
      <c r="T80" s="100" t="e">
        <f t="shared" si="91"/>
        <v>#DIV/0!</v>
      </c>
      <c r="U80" s="64" t="e">
        <f t="shared" si="92"/>
        <v>#DIV/0!</v>
      </c>
      <c r="V80" s="101" t="e">
        <f t="shared" si="93"/>
        <v>#DIV/0!</v>
      </c>
      <c r="W80" s="102" t="e">
        <f t="shared" si="94"/>
        <v>#DIV/0!</v>
      </c>
      <c r="X80" s="103" t="e">
        <f t="shared" si="95"/>
        <v>#DIV/0!</v>
      </c>
    </row>
    <row r="81" spans="1:29" s="62" customFormat="1" ht="15" customHeight="1" x14ac:dyDescent="0.2">
      <c r="A81" s="210" t="s">
        <v>310</v>
      </c>
      <c r="B81" s="96">
        <v>1</v>
      </c>
      <c r="C81" s="125" t="s">
        <v>377</v>
      </c>
      <c r="D81" s="124" t="s">
        <v>50</v>
      </c>
      <c r="E81" s="96" t="s">
        <v>203</v>
      </c>
      <c r="F81" s="96"/>
      <c r="G81" s="96"/>
      <c r="H81" s="104">
        <v>10.76</v>
      </c>
      <c r="I81" s="96">
        <v>1</v>
      </c>
      <c r="J81" s="96">
        <v>2</v>
      </c>
      <c r="K81" s="97">
        <f t="shared" si="83"/>
        <v>84</v>
      </c>
      <c r="L81" s="98" t="e">
        <f t="shared" si="84"/>
        <v>#DIV/0!</v>
      </c>
      <c r="M81" s="98" t="str">
        <f t="shared" si="85"/>
        <v/>
      </c>
      <c r="N81" s="98" t="e">
        <f t="shared" si="86"/>
        <v>#DIV/0!</v>
      </c>
      <c r="O81" s="98" t="str">
        <f t="shared" si="87"/>
        <v/>
      </c>
      <c r="P81" s="98" t="str">
        <f t="shared" si="88"/>
        <v/>
      </c>
      <c r="Q81" s="98" t="str">
        <f t="shared" si="89"/>
        <v/>
      </c>
      <c r="R81" s="98" t="str">
        <f t="shared" si="90"/>
        <v/>
      </c>
      <c r="S81" s="99">
        <f>IF(D81="","",IF(ISTEXT(D81),VLOOKUP(D81,listes!$C$2:$D$44,2,FALSE),""))</f>
        <v>0</v>
      </c>
      <c r="T81" s="100" t="e">
        <f t="shared" si="91"/>
        <v>#DIV/0!</v>
      </c>
      <c r="U81" s="64" t="e">
        <f t="shared" si="92"/>
        <v>#DIV/0!</v>
      </c>
      <c r="V81" s="101" t="e">
        <f t="shared" si="93"/>
        <v>#DIV/0!</v>
      </c>
      <c r="W81" s="102" t="e">
        <f t="shared" si="94"/>
        <v>#DIV/0!</v>
      </c>
      <c r="X81" s="103" t="e">
        <f t="shared" si="95"/>
        <v>#DIV/0!</v>
      </c>
    </row>
    <row r="82" spans="1:29" s="62" customFormat="1" ht="15" customHeight="1" x14ac:dyDescent="0.2">
      <c r="A82" s="210" t="s">
        <v>310</v>
      </c>
      <c r="B82" s="96">
        <v>1</v>
      </c>
      <c r="C82" s="125" t="s">
        <v>378</v>
      </c>
      <c r="D82" s="124" t="s">
        <v>50</v>
      </c>
      <c r="E82" s="96" t="s">
        <v>203</v>
      </c>
      <c r="F82" s="96"/>
      <c r="G82" s="96"/>
      <c r="H82" s="104">
        <v>10.47</v>
      </c>
      <c r="I82" s="96">
        <v>1</v>
      </c>
      <c r="J82" s="96">
        <v>2</v>
      </c>
      <c r="K82" s="97">
        <f t="shared" si="83"/>
        <v>84</v>
      </c>
      <c r="L82" s="98" t="e">
        <f t="shared" si="84"/>
        <v>#DIV/0!</v>
      </c>
      <c r="M82" s="98" t="str">
        <f t="shared" si="85"/>
        <v/>
      </c>
      <c r="N82" s="98" t="e">
        <f t="shared" si="86"/>
        <v>#DIV/0!</v>
      </c>
      <c r="O82" s="98" t="str">
        <f t="shared" si="87"/>
        <v/>
      </c>
      <c r="P82" s="98" t="str">
        <f t="shared" si="88"/>
        <v/>
      </c>
      <c r="Q82" s="98" t="str">
        <f t="shared" si="89"/>
        <v/>
      </c>
      <c r="R82" s="98" t="str">
        <f t="shared" si="90"/>
        <v/>
      </c>
      <c r="S82" s="99">
        <f>IF(D82="","",IF(ISTEXT(D82),VLOOKUP(D82,listes!$C$2:$D$44,2,FALSE),""))</f>
        <v>0</v>
      </c>
      <c r="T82" s="100" t="e">
        <f t="shared" si="91"/>
        <v>#DIV/0!</v>
      </c>
      <c r="U82" s="64" t="e">
        <f t="shared" si="92"/>
        <v>#DIV/0!</v>
      </c>
      <c r="V82" s="101" t="e">
        <f t="shared" si="93"/>
        <v>#DIV/0!</v>
      </c>
      <c r="W82" s="102" t="e">
        <f t="shared" si="94"/>
        <v>#DIV/0!</v>
      </c>
      <c r="X82" s="103" t="e">
        <f t="shared" si="95"/>
        <v>#DIV/0!</v>
      </c>
    </row>
    <row r="83" spans="1:29" s="62" customFormat="1" ht="15" customHeight="1" x14ac:dyDescent="0.2">
      <c r="A83" s="210" t="s">
        <v>310</v>
      </c>
      <c r="B83" s="96">
        <v>1</v>
      </c>
      <c r="C83" s="125" t="s">
        <v>370</v>
      </c>
      <c r="D83" s="124" t="s">
        <v>107</v>
      </c>
      <c r="E83" s="96" t="s">
        <v>203</v>
      </c>
      <c r="F83" s="96"/>
      <c r="G83" s="96"/>
      <c r="H83" s="104">
        <v>8.06</v>
      </c>
      <c r="I83" s="96">
        <v>1</v>
      </c>
      <c r="J83" s="96">
        <v>2</v>
      </c>
      <c r="K83" s="97">
        <f t="shared" si="83"/>
        <v>84</v>
      </c>
      <c r="L83" s="98" t="e">
        <f t="shared" si="84"/>
        <v>#DIV/0!</v>
      </c>
      <c r="M83" s="98" t="str">
        <f t="shared" si="85"/>
        <v/>
      </c>
      <c r="N83" s="98" t="e">
        <f t="shared" si="86"/>
        <v>#DIV/0!</v>
      </c>
      <c r="O83" s="98" t="str">
        <f t="shared" si="87"/>
        <v/>
      </c>
      <c r="P83" s="98" t="str">
        <f t="shared" si="88"/>
        <v/>
      </c>
      <c r="Q83" s="98" t="str">
        <f t="shared" si="89"/>
        <v/>
      </c>
      <c r="R83" s="98" t="str">
        <f t="shared" si="90"/>
        <v/>
      </c>
      <c r="S83" s="99">
        <f>IF(D83="","",IF(ISTEXT(D83),VLOOKUP(D83,listes!$C$2:$D$44,2,FALSE),""))</f>
        <v>0</v>
      </c>
      <c r="T83" s="100" t="e">
        <f t="shared" si="91"/>
        <v>#DIV/0!</v>
      </c>
      <c r="U83" s="64" t="e">
        <f t="shared" si="92"/>
        <v>#DIV/0!</v>
      </c>
      <c r="V83" s="101" t="e">
        <f t="shared" si="93"/>
        <v>#DIV/0!</v>
      </c>
      <c r="W83" s="102" t="e">
        <f t="shared" si="94"/>
        <v>#DIV/0!</v>
      </c>
      <c r="X83" s="103" t="e">
        <f t="shared" si="95"/>
        <v>#DIV/0!</v>
      </c>
    </row>
    <row r="84" spans="1:29" s="62" customFormat="1" ht="15" customHeight="1" x14ac:dyDescent="0.2">
      <c r="A84" s="210" t="s">
        <v>310</v>
      </c>
      <c r="B84" s="96">
        <v>1</v>
      </c>
      <c r="C84" s="125" t="s">
        <v>379</v>
      </c>
      <c r="D84" s="124" t="s">
        <v>50</v>
      </c>
      <c r="E84" s="96" t="s">
        <v>203</v>
      </c>
      <c r="F84" s="96"/>
      <c r="G84" s="96"/>
      <c r="H84" s="104">
        <v>9.86</v>
      </c>
      <c r="I84" s="96">
        <v>1</v>
      </c>
      <c r="J84" s="96">
        <v>2</v>
      </c>
      <c r="K84" s="97">
        <f t="shared" si="83"/>
        <v>84</v>
      </c>
      <c r="L84" s="98" t="e">
        <f t="shared" si="84"/>
        <v>#DIV/0!</v>
      </c>
      <c r="M84" s="98" t="str">
        <f t="shared" si="85"/>
        <v/>
      </c>
      <c r="N84" s="98" t="e">
        <f t="shared" si="86"/>
        <v>#DIV/0!</v>
      </c>
      <c r="O84" s="98" t="str">
        <f t="shared" si="87"/>
        <v/>
      </c>
      <c r="P84" s="98" t="str">
        <f t="shared" si="88"/>
        <v/>
      </c>
      <c r="Q84" s="98" t="str">
        <f t="shared" si="89"/>
        <v/>
      </c>
      <c r="R84" s="98" t="str">
        <f t="shared" si="90"/>
        <v/>
      </c>
      <c r="S84" s="99">
        <f>IF(D84="","",IF(ISTEXT(D84),VLOOKUP(D84,listes!$C$2:$D$44,2,FALSE),""))</f>
        <v>0</v>
      </c>
      <c r="T84" s="100" t="e">
        <f t="shared" si="91"/>
        <v>#DIV/0!</v>
      </c>
      <c r="U84" s="64" t="e">
        <f t="shared" si="92"/>
        <v>#DIV/0!</v>
      </c>
      <c r="V84" s="101" t="e">
        <f t="shared" si="93"/>
        <v>#DIV/0!</v>
      </c>
      <c r="W84" s="102" t="e">
        <f t="shared" si="94"/>
        <v>#DIV/0!</v>
      </c>
      <c r="X84" s="103" t="e">
        <f t="shared" si="95"/>
        <v>#DIV/0!</v>
      </c>
    </row>
    <row r="85" spans="1:29" s="62" customFormat="1" ht="15" customHeight="1" x14ac:dyDescent="0.2">
      <c r="A85" s="210" t="s">
        <v>310</v>
      </c>
      <c r="B85" s="96">
        <v>1</v>
      </c>
      <c r="C85" s="125" t="s">
        <v>380</v>
      </c>
      <c r="D85" s="124" t="s">
        <v>50</v>
      </c>
      <c r="E85" s="96" t="s">
        <v>203</v>
      </c>
      <c r="F85" s="96"/>
      <c r="G85" s="96"/>
      <c r="H85" s="104">
        <v>10.48</v>
      </c>
      <c r="I85" s="96">
        <v>1</v>
      </c>
      <c r="J85" s="96">
        <v>2</v>
      </c>
      <c r="K85" s="97">
        <f t="shared" si="83"/>
        <v>84</v>
      </c>
      <c r="L85" s="98" t="e">
        <f t="shared" si="84"/>
        <v>#DIV/0!</v>
      </c>
      <c r="M85" s="98" t="str">
        <f t="shared" si="85"/>
        <v/>
      </c>
      <c r="N85" s="98" t="e">
        <f t="shared" si="86"/>
        <v>#DIV/0!</v>
      </c>
      <c r="O85" s="98" t="str">
        <f t="shared" si="87"/>
        <v/>
      </c>
      <c r="P85" s="98" t="str">
        <f t="shared" si="88"/>
        <v/>
      </c>
      <c r="Q85" s="98" t="str">
        <f t="shared" si="89"/>
        <v/>
      </c>
      <c r="R85" s="98" t="str">
        <f t="shared" si="90"/>
        <v/>
      </c>
      <c r="S85" s="99">
        <f>IF(D85="","",IF(ISTEXT(D85),VLOOKUP(D85,listes!$C$2:$D$44,2,FALSE),""))</f>
        <v>0</v>
      </c>
      <c r="T85" s="100" t="e">
        <f t="shared" si="91"/>
        <v>#DIV/0!</v>
      </c>
      <c r="U85" s="64" t="e">
        <f t="shared" si="92"/>
        <v>#DIV/0!</v>
      </c>
      <c r="V85" s="101" t="e">
        <f t="shared" si="93"/>
        <v>#DIV/0!</v>
      </c>
      <c r="W85" s="102" t="e">
        <f t="shared" si="94"/>
        <v>#DIV/0!</v>
      </c>
      <c r="X85" s="103" t="e">
        <f t="shared" si="95"/>
        <v>#DIV/0!</v>
      </c>
    </row>
    <row r="86" spans="1:29" s="62" customFormat="1" ht="15" customHeight="1" x14ac:dyDescent="0.2">
      <c r="A86" s="210" t="s">
        <v>310</v>
      </c>
      <c r="B86" s="96">
        <v>1</v>
      </c>
      <c r="C86" s="125" t="s">
        <v>381</v>
      </c>
      <c r="D86" s="124" t="s">
        <v>50</v>
      </c>
      <c r="E86" s="96" t="s">
        <v>203</v>
      </c>
      <c r="F86" s="96"/>
      <c r="G86" s="96"/>
      <c r="H86" s="104">
        <v>10.56</v>
      </c>
      <c r="I86" s="96">
        <v>1</v>
      </c>
      <c r="J86" s="96">
        <v>2</v>
      </c>
      <c r="K86" s="97">
        <f t="shared" si="83"/>
        <v>84</v>
      </c>
      <c r="L86" s="98" t="e">
        <f t="shared" si="84"/>
        <v>#DIV/0!</v>
      </c>
      <c r="M86" s="98" t="str">
        <f t="shared" si="85"/>
        <v/>
      </c>
      <c r="N86" s="98" t="e">
        <f t="shared" si="86"/>
        <v>#DIV/0!</v>
      </c>
      <c r="O86" s="98" t="str">
        <f t="shared" si="87"/>
        <v/>
      </c>
      <c r="P86" s="98" t="str">
        <f t="shared" si="88"/>
        <v/>
      </c>
      <c r="Q86" s="98" t="str">
        <f t="shared" si="89"/>
        <v/>
      </c>
      <c r="R86" s="98" t="str">
        <f t="shared" si="90"/>
        <v/>
      </c>
      <c r="S86" s="99">
        <f>IF(D86="","",IF(ISTEXT(D86),VLOOKUP(D86,listes!$C$2:$D$44,2,FALSE),""))</f>
        <v>0</v>
      </c>
      <c r="T86" s="100" t="e">
        <f t="shared" si="91"/>
        <v>#DIV/0!</v>
      </c>
      <c r="U86" s="64" t="e">
        <f t="shared" si="92"/>
        <v>#DIV/0!</v>
      </c>
      <c r="V86" s="101" t="e">
        <f t="shared" si="93"/>
        <v>#DIV/0!</v>
      </c>
      <c r="W86" s="102" t="e">
        <f t="shared" si="94"/>
        <v>#DIV/0!</v>
      </c>
      <c r="X86" s="103" t="e">
        <f t="shared" si="95"/>
        <v>#DIV/0!</v>
      </c>
    </row>
    <row r="87" spans="1:29" s="62" customFormat="1" ht="15" customHeight="1" x14ac:dyDescent="0.2">
      <c r="A87" s="210" t="s">
        <v>310</v>
      </c>
      <c r="B87" s="96">
        <v>1</v>
      </c>
      <c r="C87" s="125" t="s">
        <v>382</v>
      </c>
      <c r="D87" s="124" t="s">
        <v>50</v>
      </c>
      <c r="E87" s="96" t="s">
        <v>371</v>
      </c>
      <c r="F87" s="96"/>
      <c r="G87" s="96"/>
      <c r="H87" s="104">
        <v>10.33</v>
      </c>
      <c r="I87" s="96">
        <v>1</v>
      </c>
      <c r="J87" s="96">
        <v>2</v>
      </c>
      <c r="K87" s="97">
        <f t="shared" si="83"/>
        <v>84</v>
      </c>
      <c r="L87" s="98" t="e">
        <f t="shared" si="84"/>
        <v>#DIV/0!</v>
      </c>
      <c r="M87" s="98" t="str">
        <f t="shared" si="85"/>
        <v/>
      </c>
      <c r="N87" s="98" t="e">
        <f t="shared" si="86"/>
        <v>#DIV/0!</v>
      </c>
      <c r="O87" s="98" t="str">
        <f t="shared" si="87"/>
        <v/>
      </c>
      <c r="P87" s="98" t="str">
        <f t="shared" si="88"/>
        <v/>
      </c>
      <c r="Q87" s="98" t="str">
        <f t="shared" si="89"/>
        <v/>
      </c>
      <c r="R87" s="98" t="str">
        <f t="shared" si="90"/>
        <v/>
      </c>
      <c r="S87" s="99">
        <f>IF(D87="","",IF(ISTEXT(D87),VLOOKUP(D87,listes!$C$2:$D$44,2,FALSE),""))</f>
        <v>0</v>
      </c>
      <c r="T87" s="100" t="e">
        <f t="shared" si="91"/>
        <v>#DIV/0!</v>
      </c>
      <c r="U87" s="64" t="e">
        <f t="shared" si="92"/>
        <v>#DIV/0!</v>
      </c>
      <c r="V87" s="101" t="e">
        <f t="shared" si="93"/>
        <v>#DIV/0!</v>
      </c>
      <c r="W87" s="102" t="e">
        <f t="shared" si="94"/>
        <v>#DIV/0!</v>
      </c>
      <c r="X87" s="103" t="e">
        <f t="shared" si="95"/>
        <v>#DIV/0!</v>
      </c>
    </row>
    <row r="88" spans="1:29" s="62" customFormat="1" ht="15" customHeight="1" x14ac:dyDescent="0.2">
      <c r="A88" s="210" t="s">
        <v>310</v>
      </c>
      <c r="B88" s="96">
        <v>1</v>
      </c>
      <c r="C88" s="125" t="s">
        <v>383</v>
      </c>
      <c r="D88" s="124" t="s">
        <v>50</v>
      </c>
      <c r="E88" s="96" t="s">
        <v>203</v>
      </c>
      <c r="F88" s="96"/>
      <c r="G88" s="96"/>
      <c r="H88" s="104">
        <v>8.11</v>
      </c>
      <c r="I88" s="96">
        <v>1</v>
      </c>
      <c r="J88" s="96">
        <v>2</v>
      </c>
      <c r="K88" s="97">
        <f t="shared" si="83"/>
        <v>84</v>
      </c>
      <c r="L88" s="98" t="e">
        <f t="shared" si="84"/>
        <v>#DIV/0!</v>
      </c>
      <c r="M88" s="98" t="str">
        <f t="shared" si="85"/>
        <v/>
      </c>
      <c r="N88" s="98" t="e">
        <f t="shared" si="86"/>
        <v>#DIV/0!</v>
      </c>
      <c r="O88" s="98" t="str">
        <f t="shared" si="87"/>
        <v/>
      </c>
      <c r="P88" s="98" t="str">
        <f t="shared" si="88"/>
        <v/>
      </c>
      <c r="Q88" s="98" t="str">
        <f t="shared" si="89"/>
        <v/>
      </c>
      <c r="R88" s="98" t="str">
        <f t="shared" si="90"/>
        <v/>
      </c>
      <c r="S88" s="99">
        <f>IF(D88="","",IF(ISTEXT(D88),VLOOKUP(D88,listes!$C$2:$D$44,2,FALSE),""))</f>
        <v>0</v>
      </c>
      <c r="T88" s="100" t="e">
        <f t="shared" si="91"/>
        <v>#DIV/0!</v>
      </c>
      <c r="U88" s="64" t="e">
        <f t="shared" si="92"/>
        <v>#DIV/0!</v>
      </c>
      <c r="V88" s="101" t="e">
        <f t="shared" si="93"/>
        <v>#DIV/0!</v>
      </c>
      <c r="W88" s="102" t="e">
        <f t="shared" si="94"/>
        <v>#DIV/0!</v>
      </c>
      <c r="X88" s="103" t="e">
        <f t="shared" si="95"/>
        <v>#DIV/0!</v>
      </c>
    </row>
    <row r="89" spans="1:29" s="62" customFormat="1" ht="15" customHeight="1" x14ac:dyDescent="0.2">
      <c r="A89" s="210" t="s">
        <v>310</v>
      </c>
      <c r="B89" s="96">
        <v>1</v>
      </c>
      <c r="C89" s="125" t="s">
        <v>384</v>
      </c>
      <c r="D89" s="124" t="s">
        <v>56</v>
      </c>
      <c r="E89" s="96" t="s">
        <v>203</v>
      </c>
      <c r="F89" s="96"/>
      <c r="G89" s="96"/>
      <c r="H89" s="104">
        <v>12.42</v>
      </c>
      <c r="I89" s="96">
        <v>1</v>
      </c>
      <c r="J89" s="96">
        <v>2</v>
      </c>
      <c r="K89" s="97">
        <f t="shared" si="83"/>
        <v>84</v>
      </c>
      <c r="L89" s="98" t="e">
        <f t="shared" si="84"/>
        <v>#DIV/0!</v>
      </c>
      <c r="M89" s="98" t="str">
        <f t="shared" si="85"/>
        <v/>
      </c>
      <c r="N89" s="98" t="e">
        <f t="shared" si="86"/>
        <v>#DIV/0!</v>
      </c>
      <c r="O89" s="98" t="str">
        <f t="shared" si="87"/>
        <v/>
      </c>
      <c r="P89" s="98" t="str">
        <f t="shared" si="88"/>
        <v/>
      </c>
      <c r="Q89" s="98" t="str">
        <f t="shared" si="89"/>
        <v/>
      </c>
      <c r="R89" s="98" t="str">
        <f t="shared" si="90"/>
        <v/>
      </c>
      <c r="S89" s="99">
        <f>IF(D89="","",IF(ISTEXT(D89),VLOOKUP(D89,listes!$C$2:$D$44,2,FALSE),""))</f>
        <v>0</v>
      </c>
      <c r="T89" s="100" t="e">
        <f t="shared" si="91"/>
        <v>#DIV/0!</v>
      </c>
      <c r="U89" s="64" t="e">
        <f t="shared" si="92"/>
        <v>#DIV/0!</v>
      </c>
      <c r="V89" s="101" t="e">
        <f t="shared" si="93"/>
        <v>#DIV/0!</v>
      </c>
      <c r="W89" s="102" t="e">
        <f t="shared" si="94"/>
        <v>#DIV/0!</v>
      </c>
      <c r="X89" s="103" t="e">
        <f t="shared" si="95"/>
        <v>#DIV/0!</v>
      </c>
    </row>
    <row r="90" spans="1:29" s="62" customFormat="1" ht="15" customHeight="1" x14ac:dyDescent="0.2">
      <c r="A90" s="210" t="s">
        <v>310</v>
      </c>
      <c r="B90" s="96">
        <v>1</v>
      </c>
      <c r="C90" s="125" t="s">
        <v>385</v>
      </c>
      <c r="D90" s="124" t="s">
        <v>50</v>
      </c>
      <c r="E90" s="96" t="s">
        <v>203</v>
      </c>
      <c r="F90" s="96"/>
      <c r="G90" s="96"/>
      <c r="H90" s="104">
        <v>20.059999999999999</v>
      </c>
      <c r="I90" s="96">
        <v>1</v>
      </c>
      <c r="J90" s="96">
        <v>2</v>
      </c>
      <c r="K90" s="97">
        <f t="shared" si="83"/>
        <v>84</v>
      </c>
      <c r="L90" s="98" t="e">
        <f t="shared" si="84"/>
        <v>#DIV/0!</v>
      </c>
      <c r="M90" s="98" t="str">
        <f t="shared" si="85"/>
        <v/>
      </c>
      <c r="N90" s="98" t="e">
        <f t="shared" si="86"/>
        <v>#DIV/0!</v>
      </c>
      <c r="O90" s="98" t="str">
        <f t="shared" si="87"/>
        <v/>
      </c>
      <c r="P90" s="98" t="str">
        <f t="shared" si="88"/>
        <v/>
      </c>
      <c r="Q90" s="98" t="str">
        <f t="shared" si="89"/>
        <v/>
      </c>
      <c r="R90" s="98" t="str">
        <f t="shared" si="90"/>
        <v/>
      </c>
      <c r="S90" s="99">
        <f>IF(D90="","",IF(ISTEXT(D90),VLOOKUP(D90,listes!$C$2:$D$44,2,FALSE),""))</f>
        <v>0</v>
      </c>
      <c r="T90" s="100" t="e">
        <f t="shared" si="91"/>
        <v>#DIV/0!</v>
      </c>
      <c r="U90" s="64" t="e">
        <f t="shared" si="92"/>
        <v>#DIV/0!</v>
      </c>
      <c r="V90" s="101" t="e">
        <f t="shared" si="93"/>
        <v>#DIV/0!</v>
      </c>
      <c r="W90" s="102" t="e">
        <f t="shared" si="94"/>
        <v>#DIV/0!</v>
      </c>
      <c r="X90" s="103" t="e">
        <f t="shared" si="95"/>
        <v>#DIV/0!</v>
      </c>
    </row>
    <row r="91" spans="1:29" s="62" customFormat="1" ht="15" customHeight="1" x14ac:dyDescent="0.2">
      <c r="A91" s="210" t="s">
        <v>310</v>
      </c>
      <c r="B91" s="96">
        <v>1</v>
      </c>
      <c r="C91" s="125" t="s">
        <v>368</v>
      </c>
      <c r="D91" s="124" t="s">
        <v>53</v>
      </c>
      <c r="E91" s="96" t="s">
        <v>203</v>
      </c>
      <c r="F91" s="96"/>
      <c r="G91" s="96"/>
      <c r="H91" s="104">
        <v>2.1800000000000002</v>
      </c>
      <c r="I91" s="96">
        <v>1</v>
      </c>
      <c r="J91" s="96">
        <v>5</v>
      </c>
      <c r="K91" s="97">
        <f t="shared" si="83"/>
        <v>210</v>
      </c>
      <c r="L91" s="98" t="e">
        <f t="shared" si="84"/>
        <v>#DIV/0!</v>
      </c>
      <c r="M91" s="98" t="e">
        <f t="shared" si="85"/>
        <v>#DIV/0!</v>
      </c>
      <c r="N91" s="98" t="e">
        <f t="shared" si="86"/>
        <v>#DIV/0!</v>
      </c>
      <c r="O91" s="98" t="e">
        <f t="shared" si="87"/>
        <v>#DIV/0!</v>
      </c>
      <c r="P91" s="98" t="e">
        <f t="shared" si="88"/>
        <v>#DIV/0!</v>
      </c>
      <c r="Q91" s="98" t="str">
        <f t="shared" si="89"/>
        <v/>
      </c>
      <c r="R91" s="98" t="str">
        <f t="shared" si="90"/>
        <v/>
      </c>
      <c r="S91" s="99">
        <f>IF(D91="","",IF(ISTEXT(D91),VLOOKUP(D91,listes!$C$2:$D$44,2,FALSE),""))</f>
        <v>0</v>
      </c>
      <c r="T91" s="100" t="e">
        <f t="shared" si="91"/>
        <v>#DIV/0!</v>
      </c>
      <c r="U91" s="64" t="e">
        <f t="shared" si="92"/>
        <v>#DIV/0!</v>
      </c>
      <c r="V91" s="101" t="e">
        <f t="shared" si="93"/>
        <v>#DIV/0!</v>
      </c>
      <c r="W91" s="102" t="e">
        <f t="shared" si="94"/>
        <v>#DIV/0!</v>
      </c>
      <c r="X91" s="103" t="e">
        <f t="shared" si="95"/>
        <v>#DIV/0!</v>
      </c>
    </row>
    <row r="92" spans="1:29" s="62" customFormat="1" ht="15" customHeight="1" x14ac:dyDescent="0.2">
      <c r="A92" s="210" t="s">
        <v>310</v>
      </c>
      <c r="B92" s="96">
        <v>1</v>
      </c>
      <c r="C92" s="125" t="s">
        <v>372</v>
      </c>
      <c r="D92" s="124" t="s">
        <v>54</v>
      </c>
      <c r="E92" s="96" t="s">
        <v>203</v>
      </c>
      <c r="F92" s="96"/>
      <c r="G92" s="96"/>
      <c r="H92" s="104">
        <v>23.98</v>
      </c>
      <c r="I92" s="96">
        <v>2</v>
      </c>
      <c r="J92" s="96">
        <v>5</v>
      </c>
      <c r="K92" s="97">
        <f t="shared" si="83"/>
        <v>420</v>
      </c>
      <c r="L92" s="98" t="e">
        <f t="shared" si="84"/>
        <v>#DIV/0!</v>
      </c>
      <c r="M92" s="98" t="e">
        <f t="shared" si="85"/>
        <v>#DIV/0!</v>
      </c>
      <c r="N92" s="98" t="e">
        <f t="shared" si="86"/>
        <v>#DIV/0!</v>
      </c>
      <c r="O92" s="98" t="e">
        <f t="shared" si="87"/>
        <v>#DIV/0!</v>
      </c>
      <c r="P92" s="98" t="e">
        <f t="shared" si="88"/>
        <v>#DIV/0!</v>
      </c>
      <c r="Q92" s="98" t="str">
        <f t="shared" si="89"/>
        <v/>
      </c>
      <c r="R92" s="98" t="str">
        <f t="shared" si="90"/>
        <v/>
      </c>
      <c r="S92" s="99">
        <f>IF(D92="","",IF(ISTEXT(D92),VLOOKUP(D92,listes!$C$2:$D$44,2,FALSE),""))</f>
        <v>0</v>
      </c>
      <c r="T92" s="100" t="e">
        <f t="shared" si="91"/>
        <v>#DIV/0!</v>
      </c>
      <c r="U92" s="64" t="e">
        <f t="shared" si="92"/>
        <v>#DIV/0!</v>
      </c>
      <c r="V92" s="101" t="e">
        <f t="shared" si="93"/>
        <v>#DIV/0!</v>
      </c>
      <c r="W92" s="102" t="e">
        <f t="shared" si="94"/>
        <v>#DIV/0!</v>
      </c>
      <c r="X92" s="103" t="e">
        <f t="shared" si="95"/>
        <v>#DIV/0!</v>
      </c>
    </row>
    <row r="93" spans="1:29" s="62" customFormat="1" ht="15" customHeight="1" x14ac:dyDescent="0.2">
      <c r="A93" s="210" t="s">
        <v>310</v>
      </c>
      <c r="B93" s="205"/>
      <c r="C93" s="322" t="s">
        <v>374</v>
      </c>
      <c r="D93" s="299"/>
      <c r="E93" s="298"/>
      <c r="F93" s="298"/>
      <c r="G93" s="298"/>
      <c r="H93" s="300"/>
      <c r="I93" s="298"/>
      <c r="J93" s="298"/>
      <c r="K93" s="310"/>
      <c r="L93" s="294"/>
      <c r="M93" s="294"/>
      <c r="N93" s="294"/>
      <c r="O93" s="294"/>
      <c r="P93" s="294"/>
      <c r="Q93" s="294"/>
      <c r="R93" s="294"/>
      <c r="S93" s="305"/>
      <c r="T93" s="295"/>
      <c r="U93" s="296"/>
      <c r="V93" s="297"/>
      <c r="W93" s="309"/>
      <c r="X93" s="309"/>
    </row>
    <row r="94" spans="1:29" s="182" customFormat="1" ht="15" customHeight="1" thickBot="1" x14ac:dyDescent="0.25">
      <c r="A94" s="263"/>
      <c r="B94" s="96">
        <v>0</v>
      </c>
      <c r="C94" s="126" t="s">
        <v>305</v>
      </c>
      <c r="D94" s="206" t="s">
        <v>303</v>
      </c>
      <c r="E94" s="206"/>
      <c r="F94" s="274" t="s">
        <v>306</v>
      </c>
      <c r="G94" s="126"/>
      <c r="H94" s="213">
        <f>SUM(H71:H92)</f>
        <v>310.90000000000003</v>
      </c>
      <c r="I94" s="172">
        <v>1</v>
      </c>
      <c r="J94" s="172"/>
      <c r="K94" s="172">
        <v>1</v>
      </c>
      <c r="L94" s="276" t="e">
        <f>SUM(L71:L92)</f>
        <v>#DIV/0!</v>
      </c>
      <c r="M94" s="276" t="e">
        <f>SUM(M71:M92)</f>
        <v>#DIV/0!</v>
      </c>
      <c r="N94" s="276" t="e">
        <f>SUM(N71:N92)</f>
        <v>#DIV/0!</v>
      </c>
      <c r="O94" s="276" t="e">
        <f>SUM(O71:O92)</f>
        <v>#DIV/0!</v>
      </c>
      <c r="P94" s="276" t="e">
        <f>SUM(P71:P92)</f>
        <v>#DIV/0!</v>
      </c>
      <c r="Q94" s="276">
        <f>SUM(Q71:Q92)</f>
        <v>0</v>
      </c>
      <c r="R94" s="276">
        <f>SUM(R71:R92)</f>
        <v>0</v>
      </c>
      <c r="S94" s="275">
        <f>IF(D94="","",IF(ISTEXT(D94),VLOOKUP(D94,listes!$C$2:$D$44,2,FALSE),""))</f>
        <v>0</v>
      </c>
      <c r="T94" s="100" t="e">
        <f t="shared" ref="T94" si="96">IF(S94="","",H94/S94)</f>
        <v>#DIV/0!</v>
      </c>
      <c r="U94" s="64" t="e">
        <f t="shared" ref="U94" si="97">IF(T94="","",I94*J94*T94)</f>
        <v>#DIV/0!</v>
      </c>
      <c r="V94" s="101" t="e">
        <f t="shared" ref="V94" si="98">IF(U94="","",K94*T94)</f>
        <v>#DIV/0!</v>
      </c>
      <c r="W94" s="102" t="e">
        <f t="shared" ref="W94" si="99">IF(H94="","",$W$4*V94)</f>
        <v>#DIV/0!</v>
      </c>
      <c r="X94" s="103" t="e">
        <f t="shared" ref="X94" si="100">IF(W94="","",W94*1.2)</f>
        <v>#DIV/0!</v>
      </c>
      <c r="Y94" s="62"/>
      <c r="Z94" s="62"/>
      <c r="AA94" s="62"/>
      <c r="AB94" s="62"/>
      <c r="AC94" s="62"/>
    </row>
    <row r="95" spans="1:29" s="182" customFormat="1" ht="15" customHeight="1" thickBot="1" x14ac:dyDescent="0.25">
      <c r="A95" s="382" t="s">
        <v>45</v>
      </c>
      <c r="B95" s="383"/>
      <c r="C95" s="281" t="s">
        <v>329</v>
      </c>
      <c r="D95" s="18"/>
      <c r="E95" s="105"/>
      <c r="F95" s="105"/>
      <c r="G95" s="106"/>
      <c r="H95" s="278">
        <f>SUM(H71:H93)</f>
        <v>310.90000000000003</v>
      </c>
      <c r="I95" s="107"/>
      <c r="J95" s="108"/>
      <c r="K95" s="109"/>
      <c r="L95" s="110" t="e">
        <f>SUM(L71:L94)</f>
        <v>#DIV/0!</v>
      </c>
      <c r="M95" s="110" t="e">
        <f>SUM(M71:M94)</f>
        <v>#DIV/0!</v>
      </c>
      <c r="N95" s="110" t="e">
        <f>SUM(N71:N94)</f>
        <v>#DIV/0!</v>
      </c>
      <c r="O95" s="110" t="e">
        <f>SUM(O71:O94)</f>
        <v>#DIV/0!</v>
      </c>
      <c r="P95" s="110" t="e">
        <f>SUM(P71:P94)</f>
        <v>#DIV/0!</v>
      </c>
      <c r="Q95" s="110">
        <f>SUM(Q71:Q94)</f>
        <v>0</v>
      </c>
      <c r="R95" s="110">
        <f>SUM(R71:R94)</f>
        <v>0</v>
      </c>
      <c r="S95" s="111" t="e">
        <f>IF(T95=0,0,H95/T95)</f>
        <v>#DIV/0!</v>
      </c>
      <c r="T95" s="110" t="e">
        <f>SUM(T71:T94)</f>
        <v>#DIV/0!</v>
      </c>
      <c r="U95" s="110" t="e">
        <f>SUM(U71:U94)</f>
        <v>#DIV/0!</v>
      </c>
      <c r="V95" s="110" t="e">
        <f>SUM(V71:V94)</f>
        <v>#DIV/0!</v>
      </c>
      <c r="W95" s="328" t="e">
        <f>SUM(W71:W94)</f>
        <v>#DIV/0!</v>
      </c>
      <c r="X95" s="328" t="e">
        <f>SUM(X71:X94)</f>
        <v>#DIV/0!</v>
      </c>
      <c r="Y95" s="62"/>
      <c r="Z95" s="62"/>
      <c r="AA95" s="62"/>
      <c r="AB95" s="62"/>
      <c r="AC95" s="62"/>
    </row>
    <row r="96" spans="1:29" s="182" customFormat="1" ht="15" customHeight="1" thickTop="1" thickBot="1" x14ac:dyDescent="0.25">
      <c r="A96" s="210" t="s">
        <v>310</v>
      </c>
      <c r="B96" s="325"/>
      <c r="C96" s="323" t="s">
        <v>343</v>
      </c>
      <c r="D96" s="264"/>
      <c r="E96" s="265"/>
      <c r="F96" s="265"/>
      <c r="G96" s="205"/>
      <c r="H96" s="10"/>
      <c r="I96" s="205"/>
      <c r="J96" s="205"/>
      <c r="K96" s="271"/>
      <c r="L96" s="98"/>
      <c r="M96" s="98"/>
      <c r="N96" s="98"/>
      <c r="O96" s="98"/>
      <c r="P96" s="98"/>
      <c r="Q96" s="98"/>
      <c r="R96" s="98"/>
      <c r="S96" s="171"/>
      <c r="T96" s="272"/>
      <c r="U96" s="273"/>
      <c r="V96" s="327"/>
      <c r="W96" s="324"/>
      <c r="X96" s="324">
        <f>W96*1.2</f>
        <v>0</v>
      </c>
      <c r="Y96" s="62"/>
      <c r="Z96" s="62"/>
      <c r="AA96" s="62"/>
      <c r="AB96" s="62"/>
      <c r="AC96" s="62"/>
    </row>
    <row r="97" spans="1:29" s="182" customFormat="1" ht="15" customHeight="1" thickTop="1" thickBot="1" x14ac:dyDescent="0.25">
      <c r="A97" s="385" t="s">
        <v>346</v>
      </c>
      <c r="B97" s="386"/>
      <c r="C97" s="9" t="str">
        <f>C51</f>
        <v>Vestiaires</v>
      </c>
      <c r="D97" s="8"/>
      <c r="E97" s="95"/>
      <c r="F97" s="326" t="s">
        <v>345</v>
      </c>
      <c r="G97" s="117"/>
      <c r="H97" s="212">
        <f>SUM(H94,H93)</f>
        <v>310.90000000000003</v>
      </c>
      <c r="I97" s="118"/>
      <c r="J97" s="118"/>
      <c r="K97" s="119"/>
      <c r="L97" s="120" t="e">
        <f t="shared" ref="L97:P97" si="101">SUM(L95,L96)</f>
        <v>#DIV/0!</v>
      </c>
      <c r="M97" s="120" t="e">
        <f t="shared" si="101"/>
        <v>#DIV/0!</v>
      </c>
      <c r="N97" s="120" t="e">
        <f t="shared" si="101"/>
        <v>#DIV/0!</v>
      </c>
      <c r="O97" s="120" t="e">
        <f t="shared" si="101"/>
        <v>#DIV/0!</v>
      </c>
      <c r="P97" s="120" t="e">
        <f t="shared" si="101"/>
        <v>#DIV/0!</v>
      </c>
      <c r="Q97" s="120">
        <f>SUM(Q95,Q96)</f>
        <v>0</v>
      </c>
      <c r="R97" s="120">
        <f>SUM(R95,R96)</f>
        <v>0</v>
      </c>
      <c r="S97" s="290"/>
      <c r="T97" s="120" t="e">
        <f>T95</f>
        <v>#DIV/0!</v>
      </c>
      <c r="U97" s="120" t="e">
        <f>SUM(U96,U95)</f>
        <v>#DIV/0!</v>
      </c>
      <c r="V97" s="120" t="e">
        <f>SUM(V95:V96)</f>
        <v>#DIV/0!</v>
      </c>
      <c r="W97" s="291" t="e">
        <f>SUM(W95:W96)</f>
        <v>#DIV/0!</v>
      </c>
      <c r="X97" s="291" t="e">
        <f>SUM(X95:X96)</f>
        <v>#DIV/0!</v>
      </c>
      <c r="Y97" s="62"/>
      <c r="Z97" s="62"/>
      <c r="AA97" s="62"/>
      <c r="AB97" s="62"/>
      <c r="AC97" s="62"/>
    </row>
    <row r="98" spans="1:29" ht="17.25" thickTop="1" thickBot="1" x14ac:dyDescent="0.3">
      <c r="A98" s="211"/>
      <c r="B98" s="2"/>
      <c r="C98" s="4"/>
      <c r="D98" s="145"/>
      <c r="E98" s="285"/>
      <c r="F98" s="167"/>
      <c r="G98" s="286"/>
      <c r="H98" s="47"/>
      <c r="I98" s="4"/>
      <c r="J98" s="4"/>
      <c r="K98" s="4"/>
      <c r="L98" s="4"/>
      <c r="M98" s="5"/>
      <c r="N98" s="5"/>
      <c r="O98" s="5"/>
      <c r="P98" s="5"/>
      <c r="Q98" s="5"/>
      <c r="R98" s="5"/>
      <c r="S98" s="4"/>
      <c r="T98" s="5"/>
      <c r="U98" s="5"/>
      <c r="V98" s="5"/>
      <c r="Y98" s="14"/>
      <c r="Z98" s="14"/>
    </row>
    <row r="99" spans="1:29" ht="15.75" customHeight="1" thickTop="1" x14ac:dyDescent="0.2">
      <c r="A99" s="402"/>
      <c r="B99" s="403"/>
      <c r="C99" s="1" t="s">
        <v>1</v>
      </c>
      <c r="D99" s="142"/>
      <c r="E99" s="407"/>
      <c r="F99" s="167"/>
      <c r="G99" s="387"/>
      <c r="H99" s="404" t="s">
        <v>4</v>
      </c>
      <c r="I99" s="400"/>
      <c r="J99" s="401"/>
      <c r="K99" s="408"/>
      <c r="L99" s="397" t="s">
        <v>6</v>
      </c>
      <c r="M99" s="398"/>
      <c r="N99" s="398"/>
      <c r="O99" s="398"/>
      <c r="P99" s="398"/>
      <c r="Q99" s="398"/>
      <c r="R99" s="399"/>
      <c r="S99" s="406" t="s">
        <v>103</v>
      </c>
      <c r="T99" s="411" t="s">
        <v>104</v>
      </c>
      <c r="U99" s="409" t="s">
        <v>9</v>
      </c>
      <c r="V99" s="438" t="s">
        <v>348</v>
      </c>
      <c r="W99" s="440" t="s">
        <v>349</v>
      </c>
      <c r="X99" s="442" t="s">
        <v>350</v>
      </c>
    </row>
    <row r="100" spans="1:29" ht="27" customHeight="1" x14ac:dyDescent="0.2">
      <c r="A100" s="402"/>
      <c r="B100" s="403"/>
      <c r="C100" s="15"/>
      <c r="D100" s="17"/>
      <c r="E100" s="407"/>
      <c r="F100" s="167"/>
      <c r="G100" s="387"/>
      <c r="H100" s="405"/>
      <c r="I100" s="400"/>
      <c r="J100" s="401"/>
      <c r="K100" s="408"/>
      <c r="L100" s="16" t="s">
        <v>13</v>
      </c>
      <c r="M100" s="16" t="s">
        <v>14</v>
      </c>
      <c r="N100" s="16" t="s">
        <v>15</v>
      </c>
      <c r="O100" s="16" t="s">
        <v>16</v>
      </c>
      <c r="P100" s="16" t="s">
        <v>17</v>
      </c>
      <c r="Q100" s="16" t="s">
        <v>18</v>
      </c>
      <c r="R100" s="16" t="s">
        <v>19</v>
      </c>
      <c r="S100" s="406"/>
      <c r="T100" s="411"/>
      <c r="U100" s="410"/>
      <c r="V100" s="439"/>
      <c r="W100" s="441"/>
      <c r="X100" s="443"/>
    </row>
    <row r="101" spans="1:29" s="77" customFormat="1" ht="30" customHeight="1" x14ac:dyDescent="0.2">
      <c r="A101" s="138" t="e">
        <f>+#REF!+40</f>
        <v>#REF!</v>
      </c>
      <c r="C101" s="135" t="str">
        <f>+C34</f>
        <v>CAMSP TOULON - ouverture 210 jours /an</v>
      </c>
      <c r="D101" s="134"/>
      <c r="E101" s="367"/>
      <c r="F101" s="134"/>
      <c r="G101" s="134"/>
      <c r="H101" s="137">
        <f>H32</f>
        <v>398</v>
      </c>
      <c r="I101" s="134"/>
      <c r="J101" s="134"/>
      <c r="K101" s="134"/>
      <c r="L101" s="136" t="e">
        <f>L32</f>
        <v>#DIV/0!</v>
      </c>
      <c r="M101" s="136" t="e">
        <f>M32</f>
        <v>#DIV/0!</v>
      </c>
      <c r="N101" s="136" t="e">
        <f>N32</f>
        <v>#DIV/0!</v>
      </c>
      <c r="O101" s="136" t="e">
        <f>O32</f>
        <v>#DIV/0!</v>
      </c>
      <c r="P101" s="136" t="e">
        <f>P32</f>
        <v>#DIV/0!</v>
      </c>
      <c r="Q101" s="136">
        <f>Q32</f>
        <v>0</v>
      </c>
      <c r="R101" s="136">
        <f>R32</f>
        <v>0</v>
      </c>
      <c r="S101" s="78" t="e">
        <f>S32</f>
        <v>#DIV/0!</v>
      </c>
      <c r="T101" s="78" t="e">
        <f>T32</f>
        <v>#DIV/0!</v>
      </c>
      <c r="U101" s="346" t="e">
        <f>+U32</f>
        <v>#DIV/0!</v>
      </c>
      <c r="V101" s="346" t="e">
        <f>+V32</f>
        <v>#DIV/0!</v>
      </c>
      <c r="W101" s="347" t="e">
        <f>+W32</f>
        <v>#DIV/0!</v>
      </c>
      <c r="X101" s="347" t="e">
        <f>+X32</f>
        <v>#DIV/0!</v>
      </c>
      <c r="Z101" s="216"/>
    </row>
    <row r="102" spans="1:29" s="77" customFormat="1" ht="22.5" x14ac:dyDescent="0.2">
      <c r="A102" s="138" t="e">
        <f>+A101+40</f>
        <v>#REF!</v>
      </c>
      <c r="C102" s="135" t="str">
        <f>C37</f>
        <v>SESSAD LES PIERIDES et SEES LES FARFADETS LA VALETTE - ouverture 365 jours /an</v>
      </c>
      <c r="D102" s="134"/>
      <c r="E102" s="367"/>
      <c r="F102" s="134"/>
      <c r="G102" s="134"/>
      <c r="H102" s="137">
        <f>H65</f>
        <v>418.2</v>
      </c>
      <c r="I102" s="134"/>
      <c r="J102" s="134"/>
      <c r="K102" s="134"/>
      <c r="L102" s="136" t="e">
        <f>L65</f>
        <v>#DIV/0!</v>
      </c>
      <c r="M102" s="136" t="e">
        <f>M65</f>
        <v>#DIV/0!</v>
      </c>
      <c r="N102" s="136" t="e">
        <f>N65</f>
        <v>#DIV/0!</v>
      </c>
      <c r="O102" s="136" t="e">
        <f>O65</f>
        <v>#DIV/0!</v>
      </c>
      <c r="P102" s="136" t="e">
        <f>P65</f>
        <v>#DIV/0!</v>
      </c>
      <c r="Q102" s="136">
        <f>Q65</f>
        <v>0</v>
      </c>
      <c r="R102" s="136">
        <f>R65</f>
        <v>0</v>
      </c>
      <c r="S102" s="78" t="e">
        <f>S65</f>
        <v>#DIV/0!</v>
      </c>
      <c r="T102" s="78" t="e">
        <f>T65</f>
        <v>#DIV/0!</v>
      </c>
      <c r="U102" s="346" t="e">
        <f>U65</f>
        <v>#DIV/0!</v>
      </c>
      <c r="V102" s="346" t="e">
        <f>V65</f>
        <v>#DIV/0!</v>
      </c>
      <c r="W102" s="347" t="e">
        <f>W65</f>
        <v>#DIV/0!</v>
      </c>
      <c r="X102" s="347" t="e">
        <f>X65</f>
        <v>#DIV/0!</v>
      </c>
    </row>
    <row r="103" spans="1:29" s="77" customFormat="1" ht="22.5" x14ac:dyDescent="0.2">
      <c r="A103" s="138"/>
      <c r="C103" s="135" t="str">
        <f>+C69</f>
        <v>NOUVEAUX LOCAUX A LA VALETTE  VALGORA- ouverture 365 jours /an</v>
      </c>
      <c r="D103" s="134"/>
      <c r="E103" s="371"/>
      <c r="F103" s="134"/>
      <c r="G103" s="134"/>
      <c r="H103" s="137">
        <f>H95</f>
        <v>310.90000000000003</v>
      </c>
      <c r="I103" s="134"/>
      <c r="J103" s="134"/>
      <c r="K103" s="134"/>
      <c r="L103" s="136" t="e">
        <f>L97</f>
        <v>#DIV/0!</v>
      </c>
      <c r="M103" s="136" t="e">
        <f t="shared" ref="M103:R103" si="102">M97</f>
        <v>#DIV/0!</v>
      </c>
      <c r="N103" s="136" t="e">
        <f t="shared" si="102"/>
        <v>#DIV/0!</v>
      </c>
      <c r="O103" s="136" t="e">
        <f t="shared" si="102"/>
        <v>#DIV/0!</v>
      </c>
      <c r="P103" s="136" t="e">
        <f t="shared" si="102"/>
        <v>#DIV/0!</v>
      </c>
      <c r="Q103" s="136">
        <f t="shared" si="102"/>
        <v>0</v>
      </c>
      <c r="R103" s="136">
        <f t="shared" si="102"/>
        <v>0</v>
      </c>
      <c r="S103" s="78" t="e">
        <f t="shared" ref="S103:X103" si="103">S95</f>
        <v>#DIV/0!</v>
      </c>
      <c r="T103" s="78" t="e">
        <f t="shared" si="103"/>
        <v>#DIV/0!</v>
      </c>
      <c r="U103" s="346" t="e">
        <f t="shared" si="103"/>
        <v>#DIV/0!</v>
      </c>
      <c r="V103" s="346" t="e">
        <f t="shared" si="103"/>
        <v>#DIV/0!</v>
      </c>
      <c r="W103" s="347" t="e">
        <f t="shared" si="103"/>
        <v>#DIV/0!</v>
      </c>
      <c r="X103" s="347" t="e">
        <f t="shared" si="103"/>
        <v>#DIV/0!</v>
      </c>
    </row>
    <row r="104" spans="1:29" s="77" customFormat="1" ht="26.1" customHeight="1" x14ac:dyDescent="0.2">
      <c r="A104" s="138"/>
      <c r="C104" s="91" t="s">
        <v>354</v>
      </c>
      <c r="D104" s="134"/>
      <c r="E104" s="332"/>
      <c r="F104" s="134"/>
      <c r="G104" s="134"/>
      <c r="H104" s="84">
        <f>SUM(H101:H103)</f>
        <v>1127.1000000000001</v>
      </c>
      <c r="I104" s="134"/>
      <c r="J104" s="134"/>
      <c r="K104" s="134"/>
      <c r="L104" s="139" t="e">
        <f t="shared" ref="L104:R104" si="104">SUM(L101:L103)</f>
        <v>#DIV/0!</v>
      </c>
      <c r="M104" s="139" t="e">
        <f t="shared" si="104"/>
        <v>#DIV/0!</v>
      </c>
      <c r="N104" s="139" t="e">
        <f t="shared" si="104"/>
        <v>#DIV/0!</v>
      </c>
      <c r="O104" s="139" t="e">
        <f t="shared" si="104"/>
        <v>#DIV/0!</v>
      </c>
      <c r="P104" s="139" t="e">
        <f t="shared" si="104"/>
        <v>#DIV/0!</v>
      </c>
      <c r="Q104" s="139">
        <f t="shared" si="104"/>
        <v>0</v>
      </c>
      <c r="R104" s="139">
        <f t="shared" si="104"/>
        <v>0</v>
      </c>
      <c r="S104" s="85"/>
      <c r="T104" s="86"/>
      <c r="U104" s="140" t="e">
        <f>SUM(U101:U103)</f>
        <v>#DIV/0!</v>
      </c>
      <c r="V104" s="140" t="e">
        <f>SUM(V101:V103)</f>
        <v>#DIV/0!</v>
      </c>
      <c r="W104" s="141" t="e">
        <f>SUM(W101:W103)</f>
        <v>#DIV/0!</v>
      </c>
      <c r="X104" s="141" t="e">
        <f>SUM(X101:X103)</f>
        <v>#DIV/0!</v>
      </c>
    </row>
    <row r="105" spans="1:29" s="344" customFormat="1" ht="26.1" customHeight="1" thickBot="1" x14ac:dyDescent="0.25">
      <c r="A105" s="343"/>
      <c r="C105" s="336"/>
      <c r="D105" s="134"/>
      <c r="E105" s="337"/>
      <c r="H105" s="338"/>
      <c r="L105" s="339"/>
      <c r="M105" s="339"/>
      <c r="N105" s="339"/>
      <c r="O105" s="339"/>
      <c r="P105" s="339"/>
      <c r="Q105" s="339"/>
      <c r="R105" s="339"/>
      <c r="S105" s="340"/>
      <c r="T105" s="341"/>
      <c r="U105" s="342"/>
      <c r="V105" s="342"/>
      <c r="W105" s="345"/>
      <c r="X105" s="345"/>
    </row>
    <row r="106" spans="1:29" s="77" customFormat="1" ht="26.1" customHeight="1" thickTop="1" x14ac:dyDescent="0.2">
      <c r="A106" s="138"/>
      <c r="C106" s="138"/>
      <c r="D106" s="134"/>
      <c r="H106" s="80"/>
      <c r="K106" s="81"/>
      <c r="L106" s="82"/>
      <c r="M106" s="82"/>
      <c r="N106" s="82"/>
      <c r="O106" s="82"/>
      <c r="P106" s="82"/>
      <c r="Q106" s="82"/>
      <c r="R106" s="82"/>
      <c r="T106" s="82"/>
      <c r="U106" s="82"/>
      <c r="V106" s="438" t="s">
        <v>351</v>
      </c>
      <c r="W106" s="440" t="s">
        <v>352</v>
      </c>
      <c r="X106" s="442" t="s">
        <v>353</v>
      </c>
    </row>
    <row r="107" spans="1:29" s="77" customFormat="1" ht="26.1" customHeight="1" x14ac:dyDescent="0.2">
      <c r="A107" s="138"/>
      <c r="C107" s="138"/>
      <c r="D107" s="134"/>
      <c r="H107" s="80"/>
      <c r="K107" s="81"/>
      <c r="L107" s="82"/>
      <c r="M107" s="82"/>
      <c r="N107" s="82"/>
      <c r="O107" s="82"/>
      <c r="P107" s="82"/>
      <c r="Q107" s="82"/>
      <c r="R107" s="82"/>
      <c r="T107" s="82"/>
      <c r="U107" s="82"/>
      <c r="V107" s="439"/>
      <c r="W107" s="441"/>
      <c r="X107" s="443"/>
    </row>
    <row r="108" spans="1:29" s="77" customFormat="1" ht="16.5" customHeight="1" x14ac:dyDescent="0.2">
      <c r="A108" s="138"/>
      <c r="C108" s="329" t="s">
        <v>343</v>
      </c>
      <c r="H108" s="330"/>
      <c r="K108" s="81"/>
      <c r="L108" s="330"/>
      <c r="M108" s="330"/>
      <c r="N108" s="330"/>
      <c r="O108" s="330"/>
      <c r="P108" s="330"/>
      <c r="Q108" s="330"/>
      <c r="R108" s="330"/>
      <c r="T108" s="82"/>
      <c r="U108" s="330"/>
      <c r="V108" s="333" t="e">
        <f>SUM(#REF!,V33,V66,#REF!,#REF!,#REF!,#REF!,#REF!,#REF!)</f>
        <v>#REF!</v>
      </c>
      <c r="W108" s="331" t="e">
        <f>SUM(#REF!,W33,W66,#REF!,#REF!,#REF!,#REF!,#REF!,#REF!)</f>
        <v>#REF!</v>
      </c>
      <c r="X108" s="331" t="e">
        <f>SUM(#REF!,X33,X66,#REF!,#REF!,#REF!,#REF!,#REF!,#REF!)</f>
        <v>#REF!</v>
      </c>
    </row>
    <row r="109" spans="1:29" s="77" customFormat="1" ht="26.1" customHeight="1" x14ac:dyDescent="0.2">
      <c r="A109" s="138"/>
      <c r="C109" s="91" t="s">
        <v>346</v>
      </c>
      <c r="D109" s="83"/>
      <c r="E109" s="332"/>
      <c r="H109" s="330"/>
      <c r="L109" s="330"/>
      <c r="M109" s="330"/>
      <c r="N109" s="330"/>
      <c r="O109" s="330"/>
      <c r="P109" s="330"/>
      <c r="Q109" s="330"/>
      <c r="R109" s="330"/>
      <c r="S109" s="85"/>
      <c r="T109" s="86"/>
      <c r="U109" s="330"/>
      <c r="V109" s="140" t="e">
        <f>SUM(#REF!,V34,V67,#REF!,#REF!,#REF!,#REF!,#REF!,#REF!)</f>
        <v>#REF!</v>
      </c>
      <c r="W109" s="335" t="e">
        <f>SUM(#REF!,W34,W67,#REF!,#REF!,#REF!,#REF!,#REF!,#REF!)</f>
        <v>#REF!</v>
      </c>
      <c r="X109" s="335" t="e">
        <f>SUM(#REF!,X34,X67,#REF!,#REF!,#REF!,#REF!,#REF!,#REF!)</f>
        <v>#REF!</v>
      </c>
    </row>
    <row r="110" spans="1:29" s="77" customFormat="1" ht="26.1" customHeight="1" x14ac:dyDescent="0.2">
      <c r="A110" s="138"/>
      <c r="C110" s="138"/>
      <c r="H110" s="80"/>
      <c r="K110" s="81"/>
      <c r="L110" s="82"/>
      <c r="M110" s="82"/>
      <c r="N110" s="82"/>
      <c r="O110" s="82"/>
      <c r="P110" s="82"/>
      <c r="Q110" s="82"/>
      <c r="R110" s="82"/>
      <c r="T110" s="82"/>
      <c r="U110" s="82"/>
      <c r="V110" s="334"/>
      <c r="W110" s="82"/>
      <c r="X110" s="82"/>
    </row>
    <row r="111" spans="1:29" s="77" customFormat="1" ht="26.1" customHeight="1" x14ac:dyDescent="0.2">
      <c r="A111" s="138"/>
      <c r="C111" s="138"/>
      <c r="H111" s="80"/>
      <c r="K111" s="81"/>
      <c r="L111" s="82"/>
      <c r="M111" s="82"/>
      <c r="N111" s="82"/>
      <c r="O111" s="82"/>
      <c r="P111" s="82"/>
      <c r="Q111" s="82"/>
      <c r="R111" s="82"/>
      <c r="T111" s="82"/>
      <c r="U111" s="82"/>
      <c r="V111" s="82"/>
      <c r="W111" s="82"/>
      <c r="X111" s="82"/>
    </row>
    <row r="112" spans="1:29" s="77" customFormat="1" ht="26.1" customHeight="1" x14ac:dyDescent="0.2">
      <c r="A112" s="138"/>
      <c r="C112" s="138"/>
      <c r="H112" s="80"/>
      <c r="K112" s="81"/>
      <c r="L112" s="82"/>
      <c r="M112" s="82"/>
      <c r="N112" s="82"/>
      <c r="O112" s="82"/>
      <c r="P112" s="82"/>
      <c r="Q112" s="82"/>
      <c r="R112" s="82"/>
      <c r="T112" s="82"/>
      <c r="U112" s="82"/>
      <c r="V112" s="82"/>
      <c r="W112" s="82"/>
      <c r="X112" s="82"/>
    </row>
    <row r="113" spans="1:24" s="79" customFormat="1" ht="26.1" customHeight="1" x14ac:dyDescent="0.2">
      <c r="A113" s="138"/>
      <c r="C113" s="138"/>
      <c r="D113" s="77"/>
      <c r="E113" s="77"/>
      <c r="F113" s="77"/>
      <c r="G113" s="77"/>
      <c r="H113" s="80"/>
      <c r="I113" s="77"/>
      <c r="J113" s="77"/>
      <c r="K113" s="81"/>
      <c r="L113" s="82"/>
      <c r="M113" s="82"/>
      <c r="N113" s="82"/>
      <c r="O113" s="82"/>
      <c r="P113" s="82"/>
      <c r="Q113" s="82"/>
      <c r="R113" s="82"/>
      <c r="S113" s="77"/>
      <c r="T113" s="82"/>
      <c r="U113" s="82"/>
      <c r="V113" s="82"/>
      <c r="W113" s="82"/>
      <c r="X113" s="82"/>
    </row>
    <row r="114" spans="1:24" s="79" customFormat="1" ht="26.1" customHeight="1" x14ac:dyDescent="0.2">
      <c r="A114" s="138"/>
      <c r="C114" s="138"/>
      <c r="D114" s="77"/>
      <c r="E114" s="77"/>
      <c r="F114" s="77"/>
      <c r="G114" s="77"/>
      <c r="H114" s="80"/>
      <c r="I114" s="77"/>
      <c r="J114" s="77"/>
      <c r="K114" s="81"/>
      <c r="L114" s="82"/>
      <c r="M114" s="82"/>
      <c r="N114" s="82"/>
      <c r="O114" s="82"/>
      <c r="P114" s="82"/>
      <c r="Q114" s="82"/>
      <c r="R114" s="82"/>
      <c r="S114" s="77"/>
      <c r="T114" s="82"/>
      <c r="U114" s="82"/>
      <c r="V114" s="82"/>
      <c r="W114" s="82"/>
      <c r="X114" s="82"/>
    </row>
    <row r="115" spans="1:24" x14ac:dyDescent="0.2">
      <c r="C115" s="138"/>
      <c r="D115" s="77"/>
      <c r="E115" s="77"/>
      <c r="F115" s="77"/>
      <c r="G115" s="77"/>
      <c r="H115" s="80"/>
      <c r="I115" s="77"/>
      <c r="J115" s="77"/>
      <c r="K115" s="81"/>
      <c r="L115" s="82"/>
      <c r="M115" s="82"/>
      <c r="N115" s="82"/>
      <c r="O115" s="82"/>
      <c r="P115" s="82"/>
      <c r="Q115" s="82"/>
      <c r="R115" s="82"/>
      <c r="S115" s="77"/>
      <c r="T115" s="82"/>
      <c r="U115" s="82"/>
      <c r="V115" s="82"/>
      <c r="W115" s="82"/>
      <c r="X115" s="82"/>
    </row>
    <row r="116" spans="1:24" x14ac:dyDescent="0.2">
      <c r="C116" s="138"/>
      <c r="D116" s="77"/>
      <c r="E116" s="77"/>
      <c r="F116" s="77"/>
      <c r="G116" s="77"/>
      <c r="H116" s="80"/>
      <c r="I116" s="77"/>
      <c r="J116" s="77"/>
      <c r="K116" s="81"/>
      <c r="L116" s="82"/>
      <c r="M116" s="82"/>
      <c r="N116" s="82"/>
      <c r="O116" s="82"/>
      <c r="P116" s="82"/>
      <c r="Q116" s="82"/>
      <c r="R116" s="82"/>
      <c r="S116" s="77"/>
      <c r="T116" s="82"/>
      <c r="U116" s="82"/>
      <c r="V116" s="82"/>
      <c r="W116" s="82"/>
      <c r="X116" s="82"/>
    </row>
    <row r="117" spans="1:24" x14ac:dyDescent="0.2">
      <c r="C117" s="138"/>
      <c r="D117" s="77"/>
      <c r="E117" s="77"/>
      <c r="F117" s="77"/>
      <c r="G117" s="77"/>
      <c r="H117" s="80"/>
      <c r="I117" s="77"/>
      <c r="J117" s="77"/>
      <c r="K117" s="81"/>
      <c r="L117" s="82"/>
      <c r="M117" s="82"/>
      <c r="N117" s="82"/>
      <c r="O117" s="82"/>
      <c r="P117" s="82"/>
      <c r="Q117" s="82"/>
      <c r="R117" s="82"/>
      <c r="S117" s="77"/>
      <c r="T117" s="82"/>
      <c r="U117" s="82"/>
      <c r="V117" s="82"/>
      <c r="W117" s="82"/>
      <c r="X117" s="82"/>
    </row>
    <row r="118" spans="1:24" x14ac:dyDescent="0.2">
      <c r="C118" s="138"/>
      <c r="D118" s="77"/>
      <c r="E118" s="77"/>
      <c r="F118" s="77"/>
      <c r="G118" s="77"/>
      <c r="H118" s="80"/>
      <c r="I118" s="77"/>
      <c r="J118" s="77"/>
      <c r="K118" s="81"/>
      <c r="L118" s="82"/>
      <c r="M118" s="82"/>
      <c r="N118" s="82"/>
      <c r="O118" s="82"/>
      <c r="P118" s="82"/>
      <c r="Q118" s="82"/>
      <c r="R118" s="82"/>
      <c r="S118" s="77"/>
      <c r="T118" s="82"/>
      <c r="U118" s="82"/>
      <c r="V118" s="82"/>
      <c r="W118" s="82"/>
      <c r="X118" s="82"/>
    </row>
    <row r="119" spans="1:24" x14ac:dyDescent="0.2">
      <c r="C119" s="138"/>
      <c r="D119" s="77"/>
      <c r="E119" s="77"/>
      <c r="F119" s="77"/>
      <c r="G119" s="77"/>
      <c r="H119" s="80"/>
      <c r="I119" s="77"/>
      <c r="J119" s="77"/>
      <c r="K119" s="81"/>
      <c r="L119" s="82"/>
      <c r="M119" s="82"/>
      <c r="N119" s="82"/>
      <c r="O119" s="82"/>
      <c r="P119" s="82"/>
      <c r="Q119" s="82"/>
      <c r="R119" s="82"/>
      <c r="S119" s="77"/>
      <c r="T119" s="82"/>
      <c r="U119" s="82"/>
      <c r="V119" s="82"/>
      <c r="W119" s="82"/>
      <c r="X119" s="82"/>
    </row>
    <row r="120" spans="1:24" x14ac:dyDescent="0.2">
      <c r="C120" s="138"/>
      <c r="D120" s="77"/>
      <c r="E120" s="77"/>
      <c r="F120" s="77"/>
      <c r="G120" s="77"/>
      <c r="H120" s="80"/>
      <c r="I120" s="77"/>
      <c r="J120" s="77"/>
      <c r="K120" s="81"/>
      <c r="L120" s="82"/>
      <c r="M120" s="82"/>
      <c r="N120" s="82"/>
      <c r="O120" s="82"/>
      <c r="P120" s="82"/>
      <c r="Q120" s="82"/>
      <c r="R120" s="82"/>
      <c r="S120" s="77"/>
      <c r="T120" s="82"/>
      <c r="U120" s="82"/>
      <c r="V120" s="82"/>
      <c r="W120" s="82"/>
      <c r="X120" s="82"/>
    </row>
    <row r="121" spans="1:24" x14ac:dyDescent="0.2">
      <c r="C121" s="138"/>
      <c r="D121" s="77"/>
      <c r="E121" s="77"/>
      <c r="F121" s="77"/>
      <c r="G121" s="77"/>
      <c r="H121" s="80"/>
      <c r="I121" s="77"/>
      <c r="J121" s="77"/>
      <c r="K121" s="81"/>
      <c r="L121" s="82"/>
      <c r="M121" s="82"/>
      <c r="N121" s="82"/>
      <c r="O121" s="82"/>
      <c r="P121" s="82"/>
      <c r="Q121" s="82"/>
      <c r="R121" s="82"/>
      <c r="S121" s="77"/>
      <c r="T121" s="82"/>
      <c r="U121" s="82"/>
      <c r="V121" s="82"/>
      <c r="W121" s="82"/>
      <c r="X121" s="82"/>
    </row>
    <row r="122" spans="1:24" x14ac:dyDescent="0.2">
      <c r="C122" s="138"/>
      <c r="D122" s="77"/>
      <c r="E122" s="77"/>
      <c r="F122" s="77"/>
      <c r="G122" s="77"/>
      <c r="H122" s="80"/>
      <c r="I122" s="77"/>
      <c r="J122" s="77"/>
      <c r="K122" s="81"/>
      <c r="L122" s="82"/>
      <c r="M122" s="82"/>
      <c r="N122" s="82"/>
      <c r="O122" s="82"/>
      <c r="P122" s="82"/>
      <c r="Q122" s="82"/>
      <c r="R122" s="82"/>
      <c r="S122" s="77"/>
      <c r="T122" s="82"/>
      <c r="U122" s="82"/>
      <c r="V122" s="82"/>
      <c r="W122" s="82"/>
      <c r="X122" s="82"/>
    </row>
    <row r="123" spans="1:24" x14ac:dyDescent="0.2">
      <c r="C123" s="138"/>
      <c r="D123" s="77"/>
      <c r="E123" s="77"/>
      <c r="F123" s="77"/>
      <c r="G123" s="77"/>
      <c r="H123" s="80"/>
      <c r="I123" s="77"/>
      <c r="J123" s="77"/>
      <c r="K123" s="81"/>
      <c r="L123" s="82"/>
      <c r="M123" s="82"/>
      <c r="N123" s="82"/>
      <c r="O123" s="82"/>
      <c r="P123" s="82"/>
      <c r="Q123" s="82"/>
      <c r="R123" s="82"/>
      <c r="S123" s="77"/>
      <c r="T123" s="82"/>
      <c r="U123" s="82"/>
      <c r="V123" s="82"/>
      <c r="W123" s="82"/>
      <c r="X123" s="82"/>
    </row>
    <row r="124" spans="1:24" x14ac:dyDescent="0.2">
      <c r="C124" s="138"/>
      <c r="D124" s="77"/>
      <c r="E124" s="77"/>
      <c r="F124" s="77"/>
      <c r="G124" s="77"/>
      <c r="H124" s="80"/>
      <c r="I124" s="77"/>
      <c r="J124" s="77"/>
      <c r="K124" s="81"/>
      <c r="L124" s="82"/>
      <c r="M124" s="82"/>
      <c r="N124" s="82"/>
      <c r="O124" s="82"/>
      <c r="P124" s="82"/>
      <c r="Q124" s="82"/>
      <c r="R124" s="82"/>
      <c r="S124" s="77"/>
      <c r="T124" s="82"/>
      <c r="U124" s="82"/>
      <c r="V124" s="82"/>
      <c r="W124" s="82"/>
      <c r="X124" s="82"/>
    </row>
    <row r="125" spans="1:24" x14ac:dyDescent="0.2">
      <c r="C125" s="138"/>
      <c r="D125" s="77"/>
      <c r="E125" s="77"/>
      <c r="F125" s="77"/>
      <c r="G125" s="77"/>
      <c r="H125" s="80"/>
      <c r="I125" s="77"/>
      <c r="J125" s="77"/>
      <c r="K125" s="81"/>
      <c r="L125" s="82"/>
      <c r="M125" s="82"/>
      <c r="N125" s="82"/>
      <c r="O125" s="82"/>
      <c r="P125" s="82"/>
      <c r="Q125" s="82"/>
      <c r="R125" s="82"/>
      <c r="S125" s="77"/>
      <c r="T125" s="82"/>
      <c r="U125" s="82"/>
      <c r="V125" s="82"/>
      <c r="W125" s="82"/>
      <c r="X125" s="82"/>
    </row>
    <row r="126" spans="1:24" x14ac:dyDescent="0.2">
      <c r="C126" s="138"/>
      <c r="D126" s="77"/>
      <c r="E126" s="77"/>
      <c r="F126" s="77"/>
      <c r="G126" s="77"/>
      <c r="H126" s="80"/>
      <c r="I126" s="77"/>
      <c r="J126" s="77"/>
      <c r="K126" s="81"/>
      <c r="L126" s="82"/>
      <c r="M126" s="82"/>
      <c r="N126" s="82"/>
      <c r="O126" s="82"/>
      <c r="P126" s="82"/>
      <c r="Q126" s="82"/>
      <c r="R126" s="82"/>
      <c r="S126" s="77"/>
      <c r="T126" s="82"/>
      <c r="U126" s="82"/>
      <c r="V126" s="82"/>
      <c r="W126" s="82"/>
      <c r="X126" s="82"/>
    </row>
    <row r="127" spans="1:24" x14ac:dyDescent="0.2">
      <c r="C127" s="138"/>
      <c r="D127" s="77"/>
      <c r="E127" s="77"/>
      <c r="F127" s="77"/>
      <c r="G127" s="77"/>
      <c r="H127" s="80"/>
      <c r="I127" s="77"/>
      <c r="J127" s="77"/>
      <c r="K127" s="81"/>
      <c r="L127" s="82"/>
      <c r="M127" s="82"/>
      <c r="N127" s="82"/>
      <c r="O127" s="82"/>
      <c r="P127" s="82"/>
      <c r="Q127" s="82"/>
      <c r="R127" s="82"/>
      <c r="S127" s="77"/>
      <c r="T127" s="82"/>
      <c r="U127" s="82"/>
      <c r="V127" s="82"/>
      <c r="W127" s="82"/>
      <c r="X127" s="82"/>
    </row>
    <row r="128" spans="1:24" x14ac:dyDescent="0.2">
      <c r="C128" s="138"/>
      <c r="D128" s="77"/>
      <c r="E128" s="77"/>
      <c r="F128" s="77"/>
      <c r="G128" s="77"/>
      <c r="H128" s="80"/>
      <c r="I128" s="77"/>
      <c r="J128" s="77"/>
      <c r="K128" s="81"/>
      <c r="L128" s="82"/>
      <c r="M128" s="82"/>
      <c r="N128" s="82"/>
      <c r="O128" s="82"/>
      <c r="P128" s="82"/>
      <c r="Q128" s="82"/>
      <c r="R128" s="82"/>
      <c r="S128" s="77"/>
      <c r="T128" s="82"/>
      <c r="U128" s="82"/>
      <c r="V128" s="82"/>
      <c r="W128" s="82"/>
      <c r="X128" s="82"/>
    </row>
    <row r="129" spans="3:24" x14ac:dyDescent="0.2">
      <c r="C129" s="90"/>
      <c r="D129" s="79"/>
      <c r="E129" s="79"/>
      <c r="F129" s="79"/>
      <c r="G129" s="79"/>
      <c r="H129" s="87"/>
      <c r="I129" s="79"/>
      <c r="J129" s="79"/>
      <c r="K129" s="88"/>
      <c r="L129" s="89"/>
      <c r="M129" s="89"/>
      <c r="N129" s="89"/>
      <c r="O129" s="89"/>
      <c r="P129" s="89"/>
      <c r="Q129" s="89"/>
      <c r="R129" s="89"/>
      <c r="S129" s="79"/>
      <c r="T129" s="89"/>
      <c r="U129" s="89"/>
      <c r="V129" s="89"/>
      <c r="W129" s="82"/>
      <c r="X129" s="82"/>
    </row>
    <row r="130" spans="3:24" x14ac:dyDescent="0.2">
      <c r="C130" s="90"/>
      <c r="D130" s="79"/>
      <c r="E130" s="79"/>
      <c r="F130" s="79"/>
      <c r="G130" s="79"/>
      <c r="H130" s="87"/>
      <c r="I130" s="79"/>
      <c r="J130" s="79"/>
      <c r="K130" s="88"/>
      <c r="L130" s="89"/>
      <c r="M130" s="89"/>
      <c r="N130" s="89"/>
      <c r="O130" s="89"/>
      <c r="P130" s="89"/>
      <c r="Q130" s="89"/>
      <c r="R130" s="89"/>
      <c r="S130" s="79"/>
      <c r="T130" s="89"/>
      <c r="U130" s="89"/>
      <c r="V130" s="89"/>
      <c r="W130" s="82"/>
      <c r="X130" s="82"/>
    </row>
    <row r="131" spans="3:24" x14ac:dyDescent="0.2">
      <c r="C131" s="92"/>
    </row>
    <row r="132" spans="3:24" x14ac:dyDescent="0.2">
      <c r="C132" s="92"/>
    </row>
    <row r="133" spans="3:24" x14ac:dyDescent="0.2">
      <c r="C133" s="92"/>
    </row>
    <row r="134" spans="3:24" x14ac:dyDescent="0.2">
      <c r="C134" s="92"/>
    </row>
    <row r="135" spans="3:24" x14ac:dyDescent="0.2">
      <c r="C135" s="92"/>
    </row>
    <row r="136" spans="3:24" x14ac:dyDescent="0.2">
      <c r="C136" s="92"/>
    </row>
    <row r="137" spans="3:24" x14ac:dyDescent="0.2">
      <c r="C137" s="92"/>
    </row>
    <row r="138" spans="3:24" x14ac:dyDescent="0.2">
      <c r="C138" s="92"/>
    </row>
    <row r="139" spans="3:24" x14ac:dyDescent="0.2">
      <c r="C139" s="92"/>
    </row>
    <row r="140" spans="3:24" x14ac:dyDescent="0.2">
      <c r="C140" s="92"/>
    </row>
    <row r="141" spans="3:24" x14ac:dyDescent="0.2">
      <c r="C141" s="92"/>
    </row>
    <row r="142" spans="3:24" x14ac:dyDescent="0.2">
      <c r="C142" s="92"/>
    </row>
    <row r="143" spans="3:24" x14ac:dyDescent="0.2">
      <c r="C143" s="92"/>
    </row>
    <row r="144" spans="3:24" x14ac:dyDescent="0.2">
      <c r="C144" s="92"/>
    </row>
    <row r="145" spans="3:3" x14ac:dyDescent="0.2">
      <c r="C145" s="92"/>
    </row>
    <row r="146" spans="3:3" x14ac:dyDescent="0.2">
      <c r="C146" s="92"/>
    </row>
    <row r="147" spans="3:3" x14ac:dyDescent="0.2">
      <c r="C147" s="92"/>
    </row>
    <row r="148" spans="3:3" x14ac:dyDescent="0.2">
      <c r="C148" s="92"/>
    </row>
    <row r="149" spans="3:3" x14ac:dyDescent="0.2">
      <c r="C149" s="92"/>
    </row>
    <row r="150" spans="3:3" x14ac:dyDescent="0.2">
      <c r="C150" s="92"/>
    </row>
    <row r="151" spans="3:3" x14ac:dyDescent="0.2">
      <c r="C151" s="92"/>
    </row>
    <row r="152" spans="3:3" x14ac:dyDescent="0.2">
      <c r="C152" s="92"/>
    </row>
    <row r="153" spans="3:3" x14ac:dyDescent="0.2">
      <c r="C153" s="92"/>
    </row>
    <row r="154" spans="3:3" x14ac:dyDescent="0.2">
      <c r="C154" s="92"/>
    </row>
    <row r="155" spans="3:3" x14ac:dyDescent="0.2">
      <c r="C155" s="92"/>
    </row>
    <row r="156" spans="3:3" x14ac:dyDescent="0.2">
      <c r="C156" s="92"/>
    </row>
    <row r="157" spans="3:3" x14ac:dyDescent="0.2">
      <c r="C157" s="92"/>
    </row>
    <row r="158" spans="3:3" x14ac:dyDescent="0.2">
      <c r="C158" s="92"/>
    </row>
    <row r="159" spans="3:3" x14ac:dyDescent="0.2">
      <c r="C159" s="92"/>
    </row>
    <row r="160" spans="3:3" x14ac:dyDescent="0.2">
      <c r="C160" s="92"/>
    </row>
    <row r="161" spans="3:3" x14ac:dyDescent="0.2">
      <c r="C161" s="92"/>
    </row>
    <row r="162" spans="3:3" x14ac:dyDescent="0.2">
      <c r="C162" s="92"/>
    </row>
    <row r="163" spans="3:3" x14ac:dyDescent="0.2">
      <c r="C163" s="92"/>
    </row>
    <row r="164" spans="3:3" x14ac:dyDescent="0.2">
      <c r="C164" s="92"/>
    </row>
    <row r="165" spans="3:3" x14ac:dyDescent="0.2">
      <c r="C165" s="92"/>
    </row>
    <row r="166" spans="3:3" x14ac:dyDescent="0.2">
      <c r="C166" s="92"/>
    </row>
    <row r="167" spans="3:3" x14ac:dyDescent="0.2">
      <c r="C167" s="92"/>
    </row>
    <row r="168" spans="3:3" x14ac:dyDescent="0.2">
      <c r="C168" s="92"/>
    </row>
    <row r="169" spans="3:3" x14ac:dyDescent="0.2">
      <c r="C169" s="92"/>
    </row>
    <row r="170" spans="3:3" x14ac:dyDescent="0.2">
      <c r="C170" s="92"/>
    </row>
    <row r="171" spans="3:3" x14ac:dyDescent="0.2">
      <c r="C171" s="92"/>
    </row>
    <row r="172" spans="3:3" x14ac:dyDescent="0.2">
      <c r="C172" s="92"/>
    </row>
    <row r="173" spans="3:3" x14ac:dyDescent="0.2">
      <c r="C173" s="92"/>
    </row>
    <row r="174" spans="3:3" x14ac:dyDescent="0.2">
      <c r="C174" s="92"/>
    </row>
    <row r="175" spans="3:3" x14ac:dyDescent="0.2">
      <c r="C175" s="92"/>
    </row>
    <row r="176" spans="3:3" x14ac:dyDescent="0.2">
      <c r="C176" s="92"/>
    </row>
    <row r="177" spans="3:3" x14ac:dyDescent="0.2">
      <c r="C177" s="92"/>
    </row>
    <row r="178" spans="3:3" x14ac:dyDescent="0.2">
      <c r="C178" s="92"/>
    </row>
    <row r="179" spans="3:3" x14ac:dyDescent="0.2">
      <c r="C179" s="92"/>
    </row>
    <row r="180" spans="3:3" x14ac:dyDescent="0.2">
      <c r="C180" s="92"/>
    </row>
    <row r="181" spans="3:3" x14ac:dyDescent="0.2">
      <c r="C181" s="92"/>
    </row>
    <row r="182" spans="3:3" x14ac:dyDescent="0.2">
      <c r="C182" s="92"/>
    </row>
    <row r="183" spans="3:3" x14ac:dyDescent="0.2">
      <c r="C183" s="92"/>
    </row>
    <row r="184" spans="3:3" x14ac:dyDescent="0.2">
      <c r="C184" s="92"/>
    </row>
    <row r="185" spans="3:3" x14ac:dyDescent="0.2">
      <c r="C185" s="92"/>
    </row>
    <row r="186" spans="3:3" x14ac:dyDescent="0.2">
      <c r="C186" s="92"/>
    </row>
    <row r="187" spans="3:3" x14ac:dyDescent="0.2">
      <c r="C187" s="92"/>
    </row>
    <row r="188" spans="3:3" x14ac:dyDescent="0.2">
      <c r="C188" s="92"/>
    </row>
    <row r="189" spans="3:3" x14ac:dyDescent="0.2">
      <c r="C189" s="92"/>
    </row>
  </sheetData>
  <sheetProtection formatCells="0" autoFilter="0"/>
  <mergeCells count="75">
    <mergeCell ref="A97:B97"/>
    <mergeCell ref="J69:J70"/>
    <mergeCell ref="K69:K70"/>
    <mergeCell ref="L69:R69"/>
    <mergeCell ref="S69:S70"/>
    <mergeCell ref="A95:B95"/>
    <mergeCell ref="T69:T70"/>
    <mergeCell ref="A69:A70"/>
    <mergeCell ref="B69:B70"/>
    <mergeCell ref="D69:D70"/>
    <mergeCell ref="E69:E70"/>
    <mergeCell ref="G69:G70"/>
    <mergeCell ref="V7:V8"/>
    <mergeCell ref="V106:V107"/>
    <mergeCell ref="W106:W107"/>
    <mergeCell ref="U69:U70"/>
    <mergeCell ref="X106:X107"/>
    <mergeCell ref="X37:X38"/>
    <mergeCell ref="X7:X8"/>
    <mergeCell ref="V99:V100"/>
    <mergeCell ref="W99:W100"/>
    <mergeCell ref="X99:X100"/>
    <mergeCell ref="W7:W8"/>
    <mergeCell ref="W37:W38"/>
    <mergeCell ref="V69:V70"/>
    <mergeCell ref="W69:W70"/>
    <mergeCell ref="X69:X70"/>
    <mergeCell ref="V37:V38"/>
    <mergeCell ref="E2:P2"/>
    <mergeCell ref="R2:U2"/>
    <mergeCell ref="G37:G38"/>
    <mergeCell ref="J37:J38"/>
    <mergeCell ref="G7:G8"/>
    <mergeCell ref="H7:H8"/>
    <mergeCell ref="U37:U38"/>
    <mergeCell ref="A34:B34"/>
    <mergeCell ref="B37:B38"/>
    <mergeCell ref="D37:D38"/>
    <mergeCell ref="E7:E8"/>
    <mergeCell ref="D7:D8"/>
    <mergeCell ref="A7:A8"/>
    <mergeCell ref="A37:A38"/>
    <mergeCell ref="B7:B8"/>
    <mergeCell ref="E99:E100"/>
    <mergeCell ref="K99:K100"/>
    <mergeCell ref="U99:U100"/>
    <mergeCell ref="T99:T100"/>
    <mergeCell ref="T7:T8"/>
    <mergeCell ref="U7:U8"/>
    <mergeCell ref="T37:T38"/>
    <mergeCell ref="S37:S38"/>
    <mergeCell ref="H37:H38"/>
    <mergeCell ref="E37:E38"/>
    <mergeCell ref="K7:K8"/>
    <mergeCell ref="L37:R37"/>
    <mergeCell ref="K37:K38"/>
    <mergeCell ref="I37:I38"/>
    <mergeCell ref="H69:H70"/>
    <mergeCell ref="I69:I70"/>
    <mergeCell ref="A65:B65"/>
    <mergeCell ref="R3:X3"/>
    <mergeCell ref="A32:B32"/>
    <mergeCell ref="A67:B67"/>
    <mergeCell ref="G99:G100"/>
    <mergeCell ref="L7:R7"/>
    <mergeCell ref="J7:J8"/>
    <mergeCell ref="I7:I8"/>
    <mergeCell ref="S7:S8"/>
    <mergeCell ref="L99:R99"/>
    <mergeCell ref="I99:I100"/>
    <mergeCell ref="J99:J100"/>
    <mergeCell ref="A99:A100"/>
    <mergeCell ref="B99:B100"/>
    <mergeCell ref="H99:H100"/>
    <mergeCell ref="S99:S100"/>
  </mergeCells>
  <phoneticPr fontId="0" type="noConversion"/>
  <conditionalFormatting sqref="U9:V30 U39:V63 U101:V103 U71:V93">
    <cfRule type="cellIs" dxfId="20" priority="4642" stopIfTrue="1" operator="equal">
      <formula>""""""</formula>
    </cfRule>
  </conditionalFormatting>
  <conditionalFormatting sqref="W4 W9:W30 W39:W63 X30 X63 W71:W93">
    <cfRule type="cellIs" dxfId="19" priority="4643" stopIfTrue="1" operator="equal">
      <formula>""</formula>
    </cfRule>
  </conditionalFormatting>
  <conditionalFormatting sqref="U31:V31">
    <cfRule type="cellIs" dxfId="18" priority="110" stopIfTrue="1" operator="equal">
      <formula>""""""</formula>
    </cfRule>
  </conditionalFormatting>
  <conditionalFormatting sqref="W31">
    <cfRule type="cellIs" dxfId="17" priority="111" stopIfTrue="1" operator="equal">
      <formula>""</formula>
    </cfRule>
  </conditionalFormatting>
  <conditionalFormatting sqref="U64:V64">
    <cfRule type="cellIs" dxfId="16" priority="106" stopIfTrue="1" operator="equal">
      <formula>""""""</formula>
    </cfRule>
  </conditionalFormatting>
  <conditionalFormatting sqref="W64">
    <cfRule type="cellIs" dxfId="15" priority="107" stopIfTrue="1" operator="equal">
      <formula>""</formula>
    </cfRule>
  </conditionalFormatting>
  <conditionalFormatting sqref="V33">
    <cfRule type="cellIs" dxfId="14" priority="31" stopIfTrue="1" operator="equal">
      <formula>""</formula>
    </cfRule>
  </conditionalFormatting>
  <conditionalFormatting sqref="V66">
    <cfRule type="cellIs" dxfId="13" priority="29" stopIfTrue="1" operator="equal">
      <formula>""</formula>
    </cfRule>
  </conditionalFormatting>
  <conditionalFormatting sqref="X33">
    <cfRule type="cellIs" dxfId="12" priority="32" stopIfTrue="1" operator="equal">
      <formula>""</formula>
    </cfRule>
  </conditionalFormatting>
  <conditionalFormatting sqref="U33">
    <cfRule type="cellIs" dxfId="11" priority="49" stopIfTrue="1" operator="equal">
      <formula>""""""</formula>
    </cfRule>
  </conditionalFormatting>
  <conditionalFormatting sqref="U66">
    <cfRule type="cellIs" dxfId="10" priority="46" stopIfTrue="1" operator="equal">
      <formula>""""""</formula>
    </cfRule>
  </conditionalFormatting>
  <conditionalFormatting sqref="X66">
    <cfRule type="cellIs" dxfId="9" priority="30" stopIfTrue="1" operator="equal">
      <formula>""</formula>
    </cfRule>
  </conditionalFormatting>
  <conditionalFormatting sqref="W33">
    <cfRule type="cellIs" dxfId="8" priority="16" stopIfTrue="1" operator="equal">
      <formula>""</formula>
    </cfRule>
  </conditionalFormatting>
  <conditionalFormatting sqref="W66">
    <cfRule type="cellIs" dxfId="7" priority="15" stopIfTrue="1" operator="equal">
      <formula>""</formula>
    </cfRule>
  </conditionalFormatting>
  <conditionalFormatting sqref="X93">
    <cfRule type="cellIs" dxfId="6" priority="8" stopIfTrue="1" operator="equal">
      <formula>""</formula>
    </cfRule>
  </conditionalFormatting>
  <conditionalFormatting sqref="U94:V94">
    <cfRule type="cellIs" dxfId="5" priority="5" stopIfTrue="1" operator="equal">
      <formula>""""""</formula>
    </cfRule>
  </conditionalFormatting>
  <conditionalFormatting sqref="W94">
    <cfRule type="cellIs" dxfId="4" priority="6" stopIfTrue="1" operator="equal">
      <formula>""</formula>
    </cfRule>
  </conditionalFormatting>
  <conditionalFormatting sqref="V96">
    <cfRule type="cellIs" dxfId="3" priority="2" stopIfTrue="1" operator="equal">
      <formula>""</formula>
    </cfRule>
  </conditionalFormatting>
  <conditionalFormatting sqref="U96">
    <cfRule type="cellIs" dxfId="2" priority="4" stopIfTrue="1" operator="equal">
      <formula>""""""</formula>
    </cfRule>
  </conditionalFormatting>
  <conditionalFormatting sqref="X96">
    <cfRule type="cellIs" dxfId="1" priority="3" stopIfTrue="1" operator="equal">
      <formula>""</formula>
    </cfRule>
  </conditionalFormatting>
  <conditionalFormatting sqref="W96">
    <cfRule type="cellIs" dxfId="0" priority="1" stopIfTrue="1" operator="equal">
      <formula>""</formula>
    </cfRule>
  </conditionalFormatting>
  <pageMargins left="0.19685039370078741" right="0" top="0.39370078740157483" bottom="0" header="0.51181102362204722" footer="0.11811023622047245"/>
  <pageSetup paperSize="9" scale="53" fitToHeight="0" orientation="landscape" r:id="rId1"/>
  <headerFooter alignWithMargins="0">
    <oddFooter>&amp;R&amp;D</oddFooter>
  </headerFooter>
  <rowBreaks count="3" manualBreakCount="3">
    <brk id="6" max="16383" man="1"/>
    <brk id="36" max="16383" man="1"/>
    <brk id="98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O14"/>
  <sheetViews>
    <sheetView zoomScale="80" zoomScaleNormal="80" workbookViewId="0">
      <selection activeCell="B10" sqref="B10"/>
    </sheetView>
  </sheetViews>
  <sheetFormatPr baseColWidth="10" defaultColWidth="11.42578125" defaultRowHeight="12.75" x14ac:dyDescent="0.2"/>
  <cols>
    <col min="1" max="1" width="53.28515625" style="11" customWidth="1"/>
    <col min="2" max="2" width="24" style="12" customWidth="1"/>
    <col min="3" max="4" width="19.42578125" style="11" customWidth="1"/>
    <col min="5" max="5" width="17.28515625" style="11" customWidth="1"/>
    <col min="6" max="6" width="15.5703125" style="12" customWidth="1"/>
    <col min="7" max="7" width="19.28515625" style="12" customWidth="1"/>
    <col min="8" max="8" width="1" style="12" customWidth="1"/>
    <col min="9" max="9" width="10.42578125" style="11" customWidth="1"/>
    <col min="10" max="10" width="8.7109375" style="13" customWidth="1"/>
    <col min="11" max="11" width="11.7109375" style="11" customWidth="1"/>
    <col min="12" max="12" width="12.140625" style="11" customWidth="1"/>
    <col min="13" max="14" width="11.42578125" style="11"/>
    <col min="15" max="15" width="4.5703125" style="36" customWidth="1"/>
    <col min="16" max="16" width="9.28515625" style="11" customWidth="1"/>
    <col min="17" max="16384" width="11.42578125" style="11"/>
  </cols>
  <sheetData>
    <row r="1" spans="1:15" ht="16.5" thickBot="1" x14ac:dyDescent="0.3">
      <c r="A1" s="7" t="str">
        <f>Explication!B1</f>
        <v>PRESTATIONS DE NETTOYAGE DU VAR</v>
      </c>
    </row>
    <row r="2" spans="1:15" ht="13.5" thickTop="1" x14ac:dyDescent="0.2">
      <c r="A2" s="458" t="str">
        <f>'détail de prix'!C2</f>
        <v>candidat1</v>
      </c>
      <c r="B2" s="459"/>
      <c r="C2" s="459"/>
      <c r="D2" s="460"/>
      <c r="E2" s="448" t="s">
        <v>23</v>
      </c>
      <c r="F2" s="449"/>
      <c r="G2" s="449"/>
      <c r="H2" s="452" t="s">
        <v>255</v>
      </c>
      <c r="I2" s="453"/>
      <c r="J2" s="453"/>
      <c r="K2" s="453"/>
      <c r="L2" s="453"/>
      <c r="M2" s="454"/>
    </row>
    <row r="3" spans="1:15" ht="29.25" customHeight="1" thickBot="1" x14ac:dyDescent="0.25">
      <c r="A3" s="461"/>
      <c r="B3" s="462"/>
      <c r="C3" s="462"/>
      <c r="D3" s="463"/>
      <c r="E3" s="450"/>
      <c r="F3" s="451"/>
      <c r="G3" s="451"/>
      <c r="H3" s="455"/>
      <c r="I3" s="456"/>
      <c r="J3" s="456"/>
      <c r="K3" s="456"/>
      <c r="L3" s="456"/>
      <c r="M3" s="457"/>
    </row>
    <row r="4" spans="1:15" ht="8.25" customHeight="1" thickTop="1" thickBot="1" x14ac:dyDescent="0.25"/>
    <row r="5" spans="1:15" ht="63.75" customHeight="1" thickBot="1" x14ac:dyDescent="0.25">
      <c r="A5" s="19" t="str">
        <f>H2</f>
        <v>RECAPITULATIF</v>
      </c>
      <c r="B5" s="57" t="s">
        <v>24</v>
      </c>
      <c r="C5" s="57" t="s">
        <v>20</v>
      </c>
      <c r="D5" s="57" t="s">
        <v>357</v>
      </c>
      <c r="E5" s="50" t="s">
        <v>355</v>
      </c>
      <c r="F5" s="57" t="s">
        <v>136</v>
      </c>
      <c r="G5" s="58" t="s">
        <v>356</v>
      </c>
      <c r="H5" s="21"/>
      <c r="I5" s="22" t="s">
        <v>60</v>
      </c>
      <c r="J5" s="23" t="s">
        <v>21</v>
      </c>
      <c r="K5" s="350" t="s">
        <v>358</v>
      </c>
      <c r="L5" s="22" t="s">
        <v>59</v>
      </c>
      <c r="M5" s="24" t="s">
        <v>61</v>
      </c>
      <c r="N5" s="348"/>
    </row>
    <row r="6" spans="1:15" ht="19.5" customHeight="1" x14ac:dyDescent="0.2">
      <c r="A6" s="60" t="str">
        <f>'détail de prix'!C101</f>
        <v>CAMSP TOULON - ouverture 210 jours /an</v>
      </c>
      <c r="B6" s="25">
        <f>'détail de prix'!H101</f>
        <v>398</v>
      </c>
      <c r="C6" s="26" t="e">
        <f>'détail de prix'!W101</f>
        <v>#DIV/0!</v>
      </c>
      <c r="D6" s="26">
        <f>'détail de prix'!W33</f>
        <v>0</v>
      </c>
      <c r="E6" s="27" t="e">
        <f t="shared" ref="E6:E8" si="0">C6+D6</f>
        <v>#DIV/0!</v>
      </c>
      <c r="F6" s="28" t="e">
        <f t="shared" ref="F6:F8" si="1">+E6*20%</f>
        <v>#DIV/0!</v>
      </c>
      <c r="G6" s="29" t="e">
        <f>+E6+F6</f>
        <v>#DIV/0!</v>
      </c>
      <c r="H6" s="30"/>
      <c r="I6" s="31" t="e">
        <f>'détail de prix'!S101</f>
        <v>#DIV/0!</v>
      </c>
      <c r="J6" s="32" t="e">
        <f>'détail de prix'!T101</f>
        <v>#DIV/0!</v>
      </c>
      <c r="K6" s="33" t="e">
        <f>'détail de prix'!V101</f>
        <v>#DIV/0!</v>
      </c>
      <c r="L6" s="34" t="e">
        <f t="shared" ref="L6:L8" si="2">IF(K6=0,"",C6/K6)</f>
        <v>#DIV/0!</v>
      </c>
      <c r="M6" s="35" t="e">
        <f t="shared" ref="M6" si="3">IF(B6=0,"",C6/B6)</f>
        <v>#DIV/0!</v>
      </c>
      <c r="N6" s="349"/>
    </row>
    <row r="7" spans="1:15" ht="19.5" customHeight="1" x14ac:dyDescent="0.2">
      <c r="A7" s="60" t="str">
        <f>'détail de prix'!C102</f>
        <v>SESSAD LES PIERIDES et SEES LES FARFADETS LA VALETTE - ouverture 365 jours /an</v>
      </c>
      <c r="B7" s="25">
        <f>'détail de prix'!H102</f>
        <v>418.2</v>
      </c>
      <c r="C7" s="26" t="e">
        <f>'détail de prix'!W102</f>
        <v>#DIV/0!</v>
      </c>
      <c r="D7" s="26">
        <f>'détail de prix'!W66</f>
        <v>0</v>
      </c>
      <c r="E7" s="27" t="e">
        <f t="shared" si="0"/>
        <v>#DIV/0!</v>
      </c>
      <c r="F7" s="28" t="e">
        <f t="shared" si="1"/>
        <v>#DIV/0!</v>
      </c>
      <c r="G7" s="29" t="e">
        <f t="shared" ref="G7:G8" si="4">+E7+F7</f>
        <v>#DIV/0!</v>
      </c>
      <c r="H7" s="30"/>
      <c r="I7" s="31" t="e">
        <f>'détail de prix'!S102</f>
        <v>#DIV/0!</v>
      </c>
      <c r="J7" s="32" t="e">
        <f>'détail de prix'!T102</f>
        <v>#DIV/0!</v>
      </c>
      <c r="K7" s="33" t="e">
        <f>'détail de prix'!V102</f>
        <v>#DIV/0!</v>
      </c>
      <c r="L7" s="34" t="e">
        <f t="shared" si="2"/>
        <v>#DIV/0!</v>
      </c>
      <c r="M7" s="35" t="e">
        <f>IF(B7=0,"",C7/B7)</f>
        <v>#DIV/0!</v>
      </c>
      <c r="N7" s="349"/>
    </row>
    <row r="8" spans="1:15" ht="19.5" customHeight="1" thickBot="1" x14ac:dyDescent="0.25">
      <c r="A8" s="372" t="str">
        <f>'détail de prix'!C103</f>
        <v>NOUVEAUX LOCAUX A LA VALETTE  VALGORA- ouverture 365 jours /an</v>
      </c>
      <c r="B8" s="373">
        <f>'détail de prix'!H103</f>
        <v>310.90000000000003</v>
      </c>
      <c r="C8" s="374" t="e">
        <f>'détail de prix'!W103</f>
        <v>#DIV/0!</v>
      </c>
      <c r="D8" s="374">
        <f>'détail de prix'!W96</f>
        <v>0</v>
      </c>
      <c r="E8" s="27" t="e">
        <f t="shared" si="0"/>
        <v>#DIV/0!</v>
      </c>
      <c r="F8" s="28" t="e">
        <f t="shared" si="1"/>
        <v>#DIV/0!</v>
      </c>
      <c r="G8" s="29" t="e">
        <f t="shared" si="4"/>
        <v>#DIV/0!</v>
      </c>
      <c r="H8" s="375"/>
      <c r="I8" s="31" t="e">
        <f>'détail de prix'!S103</f>
        <v>#DIV/0!</v>
      </c>
      <c r="J8" s="32" t="e">
        <f>'détail de prix'!T103</f>
        <v>#DIV/0!</v>
      </c>
      <c r="K8" s="33" t="e">
        <f>'détail de prix'!V103</f>
        <v>#DIV/0!</v>
      </c>
      <c r="L8" s="34" t="e">
        <f t="shared" si="2"/>
        <v>#DIV/0!</v>
      </c>
      <c r="M8" s="35" t="e">
        <f>IF(B8=0,"",C8/B8)</f>
        <v>#DIV/0!</v>
      </c>
      <c r="N8" s="349"/>
    </row>
    <row r="9" spans="1:15" s="6" customFormat="1" ht="28.5" customHeight="1" thickBot="1" x14ac:dyDescent="0.3">
      <c r="A9" s="20" t="s">
        <v>120</v>
      </c>
      <c r="B9" s="39">
        <f t="shared" ref="B9:G9" si="5">SUM(B6:B8)</f>
        <v>1127.1000000000001</v>
      </c>
      <c r="C9" s="40" t="e">
        <f t="shared" si="5"/>
        <v>#DIV/0!</v>
      </c>
      <c r="D9" s="40">
        <f t="shared" si="5"/>
        <v>0</v>
      </c>
      <c r="E9" s="40" t="e">
        <f t="shared" si="5"/>
        <v>#DIV/0!</v>
      </c>
      <c r="F9" s="40" t="e">
        <f t="shared" si="5"/>
        <v>#DIV/0!</v>
      </c>
      <c r="G9" s="40" t="e">
        <f t="shared" si="5"/>
        <v>#DIV/0!</v>
      </c>
      <c r="H9" s="41"/>
      <c r="I9" s="42"/>
      <c r="J9" s="43" t="e">
        <f>SUM(J6:J8)</f>
        <v>#DIV/0!</v>
      </c>
      <c r="K9" s="43" t="e">
        <f>SUM(K6:K8)</f>
        <v>#DIV/0!</v>
      </c>
      <c r="L9" s="44" t="e">
        <f>IF(K9=0,"",C9/K9)</f>
        <v>#DIV/0!</v>
      </c>
      <c r="M9" s="45" t="e">
        <f>IF(B9=0,"",C9/B9)</f>
        <v>#DIV/0!</v>
      </c>
      <c r="N9" s="56"/>
      <c r="O9" s="36"/>
    </row>
    <row r="10" spans="1:15" s="6" customFormat="1" ht="18" customHeight="1" x14ac:dyDescent="0.25">
      <c r="A10" s="51"/>
      <c r="B10" s="52"/>
      <c r="C10" s="53"/>
      <c r="D10" s="53"/>
      <c r="E10" s="53"/>
      <c r="F10" s="53"/>
      <c r="G10" s="53"/>
      <c r="H10" s="53"/>
      <c r="I10" s="53"/>
      <c r="J10" s="54"/>
      <c r="K10" s="54"/>
      <c r="L10" s="55"/>
      <c r="M10" s="56"/>
      <c r="N10" s="56"/>
      <c r="O10" s="36"/>
    </row>
    <row r="12" spans="1:15" x14ac:dyDescent="0.2">
      <c r="G12" s="146"/>
    </row>
    <row r="13" spans="1:15" x14ac:dyDescent="0.2">
      <c r="G13" s="147"/>
    </row>
    <row r="14" spans="1:15" x14ac:dyDescent="0.2">
      <c r="G14" s="148"/>
    </row>
  </sheetData>
  <autoFilter ref="A1:O10"/>
  <mergeCells count="3">
    <mergeCell ref="E2:G3"/>
    <mergeCell ref="H2:M3"/>
    <mergeCell ref="A2:D3"/>
  </mergeCells>
  <phoneticPr fontId="0" type="noConversion"/>
  <pageMargins left="0.11811023622047245" right="0" top="0.59055118110236227" bottom="0.39370078740157483" header="0.51181102362204722" footer="0.51181102362204722"/>
  <pageSetup paperSize="9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opLeftCell="A64" zoomScale="90" zoomScaleNormal="90" workbookViewId="0">
      <selection activeCell="C9" sqref="C9"/>
    </sheetView>
  </sheetViews>
  <sheetFormatPr baseColWidth="10" defaultColWidth="11.42578125" defaultRowHeight="12.75" x14ac:dyDescent="0.2"/>
  <cols>
    <col min="1" max="1" width="76.28515625" style="220" customWidth="1"/>
    <col min="2" max="2" width="21.7109375" style="220" customWidth="1"/>
    <col min="3" max="3" width="19.140625" style="220" customWidth="1"/>
    <col min="4" max="16384" width="11.42578125" style="220"/>
  </cols>
  <sheetData>
    <row r="1" spans="1:3" ht="13.5" thickBot="1" x14ac:dyDescent="0.25"/>
    <row r="2" spans="1:3" ht="25.5" customHeight="1" thickTop="1" thickBot="1" x14ac:dyDescent="0.25">
      <c r="A2" s="464" t="str">
        <f>+'[1]détail de prix'!C2</f>
        <v>candidat 1</v>
      </c>
      <c r="B2" s="465"/>
      <c r="C2" s="221"/>
    </row>
    <row r="3" spans="1:3" ht="12.75" customHeight="1" thickTop="1" thickBot="1" x14ac:dyDescent="0.25">
      <c r="A3" s="222"/>
      <c r="B3" s="221"/>
      <c r="C3" s="221"/>
    </row>
    <row r="4" spans="1:3" ht="39" customHeight="1" thickTop="1" thickBot="1" x14ac:dyDescent="0.25">
      <c r="A4" s="466" t="s">
        <v>254</v>
      </c>
      <c r="B4" s="467"/>
    </row>
    <row r="5" spans="1:3" s="223" customFormat="1" thickTop="1" x14ac:dyDescent="0.2"/>
    <row r="6" spans="1:3" s="223" customFormat="1" ht="12" x14ac:dyDescent="0.2">
      <c r="A6" s="224" t="s">
        <v>26</v>
      </c>
      <c r="B6" s="224"/>
      <c r="C6" s="224"/>
    </row>
    <row r="7" spans="1:3" ht="23.25" customHeight="1" x14ac:dyDescent="0.2">
      <c r="A7" s="225" t="s">
        <v>29</v>
      </c>
      <c r="B7" s="226"/>
      <c r="C7" s="226"/>
    </row>
    <row r="8" spans="1:3" ht="51" customHeight="1" x14ac:dyDescent="0.2">
      <c r="A8" s="468" t="s">
        <v>194</v>
      </c>
      <c r="B8" s="469"/>
      <c r="C8" s="227"/>
    </row>
    <row r="9" spans="1:3" s="230" customFormat="1" ht="33" customHeight="1" x14ac:dyDescent="0.2">
      <c r="A9" s="228" t="s">
        <v>143</v>
      </c>
      <c r="B9" s="229" t="s">
        <v>144</v>
      </c>
    </row>
    <row r="10" spans="1:3" s="230" customFormat="1" ht="33" customHeight="1" x14ac:dyDescent="0.2">
      <c r="A10" s="231" t="s">
        <v>190</v>
      </c>
      <c r="B10" s="232"/>
    </row>
    <row r="11" spans="1:3" s="230" customFormat="1" ht="33" customHeight="1" x14ac:dyDescent="0.2">
      <c r="A11" s="231" t="s">
        <v>192</v>
      </c>
      <c r="B11" s="232"/>
    </row>
    <row r="12" spans="1:3" s="230" customFormat="1" ht="33" customHeight="1" x14ac:dyDescent="0.2">
      <c r="A12" s="231" t="s">
        <v>191</v>
      </c>
      <c r="B12" s="232"/>
    </row>
    <row r="13" spans="1:3" s="230" customFormat="1" ht="33" customHeight="1" x14ac:dyDescent="0.2">
      <c r="A13" s="231" t="s">
        <v>193</v>
      </c>
      <c r="B13" s="232"/>
    </row>
    <row r="14" spans="1:3" s="230" customFormat="1" ht="33" customHeight="1" x14ac:dyDescent="0.2">
      <c r="A14" s="231" t="s">
        <v>177</v>
      </c>
      <c r="B14" s="232"/>
    </row>
    <row r="15" spans="1:3" s="230" customFormat="1" ht="33" customHeight="1" x14ac:dyDescent="0.2">
      <c r="A15" s="231" t="s">
        <v>173</v>
      </c>
      <c r="B15" s="232"/>
    </row>
    <row r="16" spans="1:3" s="230" customFormat="1" ht="33" customHeight="1" x14ac:dyDescent="0.2">
      <c r="A16" s="231" t="s">
        <v>174</v>
      </c>
      <c r="B16" s="232"/>
    </row>
    <row r="17" spans="1:3" s="230" customFormat="1" ht="33" customHeight="1" x14ac:dyDescent="0.2">
      <c r="A17" s="231" t="s">
        <v>175</v>
      </c>
      <c r="B17" s="232"/>
    </row>
    <row r="18" spans="1:3" s="230" customFormat="1" ht="33" customHeight="1" x14ac:dyDescent="0.2">
      <c r="A18" s="231" t="s">
        <v>178</v>
      </c>
      <c r="B18" s="232"/>
    </row>
    <row r="19" spans="1:3" s="230" customFormat="1" ht="33" customHeight="1" x14ac:dyDescent="0.2">
      <c r="A19" s="231" t="s">
        <v>179</v>
      </c>
      <c r="B19" s="232"/>
    </row>
    <row r="20" spans="1:3" s="230" customFormat="1" ht="33" customHeight="1" x14ac:dyDescent="0.2">
      <c r="A20" s="231" t="s">
        <v>180</v>
      </c>
      <c r="B20" s="232"/>
      <c r="C20" s="220"/>
    </row>
    <row r="21" spans="1:3" ht="33" customHeight="1" x14ac:dyDescent="0.2">
      <c r="A21" s="231" t="s">
        <v>181</v>
      </c>
      <c r="B21" s="232"/>
    </row>
    <row r="22" spans="1:3" s="234" customFormat="1" ht="33" customHeight="1" x14ac:dyDescent="0.2">
      <c r="A22" s="233"/>
      <c r="B22" s="233"/>
      <c r="C22" s="233"/>
    </row>
    <row r="23" spans="1:3" s="234" customFormat="1" ht="33" customHeight="1" x14ac:dyDescent="0.2">
      <c r="A23" s="235" t="s">
        <v>30</v>
      </c>
      <c r="B23" s="236"/>
      <c r="C23" s="236"/>
    </row>
    <row r="24" spans="1:3" s="238" customFormat="1" ht="33" customHeight="1" x14ac:dyDescent="0.2">
      <c r="A24" s="237" t="s">
        <v>31</v>
      </c>
      <c r="B24" s="312" t="s">
        <v>330</v>
      </c>
      <c r="C24" s="312" t="s">
        <v>331</v>
      </c>
    </row>
    <row r="25" spans="1:3" s="238" customFormat="1" ht="33" customHeight="1" x14ac:dyDescent="0.2">
      <c r="A25" s="239" t="s">
        <v>332</v>
      </c>
      <c r="B25" s="313"/>
      <c r="C25" s="313"/>
    </row>
    <row r="26" spans="1:3" s="234" customFormat="1" ht="33" customHeight="1" x14ac:dyDescent="0.2">
      <c r="A26" s="239" t="s">
        <v>333</v>
      </c>
      <c r="B26" s="313"/>
      <c r="C26" s="313"/>
    </row>
    <row r="27" spans="1:3" s="234" customFormat="1" ht="33" customHeight="1" x14ac:dyDescent="0.2">
      <c r="A27" s="239" t="s">
        <v>334</v>
      </c>
      <c r="B27" s="313"/>
      <c r="C27" s="313"/>
    </row>
    <row r="28" spans="1:3" s="234" customFormat="1" ht="33" customHeight="1" x14ac:dyDescent="0.2">
      <c r="A28" s="239" t="s">
        <v>335</v>
      </c>
      <c r="B28" s="313"/>
      <c r="C28" s="313"/>
    </row>
    <row r="29" spans="1:3" s="234" customFormat="1" ht="33" customHeight="1" x14ac:dyDescent="0.2">
      <c r="A29" s="220"/>
      <c r="B29" s="220"/>
      <c r="C29" s="220"/>
    </row>
    <row r="31" spans="1:3" ht="18" x14ac:dyDescent="0.2">
      <c r="A31" s="241" t="s">
        <v>142</v>
      </c>
      <c r="B31" s="242"/>
      <c r="C31" s="242"/>
    </row>
    <row r="32" spans="1:3" ht="14.25" x14ac:dyDescent="0.2">
      <c r="A32" s="243"/>
      <c r="B32" s="243"/>
      <c r="C32" s="243"/>
    </row>
    <row r="33" spans="1:3" s="234" customFormat="1" ht="33" customHeight="1" x14ac:dyDescent="0.2">
      <c r="A33" s="244" t="s">
        <v>189</v>
      </c>
      <c r="B33" s="244"/>
      <c r="C33" s="243"/>
    </row>
    <row r="34" spans="1:3" s="234" customFormat="1" ht="33" customHeight="1" x14ac:dyDescent="0.2">
      <c r="A34" s="245" t="s">
        <v>143</v>
      </c>
      <c r="B34" s="232" t="s">
        <v>144</v>
      </c>
      <c r="C34" s="243"/>
    </row>
    <row r="35" spans="1:3" s="234" customFormat="1" ht="33" customHeight="1" x14ac:dyDescent="0.2">
      <c r="A35" s="246" t="s">
        <v>151</v>
      </c>
      <c r="B35" s="247"/>
      <c r="C35" s="243"/>
    </row>
    <row r="36" spans="1:3" s="234" customFormat="1" ht="33" customHeight="1" x14ac:dyDescent="0.2">
      <c r="A36" s="246" t="s">
        <v>152</v>
      </c>
      <c r="B36" s="247"/>
      <c r="C36" s="243"/>
    </row>
    <row r="37" spans="1:3" s="234" customFormat="1" ht="33" customHeight="1" x14ac:dyDescent="0.2">
      <c r="A37" s="246" t="s">
        <v>156</v>
      </c>
      <c r="B37" s="247"/>
      <c r="C37" s="243"/>
    </row>
    <row r="38" spans="1:3" s="234" customFormat="1" ht="33" customHeight="1" x14ac:dyDescent="0.2">
      <c r="A38" s="246" t="s">
        <v>157</v>
      </c>
      <c r="B38" s="247"/>
      <c r="C38" s="243"/>
    </row>
    <row r="39" spans="1:3" s="234" customFormat="1" ht="33" customHeight="1" x14ac:dyDescent="0.2">
      <c r="A39" s="246" t="s">
        <v>168</v>
      </c>
      <c r="B39" s="247"/>
      <c r="C39" s="243"/>
    </row>
    <row r="40" spans="1:3" s="234" customFormat="1" ht="33" customHeight="1" x14ac:dyDescent="0.2">
      <c r="A40" s="246" t="s">
        <v>159</v>
      </c>
      <c r="B40" s="247"/>
      <c r="C40" s="243"/>
    </row>
    <row r="41" spans="1:3" s="234" customFormat="1" ht="33" customHeight="1" x14ac:dyDescent="0.2">
      <c r="A41" s="246" t="s">
        <v>161</v>
      </c>
      <c r="B41" s="247"/>
      <c r="C41" s="243"/>
    </row>
    <row r="42" spans="1:3" s="234" customFormat="1" ht="33" customHeight="1" x14ac:dyDescent="0.2">
      <c r="A42" s="246" t="s">
        <v>148</v>
      </c>
      <c r="B42" s="247"/>
      <c r="C42" s="243"/>
    </row>
    <row r="43" spans="1:3" s="234" customFormat="1" ht="33" customHeight="1" x14ac:dyDescent="0.2">
      <c r="A43" s="246" t="s">
        <v>149</v>
      </c>
      <c r="B43" s="247"/>
      <c r="C43" s="243"/>
    </row>
    <row r="44" spans="1:3" s="234" customFormat="1" ht="33" customHeight="1" x14ac:dyDescent="0.2">
      <c r="A44" s="246" t="s">
        <v>150</v>
      </c>
      <c r="B44" s="247"/>
      <c r="C44" s="243"/>
    </row>
    <row r="45" spans="1:3" s="234" customFormat="1" ht="33" customHeight="1" x14ac:dyDescent="0.2">
      <c r="A45" s="246" t="s">
        <v>336</v>
      </c>
      <c r="B45" s="247"/>
      <c r="C45" s="243"/>
    </row>
    <row r="46" spans="1:3" s="234" customFormat="1" ht="33" customHeight="1" x14ac:dyDescent="0.2">
      <c r="A46" s="246" t="s">
        <v>186</v>
      </c>
      <c r="B46" s="247"/>
      <c r="C46" s="243"/>
    </row>
    <row r="47" spans="1:3" s="234" customFormat="1" ht="33" customHeight="1" x14ac:dyDescent="0.2">
      <c r="A47" s="246" t="s">
        <v>176</v>
      </c>
      <c r="B47" s="247"/>
      <c r="C47" s="243"/>
    </row>
    <row r="48" spans="1:3" s="234" customFormat="1" ht="33" customHeight="1" x14ac:dyDescent="0.2">
      <c r="A48" s="246" t="s">
        <v>147</v>
      </c>
      <c r="B48" s="247"/>
      <c r="C48" s="243"/>
    </row>
    <row r="49" spans="1:3" s="234" customFormat="1" ht="33" customHeight="1" x14ac:dyDescent="0.2">
      <c r="A49" s="246" t="s">
        <v>146</v>
      </c>
      <c r="B49" s="247"/>
      <c r="C49" s="243"/>
    </row>
    <row r="50" spans="1:3" s="234" customFormat="1" ht="33" customHeight="1" x14ac:dyDescent="0.2">
      <c r="A50" s="246" t="s">
        <v>145</v>
      </c>
      <c r="B50" s="247"/>
      <c r="C50" s="243"/>
    </row>
    <row r="51" spans="1:3" s="234" customFormat="1" ht="33" customHeight="1" x14ac:dyDescent="0.2">
      <c r="A51" s="246" t="s">
        <v>171</v>
      </c>
      <c r="B51" s="247"/>
      <c r="C51" s="243"/>
    </row>
    <row r="52" spans="1:3" s="234" customFormat="1" ht="33" customHeight="1" x14ac:dyDescent="0.2">
      <c r="A52" s="246" t="s">
        <v>170</v>
      </c>
      <c r="B52" s="247"/>
      <c r="C52" s="243"/>
    </row>
    <row r="53" spans="1:3" s="234" customFormat="1" ht="33" customHeight="1" x14ac:dyDescent="0.2">
      <c r="A53" s="246" t="s">
        <v>160</v>
      </c>
      <c r="B53" s="247"/>
      <c r="C53" s="243"/>
    </row>
    <row r="54" spans="1:3" s="234" customFormat="1" ht="33" customHeight="1" x14ac:dyDescent="0.2">
      <c r="A54" s="246" t="s">
        <v>172</v>
      </c>
      <c r="B54" s="247"/>
      <c r="C54" s="243"/>
    </row>
    <row r="55" spans="1:3" s="234" customFormat="1" ht="33" customHeight="1" x14ac:dyDescent="0.2">
      <c r="A55" s="246" t="s">
        <v>188</v>
      </c>
      <c r="B55" s="247"/>
      <c r="C55" s="243"/>
    </row>
    <row r="56" spans="1:3" s="234" customFormat="1" ht="33" customHeight="1" x14ac:dyDescent="0.2">
      <c r="A56" s="246" t="s">
        <v>187</v>
      </c>
      <c r="B56" s="247"/>
      <c r="C56" s="243"/>
    </row>
    <row r="57" spans="1:3" s="234" customFormat="1" ht="33" customHeight="1" x14ac:dyDescent="0.2">
      <c r="A57" s="246" t="s">
        <v>185</v>
      </c>
      <c r="B57" s="247"/>
      <c r="C57" s="243"/>
    </row>
    <row r="58" spans="1:3" s="234" customFormat="1" ht="33" customHeight="1" x14ac:dyDescent="0.2">
      <c r="A58" s="246" t="s">
        <v>169</v>
      </c>
      <c r="B58" s="247"/>
      <c r="C58" s="243"/>
    </row>
    <row r="59" spans="1:3" s="234" customFormat="1" ht="33" customHeight="1" x14ac:dyDescent="0.2">
      <c r="A59" s="246" t="s">
        <v>155</v>
      </c>
      <c r="B59" s="247"/>
      <c r="C59" s="243"/>
    </row>
    <row r="60" spans="1:3" s="234" customFormat="1" ht="33" customHeight="1" x14ac:dyDescent="0.2">
      <c r="A60" s="246" t="s">
        <v>158</v>
      </c>
      <c r="B60" s="247"/>
      <c r="C60" s="243"/>
    </row>
    <row r="61" spans="1:3" s="234" customFormat="1" ht="33" customHeight="1" x14ac:dyDescent="0.2">
      <c r="A61" s="246" t="s">
        <v>153</v>
      </c>
      <c r="B61" s="247"/>
      <c r="C61" s="243"/>
    </row>
    <row r="62" spans="1:3" s="234" customFormat="1" ht="33" customHeight="1" x14ac:dyDescent="0.2">
      <c r="A62" s="246" t="s">
        <v>154</v>
      </c>
      <c r="B62" s="247"/>
      <c r="C62" s="243"/>
    </row>
    <row r="63" spans="1:3" s="234" customFormat="1" ht="33" customHeight="1" x14ac:dyDescent="0.2">
      <c r="A63" s="248"/>
      <c r="B63" s="249"/>
      <c r="C63" s="243"/>
    </row>
    <row r="64" spans="1:3" s="234" customFormat="1" ht="33" customHeight="1" x14ac:dyDescent="0.2">
      <c r="A64" s="250" t="s">
        <v>143</v>
      </c>
      <c r="B64" s="251" t="s">
        <v>162</v>
      </c>
      <c r="C64" s="243"/>
    </row>
    <row r="65" spans="1:4" s="234" customFormat="1" ht="33" customHeight="1" x14ac:dyDescent="0.2">
      <c r="A65" s="252" t="s">
        <v>166</v>
      </c>
      <c r="B65" s="247"/>
      <c r="C65" s="243"/>
    </row>
    <row r="66" spans="1:4" s="234" customFormat="1" ht="33" customHeight="1" x14ac:dyDescent="0.2">
      <c r="A66" s="246" t="s">
        <v>165</v>
      </c>
      <c r="B66" s="247"/>
      <c r="C66" s="243"/>
    </row>
    <row r="67" spans="1:4" s="234" customFormat="1" ht="33" customHeight="1" x14ac:dyDescent="0.2">
      <c r="A67" s="246" t="s">
        <v>164</v>
      </c>
      <c r="B67" s="247"/>
      <c r="C67" s="243"/>
    </row>
    <row r="68" spans="1:4" s="234" customFormat="1" ht="33" customHeight="1" x14ac:dyDescent="0.2">
      <c r="A68" s="246" t="s">
        <v>163</v>
      </c>
      <c r="B68" s="247"/>
      <c r="C68" s="243"/>
    </row>
    <row r="69" spans="1:4" s="234" customFormat="1" ht="33" customHeight="1" x14ac:dyDescent="0.2">
      <c r="A69" s="246" t="s">
        <v>195</v>
      </c>
      <c r="B69" s="247"/>
      <c r="C69" s="243"/>
    </row>
    <row r="70" spans="1:4" s="234" customFormat="1" ht="33" customHeight="1" x14ac:dyDescent="0.2">
      <c r="A70" s="246" t="s">
        <v>315</v>
      </c>
      <c r="B70" s="247"/>
      <c r="C70" s="243"/>
    </row>
    <row r="71" spans="1:4" s="234" customFormat="1" ht="33" customHeight="1" x14ac:dyDescent="0.2">
      <c r="A71" s="246" t="s">
        <v>316</v>
      </c>
      <c r="B71" s="247"/>
      <c r="C71" s="243"/>
    </row>
    <row r="72" spans="1:4" s="234" customFormat="1" ht="33" customHeight="1" x14ac:dyDescent="0.2">
      <c r="A72" s="252" t="s">
        <v>167</v>
      </c>
      <c r="B72" s="247"/>
      <c r="C72" s="243"/>
    </row>
    <row r="73" spans="1:4" s="234" customFormat="1" ht="33" customHeight="1" x14ac:dyDescent="0.2">
      <c r="A73" s="253"/>
      <c r="B73" s="247"/>
      <c r="C73" s="243"/>
    </row>
    <row r="74" spans="1:4" s="234" customFormat="1" ht="33" customHeight="1" x14ac:dyDescent="0.2">
      <c r="A74" s="250" t="s">
        <v>143</v>
      </c>
      <c r="B74" s="247"/>
      <c r="C74" s="243"/>
    </row>
    <row r="75" spans="1:4" s="234" customFormat="1" ht="33" customHeight="1" x14ac:dyDescent="0.2">
      <c r="A75" s="246" t="s">
        <v>337</v>
      </c>
      <c r="B75" s="247"/>
      <c r="C75" s="243"/>
    </row>
    <row r="76" spans="1:4" s="234" customFormat="1" ht="33" customHeight="1" x14ac:dyDescent="0.2">
      <c r="A76" s="246" t="s">
        <v>338</v>
      </c>
      <c r="B76" s="247"/>
      <c r="C76" s="243"/>
      <c r="D76" s="314"/>
    </row>
    <row r="77" spans="1:4" s="234" customFormat="1" ht="33" customHeight="1" x14ac:dyDescent="0.2">
      <c r="A77" s="246" t="s">
        <v>339</v>
      </c>
      <c r="B77" s="247"/>
      <c r="C77" s="243"/>
    </row>
    <row r="78" spans="1:4" s="234" customFormat="1" ht="33" customHeight="1" x14ac:dyDescent="0.2">
      <c r="A78" s="246" t="s">
        <v>340</v>
      </c>
      <c r="B78" s="247"/>
      <c r="C78" s="243"/>
    </row>
    <row r="79" spans="1:4" s="234" customFormat="1" ht="33" customHeight="1" x14ac:dyDescent="0.2">
      <c r="A79" s="246" t="s">
        <v>341</v>
      </c>
      <c r="B79" s="247"/>
      <c r="C79" s="243"/>
    </row>
    <row r="80" spans="1:4" ht="39.75" customHeight="1" x14ac:dyDescent="0.2">
      <c r="A80" s="246" t="s">
        <v>342</v>
      </c>
      <c r="B80" s="247"/>
    </row>
    <row r="81" spans="1:10" ht="39.75" customHeight="1" x14ac:dyDescent="0.2">
      <c r="A81" s="315"/>
      <c r="B81" s="240"/>
    </row>
    <row r="82" spans="1:10" ht="39.75" customHeight="1" x14ac:dyDescent="0.2">
      <c r="A82" s="253"/>
      <c r="B82" s="244"/>
    </row>
    <row r="83" spans="1:10" ht="39.75" customHeight="1" x14ac:dyDescent="0.2">
      <c r="A83" s="250" t="s">
        <v>143</v>
      </c>
      <c r="B83" s="251" t="s">
        <v>319</v>
      </c>
    </row>
    <row r="84" spans="1:10" ht="39.75" customHeight="1" x14ac:dyDescent="0.2">
      <c r="A84" s="246" t="s">
        <v>318</v>
      </c>
      <c r="B84" s="254"/>
    </row>
    <row r="85" spans="1:10" ht="39.75" customHeight="1" x14ac:dyDescent="0.2">
      <c r="A85" s="315"/>
      <c r="B85" s="240"/>
    </row>
    <row r="86" spans="1:10" s="256" customFormat="1" ht="18.75" customHeight="1" x14ac:dyDescent="0.25">
      <c r="A86" s="255" t="s">
        <v>32</v>
      </c>
      <c r="H86" s="220"/>
      <c r="I86" s="220"/>
      <c r="J86" s="220"/>
    </row>
    <row r="87" spans="1:10" s="256" customFormat="1" ht="18.75" customHeight="1" thickBot="1" x14ac:dyDescent="0.3">
      <c r="A87" s="255"/>
      <c r="H87" s="220"/>
      <c r="I87" s="220"/>
      <c r="J87" s="220"/>
    </row>
    <row r="88" spans="1:10" s="257" customFormat="1" ht="33" customHeight="1" x14ac:dyDescent="0.2">
      <c r="A88" s="234"/>
      <c r="B88" s="470" t="s">
        <v>33</v>
      </c>
      <c r="C88" s="471"/>
      <c r="H88" s="220"/>
      <c r="I88" s="220"/>
      <c r="J88" s="220"/>
    </row>
    <row r="89" spans="1:10" s="257" customFormat="1" ht="33" customHeight="1" thickBot="1" x14ac:dyDescent="0.25">
      <c r="A89" s="258" t="s">
        <v>34</v>
      </c>
      <c r="B89" s="259" t="s">
        <v>35</v>
      </c>
      <c r="C89" s="260" t="s">
        <v>36</v>
      </c>
    </row>
    <row r="90" spans="1:10" s="234" customFormat="1" ht="33" customHeight="1" x14ac:dyDescent="0.2">
      <c r="A90" s="261" t="s">
        <v>37</v>
      </c>
      <c r="B90" s="316"/>
      <c r="C90" s="317"/>
    </row>
    <row r="91" spans="1:10" s="234" customFormat="1" ht="33" customHeight="1" x14ac:dyDescent="0.2">
      <c r="A91" s="261" t="s">
        <v>38</v>
      </c>
      <c r="B91" s="318"/>
      <c r="C91" s="319"/>
    </row>
    <row r="92" spans="1:10" s="234" customFormat="1" ht="33" customHeight="1" x14ac:dyDescent="0.2">
      <c r="A92" s="261" t="s">
        <v>39</v>
      </c>
      <c r="B92" s="318"/>
      <c r="C92" s="319"/>
    </row>
    <row r="93" spans="1:10" s="234" customFormat="1" ht="33" customHeight="1" x14ac:dyDescent="0.2">
      <c r="A93" s="261" t="s">
        <v>40</v>
      </c>
      <c r="B93" s="318"/>
      <c r="C93" s="319"/>
    </row>
    <row r="94" spans="1:10" s="234" customFormat="1" ht="33" customHeight="1" x14ac:dyDescent="0.2">
      <c r="A94" s="261" t="s">
        <v>41</v>
      </c>
      <c r="B94" s="318"/>
      <c r="C94" s="319"/>
    </row>
    <row r="95" spans="1:10" s="234" customFormat="1" ht="33" customHeight="1" x14ac:dyDescent="0.2">
      <c r="A95" s="261" t="s">
        <v>42</v>
      </c>
      <c r="B95" s="318"/>
      <c r="C95" s="319"/>
    </row>
    <row r="96" spans="1:10" s="234" customFormat="1" ht="33" customHeight="1" thickBot="1" x14ac:dyDescent="0.25">
      <c r="A96" s="261" t="s">
        <v>43</v>
      </c>
      <c r="B96" s="320"/>
      <c r="C96" s="321"/>
    </row>
  </sheetData>
  <mergeCells count="4">
    <mergeCell ref="A2:B2"/>
    <mergeCell ref="A4:B4"/>
    <mergeCell ref="A8:B8"/>
    <mergeCell ref="B88:C88"/>
  </mergeCells>
  <pageMargins left="0.19685039370078741" right="0.19685039370078741" top="0.39370078740157483" bottom="0.19685039370078741" header="0.51181102362204722" footer="0.51181102362204722"/>
  <pageSetup paperSize="9" scale="85" orientation="portrait" horizontalDpi="4294967294" r:id="rId1"/>
  <headerFooter alignWithMargins="0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I8" sqref="I8"/>
    </sheetView>
  </sheetViews>
  <sheetFormatPr baseColWidth="10" defaultColWidth="11.42578125" defaultRowHeight="11.25" x14ac:dyDescent="0.2"/>
  <cols>
    <col min="1" max="1" width="40.7109375" style="11" customWidth="1"/>
    <col min="2" max="2" width="20.7109375" style="11" customWidth="1"/>
    <col min="3" max="3" width="23" style="11" customWidth="1"/>
    <col min="4" max="6" width="22.7109375" style="11" customWidth="1"/>
    <col min="7" max="16384" width="11.42578125" style="11"/>
  </cols>
  <sheetData>
    <row r="1" spans="1:6" ht="18.75" thickBot="1" x14ac:dyDescent="0.3">
      <c r="A1" s="218" t="str">
        <f>Explication!B1</f>
        <v>PRESTATIONS DE NETTOYAGE DU VAR</v>
      </c>
    </row>
    <row r="2" spans="1:6" ht="51.75" customHeight="1" thickTop="1" thickBot="1" x14ac:dyDescent="0.25">
      <c r="A2" s="161" t="str">
        <f>'détail de prix'!C2</f>
        <v>candidat1</v>
      </c>
      <c r="B2" s="284"/>
      <c r="C2" s="472" t="s">
        <v>253</v>
      </c>
      <c r="D2" s="473"/>
      <c r="E2" s="473"/>
      <c r="F2" s="473"/>
    </row>
    <row r="3" spans="1:6" ht="12.75" thickTop="1" thickBot="1" x14ac:dyDescent="0.25"/>
    <row r="4" spans="1:6" s="159" customFormat="1" ht="57.75" customHeight="1" thickBot="1" x14ac:dyDescent="0.25">
      <c r="A4" s="215" t="s">
        <v>196</v>
      </c>
      <c r="B4" s="149" t="s">
        <v>182</v>
      </c>
      <c r="C4" s="149" t="s">
        <v>183</v>
      </c>
      <c r="D4" s="149" t="s">
        <v>184</v>
      </c>
      <c r="E4" s="214" t="s">
        <v>307</v>
      </c>
      <c r="F4" s="214" t="s">
        <v>308</v>
      </c>
    </row>
    <row r="5" spans="1:6" s="154" customFormat="1" ht="24.95" customHeight="1" x14ac:dyDescent="0.2">
      <c r="A5" s="150"/>
      <c r="B5" s="151"/>
      <c r="C5" s="152"/>
      <c r="D5" s="153"/>
      <c r="E5" s="153"/>
      <c r="F5" s="153"/>
    </row>
    <row r="6" spans="1:6" s="154" customFormat="1" ht="24.95" customHeight="1" x14ac:dyDescent="0.2">
      <c r="A6" s="155"/>
      <c r="B6" s="156"/>
      <c r="C6" s="157"/>
      <c r="D6" s="158"/>
      <c r="E6" s="158"/>
      <c r="F6" s="158"/>
    </row>
    <row r="7" spans="1:6" s="154" customFormat="1" ht="24.95" customHeight="1" x14ac:dyDescent="0.2">
      <c r="A7" s="155"/>
      <c r="B7" s="156"/>
      <c r="C7" s="157"/>
      <c r="D7" s="158"/>
      <c r="E7" s="158"/>
      <c r="F7" s="158"/>
    </row>
    <row r="8" spans="1:6" s="154" customFormat="1" ht="24.95" customHeight="1" x14ac:dyDescent="0.2">
      <c r="A8" s="155"/>
      <c r="B8" s="156"/>
      <c r="C8" s="157"/>
      <c r="D8" s="158"/>
      <c r="E8" s="158"/>
      <c r="F8" s="158"/>
    </row>
    <row r="9" spans="1:6" s="154" customFormat="1" ht="24.95" customHeight="1" x14ac:dyDescent="0.2">
      <c r="A9" s="155"/>
      <c r="B9" s="156"/>
      <c r="C9" s="157"/>
      <c r="D9" s="158"/>
      <c r="E9" s="158"/>
      <c r="F9" s="158"/>
    </row>
    <row r="10" spans="1:6" s="154" customFormat="1" ht="24.95" customHeight="1" x14ac:dyDescent="0.2">
      <c r="A10" s="155"/>
      <c r="B10" s="156"/>
      <c r="C10" s="157"/>
      <c r="D10" s="158"/>
      <c r="E10" s="158"/>
      <c r="F10" s="158"/>
    </row>
    <row r="11" spans="1:6" s="154" customFormat="1" ht="24.95" customHeight="1" x14ac:dyDescent="0.2">
      <c r="A11" s="155"/>
      <c r="B11" s="156"/>
      <c r="C11" s="157"/>
      <c r="D11" s="158"/>
      <c r="E11" s="158"/>
      <c r="F11" s="158"/>
    </row>
    <row r="12" spans="1:6" s="154" customFormat="1" ht="24.95" customHeight="1" x14ac:dyDescent="0.2">
      <c r="A12" s="155"/>
      <c r="B12" s="156"/>
      <c r="C12" s="157"/>
      <c r="D12" s="158"/>
      <c r="E12" s="158"/>
      <c r="F12" s="158"/>
    </row>
    <row r="13" spans="1:6" s="154" customFormat="1" ht="24.95" customHeight="1" x14ac:dyDescent="0.2">
      <c r="A13" s="155"/>
      <c r="B13" s="156"/>
      <c r="C13" s="157"/>
      <c r="D13" s="158"/>
      <c r="E13" s="158"/>
      <c r="F13" s="158"/>
    </row>
    <row r="14" spans="1:6" s="154" customFormat="1" ht="24.95" customHeight="1" x14ac:dyDescent="0.2">
      <c r="A14" s="155"/>
      <c r="B14" s="156"/>
      <c r="C14" s="158"/>
      <c r="D14" s="158"/>
      <c r="E14" s="158"/>
      <c r="F14" s="158"/>
    </row>
    <row r="15" spans="1:6" s="154" customFormat="1" ht="24.95" customHeight="1" x14ac:dyDescent="0.2">
      <c r="A15" s="155"/>
      <c r="B15" s="156"/>
      <c r="C15" s="158"/>
      <c r="D15" s="158"/>
      <c r="E15" s="158"/>
      <c r="F15" s="158"/>
    </row>
    <row r="16" spans="1:6" s="154" customFormat="1" ht="24.95" customHeight="1" x14ac:dyDescent="0.2">
      <c r="A16" s="155"/>
      <c r="B16" s="156"/>
      <c r="C16" s="158"/>
      <c r="D16" s="158"/>
      <c r="E16" s="158"/>
      <c r="F16" s="158"/>
    </row>
    <row r="17" spans="1:6" s="154" customFormat="1" ht="24.95" customHeight="1" x14ac:dyDescent="0.2">
      <c r="A17" s="155"/>
      <c r="B17" s="156"/>
      <c r="C17" s="158"/>
      <c r="D17" s="158"/>
      <c r="E17" s="158"/>
      <c r="F17" s="158"/>
    </row>
    <row r="18" spans="1:6" s="154" customFormat="1" ht="24.95" customHeight="1" x14ac:dyDescent="0.2">
      <c r="A18" s="155"/>
      <c r="B18" s="156"/>
      <c r="C18" s="158"/>
      <c r="D18" s="158"/>
      <c r="E18" s="158"/>
      <c r="F18" s="158"/>
    </row>
    <row r="19" spans="1:6" s="154" customFormat="1" ht="24.95" customHeight="1" x14ac:dyDescent="0.2">
      <c r="A19" s="155"/>
      <c r="B19" s="156"/>
      <c r="C19" s="158"/>
      <c r="D19" s="158"/>
      <c r="E19" s="158"/>
      <c r="F19" s="158"/>
    </row>
    <row r="20" spans="1:6" s="154" customFormat="1" ht="24.95" customHeight="1" x14ac:dyDescent="0.2">
      <c r="A20" s="155"/>
      <c r="B20" s="156"/>
      <c r="C20" s="158"/>
      <c r="D20" s="158"/>
      <c r="E20" s="158"/>
      <c r="F20" s="158"/>
    </row>
    <row r="21" spans="1:6" s="154" customFormat="1" ht="24.95" customHeight="1" x14ac:dyDescent="0.2">
      <c r="A21" s="155"/>
      <c r="B21" s="156"/>
      <c r="C21" s="158"/>
      <c r="D21" s="158"/>
      <c r="E21" s="158"/>
      <c r="F21" s="158"/>
    </row>
    <row r="22" spans="1:6" s="154" customFormat="1" ht="24.95" customHeight="1" x14ac:dyDescent="0.2">
      <c r="A22" s="155"/>
      <c r="B22" s="156"/>
      <c r="C22" s="158"/>
      <c r="D22" s="158"/>
      <c r="E22" s="158"/>
      <c r="F22" s="158"/>
    </row>
    <row r="23" spans="1:6" s="154" customFormat="1" ht="24.95" customHeight="1" x14ac:dyDescent="0.2">
      <c r="A23" s="155"/>
      <c r="B23" s="156"/>
      <c r="C23" s="158"/>
      <c r="D23" s="158"/>
      <c r="E23" s="158"/>
      <c r="F23" s="158"/>
    </row>
    <row r="25" spans="1:6" s="166" customFormat="1" ht="21" customHeight="1" x14ac:dyDescent="0.2">
      <c r="A25" s="174" t="s">
        <v>247</v>
      </c>
    </row>
    <row r="27" spans="1:6" s="166" customFormat="1" ht="12.75" x14ac:dyDescent="0.2">
      <c r="A27" s="166" t="s">
        <v>248</v>
      </c>
    </row>
    <row r="28" spans="1:6" s="166" customFormat="1" ht="12.75" x14ac:dyDescent="0.2">
      <c r="A28" s="166" t="s">
        <v>249</v>
      </c>
    </row>
  </sheetData>
  <mergeCells count="1">
    <mergeCell ref="C2:F2"/>
  </mergeCells>
  <phoneticPr fontId="38" type="noConversion"/>
  <pageMargins left="0.7" right="0.7" top="0.75" bottom="0.75" header="0.3" footer="0.3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I11" sqref="I11"/>
    </sheetView>
  </sheetViews>
  <sheetFormatPr baseColWidth="10" defaultRowHeight="12.75" x14ac:dyDescent="0.2"/>
  <cols>
    <col min="1" max="1" width="21.85546875" style="166" customWidth="1"/>
    <col min="2" max="2" width="20.5703125" style="166" customWidth="1"/>
    <col min="3" max="4" width="19" style="166" customWidth="1"/>
    <col min="5" max="6" width="18.140625" style="166" customWidth="1"/>
    <col min="7" max="7" width="20.28515625" style="166" customWidth="1"/>
    <col min="8" max="8" width="21.85546875" style="166" customWidth="1"/>
    <col min="9" max="9" width="23.140625" style="166" customWidth="1"/>
    <col min="10" max="260" width="11.42578125" style="166"/>
    <col min="261" max="261" width="19" style="166" customWidth="1"/>
    <col min="262" max="262" width="18.140625" style="166" customWidth="1"/>
    <col min="263" max="263" width="19.140625" style="166" customWidth="1"/>
    <col min="264" max="264" width="21.85546875" style="166" customWidth="1"/>
    <col min="265" max="265" width="23.140625" style="166" customWidth="1"/>
    <col min="266" max="516" width="11.42578125" style="166"/>
    <col min="517" max="517" width="19" style="166" customWidth="1"/>
    <col min="518" max="518" width="18.140625" style="166" customWidth="1"/>
    <col min="519" max="519" width="19.140625" style="166" customWidth="1"/>
    <col min="520" max="520" width="21.85546875" style="166" customWidth="1"/>
    <col min="521" max="521" width="23.140625" style="166" customWidth="1"/>
    <col min="522" max="772" width="11.42578125" style="166"/>
    <col min="773" max="773" width="19" style="166" customWidth="1"/>
    <col min="774" max="774" width="18.140625" style="166" customWidth="1"/>
    <col min="775" max="775" width="19.140625" style="166" customWidth="1"/>
    <col min="776" max="776" width="21.85546875" style="166" customWidth="1"/>
    <col min="777" max="777" width="23.140625" style="166" customWidth="1"/>
    <col min="778" max="1028" width="11.42578125" style="166"/>
    <col min="1029" max="1029" width="19" style="166" customWidth="1"/>
    <col min="1030" max="1030" width="18.140625" style="166" customWidth="1"/>
    <col min="1031" max="1031" width="19.140625" style="166" customWidth="1"/>
    <col min="1032" max="1032" width="21.85546875" style="166" customWidth="1"/>
    <col min="1033" max="1033" width="23.140625" style="166" customWidth="1"/>
    <col min="1034" max="1284" width="11.42578125" style="166"/>
    <col min="1285" max="1285" width="19" style="166" customWidth="1"/>
    <col min="1286" max="1286" width="18.140625" style="166" customWidth="1"/>
    <col min="1287" max="1287" width="19.140625" style="166" customWidth="1"/>
    <col min="1288" max="1288" width="21.85546875" style="166" customWidth="1"/>
    <col min="1289" max="1289" width="23.140625" style="166" customWidth="1"/>
    <col min="1290" max="1540" width="11.42578125" style="166"/>
    <col min="1541" max="1541" width="19" style="166" customWidth="1"/>
    <col min="1542" max="1542" width="18.140625" style="166" customWidth="1"/>
    <col min="1543" max="1543" width="19.140625" style="166" customWidth="1"/>
    <col min="1544" max="1544" width="21.85546875" style="166" customWidth="1"/>
    <col min="1545" max="1545" width="23.140625" style="166" customWidth="1"/>
    <col min="1546" max="1796" width="11.42578125" style="166"/>
    <col min="1797" max="1797" width="19" style="166" customWidth="1"/>
    <col min="1798" max="1798" width="18.140625" style="166" customWidth="1"/>
    <col min="1799" max="1799" width="19.140625" style="166" customWidth="1"/>
    <col min="1800" max="1800" width="21.85546875" style="166" customWidth="1"/>
    <col min="1801" max="1801" width="23.140625" style="166" customWidth="1"/>
    <col min="1802" max="2052" width="11.42578125" style="166"/>
    <col min="2053" max="2053" width="19" style="166" customWidth="1"/>
    <col min="2054" max="2054" width="18.140625" style="166" customWidth="1"/>
    <col min="2055" max="2055" width="19.140625" style="166" customWidth="1"/>
    <col min="2056" max="2056" width="21.85546875" style="166" customWidth="1"/>
    <col min="2057" max="2057" width="23.140625" style="166" customWidth="1"/>
    <col min="2058" max="2308" width="11.42578125" style="166"/>
    <col min="2309" max="2309" width="19" style="166" customWidth="1"/>
    <col min="2310" max="2310" width="18.140625" style="166" customWidth="1"/>
    <col min="2311" max="2311" width="19.140625" style="166" customWidth="1"/>
    <col min="2312" max="2312" width="21.85546875" style="166" customWidth="1"/>
    <col min="2313" max="2313" width="23.140625" style="166" customWidth="1"/>
    <col min="2314" max="2564" width="11.42578125" style="166"/>
    <col min="2565" max="2565" width="19" style="166" customWidth="1"/>
    <col min="2566" max="2566" width="18.140625" style="166" customWidth="1"/>
    <col min="2567" max="2567" width="19.140625" style="166" customWidth="1"/>
    <col min="2568" max="2568" width="21.85546875" style="166" customWidth="1"/>
    <col min="2569" max="2569" width="23.140625" style="166" customWidth="1"/>
    <col min="2570" max="2820" width="11.42578125" style="166"/>
    <col min="2821" max="2821" width="19" style="166" customWidth="1"/>
    <col min="2822" max="2822" width="18.140625" style="166" customWidth="1"/>
    <col min="2823" max="2823" width="19.140625" style="166" customWidth="1"/>
    <col min="2824" max="2824" width="21.85546875" style="166" customWidth="1"/>
    <col min="2825" max="2825" width="23.140625" style="166" customWidth="1"/>
    <col min="2826" max="3076" width="11.42578125" style="166"/>
    <col min="3077" max="3077" width="19" style="166" customWidth="1"/>
    <col min="3078" max="3078" width="18.140625" style="166" customWidth="1"/>
    <col min="3079" max="3079" width="19.140625" style="166" customWidth="1"/>
    <col min="3080" max="3080" width="21.85546875" style="166" customWidth="1"/>
    <col min="3081" max="3081" width="23.140625" style="166" customWidth="1"/>
    <col min="3082" max="3332" width="11.42578125" style="166"/>
    <col min="3333" max="3333" width="19" style="166" customWidth="1"/>
    <col min="3334" max="3334" width="18.140625" style="166" customWidth="1"/>
    <col min="3335" max="3335" width="19.140625" style="166" customWidth="1"/>
    <col min="3336" max="3336" width="21.85546875" style="166" customWidth="1"/>
    <col min="3337" max="3337" width="23.140625" style="166" customWidth="1"/>
    <col min="3338" max="3588" width="11.42578125" style="166"/>
    <col min="3589" max="3589" width="19" style="166" customWidth="1"/>
    <col min="3590" max="3590" width="18.140625" style="166" customWidth="1"/>
    <col min="3591" max="3591" width="19.140625" style="166" customWidth="1"/>
    <col min="3592" max="3592" width="21.85546875" style="166" customWidth="1"/>
    <col min="3593" max="3593" width="23.140625" style="166" customWidth="1"/>
    <col min="3594" max="3844" width="11.42578125" style="166"/>
    <col min="3845" max="3845" width="19" style="166" customWidth="1"/>
    <col min="3846" max="3846" width="18.140625" style="166" customWidth="1"/>
    <col min="3847" max="3847" width="19.140625" style="166" customWidth="1"/>
    <col min="3848" max="3848" width="21.85546875" style="166" customWidth="1"/>
    <col min="3849" max="3849" width="23.140625" style="166" customWidth="1"/>
    <col min="3850" max="4100" width="11.42578125" style="166"/>
    <col min="4101" max="4101" width="19" style="166" customWidth="1"/>
    <col min="4102" max="4102" width="18.140625" style="166" customWidth="1"/>
    <col min="4103" max="4103" width="19.140625" style="166" customWidth="1"/>
    <col min="4104" max="4104" width="21.85546875" style="166" customWidth="1"/>
    <col min="4105" max="4105" width="23.140625" style="166" customWidth="1"/>
    <col min="4106" max="4356" width="11.42578125" style="166"/>
    <col min="4357" max="4357" width="19" style="166" customWidth="1"/>
    <col min="4358" max="4358" width="18.140625" style="166" customWidth="1"/>
    <col min="4359" max="4359" width="19.140625" style="166" customWidth="1"/>
    <col min="4360" max="4360" width="21.85546875" style="166" customWidth="1"/>
    <col min="4361" max="4361" width="23.140625" style="166" customWidth="1"/>
    <col min="4362" max="4612" width="11.42578125" style="166"/>
    <col min="4613" max="4613" width="19" style="166" customWidth="1"/>
    <col min="4614" max="4614" width="18.140625" style="166" customWidth="1"/>
    <col min="4615" max="4615" width="19.140625" style="166" customWidth="1"/>
    <col min="4616" max="4616" width="21.85546875" style="166" customWidth="1"/>
    <col min="4617" max="4617" width="23.140625" style="166" customWidth="1"/>
    <col min="4618" max="4868" width="11.42578125" style="166"/>
    <col min="4869" max="4869" width="19" style="166" customWidth="1"/>
    <col min="4870" max="4870" width="18.140625" style="166" customWidth="1"/>
    <col min="4871" max="4871" width="19.140625" style="166" customWidth="1"/>
    <col min="4872" max="4872" width="21.85546875" style="166" customWidth="1"/>
    <col min="4873" max="4873" width="23.140625" style="166" customWidth="1"/>
    <col min="4874" max="5124" width="11.42578125" style="166"/>
    <col min="5125" max="5125" width="19" style="166" customWidth="1"/>
    <col min="5126" max="5126" width="18.140625" style="166" customWidth="1"/>
    <col min="5127" max="5127" width="19.140625" style="166" customWidth="1"/>
    <col min="5128" max="5128" width="21.85546875" style="166" customWidth="1"/>
    <col min="5129" max="5129" width="23.140625" style="166" customWidth="1"/>
    <col min="5130" max="5380" width="11.42578125" style="166"/>
    <col min="5381" max="5381" width="19" style="166" customWidth="1"/>
    <col min="5382" max="5382" width="18.140625" style="166" customWidth="1"/>
    <col min="5383" max="5383" width="19.140625" style="166" customWidth="1"/>
    <col min="5384" max="5384" width="21.85546875" style="166" customWidth="1"/>
    <col min="5385" max="5385" width="23.140625" style="166" customWidth="1"/>
    <col min="5386" max="5636" width="11.42578125" style="166"/>
    <col min="5637" max="5637" width="19" style="166" customWidth="1"/>
    <col min="5638" max="5638" width="18.140625" style="166" customWidth="1"/>
    <col min="5639" max="5639" width="19.140625" style="166" customWidth="1"/>
    <col min="5640" max="5640" width="21.85546875" style="166" customWidth="1"/>
    <col min="5641" max="5641" width="23.140625" style="166" customWidth="1"/>
    <col min="5642" max="5892" width="11.42578125" style="166"/>
    <col min="5893" max="5893" width="19" style="166" customWidth="1"/>
    <col min="5894" max="5894" width="18.140625" style="166" customWidth="1"/>
    <col min="5895" max="5895" width="19.140625" style="166" customWidth="1"/>
    <col min="5896" max="5896" width="21.85546875" style="166" customWidth="1"/>
    <col min="5897" max="5897" width="23.140625" style="166" customWidth="1"/>
    <col min="5898" max="6148" width="11.42578125" style="166"/>
    <col min="6149" max="6149" width="19" style="166" customWidth="1"/>
    <col min="6150" max="6150" width="18.140625" style="166" customWidth="1"/>
    <col min="6151" max="6151" width="19.140625" style="166" customWidth="1"/>
    <col min="6152" max="6152" width="21.85546875" style="166" customWidth="1"/>
    <col min="6153" max="6153" width="23.140625" style="166" customWidth="1"/>
    <col min="6154" max="6404" width="11.42578125" style="166"/>
    <col min="6405" max="6405" width="19" style="166" customWidth="1"/>
    <col min="6406" max="6406" width="18.140625" style="166" customWidth="1"/>
    <col min="6407" max="6407" width="19.140625" style="166" customWidth="1"/>
    <col min="6408" max="6408" width="21.85546875" style="166" customWidth="1"/>
    <col min="6409" max="6409" width="23.140625" style="166" customWidth="1"/>
    <col min="6410" max="6660" width="11.42578125" style="166"/>
    <col min="6661" max="6661" width="19" style="166" customWidth="1"/>
    <col min="6662" max="6662" width="18.140625" style="166" customWidth="1"/>
    <col min="6663" max="6663" width="19.140625" style="166" customWidth="1"/>
    <col min="6664" max="6664" width="21.85546875" style="166" customWidth="1"/>
    <col min="6665" max="6665" width="23.140625" style="166" customWidth="1"/>
    <col min="6666" max="6916" width="11.42578125" style="166"/>
    <col min="6917" max="6917" width="19" style="166" customWidth="1"/>
    <col min="6918" max="6918" width="18.140625" style="166" customWidth="1"/>
    <col min="6919" max="6919" width="19.140625" style="166" customWidth="1"/>
    <col min="6920" max="6920" width="21.85546875" style="166" customWidth="1"/>
    <col min="6921" max="6921" width="23.140625" style="166" customWidth="1"/>
    <col min="6922" max="7172" width="11.42578125" style="166"/>
    <col min="7173" max="7173" width="19" style="166" customWidth="1"/>
    <col min="7174" max="7174" width="18.140625" style="166" customWidth="1"/>
    <col min="7175" max="7175" width="19.140625" style="166" customWidth="1"/>
    <col min="7176" max="7176" width="21.85546875" style="166" customWidth="1"/>
    <col min="7177" max="7177" width="23.140625" style="166" customWidth="1"/>
    <col min="7178" max="7428" width="11.42578125" style="166"/>
    <col min="7429" max="7429" width="19" style="166" customWidth="1"/>
    <col min="7430" max="7430" width="18.140625" style="166" customWidth="1"/>
    <col min="7431" max="7431" width="19.140625" style="166" customWidth="1"/>
    <col min="7432" max="7432" width="21.85546875" style="166" customWidth="1"/>
    <col min="7433" max="7433" width="23.140625" style="166" customWidth="1"/>
    <col min="7434" max="7684" width="11.42578125" style="166"/>
    <col min="7685" max="7685" width="19" style="166" customWidth="1"/>
    <col min="7686" max="7686" width="18.140625" style="166" customWidth="1"/>
    <col min="7687" max="7687" width="19.140625" style="166" customWidth="1"/>
    <col min="7688" max="7688" width="21.85546875" style="166" customWidth="1"/>
    <col min="7689" max="7689" width="23.140625" style="166" customWidth="1"/>
    <col min="7690" max="7940" width="11.42578125" style="166"/>
    <col min="7941" max="7941" width="19" style="166" customWidth="1"/>
    <col min="7942" max="7942" width="18.140625" style="166" customWidth="1"/>
    <col min="7943" max="7943" width="19.140625" style="166" customWidth="1"/>
    <col min="7944" max="7944" width="21.85546875" style="166" customWidth="1"/>
    <col min="7945" max="7945" width="23.140625" style="166" customWidth="1"/>
    <col min="7946" max="8196" width="11.42578125" style="166"/>
    <col min="8197" max="8197" width="19" style="166" customWidth="1"/>
    <col min="8198" max="8198" width="18.140625" style="166" customWidth="1"/>
    <col min="8199" max="8199" width="19.140625" style="166" customWidth="1"/>
    <col min="8200" max="8200" width="21.85546875" style="166" customWidth="1"/>
    <col min="8201" max="8201" width="23.140625" style="166" customWidth="1"/>
    <col min="8202" max="8452" width="11.42578125" style="166"/>
    <col min="8453" max="8453" width="19" style="166" customWidth="1"/>
    <col min="8454" max="8454" width="18.140625" style="166" customWidth="1"/>
    <col min="8455" max="8455" width="19.140625" style="166" customWidth="1"/>
    <col min="8456" max="8456" width="21.85546875" style="166" customWidth="1"/>
    <col min="8457" max="8457" width="23.140625" style="166" customWidth="1"/>
    <col min="8458" max="8708" width="11.42578125" style="166"/>
    <col min="8709" max="8709" width="19" style="166" customWidth="1"/>
    <col min="8710" max="8710" width="18.140625" style="166" customWidth="1"/>
    <col min="8711" max="8711" width="19.140625" style="166" customWidth="1"/>
    <col min="8712" max="8712" width="21.85546875" style="166" customWidth="1"/>
    <col min="8713" max="8713" width="23.140625" style="166" customWidth="1"/>
    <col min="8714" max="8964" width="11.42578125" style="166"/>
    <col min="8965" max="8965" width="19" style="166" customWidth="1"/>
    <col min="8966" max="8966" width="18.140625" style="166" customWidth="1"/>
    <col min="8967" max="8967" width="19.140625" style="166" customWidth="1"/>
    <col min="8968" max="8968" width="21.85546875" style="166" customWidth="1"/>
    <col min="8969" max="8969" width="23.140625" style="166" customWidth="1"/>
    <col min="8970" max="9220" width="11.42578125" style="166"/>
    <col min="9221" max="9221" width="19" style="166" customWidth="1"/>
    <col min="9222" max="9222" width="18.140625" style="166" customWidth="1"/>
    <col min="9223" max="9223" width="19.140625" style="166" customWidth="1"/>
    <col min="9224" max="9224" width="21.85546875" style="166" customWidth="1"/>
    <col min="9225" max="9225" width="23.140625" style="166" customWidth="1"/>
    <col min="9226" max="9476" width="11.42578125" style="166"/>
    <col min="9477" max="9477" width="19" style="166" customWidth="1"/>
    <col min="9478" max="9478" width="18.140625" style="166" customWidth="1"/>
    <col min="9479" max="9479" width="19.140625" style="166" customWidth="1"/>
    <col min="9480" max="9480" width="21.85546875" style="166" customWidth="1"/>
    <col min="9481" max="9481" width="23.140625" style="166" customWidth="1"/>
    <col min="9482" max="9732" width="11.42578125" style="166"/>
    <col min="9733" max="9733" width="19" style="166" customWidth="1"/>
    <col min="9734" max="9734" width="18.140625" style="166" customWidth="1"/>
    <col min="9735" max="9735" width="19.140625" style="166" customWidth="1"/>
    <col min="9736" max="9736" width="21.85546875" style="166" customWidth="1"/>
    <col min="9737" max="9737" width="23.140625" style="166" customWidth="1"/>
    <col min="9738" max="9988" width="11.42578125" style="166"/>
    <col min="9989" max="9989" width="19" style="166" customWidth="1"/>
    <col min="9990" max="9990" width="18.140625" style="166" customWidth="1"/>
    <col min="9991" max="9991" width="19.140625" style="166" customWidth="1"/>
    <col min="9992" max="9992" width="21.85546875" style="166" customWidth="1"/>
    <col min="9993" max="9993" width="23.140625" style="166" customWidth="1"/>
    <col min="9994" max="10244" width="11.42578125" style="166"/>
    <col min="10245" max="10245" width="19" style="166" customWidth="1"/>
    <col min="10246" max="10246" width="18.140625" style="166" customWidth="1"/>
    <col min="10247" max="10247" width="19.140625" style="166" customWidth="1"/>
    <col min="10248" max="10248" width="21.85546875" style="166" customWidth="1"/>
    <col min="10249" max="10249" width="23.140625" style="166" customWidth="1"/>
    <col min="10250" max="10500" width="11.42578125" style="166"/>
    <col min="10501" max="10501" width="19" style="166" customWidth="1"/>
    <col min="10502" max="10502" width="18.140625" style="166" customWidth="1"/>
    <col min="10503" max="10503" width="19.140625" style="166" customWidth="1"/>
    <col min="10504" max="10504" width="21.85546875" style="166" customWidth="1"/>
    <col min="10505" max="10505" width="23.140625" style="166" customWidth="1"/>
    <col min="10506" max="10756" width="11.42578125" style="166"/>
    <col min="10757" max="10757" width="19" style="166" customWidth="1"/>
    <col min="10758" max="10758" width="18.140625" style="166" customWidth="1"/>
    <col min="10759" max="10759" width="19.140625" style="166" customWidth="1"/>
    <col min="10760" max="10760" width="21.85546875" style="166" customWidth="1"/>
    <col min="10761" max="10761" width="23.140625" style="166" customWidth="1"/>
    <col min="10762" max="11012" width="11.42578125" style="166"/>
    <col min="11013" max="11013" width="19" style="166" customWidth="1"/>
    <col min="11014" max="11014" width="18.140625" style="166" customWidth="1"/>
    <col min="11015" max="11015" width="19.140625" style="166" customWidth="1"/>
    <col min="11016" max="11016" width="21.85546875" style="166" customWidth="1"/>
    <col min="11017" max="11017" width="23.140625" style="166" customWidth="1"/>
    <col min="11018" max="11268" width="11.42578125" style="166"/>
    <col min="11269" max="11269" width="19" style="166" customWidth="1"/>
    <col min="11270" max="11270" width="18.140625" style="166" customWidth="1"/>
    <col min="11271" max="11271" width="19.140625" style="166" customWidth="1"/>
    <col min="11272" max="11272" width="21.85546875" style="166" customWidth="1"/>
    <col min="11273" max="11273" width="23.140625" style="166" customWidth="1"/>
    <col min="11274" max="11524" width="11.42578125" style="166"/>
    <col min="11525" max="11525" width="19" style="166" customWidth="1"/>
    <col min="11526" max="11526" width="18.140625" style="166" customWidth="1"/>
    <col min="11527" max="11527" width="19.140625" style="166" customWidth="1"/>
    <col min="11528" max="11528" width="21.85546875" style="166" customWidth="1"/>
    <col min="11529" max="11529" width="23.140625" style="166" customWidth="1"/>
    <col min="11530" max="11780" width="11.42578125" style="166"/>
    <col min="11781" max="11781" width="19" style="166" customWidth="1"/>
    <col min="11782" max="11782" width="18.140625" style="166" customWidth="1"/>
    <col min="11783" max="11783" width="19.140625" style="166" customWidth="1"/>
    <col min="11784" max="11784" width="21.85546875" style="166" customWidth="1"/>
    <col min="11785" max="11785" width="23.140625" style="166" customWidth="1"/>
    <col min="11786" max="12036" width="11.42578125" style="166"/>
    <col min="12037" max="12037" width="19" style="166" customWidth="1"/>
    <col min="12038" max="12038" width="18.140625" style="166" customWidth="1"/>
    <col min="12039" max="12039" width="19.140625" style="166" customWidth="1"/>
    <col min="12040" max="12040" width="21.85546875" style="166" customWidth="1"/>
    <col min="12041" max="12041" width="23.140625" style="166" customWidth="1"/>
    <col min="12042" max="12292" width="11.42578125" style="166"/>
    <col min="12293" max="12293" width="19" style="166" customWidth="1"/>
    <col min="12294" max="12294" width="18.140625" style="166" customWidth="1"/>
    <col min="12295" max="12295" width="19.140625" style="166" customWidth="1"/>
    <col min="12296" max="12296" width="21.85546875" style="166" customWidth="1"/>
    <col min="12297" max="12297" width="23.140625" style="166" customWidth="1"/>
    <col min="12298" max="12548" width="11.42578125" style="166"/>
    <col min="12549" max="12549" width="19" style="166" customWidth="1"/>
    <col min="12550" max="12550" width="18.140625" style="166" customWidth="1"/>
    <col min="12551" max="12551" width="19.140625" style="166" customWidth="1"/>
    <col min="12552" max="12552" width="21.85546875" style="166" customWidth="1"/>
    <col min="12553" max="12553" width="23.140625" style="166" customWidth="1"/>
    <col min="12554" max="12804" width="11.42578125" style="166"/>
    <col min="12805" max="12805" width="19" style="166" customWidth="1"/>
    <col min="12806" max="12806" width="18.140625" style="166" customWidth="1"/>
    <col min="12807" max="12807" width="19.140625" style="166" customWidth="1"/>
    <col min="12808" max="12808" width="21.85546875" style="166" customWidth="1"/>
    <col min="12809" max="12809" width="23.140625" style="166" customWidth="1"/>
    <col min="12810" max="13060" width="11.42578125" style="166"/>
    <col min="13061" max="13061" width="19" style="166" customWidth="1"/>
    <col min="13062" max="13062" width="18.140625" style="166" customWidth="1"/>
    <col min="13063" max="13063" width="19.140625" style="166" customWidth="1"/>
    <col min="13064" max="13064" width="21.85546875" style="166" customWidth="1"/>
    <col min="13065" max="13065" width="23.140625" style="166" customWidth="1"/>
    <col min="13066" max="13316" width="11.42578125" style="166"/>
    <col min="13317" max="13317" width="19" style="166" customWidth="1"/>
    <col min="13318" max="13318" width="18.140625" style="166" customWidth="1"/>
    <col min="13319" max="13319" width="19.140625" style="166" customWidth="1"/>
    <col min="13320" max="13320" width="21.85546875" style="166" customWidth="1"/>
    <col min="13321" max="13321" width="23.140625" style="166" customWidth="1"/>
    <col min="13322" max="13572" width="11.42578125" style="166"/>
    <col min="13573" max="13573" width="19" style="166" customWidth="1"/>
    <col min="13574" max="13574" width="18.140625" style="166" customWidth="1"/>
    <col min="13575" max="13575" width="19.140625" style="166" customWidth="1"/>
    <col min="13576" max="13576" width="21.85546875" style="166" customWidth="1"/>
    <col min="13577" max="13577" width="23.140625" style="166" customWidth="1"/>
    <col min="13578" max="13828" width="11.42578125" style="166"/>
    <col min="13829" max="13829" width="19" style="166" customWidth="1"/>
    <col min="13830" max="13830" width="18.140625" style="166" customWidth="1"/>
    <col min="13831" max="13831" width="19.140625" style="166" customWidth="1"/>
    <col min="13832" max="13832" width="21.85546875" style="166" customWidth="1"/>
    <col min="13833" max="13833" width="23.140625" style="166" customWidth="1"/>
    <col min="13834" max="14084" width="11.42578125" style="166"/>
    <col min="14085" max="14085" width="19" style="166" customWidth="1"/>
    <col min="14086" max="14086" width="18.140625" style="166" customWidth="1"/>
    <col min="14087" max="14087" width="19.140625" style="166" customWidth="1"/>
    <col min="14088" max="14088" width="21.85546875" style="166" customWidth="1"/>
    <col min="14089" max="14089" width="23.140625" style="166" customWidth="1"/>
    <col min="14090" max="14340" width="11.42578125" style="166"/>
    <col min="14341" max="14341" width="19" style="166" customWidth="1"/>
    <col min="14342" max="14342" width="18.140625" style="166" customWidth="1"/>
    <col min="14343" max="14343" width="19.140625" style="166" customWidth="1"/>
    <col min="14344" max="14344" width="21.85546875" style="166" customWidth="1"/>
    <col min="14345" max="14345" width="23.140625" style="166" customWidth="1"/>
    <col min="14346" max="14596" width="11.42578125" style="166"/>
    <col min="14597" max="14597" width="19" style="166" customWidth="1"/>
    <col min="14598" max="14598" width="18.140625" style="166" customWidth="1"/>
    <col min="14599" max="14599" width="19.140625" style="166" customWidth="1"/>
    <col min="14600" max="14600" width="21.85546875" style="166" customWidth="1"/>
    <col min="14601" max="14601" width="23.140625" style="166" customWidth="1"/>
    <col min="14602" max="14852" width="11.42578125" style="166"/>
    <col min="14853" max="14853" width="19" style="166" customWidth="1"/>
    <col min="14854" max="14854" width="18.140625" style="166" customWidth="1"/>
    <col min="14855" max="14855" width="19.140625" style="166" customWidth="1"/>
    <col min="14856" max="14856" width="21.85546875" style="166" customWidth="1"/>
    <col min="14857" max="14857" width="23.140625" style="166" customWidth="1"/>
    <col min="14858" max="15108" width="11.42578125" style="166"/>
    <col min="15109" max="15109" width="19" style="166" customWidth="1"/>
    <col min="15110" max="15110" width="18.140625" style="166" customWidth="1"/>
    <col min="15111" max="15111" width="19.140625" style="166" customWidth="1"/>
    <col min="15112" max="15112" width="21.85546875" style="166" customWidth="1"/>
    <col min="15113" max="15113" width="23.140625" style="166" customWidth="1"/>
    <col min="15114" max="15364" width="11.42578125" style="166"/>
    <col min="15365" max="15365" width="19" style="166" customWidth="1"/>
    <col min="15366" max="15366" width="18.140625" style="166" customWidth="1"/>
    <col min="15367" max="15367" width="19.140625" style="166" customWidth="1"/>
    <col min="15368" max="15368" width="21.85546875" style="166" customWidth="1"/>
    <col min="15369" max="15369" width="23.140625" style="166" customWidth="1"/>
    <col min="15370" max="15620" width="11.42578125" style="166"/>
    <col min="15621" max="15621" width="19" style="166" customWidth="1"/>
    <col min="15622" max="15622" width="18.140625" style="166" customWidth="1"/>
    <col min="15623" max="15623" width="19.140625" style="166" customWidth="1"/>
    <col min="15624" max="15624" width="21.85546875" style="166" customWidth="1"/>
    <col min="15625" max="15625" width="23.140625" style="166" customWidth="1"/>
    <col min="15626" max="15876" width="11.42578125" style="166"/>
    <col min="15877" max="15877" width="19" style="166" customWidth="1"/>
    <col min="15878" max="15878" width="18.140625" style="166" customWidth="1"/>
    <col min="15879" max="15879" width="19.140625" style="166" customWidth="1"/>
    <col min="15880" max="15880" width="21.85546875" style="166" customWidth="1"/>
    <col min="15881" max="15881" width="23.140625" style="166" customWidth="1"/>
    <col min="15882" max="16132" width="11.42578125" style="166"/>
    <col min="16133" max="16133" width="19" style="166" customWidth="1"/>
    <col min="16134" max="16134" width="18.140625" style="166" customWidth="1"/>
    <col min="16135" max="16135" width="19.140625" style="166" customWidth="1"/>
    <col min="16136" max="16136" width="21.85546875" style="166" customWidth="1"/>
    <col min="16137" max="16137" width="23.140625" style="166" customWidth="1"/>
    <col min="16138" max="16384" width="11.42578125" style="166"/>
  </cols>
  <sheetData>
    <row r="1" spans="1:9" ht="20.25" x14ac:dyDescent="0.3">
      <c r="A1" s="219" t="str">
        <f>Explication!B1</f>
        <v>PRESTATIONS DE NETTOYAGE DU VAR</v>
      </c>
    </row>
    <row r="2" spans="1:9" ht="13.5" thickBot="1" x14ac:dyDescent="0.25"/>
    <row r="3" spans="1:9" ht="33.75" customHeight="1" thickTop="1" thickBot="1" x14ac:dyDescent="0.25">
      <c r="B3" s="176" t="str">
        <f>'détail de prix'!C2</f>
        <v>candidat1</v>
      </c>
      <c r="C3" s="474" t="s">
        <v>311</v>
      </c>
      <c r="D3" s="474"/>
      <c r="E3" s="474"/>
      <c r="F3" s="474"/>
      <c r="G3" s="474"/>
      <c r="H3" s="474"/>
      <c r="I3" s="175"/>
    </row>
    <row r="4" spans="1:9" ht="13.5" thickTop="1" x14ac:dyDescent="0.2"/>
    <row r="5" spans="1:9" ht="12" customHeight="1" x14ac:dyDescent="0.2"/>
    <row r="6" spans="1:9" ht="13.5" hidden="1" thickBot="1" x14ac:dyDescent="0.25"/>
    <row r="7" spans="1:9" ht="13.5" hidden="1" thickBot="1" x14ac:dyDescent="0.25"/>
    <row r="8" spans="1:9" ht="38.25" x14ac:dyDescent="0.2">
      <c r="A8" s="190" t="s">
        <v>271</v>
      </c>
      <c r="B8" s="191" t="s">
        <v>262</v>
      </c>
      <c r="C8" s="191" t="s">
        <v>279</v>
      </c>
      <c r="D8" s="191" t="s">
        <v>280</v>
      </c>
      <c r="E8" s="190" t="s">
        <v>278</v>
      </c>
      <c r="F8" s="190" t="s">
        <v>257</v>
      </c>
      <c r="G8" s="190" t="s">
        <v>245</v>
      </c>
      <c r="H8" s="190" t="s">
        <v>246</v>
      </c>
    </row>
    <row r="9" spans="1:9" s="186" customFormat="1" ht="24.95" customHeight="1" x14ac:dyDescent="0.2">
      <c r="A9" s="189" t="s">
        <v>263</v>
      </c>
      <c r="B9" s="184"/>
      <c r="C9" s="184"/>
      <c r="D9" s="184"/>
      <c r="E9" s="185"/>
      <c r="G9" s="185"/>
      <c r="H9" s="185"/>
    </row>
    <row r="10" spans="1:9" s="186" customFormat="1" ht="24.95" customHeight="1" x14ac:dyDescent="0.2">
      <c r="A10" s="189" t="s">
        <v>264</v>
      </c>
      <c r="B10" s="184"/>
      <c r="C10" s="184"/>
      <c r="D10" s="184"/>
      <c r="E10" s="185"/>
      <c r="F10" s="185"/>
      <c r="G10" s="185"/>
      <c r="H10" s="185"/>
    </row>
    <row r="11" spans="1:9" s="186" customFormat="1" ht="24.95" customHeight="1" x14ac:dyDescent="0.2">
      <c r="A11" s="189" t="s">
        <v>265</v>
      </c>
      <c r="B11" s="184"/>
      <c r="C11" s="184"/>
      <c r="D11" s="184"/>
      <c r="E11" s="185"/>
      <c r="F11" s="185"/>
      <c r="G11" s="185"/>
      <c r="H11" s="185"/>
    </row>
    <row r="12" spans="1:9" s="186" customFormat="1" ht="24.95" customHeight="1" x14ac:dyDescent="0.2">
      <c r="A12" s="189" t="s">
        <v>266</v>
      </c>
      <c r="B12" s="184"/>
      <c r="C12" s="184"/>
      <c r="D12" s="184"/>
      <c r="E12" s="185"/>
      <c r="F12" s="185"/>
      <c r="G12" s="185"/>
      <c r="H12" s="185"/>
    </row>
    <row r="13" spans="1:9" s="186" customFormat="1" ht="24.95" customHeight="1" x14ac:dyDescent="0.2">
      <c r="A13" s="189" t="s">
        <v>267</v>
      </c>
      <c r="B13" s="184"/>
      <c r="C13" s="184"/>
      <c r="D13" s="184"/>
      <c r="E13" s="185"/>
      <c r="F13" s="185"/>
      <c r="G13" s="185"/>
      <c r="H13" s="185"/>
    </row>
    <row r="14" spans="1:9" s="186" customFormat="1" ht="24.95" customHeight="1" x14ac:dyDescent="0.2">
      <c r="A14" s="189" t="s">
        <v>272</v>
      </c>
      <c r="B14" s="184"/>
      <c r="C14" s="184"/>
      <c r="D14" s="184"/>
      <c r="E14" s="185"/>
      <c r="F14" s="185"/>
      <c r="G14" s="185"/>
      <c r="H14" s="185"/>
    </row>
    <row r="15" spans="1:9" s="186" customFormat="1" ht="24.95" customHeight="1" x14ac:dyDescent="0.2">
      <c r="A15" s="189" t="s">
        <v>273</v>
      </c>
      <c r="B15" s="187"/>
      <c r="C15" s="187"/>
      <c r="D15" s="187"/>
      <c r="E15" s="188"/>
      <c r="F15" s="188"/>
      <c r="G15" s="188"/>
      <c r="H15" s="188"/>
    </row>
    <row r="16" spans="1:9" s="186" customFormat="1" ht="24.95" customHeight="1" x14ac:dyDescent="0.2">
      <c r="A16" s="189" t="s">
        <v>268</v>
      </c>
      <c r="B16" s="184"/>
      <c r="C16" s="184"/>
      <c r="D16" s="184"/>
      <c r="E16" s="185"/>
      <c r="F16" s="185"/>
      <c r="G16" s="185"/>
      <c r="H16" s="185"/>
    </row>
    <row r="17" spans="1:8" s="186" customFormat="1" ht="24.95" customHeight="1" x14ac:dyDescent="0.2">
      <c r="A17" s="189" t="s">
        <v>277</v>
      </c>
      <c r="B17" s="185"/>
      <c r="C17" s="185"/>
      <c r="D17" s="185"/>
      <c r="E17" s="185"/>
      <c r="F17" s="185"/>
      <c r="G17" s="185"/>
      <c r="H17" s="185"/>
    </row>
    <row r="18" spans="1:8" s="186" customFormat="1" ht="24.95" customHeight="1" x14ac:dyDescent="0.2">
      <c r="A18" s="189" t="s">
        <v>269</v>
      </c>
      <c r="B18" s="185"/>
      <c r="C18" s="185"/>
      <c r="D18" s="185"/>
      <c r="E18" s="185"/>
      <c r="F18" s="185"/>
      <c r="G18" s="185"/>
      <c r="H18" s="185"/>
    </row>
    <row r="19" spans="1:8" s="186" customFormat="1" ht="24.95" customHeight="1" x14ac:dyDescent="0.2">
      <c r="A19" s="189" t="s">
        <v>274</v>
      </c>
      <c r="B19" s="185"/>
      <c r="C19" s="185"/>
      <c r="D19" s="185"/>
      <c r="E19" s="185"/>
      <c r="F19" s="185"/>
      <c r="G19" s="185"/>
      <c r="H19" s="185"/>
    </row>
    <row r="20" spans="1:8" s="186" customFormat="1" ht="24.95" customHeight="1" x14ac:dyDescent="0.2">
      <c r="A20" s="189" t="s">
        <v>275</v>
      </c>
      <c r="B20" s="185"/>
      <c r="C20" s="185"/>
      <c r="D20" s="185"/>
      <c r="E20" s="185"/>
      <c r="F20" s="185"/>
      <c r="G20" s="185"/>
      <c r="H20" s="185"/>
    </row>
    <row r="21" spans="1:8" s="186" customFormat="1" ht="24.95" customHeight="1" x14ac:dyDescent="0.2">
      <c r="A21" s="189" t="s">
        <v>270</v>
      </c>
      <c r="B21" s="185"/>
      <c r="C21" s="185"/>
      <c r="D21" s="185"/>
      <c r="E21" s="185"/>
      <c r="F21" s="185"/>
      <c r="G21" s="185"/>
      <c r="H21" s="185"/>
    </row>
    <row r="22" spans="1:8" s="186" customFormat="1" ht="24.95" customHeight="1" x14ac:dyDescent="0.2">
      <c r="A22" s="189" t="s">
        <v>276</v>
      </c>
      <c r="B22" s="185"/>
      <c r="C22" s="185"/>
      <c r="D22" s="185"/>
      <c r="E22" s="185"/>
      <c r="F22" s="185"/>
      <c r="G22" s="185"/>
      <c r="H22" s="185"/>
    </row>
    <row r="23" spans="1:8" s="186" customFormat="1" ht="24.95" customHeight="1" x14ac:dyDescent="0.2">
      <c r="A23" s="189" t="s">
        <v>312</v>
      </c>
      <c r="B23" s="185"/>
      <c r="C23" s="185"/>
      <c r="D23" s="185"/>
      <c r="E23" s="185"/>
      <c r="F23" s="185"/>
      <c r="G23" s="185"/>
      <c r="H23" s="185"/>
    </row>
    <row r="24" spans="1:8" x14ac:dyDescent="0.2">
      <c r="A24" s="173"/>
    </row>
    <row r="25" spans="1:8" x14ac:dyDescent="0.2">
      <c r="A25" s="173"/>
    </row>
    <row r="26" spans="1:8" x14ac:dyDescent="0.2">
      <c r="A26" s="173"/>
    </row>
    <row r="27" spans="1:8" ht="21" customHeight="1" x14ac:dyDescent="0.2">
      <c r="B27" s="174" t="s">
        <v>247</v>
      </c>
      <c r="C27" s="174"/>
      <c r="D27" s="174"/>
    </row>
    <row r="29" spans="1:8" x14ac:dyDescent="0.2">
      <c r="B29" s="166" t="s">
        <v>250</v>
      </c>
    </row>
    <row r="30" spans="1:8" x14ac:dyDescent="0.2">
      <c r="B30" s="166" t="s">
        <v>251</v>
      </c>
    </row>
    <row r="31" spans="1:8" x14ac:dyDescent="0.2">
      <c r="B31" s="166" t="s">
        <v>252</v>
      </c>
    </row>
  </sheetData>
  <sheetProtection formatCells="0" selectLockedCells="1"/>
  <mergeCells count="1">
    <mergeCell ref="C3:H3"/>
  </mergeCells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Explication</vt:lpstr>
      <vt:lpstr>listes</vt:lpstr>
      <vt:lpstr>détail de prix</vt:lpstr>
      <vt:lpstr>récap général</vt:lpstr>
      <vt:lpstr>BPU</vt:lpstr>
      <vt:lpstr>Matériel</vt:lpstr>
      <vt:lpstr>Produits</vt:lpstr>
      <vt:lpstr>BPU!Impression_des_titres</vt:lpstr>
      <vt:lpstr>'détail de prix'!Impression_des_titres</vt:lpstr>
      <vt:lpstr>'détail de prix'!Zone_d_impression</vt:lpstr>
      <vt:lpstr>listes!Zone_d_impression</vt:lpstr>
      <vt:lpstr>Matériel!Zone_d_impression</vt:lpstr>
      <vt:lpstr>Produits!Zone_d_impression</vt:lpstr>
      <vt:lpstr>'récap général'!Zone_d_impression</vt:lpstr>
    </vt:vector>
  </TitlesOfParts>
  <Company>PROP.CONSEIL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CHRISTIAN</dc:creator>
  <cp:lastModifiedBy>BOUZON GUILLAUME (UGECAM PACAC)</cp:lastModifiedBy>
  <cp:lastPrinted>2016-10-12T06:27:04Z</cp:lastPrinted>
  <dcterms:created xsi:type="dcterms:W3CDTF">2002-12-20T07:53:54Z</dcterms:created>
  <dcterms:modified xsi:type="dcterms:W3CDTF">2024-05-03T13:21:25Z</dcterms:modified>
</cp:coreProperties>
</file>