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0950" activeTab="2"/>
  </bookViews>
  <sheets>
    <sheet name="Récapitulatif" sheetId="4" r:id="rId1"/>
    <sheet name="ST 1 - Parking 8 places" sheetId="1" r:id="rId2"/>
    <sheet name="ST 2 - trottoir piéton" sheetId="2" r:id="rId3"/>
    <sheet name="ST 3 - reprises de voiries" sheetId="3" r:id="rId4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2" l="1"/>
  <c r="F17" i="2"/>
  <c r="F16" i="2"/>
  <c r="F15" i="2"/>
  <c r="F14" i="2"/>
  <c r="F13" i="2"/>
  <c r="F12" i="2"/>
  <c r="F11" i="2"/>
  <c r="F10" i="2"/>
  <c r="F9" i="2"/>
  <c r="I22" i="1"/>
  <c r="F11" i="1"/>
  <c r="F8" i="1"/>
  <c r="G44" i="3" l="1"/>
  <c r="G9" i="3"/>
  <c r="G8" i="3"/>
  <c r="E15" i="3"/>
  <c r="G15" i="3" s="1"/>
  <c r="E14" i="3"/>
  <c r="G14" i="3" s="1"/>
  <c r="F57" i="3"/>
  <c r="G57" i="3" s="1"/>
  <c r="F46" i="3"/>
  <c r="G46" i="3" s="1"/>
  <c r="F35" i="3"/>
  <c r="G35" i="3" s="1"/>
  <c r="F23" i="3"/>
  <c r="G23" i="3" s="1"/>
  <c r="G12" i="2"/>
  <c r="G13" i="2"/>
  <c r="G11" i="2"/>
  <c r="G17" i="1"/>
  <c r="G18" i="1"/>
  <c r="G19" i="1"/>
  <c r="G15" i="1"/>
  <c r="G11" i="1"/>
  <c r="G61" i="3"/>
  <c r="G50" i="3"/>
  <c r="G39" i="3"/>
  <c r="F27" i="3"/>
  <c r="G27" i="3" s="1"/>
  <c r="E54" i="3"/>
  <c r="G54" i="3" s="1"/>
  <c r="F56" i="3"/>
  <c r="G56" i="3" s="1"/>
  <c r="F55" i="3"/>
  <c r="G55" i="3" s="1"/>
  <c r="G60" i="3"/>
  <c r="E59" i="3"/>
  <c r="G59" i="3" s="1"/>
  <c r="G58" i="3"/>
  <c r="F49" i="3"/>
  <c r="G49" i="3" s="1"/>
  <c r="F45" i="3"/>
  <c r="G45" i="3" s="1"/>
  <c r="F34" i="3"/>
  <c r="G34" i="3" s="1"/>
  <c r="F33" i="3"/>
  <c r="G33" i="3" s="1"/>
  <c r="G38" i="3"/>
  <c r="G37" i="3"/>
  <c r="G36" i="3"/>
  <c r="E32" i="3"/>
  <c r="G32" i="3" s="1"/>
  <c r="F26" i="3"/>
  <c r="F22" i="3"/>
  <c r="G22" i="3" s="1"/>
  <c r="G21" i="3"/>
  <c r="G24" i="3"/>
  <c r="G25" i="3"/>
  <c r="E20" i="3"/>
  <c r="G20" i="3" s="1"/>
  <c r="G16" i="1"/>
  <c r="G14" i="1"/>
  <c r="G13" i="1"/>
  <c r="G12" i="1"/>
  <c r="G10" i="1"/>
  <c r="G9" i="1"/>
  <c r="G17" i="2"/>
  <c r="G18" i="2"/>
  <c r="G16" i="2"/>
  <c r="G15" i="2"/>
  <c r="G10" i="2"/>
  <c r="G9" i="2"/>
  <c r="G8" i="2"/>
  <c r="G47" i="3"/>
  <c r="L67" i="3"/>
  <c r="K74" i="3"/>
  <c r="E48" i="3"/>
  <c r="G48" i="3" s="1"/>
  <c r="G11" i="3" l="1"/>
  <c r="I11" i="3" s="1"/>
  <c r="G17" i="3"/>
  <c r="I17" i="3" s="1"/>
  <c r="G41" i="3"/>
  <c r="I41" i="3" s="1"/>
  <c r="G8" i="1"/>
  <c r="G21" i="1" s="1"/>
  <c r="G62" i="3"/>
  <c r="I62" i="3" s="1"/>
  <c r="G14" i="2"/>
  <c r="G20" i="2" s="1"/>
  <c r="K84" i="3"/>
  <c r="K86" i="3"/>
  <c r="L86" i="3" s="1"/>
  <c r="K78" i="3"/>
  <c r="K80" i="3"/>
  <c r="L80" i="3" s="1"/>
  <c r="L74" i="3"/>
  <c r="G51" i="3" s="1"/>
  <c r="I51" i="3" s="1"/>
  <c r="G26" i="3"/>
  <c r="G29" i="3" s="1"/>
  <c r="G64" i="3" l="1"/>
  <c r="I29" i="3"/>
  <c r="G22" i="1"/>
  <c r="E9" i="4"/>
  <c r="G21" i="2"/>
  <c r="E10" i="4"/>
  <c r="G65" i="3" l="1"/>
  <c r="G66" i="3" s="1"/>
  <c r="E11" i="4"/>
  <c r="E13" i="4" s="1"/>
  <c r="E14" i="4" l="1"/>
  <c r="H14" i="4" s="1"/>
</calcChain>
</file>

<file path=xl/sharedStrings.xml><?xml version="1.0" encoding="utf-8"?>
<sst xmlns="http://schemas.openxmlformats.org/spreadsheetml/2006/main" count="229" uniqueCount="104">
  <si>
    <t>N° poste</t>
  </si>
  <si>
    <t>Article CCTP</t>
  </si>
  <si>
    <t>Nature des ouvrages</t>
  </si>
  <si>
    <t>Unité</t>
  </si>
  <si>
    <t>Montants par poste</t>
  </si>
  <si>
    <t>m²</t>
  </si>
  <si>
    <t>Pose d'un BBSG</t>
  </si>
  <si>
    <t>Pose de bordure type T2</t>
  </si>
  <si>
    <t>ml</t>
  </si>
  <si>
    <t>Total H.T. Section Technique N°1</t>
  </si>
  <si>
    <t>Prix unitaire</t>
  </si>
  <si>
    <t>Quantité</t>
  </si>
  <si>
    <t>Total H.T. Section Technique N°3</t>
  </si>
  <si>
    <t>reprofilage de chaussée sur 0,6m</t>
  </si>
  <si>
    <t>Pose d'un émulsion entre le GB et le BBSG</t>
  </si>
  <si>
    <t>m3</t>
  </si>
  <si>
    <t>prix au m3</t>
  </si>
  <si>
    <t>Prix au m² à 0,06m
soit 0,06m3</t>
  </si>
  <si>
    <t>surface métré</t>
  </si>
  <si>
    <t>soit en m3</t>
  </si>
  <si>
    <t>GB</t>
  </si>
  <si>
    <t>Prix au m² à 0,15m
soit 0,15m3</t>
  </si>
  <si>
    <t>BBSG</t>
  </si>
  <si>
    <t>HT</t>
  </si>
  <si>
    <t>TTC</t>
  </si>
  <si>
    <t>€ TTC</t>
  </si>
  <si>
    <t>GNT 0/31,5 sur 0,06</t>
  </si>
  <si>
    <t>GNT 0/31,5 sur 0,35</t>
  </si>
  <si>
    <t>Création de chaussée en 0/31,5</t>
  </si>
  <si>
    <t>Couche anti-contaminante pour création de voirie</t>
  </si>
  <si>
    <t>Dépose de bordure T1</t>
  </si>
  <si>
    <t>Décapage des terrains meubles</t>
  </si>
  <si>
    <t>Décapage des surface en enrobé</t>
  </si>
  <si>
    <t>Marquage au sol type passage piéton</t>
  </si>
  <si>
    <t>Bande podotactile</t>
  </si>
  <si>
    <t>Récaptitulatif</t>
  </si>
  <si>
    <t>section technique</t>
  </si>
  <si>
    <t>Dispositions générales</t>
  </si>
  <si>
    <t>Section technique n°1</t>
  </si>
  <si>
    <t>Section technique n°2</t>
  </si>
  <si>
    <t>Section technique n°3</t>
  </si>
  <si>
    <t>Création d'un parking 8 places</t>
  </si>
  <si>
    <t>Création d'un trottoir béton</t>
  </si>
  <si>
    <t>Reprise de voirie</t>
  </si>
  <si>
    <t>ft</t>
  </si>
  <si>
    <t>bpu</t>
  </si>
  <si>
    <t>Total H.T.</t>
  </si>
  <si>
    <t>Total TTC</t>
  </si>
  <si>
    <t>Section Technique N°1: création d'un parking 8 places</t>
  </si>
  <si>
    <t>Rabotage des enrobés existants</t>
  </si>
  <si>
    <t>Reprise de l'avenue de Gribeauval</t>
  </si>
  <si>
    <t>Reprise de la route en la villa 0013 et 0016</t>
  </si>
  <si>
    <t>Ss total Reprise de l'avenue de Gribeauval</t>
  </si>
  <si>
    <t>Ss total Reprise entre la villa 0013 et 0016</t>
  </si>
  <si>
    <t>Création de la voirie d'accès aux villas 0050, 0051 et 0052</t>
  </si>
  <si>
    <t>Reprise de la voirie d'accès aux villas 007, 005, 009, 008</t>
  </si>
  <si>
    <t>Réalisation de marquage au sol (bande stop en sortie de voirie)</t>
  </si>
  <si>
    <t>Pose de bordure type CC1</t>
  </si>
  <si>
    <t>Réalisation de marquage au sol (ligne médiane + zébra)</t>
  </si>
  <si>
    <t>Réalisation de marquage au sol (ligne médiane)</t>
  </si>
  <si>
    <t>Fourniture et pose de panneau Stop</t>
  </si>
  <si>
    <t>Fourniture et pose de panneau d'information parking</t>
  </si>
  <si>
    <t>u</t>
  </si>
  <si>
    <t>Dépose de ralantisseur en béton</t>
  </si>
  <si>
    <t>Fourniture et pose de cousin berlinois y/ç signalisation verticale et horizontale</t>
  </si>
  <si>
    <t>Effacement d'ancien marquage</t>
  </si>
  <si>
    <t>ST 1 / Article 3.1</t>
  </si>
  <si>
    <t>Couche de fondation de base</t>
  </si>
  <si>
    <t>Préparation du terrain par décapage des terrains meubles</t>
  </si>
  <si>
    <t>Réalisation de marquage au sol</t>
  </si>
  <si>
    <t>Section Technique N°2: Création d'un trottoir piéton</t>
  </si>
  <si>
    <t>ST 1 / Article 4.1</t>
  </si>
  <si>
    <t>ST 1 / Article 4.2</t>
  </si>
  <si>
    <t>ST 1 / Article 4.3</t>
  </si>
  <si>
    <t>ST 1 / Article 4.4</t>
  </si>
  <si>
    <t>ST 1 / Article 5</t>
  </si>
  <si>
    <t>ST 1 / Article 7.1</t>
  </si>
  <si>
    <t>ST 1 / Article 7.2</t>
  </si>
  <si>
    <t>ST 2 / Article 3.2</t>
  </si>
  <si>
    <t>ST 2 / Article 4.2</t>
  </si>
  <si>
    <t>ST 2 / Article 4.3</t>
  </si>
  <si>
    <t>Pose d'un émulsion entre la GNT et le BBS</t>
  </si>
  <si>
    <t>ST 2 / Article 4.4</t>
  </si>
  <si>
    <t>ST 2 / Article 5</t>
  </si>
  <si>
    <t>Pose de bordure type P2</t>
  </si>
  <si>
    <t>ST 2 / Article 7.1</t>
  </si>
  <si>
    <t>ST 2 / Article 7.2</t>
  </si>
  <si>
    <t>Plus value pour apport de matériaux pour zone villa 0013</t>
  </si>
  <si>
    <t>Pose d'une GB sur 8 cm</t>
  </si>
  <si>
    <t>ST3 / Article 7.1</t>
  </si>
  <si>
    <t>ST3 / Article 7.2</t>
  </si>
  <si>
    <t>ST3 / Article 7.3</t>
  </si>
  <si>
    <t>Ralentisseurs / Cousins berlinois</t>
  </si>
  <si>
    <t>ST.3 / Article 6.2</t>
  </si>
  <si>
    <t>Signalisation verticale</t>
  </si>
  <si>
    <t>ST.1 / Article 1.1.1.</t>
  </si>
  <si>
    <t>Panneaux de passage piéton</t>
  </si>
  <si>
    <t>Panneaux "STOP"</t>
  </si>
  <si>
    <t>Ss total Ralentisseurs / Cousins berlinois</t>
  </si>
  <si>
    <t>Ss total Signalisation verticale</t>
  </si>
  <si>
    <t>Bordereau de prix
Section Technique N°1: Reprises de voiries</t>
  </si>
  <si>
    <t>Pose d'un BBS</t>
  </si>
  <si>
    <t>Total H.T. Section Technique N°2</t>
  </si>
  <si>
    <t>Pose d'un émulsion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</si>
</sst>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[$XPF]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 Gras"/>
    </font>
    <font>
      <b/>
      <i/>
      <u/>
      <sz val="12"/>
      <name val="Times New Roman"/>
      <family val="1"/>
    </font>
    <font>
      <i/>
      <u/>
      <sz val="12"/>
      <name val="Times New Roman"/>
      <family val="1"/>
    </font>
    <font>
      <i/>
      <u/>
      <sz val="10"/>
      <name val="Times New Roman"/>
      <family val="1"/>
    </font>
    <font>
      <i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2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horizontal="right" vertical="center" wrapText="1"/>
    </xf>
    <xf numFmtId="164" fontId="3" fillId="0" borderId="0" xfId="1" applyNumberFormat="1" applyFont="1" applyBorder="1" applyAlignment="1">
      <alignment vertical="center"/>
    </xf>
    <xf numFmtId="165" fontId="3" fillId="0" borderId="0" xfId="1" applyNumberFormat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0" applyFont="1" applyAlignment="1">
      <alignment horizontal="left" vertical="center"/>
    </xf>
    <xf numFmtId="165" fontId="6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vertical="center" wrapText="1"/>
    </xf>
    <xf numFmtId="0" fontId="3" fillId="0" borderId="0" xfId="1" applyFont="1" applyBorder="1" applyAlignment="1">
      <alignment horizontal="center" vertical="center"/>
    </xf>
    <xf numFmtId="164" fontId="3" fillId="3" borderId="12" xfId="1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>
      <alignment vertical="center"/>
    </xf>
    <xf numFmtId="0" fontId="3" fillId="0" borderId="13" xfId="1" applyFont="1" applyBorder="1" applyAlignment="1">
      <alignment horizontal="center" vertical="center" wrapText="1"/>
    </xf>
    <xf numFmtId="164" fontId="3" fillId="0" borderId="0" xfId="1" applyNumberFormat="1" applyFont="1" applyAlignment="1">
      <alignment vertical="center"/>
    </xf>
    <xf numFmtId="1" fontId="3" fillId="0" borderId="0" xfId="1" applyNumberFormat="1" applyFont="1" applyAlignment="1">
      <alignment vertical="center"/>
    </xf>
    <xf numFmtId="0" fontId="3" fillId="0" borderId="14" xfId="1" applyFont="1" applyBorder="1" applyAlignment="1">
      <alignment horizontal="center" vertical="center" wrapText="1"/>
    </xf>
    <xf numFmtId="164" fontId="3" fillId="0" borderId="12" xfId="1" applyNumberFormat="1" applyFont="1" applyBorder="1" applyAlignment="1">
      <alignment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right" vertical="center" wrapText="1"/>
    </xf>
    <xf numFmtId="0" fontId="2" fillId="0" borderId="5" xfId="1" applyFont="1" applyBorder="1" applyAlignment="1">
      <alignment horizontal="right" vertical="center"/>
    </xf>
    <xf numFmtId="0" fontId="2" fillId="0" borderId="9" xfId="1" applyFont="1" applyBorder="1" applyAlignment="1">
      <alignment horizontal="right" vertical="center"/>
    </xf>
    <xf numFmtId="0" fontId="3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164" fontId="6" fillId="0" borderId="0" xfId="1" applyNumberFormat="1" applyFont="1" applyAlignment="1">
      <alignment vertical="center"/>
    </xf>
    <xf numFmtId="0" fontId="2" fillId="0" borderId="16" xfId="1" applyFont="1" applyBorder="1" applyAlignment="1">
      <alignment horizontal="right" vertical="center"/>
    </xf>
    <xf numFmtId="164" fontId="3" fillId="0" borderId="0" xfId="1" applyNumberFormat="1" applyFont="1" applyBorder="1" applyAlignment="1">
      <alignment horizontal="center" vertical="center"/>
    </xf>
    <xf numFmtId="1" fontId="6" fillId="0" borderId="0" xfId="1" applyNumberFormat="1" applyFont="1" applyAlignment="1">
      <alignment vertical="center"/>
    </xf>
    <xf numFmtId="1" fontId="3" fillId="0" borderId="0" xfId="1" applyNumberFormat="1" applyFont="1" applyBorder="1" applyAlignment="1">
      <alignment horizontal="center" vertical="center"/>
    </xf>
    <xf numFmtId="164" fontId="3" fillId="0" borderId="7" xfId="1" applyNumberFormat="1" applyFont="1" applyBorder="1" applyAlignment="1">
      <alignment vertical="center"/>
    </xf>
    <xf numFmtId="164" fontId="3" fillId="0" borderId="20" xfId="1" applyNumberFormat="1" applyFont="1" applyBorder="1" applyAlignment="1">
      <alignment vertical="center"/>
    </xf>
    <xf numFmtId="164" fontId="3" fillId="0" borderId="22" xfId="1" applyNumberFormat="1" applyFont="1" applyBorder="1" applyAlignment="1">
      <alignment vertical="center"/>
    </xf>
    <xf numFmtId="164" fontId="3" fillId="0" borderId="23" xfId="1" applyNumberFormat="1" applyFont="1" applyBorder="1" applyAlignment="1">
      <alignment vertical="center"/>
    </xf>
    <xf numFmtId="165" fontId="3" fillId="0" borderId="23" xfId="1" applyNumberFormat="1" applyFont="1" applyBorder="1" applyAlignment="1">
      <alignment vertical="center"/>
    </xf>
    <xf numFmtId="0" fontId="8" fillId="0" borderId="11" xfId="1" applyFont="1" applyBorder="1" applyAlignment="1">
      <alignment vertical="center" wrapText="1"/>
    </xf>
    <xf numFmtId="164" fontId="11" fillId="3" borderId="12" xfId="1" applyNumberFormat="1" applyFont="1" applyFill="1" applyBorder="1" applyAlignment="1" applyProtection="1">
      <alignment vertical="center"/>
      <protection locked="0"/>
    </xf>
    <xf numFmtId="0" fontId="10" fillId="0" borderId="0" xfId="1" applyFont="1" applyBorder="1" applyAlignment="1">
      <alignment horizontal="right" vertical="center"/>
    </xf>
    <xf numFmtId="0" fontId="2" fillId="0" borderId="4" xfId="1" applyFont="1" applyBorder="1" applyAlignment="1">
      <alignment horizontal="center" vertical="center"/>
    </xf>
    <xf numFmtId="164" fontId="9" fillId="3" borderId="12" xfId="1" applyNumberFormat="1" applyFont="1" applyFill="1" applyBorder="1" applyAlignment="1" applyProtection="1">
      <alignment vertical="center"/>
      <protection locked="0"/>
    </xf>
    <xf numFmtId="1" fontId="2" fillId="0" borderId="0" xfId="1" applyNumberFormat="1" applyFont="1" applyBorder="1" applyAlignment="1">
      <alignment horizontal="right" vertical="center"/>
    </xf>
    <xf numFmtId="1" fontId="10" fillId="0" borderId="0" xfId="1" applyNumberFormat="1" applyFont="1" applyBorder="1" applyAlignment="1">
      <alignment horizontal="right" vertical="center"/>
    </xf>
    <xf numFmtId="1" fontId="2" fillId="0" borderId="16" xfId="1" applyNumberFormat="1" applyFont="1" applyBorder="1" applyAlignment="1">
      <alignment horizontal="right" vertical="center"/>
    </xf>
    <xf numFmtId="1" fontId="2" fillId="0" borderId="5" xfId="1" applyNumberFormat="1" applyFont="1" applyBorder="1" applyAlignment="1">
      <alignment horizontal="right" vertical="center"/>
    </xf>
    <xf numFmtId="1" fontId="3" fillId="0" borderId="0" xfId="1" applyNumberFormat="1" applyFont="1" applyBorder="1" applyAlignment="1">
      <alignment vertical="center"/>
    </xf>
    <xf numFmtId="1" fontId="6" fillId="0" borderId="0" xfId="1" applyNumberFormat="1" applyFont="1" applyAlignment="1">
      <alignment horizontal="center" vertical="center"/>
    </xf>
    <xf numFmtId="0" fontId="2" fillId="0" borderId="4" xfId="1" applyFont="1" applyBorder="1" applyAlignment="1">
      <alignment horizontal="right" vertical="center"/>
    </xf>
    <xf numFmtId="0" fontId="3" fillId="0" borderId="13" xfId="1" applyFont="1" applyBorder="1" applyAlignment="1">
      <alignment horizontal="left" vertical="center" wrapText="1"/>
    </xf>
    <xf numFmtId="165" fontId="4" fillId="0" borderId="0" xfId="0" applyNumberFormat="1" applyFont="1" applyAlignment="1">
      <alignment horizontal="left" vertical="center"/>
    </xf>
    <xf numFmtId="0" fontId="2" fillId="0" borderId="18" xfId="1" applyFont="1" applyBorder="1" applyAlignment="1">
      <alignment horizontal="right" vertical="center"/>
    </xf>
    <xf numFmtId="0" fontId="2" fillId="0" borderId="19" xfId="1" applyFont="1" applyBorder="1" applyAlignment="1">
      <alignment horizontal="right" vertical="center"/>
    </xf>
    <xf numFmtId="0" fontId="2" fillId="0" borderId="21" xfId="1" applyFont="1" applyBorder="1" applyAlignment="1">
      <alignment horizontal="right" vertical="center"/>
    </xf>
    <xf numFmtId="0" fontId="2" fillId="0" borderId="17" xfId="1" applyFont="1" applyBorder="1" applyAlignment="1">
      <alignment horizontal="right" vertical="center"/>
    </xf>
    <xf numFmtId="0" fontId="5" fillId="2" borderId="1" xfId="1" applyNumberFormat="1" applyFont="1" applyFill="1" applyBorder="1" applyAlignment="1">
      <alignment horizontal="center" vertical="center" wrapText="1"/>
    </xf>
    <xf numFmtId="0" fontId="5" fillId="2" borderId="2" xfId="1" applyNumberFormat="1" applyFont="1" applyFill="1" applyBorder="1" applyAlignment="1">
      <alignment horizontal="center" vertical="center" wrapText="1"/>
    </xf>
    <xf numFmtId="0" fontId="5" fillId="2" borderId="3" xfId="1" applyNumberFormat="1" applyFont="1" applyFill="1" applyBorder="1" applyAlignment="1">
      <alignment horizontal="center" vertical="center" wrapText="1"/>
    </xf>
    <xf numFmtId="0" fontId="5" fillId="2" borderId="4" xfId="1" applyNumberFormat="1" applyFont="1" applyFill="1" applyBorder="1" applyAlignment="1">
      <alignment horizontal="center" vertical="center" wrapText="1"/>
    </xf>
    <xf numFmtId="0" fontId="5" fillId="2" borderId="5" xfId="1" applyNumberFormat="1" applyFont="1" applyFill="1" applyBorder="1" applyAlignment="1">
      <alignment horizontal="center" vertical="center" wrapText="1"/>
    </xf>
    <xf numFmtId="0" fontId="5" fillId="2" borderId="6" xfId="1" applyNumberFormat="1" applyFont="1" applyFill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164" fontId="3" fillId="0" borderId="7" xfId="1" applyNumberFormat="1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2" fillId="0" borderId="15" xfId="1" applyFont="1" applyBorder="1" applyAlignment="1">
      <alignment horizontal="right" vertical="center"/>
    </xf>
    <xf numFmtId="0" fontId="2" fillId="0" borderId="16" xfId="1" applyFont="1" applyBorder="1" applyAlignment="1">
      <alignment horizontal="right" vertical="center"/>
    </xf>
    <xf numFmtId="0" fontId="10" fillId="0" borderId="24" xfId="1" applyFont="1" applyBorder="1" applyAlignment="1">
      <alignment horizontal="right" vertical="center"/>
    </xf>
    <xf numFmtId="0" fontId="10" fillId="0" borderId="0" xfId="1" applyFont="1" applyBorder="1" applyAlignment="1">
      <alignment horizontal="right" vertical="center"/>
    </xf>
    <xf numFmtId="0" fontId="10" fillId="0" borderId="11" xfId="1" applyFont="1" applyBorder="1" applyAlignment="1">
      <alignment horizontal="right" vertical="center"/>
    </xf>
    <xf numFmtId="1" fontId="3" fillId="0" borderId="7" xfId="1" applyNumberFormat="1" applyFont="1" applyBorder="1" applyAlignment="1">
      <alignment horizontal="center" vertical="center" wrapText="1"/>
    </xf>
    <xf numFmtId="1" fontId="3" fillId="0" borderId="8" xfId="1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="85" zoomScaleNormal="85" workbookViewId="0">
      <selection activeCell="H22" sqref="H22"/>
    </sheetView>
  </sheetViews>
  <sheetFormatPr baseColWidth="10" defaultRowHeight="13" x14ac:dyDescent="0.35"/>
  <cols>
    <col min="1" max="1" width="5.7265625" style="28" customWidth="1"/>
    <col min="2" max="2" width="31.453125" style="29" customWidth="1"/>
    <col min="3" max="3" width="67.1796875" style="30" customWidth="1"/>
    <col min="4" max="4" width="6.7265625" style="28" customWidth="1"/>
    <col min="5" max="5" width="25.7265625" style="31" customWidth="1"/>
    <col min="6" max="6" width="19.7265625" style="7" customWidth="1"/>
    <col min="7" max="236" width="11.453125" style="8"/>
    <col min="237" max="237" width="5.7265625" style="8" customWidth="1"/>
    <col min="238" max="238" width="8.7265625" style="8" customWidth="1"/>
    <col min="239" max="239" width="50.7265625" style="8" customWidth="1"/>
    <col min="240" max="240" width="5.7265625" style="8" customWidth="1"/>
    <col min="241" max="241" width="20.7265625" style="8" customWidth="1"/>
    <col min="242" max="242" width="9.1796875" style="8" customWidth="1"/>
    <col min="243" max="492" width="11.453125" style="8"/>
    <col min="493" max="493" width="5.7265625" style="8" customWidth="1"/>
    <col min="494" max="494" width="8.7265625" style="8" customWidth="1"/>
    <col min="495" max="495" width="50.7265625" style="8" customWidth="1"/>
    <col min="496" max="496" width="5.7265625" style="8" customWidth="1"/>
    <col min="497" max="497" width="20.7265625" style="8" customWidth="1"/>
    <col min="498" max="498" width="9.1796875" style="8" customWidth="1"/>
    <col min="499" max="748" width="11.453125" style="8"/>
    <col min="749" max="749" width="5.7265625" style="8" customWidth="1"/>
    <col min="750" max="750" width="8.7265625" style="8" customWidth="1"/>
    <col min="751" max="751" width="50.7265625" style="8" customWidth="1"/>
    <col min="752" max="752" width="5.7265625" style="8" customWidth="1"/>
    <col min="753" max="753" width="20.7265625" style="8" customWidth="1"/>
    <col min="754" max="754" width="9.1796875" style="8" customWidth="1"/>
    <col min="755" max="1004" width="11.453125" style="8"/>
    <col min="1005" max="1005" width="5.7265625" style="8" customWidth="1"/>
    <col min="1006" max="1006" width="8.7265625" style="8" customWidth="1"/>
    <col min="1007" max="1007" width="50.7265625" style="8" customWidth="1"/>
    <col min="1008" max="1008" width="5.7265625" style="8" customWidth="1"/>
    <col min="1009" max="1009" width="20.7265625" style="8" customWidth="1"/>
    <col min="1010" max="1010" width="9.1796875" style="8" customWidth="1"/>
    <col min="1011" max="1260" width="11.453125" style="8"/>
    <col min="1261" max="1261" width="5.7265625" style="8" customWidth="1"/>
    <col min="1262" max="1262" width="8.7265625" style="8" customWidth="1"/>
    <col min="1263" max="1263" width="50.7265625" style="8" customWidth="1"/>
    <col min="1264" max="1264" width="5.7265625" style="8" customWidth="1"/>
    <col min="1265" max="1265" width="20.7265625" style="8" customWidth="1"/>
    <col min="1266" max="1266" width="9.1796875" style="8" customWidth="1"/>
    <col min="1267" max="1516" width="11.453125" style="8"/>
    <col min="1517" max="1517" width="5.7265625" style="8" customWidth="1"/>
    <col min="1518" max="1518" width="8.7265625" style="8" customWidth="1"/>
    <col min="1519" max="1519" width="50.7265625" style="8" customWidth="1"/>
    <col min="1520" max="1520" width="5.7265625" style="8" customWidth="1"/>
    <col min="1521" max="1521" width="20.7265625" style="8" customWidth="1"/>
    <col min="1522" max="1522" width="9.1796875" style="8" customWidth="1"/>
    <col min="1523" max="1772" width="11.453125" style="8"/>
    <col min="1773" max="1773" width="5.7265625" style="8" customWidth="1"/>
    <col min="1774" max="1774" width="8.7265625" style="8" customWidth="1"/>
    <col min="1775" max="1775" width="50.7265625" style="8" customWidth="1"/>
    <col min="1776" max="1776" width="5.7265625" style="8" customWidth="1"/>
    <col min="1777" max="1777" width="20.7265625" style="8" customWidth="1"/>
    <col min="1778" max="1778" width="9.1796875" style="8" customWidth="1"/>
    <col min="1779" max="2028" width="11.453125" style="8"/>
    <col min="2029" max="2029" width="5.7265625" style="8" customWidth="1"/>
    <col min="2030" max="2030" width="8.7265625" style="8" customWidth="1"/>
    <col min="2031" max="2031" width="50.7265625" style="8" customWidth="1"/>
    <col min="2032" max="2032" width="5.7265625" style="8" customWidth="1"/>
    <col min="2033" max="2033" width="20.7265625" style="8" customWidth="1"/>
    <col min="2034" max="2034" width="9.1796875" style="8" customWidth="1"/>
    <col min="2035" max="2284" width="11.453125" style="8"/>
    <col min="2285" max="2285" width="5.7265625" style="8" customWidth="1"/>
    <col min="2286" max="2286" width="8.7265625" style="8" customWidth="1"/>
    <col min="2287" max="2287" width="50.7265625" style="8" customWidth="1"/>
    <col min="2288" max="2288" width="5.7265625" style="8" customWidth="1"/>
    <col min="2289" max="2289" width="20.7265625" style="8" customWidth="1"/>
    <col min="2290" max="2290" width="9.1796875" style="8" customWidth="1"/>
    <col min="2291" max="2540" width="11.453125" style="8"/>
    <col min="2541" max="2541" width="5.7265625" style="8" customWidth="1"/>
    <col min="2542" max="2542" width="8.7265625" style="8" customWidth="1"/>
    <col min="2543" max="2543" width="50.7265625" style="8" customWidth="1"/>
    <col min="2544" max="2544" width="5.7265625" style="8" customWidth="1"/>
    <col min="2545" max="2545" width="20.7265625" style="8" customWidth="1"/>
    <col min="2546" max="2546" width="9.1796875" style="8" customWidth="1"/>
    <col min="2547" max="2796" width="11.453125" style="8"/>
    <col min="2797" max="2797" width="5.7265625" style="8" customWidth="1"/>
    <col min="2798" max="2798" width="8.7265625" style="8" customWidth="1"/>
    <col min="2799" max="2799" width="50.7265625" style="8" customWidth="1"/>
    <col min="2800" max="2800" width="5.7265625" style="8" customWidth="1"/>
    <col min="2801" max="2801" width="20.7265625" style="8" customWidth="1"/>
    <col min="2802" max="2802" width="9.1796875" style="8" customWidth="1"/>
    <col min="2803" max="3052" width="11.453125" style="8"/>
    <col min="3053" max="3053" width="5.7265625" style="8" customWidth="1"/>
    <col min="3054" max="3054" width="8.7265625" style="8" customWidth="1"/>
    <col min="3055" max="3055" width="50.7265625" style="8" customWidth="1"/>
    <col min="3056" max="3056" width="5.7265625" style="8" customWidth="1"/>
    <col min="3057" max="3057" width="20.7265625" style="8" customWidth="1"/>
    <col min="3058" max="3058" width="9.1796875" style="8" customWidth="1"/>
    <col min="3059" max="3308" width="11.453125" style="8"/>
    <col min="3309" max="3309" width="5.7265625" style="8" customWidth="1"/>
    <col min="3310" max="3310" width="8.7265625" style="8" customWidth="1"/>
    <col min="3311" max="3311" width="50.7265625" style="8" customWidth="1"/>
    <col min="3312" max="3312" width="5.7265625" style="8" customWidth="1"/>
    <col min="3313" max="3313" width="20.7265625" style="8" customWidth="1"/>
    <col min="3314" max="3314" width="9.1796875" style="8" customWidth="1"/>
    <col min="3315" max="3564" width="11.453125" style="8"/>
    <col min="3565" max="3565" width="5.7265625" style="8" customWidth="1"/>
    <col min="3566" max="3566" width="8.7265625" style="8" customWidth="1"/>
    <col min="3567" max="3567" width="50.7265625" style="8" customWidth="1"/>
    <col min="3568" max="3568" width="5.7265625" style="8" customWidth="1"/>
    <col min="3569" max="3569" width="20.7265625" style="8" customWidth="1"/>
    <col min="3570" max="3570" width="9.1796875" style="8" customWidth="1"/>
    <col min="3571" max="3820" width="11.453125" style="8"/>
    <col min="3821" max="3821" width="5.7265625" style="8" customWidth="1"/>
    <col min="3822" max="3822" width="8.7265625" style="8" customWidth="1"/>
    <col min="3823" max="3823" width="50.7265625" style="8" customWidth="1"/>
    <col min="3824" max="3824" width="5.7265625" style="8" customWidth="1"/>
    <col min="3825" max="3825" width="20.7265625" style="8" customWidth="1"/>
    <col min="3826" max="3826" width="9.1796875" style="8" customWidth="1"/>
    <col min="3827" max="4076" width="11.453125" style="8"/>
    <col min="4077" max="4077" width="5.7265625" style="8" customWidth="1"/>
    <col min="4078" max="4078" width="8.7265625" style="8" customWidth="1"/>
    <col min="4079" max="4079" width="50.7265625" style="8" customWidth="1"/>
    <col min="4080" max="4080" width="5.7265625" style="8" customWidth="1"/>
    <col min="4081" max="4081" width="20.7265625" style="8" customWidth="1"/>
    <col min="4082" max="4082" width="9.1796875" style="8" customWidth="1"/>
    <col min="4083" max="4332" width="11.453125" style="8"/>
    <col min="4333" max="4333" width="5.7265625" style="8" customWidth="1"/>
    <col min="4334" max="4334" width="8.7265625" style="8" customWidth="1"/>
    <col min="4335" max="4335" width="50.7265625" style="8" customWidth="1"/>
    <col min="4336" max="4336" width="5.7265625" style="8" customWidth="1"/>
    <col min="4337" max="4337" width="20.7265625" style="8" customWidth="1"/>
    <col min="4338" max="4338" width="9.1796875" style="8" customWidth="1"/>
    <col min="4339" max="4588" width="11.453125" style="8"/>
    <col min="4589" max="4589" width="5.7265625" style="8" customWidth="1"/>
    <col min="4590" max="4590" width="8.7265625" style="8" customWidth="1"/>
    <col min="4591" max="4591" width="50.7265625" style="8" customWidth="1"/>
    <col min="4592" max="4592" width="5.7265625" style="8" customWidth="1"/>
    <col min="4593" max="4593" width="20.7265625" style="8" customWidth="1"/>
    <col min="4594" max="4594" width="9.1796875" style="8" customWidth="1"/>
    <col min="4595" max="4844" width="11.453125" style="8"/>
    <col min="4845" max="4845" width="5.7265625" style="8" customWidth="1"/>
    <col min="4846" max="4846" width="8.7265625" style="8" customWidth="1"/>
    <col min="4847" max="4847" width="50.7265625" style="8" customWidth="1"/>
    <col min="4848" max="4848" width="5.7265625" style="8" customWidth="1"/>
    <col min="4849" max="4849" width="20.7265625" style="8" customWidth="1"/>
    <col min="4850" max="4850" width="9.1796875" style="8" customWidth="1"/>
    <col min="4851" max="5100" width="11.453125" style="8"/>
    <col min="5101" max="5101" width="5.7265625" style="8" customWidth="1"/>
    <col min="5102" max="5102" width="8.7265625" style="8" customWidth="1"/>
    <col min="5103" max="5103" width="50.7265625" style="8" customWidth="1"/>
    <col min="5104" max="5104" width="5.7265625" style="8" customWidth="1"/>
    <col min="5105" max="5105" width="20.7265625" style="8" customWidth="1"/>
    <col min="5106" max="5106" width="9.1796875" style="8" customWidth="1"/>
    <col min="5107" max="5356" width="11.453125" style="8"/>
    <col min="5357" max="5357" width="5.7265625" style="8" customWidth="1"/>
    <col min="5358" max="5358" width="8.7265625" style="8" customWidth="1"/>
    <col min="5359" max="5359" width="50.7265625" style="8" customWidth="1"/>
    <col min="5360" max="5360" width="5.7265625" style="8" customWidth="1"/>
    <col min="5361" max="5361" width="20.7265625" style="8" customWidth="1"/>
    <col min="5362" max="5362" width="9.1796875" style="8" customWidth="1"/>
    <col min="5363" max="5612" width="11.453125" style="8"/>
    <col min="5613" max="5613" width="5.7265625" style="8" customWidth="1"/>
    <col min="5614" max="5614" width="8.7265625" style="8" customWidth="1"/>
    <col min="5615" max="5615" width="50.7265625" style="8" customWidth="1"/>
    <col min="5616" max="5616" width="5.7265625" style="8" customWidth="1"/>
    <col min="5617" max="5617" width="20.7265625" style="8" customWidth="1"/>
    <col min="5618" max="5618" width="9.1796875" style="8" customWidth="1"/>
    <col min="5619" max="5868" width="11.453125" style="8"/>
    <col min="5869" max="5869" width="5.7265625" style="8" customWidth="1"/>
    <col min="5870" max="5870" width="8.7265625" style="8" customWidth="1"/>
    <col min="5871" max="5871" width="50.7265625" style="8" customWidth="1"/>
    <col min="5872" max="5872" width="5.7265625" style="8" customWidth="1"/>
    <col min="5873" max="5873" width="20.7265625" style="8" customWidth="1"/>
    <col min="5874" max="5874" width="9.1796875" style="8" customWidth="1"/>
    <col min="5875" max="6124" width="11.453125" style="8"/>
    <col min="6125" max="6125" width="5.7265625" style="8" customWidth="1"/>
    <col min="6126" max="6126" width="8.7265625" style="8" customWidth="1"/>
    <col min="6127" max="6127" width="50.7265625" style="8" customWidth="1"/>
    <col min="6128" max="6128" width="5.7265625" style="8" customWidth="1"/>
    <col min="6129" max="6129" width="20.7265625" style="8" customWidth="1"/>
    <col min="6130" max="6130" width="9.1796875" style="8" customWidth="1"/>
    <col min="6131" max="6380" width="11.453125" style="8"/>
    <col min="6381" max="6381" width="5.7265625" style="8" customWidth="1"/>
    <col min="6382" max="6382" width="8.7265625" style="8" customWidth="1"/>
    <col min="6383" max="6383" width="50.7265625" style="8" customWidth="1"/>
    <col min="6384" max="6384" width="5.7265625" style="8" customWidth="1"/>
    <col min="6385" max="6385" width="20.7265625" style="8" customWidth="1"/>
    <col min="6386" max="6386" width="9.1796875" style="8" customWidth="1"/>
    <col min="6387" max="6636" width="11.453125" style="8"/>
    <col min="6637" max="6637" width="5.7265625" style="8" customWidth="1"/>
    <col min="6638" max="6638" width="8.7265625" style="8" customWidth="1"/>
    <col min="6639" max="6639" width="50.7265625" style="8" customWidth="1"/>
    <col min="6640" max="6640" width="5.7265625" style="8" customWidth="1"/>
    <col min="6641" max="6641" width="20.7265625" style="8" customWidth="1"/>
    <col min="6642" max="6642" width="9.1796875" style="8" customWidth="1"/>
    <col min="6643" max="6892" width="11.453125" style="8"/>
    <col min="6893" max="6893" width="5.7265625" style="8" customWidth="1"/>
    <col min="6894" max="6894" width="8.7265625" style="8" customWidth="1"/>
    <col min="6895" max="6895" width="50.7265625" style="8" customWidth="1"/>
    <col min="6896" max="6896" width="5.7265625" style="8" customWidth="1"/>
    <col min="6897" max="6897" width="20.7265625" style="8" customWidth="1"/>
    <col min="6898" max="6898" width="9.1796875" style="8" customWidth="1"/>
    <col min="6899" max="7148" width="11.453125" style="8"/>
    <col min="7149" max="7149" width="5.7265625" style="8" customWidth="1"/>
    <col min="7150" max="7150" width="8.7265625" style="8" customWidth="1"/>
    <col min="7151" max="7151" width="50.7265625" style="8" customWidth="1"/>
    <col min="7152" max="7152" width="5.7265625" style="8" customWidth="1"/>
    <col min="7153" max="7153" width="20.7265625" style="8" customWidth="1"/>
    <col min="7154" max="7154" width="9.1796875" style="8" customWidth="1"/>
    <col min="7155" max="7404" width="11.453125" style="8"/>
    <col min="7405" max="7405" width="5.7265625" style="8" customWidth="1"/>
    <col min="7406" max="7406" width="8.7265625" style="8" customWidth="1"/>
    <col min="7407" max="7407" width="50.7265625" style="8" customWidth="1"/>
    <col min="7408" max="7408" width="5.7265625" style="8" customWidth="1"/>
    <col min="7409" max="7409" width="20.7265625" style="8" customWidth="1"/>
    <col min="7410" max="7410" width="9.1796875" style="8" customWidth="1"/>
    <col min="7411" max="7660" width="11.453125" style="8"/>
    <col min="7661" max="7661" width="5.7265625" style="8" customWidth="1"/>
    <col min="7662" max="7662" width="8.7265625" style="8" customWidth="1"/>
    <col min="7663" max="7663" width="50.7265625" style="8" customWidth="1"/>
    <col min="7664" max="7664" width="5.7265625" style="8" customWidth="1"/>
    <col min="7665" max="7665" width="20.7265625" style="8" customWidth="1"/>
    <col min="7666" max="7666" width="9.1796875" style="8" customWidth="1"/>
    <col min="7667" max="7916" width="11.453125" style="8"/>
    <col min="7917" max="7917" width="5.7265625" style="8" customWidth="1"/>
    <col min="7918" max="7918" width="8.7265625" style="8" customWidth="1"/>
    <col min="7919" max="7919" width="50.7265625" style="8" customWidth="1"/>
    <col min="7920" max="7920" width="5.7265625" style="8" customWidth="1"/>
    <col min="7921" max="7921" width="20.7265625" style="8" customWidth="1"/>
    <col min="7922" max="7922" width="9.1796875" style="8" customWidth="1"/>
    <col min="7923" max="8172" width="11.453125" style="8"/>
    <col min="8173" max="8173" width="5.7265625" style="8" customWidth="1"/>
    <col min="8174" max="8174" width="8.7265625" style="8" customWidth="1"/>
    <col min="8175" max="8175" width="50.7265625" style="8" customWidth="1"/>
    <col min="8176" max="8176" width="5.7265625" style="8" customWidth="1"/>
    <col min="8177" max="8177" width="20.7265625" style="8" customWidth="1"/>
    <col min="8178" max="8178" width="9.1796875" style="8" customWidth="1"/>
    <col min="8179" max="8428" width="11.453125" style="8"/>
    <col min="8429" max="8429" width="5.7265625" style="8" customWidth="1"/>
    <col min="8430" max="8430" width="8.7265625" style="8" customWidth="1"/>
    <col min="8431" max="8431" width="50.7265625" style="8" customWidth="1"/>
    <col min="8432" max="8432" width="5.7265625" style="8" customWidth="1"/>
    <col min="8433" max="8433" width="20.7265625" style="8" customWidth="1"/>
    <col min="8434" max="8434" width="9.1796875" style="8" customWidth="1"/>
    <col min="8435" max="8684" width="11.453125" style="8"/>
    <col min="8685" max="8685" width="5.7265625" style="8" customWidth="1"/>
    <col min="8686" max="8686" width="8.7265625" style="8" customWidth="1"/>
    <col min="8687" max="8687" width="50.7265625" style="8" customWidth="1"/>
    <col min="8688" max="8688" width="5.7265625" style="8" customWidth="1"/>
    <col min="8689" max="8689" width="20.7265625" style="8" customWidth="1"/>
    <col min="8690" max="8690" width="9.1796875" style="8" customWidth="1"/>
    <col min="8691" max="8940" width="11.453125" style="8"/>
    <col min="8941" max="8941" width="5.7265625" style="8" customWidth="1"/>
    <col min="8942" max="8942" width="8.7265625" style="8" customWidth="1"/>
    <col min="8943" max="8943" width="50.7265625" style="8" customWidth="1"/>
    <col min="8944" max="8944" width="5.7265625" style="8" customWidth="1"/>
    <col min="8945" max="8945" width="20.7265625" style="8" customWidth="1"/>
    <col min="8946" max="8946" width="9.1796875" style="8" customWidth="1"/>
    <col min="8947" max="9196" width="11.453125" style="8"/>
    <col min="9197" max="9197" width="5.7265625" style="8" customWidth="1"/>
    <col min="9198" max="9198" width="8.7265625" style="8" customWidth="1"/>
    <col min="9199" max="9199" width="50.7265625" style="8" customWidth="1"/>
    <col min="9200" max="9200" width="5.7265625" style="8" customWidth="1"/>
    <col min="9201" max="9201" width="20.7265625" style="8" customWidth="1"/>
    <col min="9202" max="9202" width="9.1796875" style="8" customWidth="1"/>
    <col min="9203" max="9452" width="11.453125" style="8"/>
    <col min="9453" max="9453" width="5.7265625" style="8" customWidth="1"/>
    <col min="9454" max="9454" width="8.7265625" style="8" customWidth="1"/>
    <col min="9455" max="9455" width="50.7265625" style="8" customWidth="1"/>
    <col min="9456" max="9456" width="5.7265625" style="8" customWidth="1"/>
    <col min="9457" max="9457" width="20.7265625" style="8" customWidth="1"/>
    <col min="9458" max="9458" width="9.1796875" style="8" customWidth="1"/>
    <col min="9459" max="9708" width="11.453125" style="8"/>
    <col min="9709" max="9709" width="5.7265625" style="8" customWidth="1"/>
    <col min="9710" max="9710" width="8.7265625" style="8" customWidth="1"/>
    <col min="9711" max="9711" width="50.7265625" style="8" customWidth="1"/>
    <col min="9712" max="9712" width="5.7265625" style="8" customWidth="1"/>
    <col min="9713" max="9713" width="20.7265625" style="8" customWidth="1"/>
    <col min="9714" max="9714" width="9.1796875" style="8" customWidth="1"/>
    <col min="9715" max="9964" width="11.453125" style="8"/>
    <col min="9965" max="9965" width="5.7265625" style="8" customWidth="1"/>
    <col min="9966" max="9966" width="8.7265625" style="8" customWidth="1"/>
    <col min="9967" max="9967" width="50.7265625" style="8" customWidth="1"/>
    <col min="9968" max="9968" width="5.7265625" style="8" customWidth="1"/>
    <col min="9969" max="9969" width="20.7265625" style="8" customWidth="1"/>
    <col min="9970" max="9970" width="9.1796875" style="8" customWidth="1"/>
    <col min="9971" max="10220" width="11.453125" style="8"/>
    <col min="10221" max="10221" width="5.7265625" style="8" customWidth="1"/>
    <col min="10222" max="10222" width="8.7265625" style="8" customWidth="1"/>
    <col min="10223" max="10223" width="50.7265625" style="8" customWidth="1"/>
    <col min="10224" max="10224" width="5.7265625" style="8" customWidth="1"/>
    <col min="10225" max="10225" width="20.7265625" style="8" customWidth="1"/>
    <col min="10226" max="10226" width="9.1796875" style="8" customWidth="1"/>
    <col min="10227" max="10476" width="11.453125" style="8"/>
    <col min="10477" max="10477" width="5.7265625" style="8" customWidth="1"/>
    <col min="10478" max="10478" width="8.7265625" style="8" customWidth="1"/>
    <col min="10479" max="10479" width="50.7265625" style="8" customWidth="1"/>
    <col min="10480" max="10480" width="5.7265625" style="8" customWidth="1"/>
    <col min="10481" max="10481" width="20.7265625" style="8" customWidth="1"/>
    <col min="10482" max="10482" width="9.1796875" style="8" customWidth="1"/>
    <col min="10483" max="10732" width="11.453125" style="8"/>
    <col min="10733" max="10733" width="5.7265625" style="8" customWidth="1"/>
    <col min="10734" max="10734" width="8.7265625" style="8" customWidth="1"/>
    <col min="10735" max="10735" width="50.7265625" style="8" customWidth="1"/>
    <col min="10736" max="10736" width="5.7265625" style="8" customWidth="1"/>
    <col min="10737" max="10737" width="20.7265625" style="8" customWidth="1"/>
    <col min="10738" max="10738" width="9.1796875" style="8" customWidth="1"/>
    <col min="10739" max="10988" width="11.453125" style="8"/>
    <col min="10989" max="10989" width="5.7265625" style="8" customWidth="1"/>
    <col min="10990" max="10990" width="8.7265625" style="8" customWidth="1"/>
    <col min="10991" max="10991" width="50.7265625" style="8" customWidth="1"/>
    <col min="10992" max="10992" width="5.7265625" style="8" customWidth="1"/>
    <col min="10993" max="10993" width="20.7265625" style="8" customWidth="1"/>
    <col min="10994" max="10994" width="9.1796875" style="8" customWidth="1"/>
    <col min="10995" max="11244" width="11.453125" style="8"/>
    <col min="11245" max="11245" width="5.7265625" style="8" customWidth="1"/>
    <col min="11246" max="11246" width="8.7265625" style="8" customWidth="1"/>
    <col min="11247" max="11247" width="50.7265625" style="8" customWidth="1"/>
    <col min="11248" max="11248" width="5.7265625" style="8" customWidth="1"/>
    <col min="11249" max="11249" width="20.7265625" style="8" customWidth="1"/>
    <col min="11250" max="11250" width="9.1796875" style="8" customWidth="1"/>
    <col min="11251" max="11500" width="11.453125" style="8"/>
    <col min="11501" max="11501" width="5.7265625" style="8" customWidth="1"/>
    <col min="11502" max="11502" width="8.7265625" style="8" customWidth="1"/>
    <col min="11503" max="11503" width="50.7265625" style="8" customWidth="1"/>
    <col min="11504" max="11504" width="5.7265625" style="8" customWidth="1"/>
    <col min="11505" max="11505" width="20.7265625" style="8" customWidth="1"/>
    <col min="11506" max="11506" width="9.1796875" style="8" customWidth="1"/>
    <col min="11507" max="11756" width="11.453125" style="8"/>
    <col min="11757" max="11757" width="5.7265625" style="8" customWidth="1"/>
    <col min="11758" max="11758" width="8.7265625" style="8" customWidth="1"/>
    <col min="11759" max="11759" width="50.7265625" style="8" customWidth="1"/>
    <col min="11760" max="11760" width="5.7265625" style="8" customWidth="1"/>
    <col min="11761" max="11761" width="20.7265625" style="8" customWidth="1"/>
    <col min="11762" max="11762" width="9.1796875" style="8" customWidth="1"/>
    <col min="11763" max="12012" width="11.453125" style="8"/>
    <col min="12013" max="12013" width="5.7265625" style="8" customWidth="1"/>
    <col min="12014" max="12014" width="8.7265625" style="8" customWidth="1"/>
    <col min="12015" max="12015" width="50.7265625" style="8" customWidth="1"/>
    <col min="12016" max="12016" width="5.7265625" style="8" customWidth="1"/>
    <col min="12017" max="12017" width="20.7265625" style="8" customWidth="1"/>
    <col min="12018" max="12018" width="9.1796875" style="8" customWidth="1"/>
    <col min="12019" max="12268" width="11.453125" style="8"/>
    <col min="12269" max="12269" width="5.7265625" style="8" customWidth="1"/>
    <col min="12270" max="12270" width="8.7265625" style="8" customWidth="1"/>
    <col min="12271" max="12271" width="50.7265625" style="8" customWidth="1"/>
    <col min="12272" max="12272" width="5.7265625" style="8" customWidth="1"/>
    <col min="12273" max="12273" width="20.7265625" style="8" customWidth="1"/>
    <col min="12274" max="12274" width="9.1796875" style="8" customWidth="1"/>
    <col min="12275" max="12524" width="11.453125" style="8"/>
    <col min="12525" max="12525" width="5.7265625" style="8" customWidth="1"/>
    <col min="12526" max="12526" width="8.7265625" style="8" customWidth="1"/>
    <col min="12527" max="12527" width="50.7265625" style="8" customWidth="1"/>
    <col min="12528" max="12528" width="5.7265625" style="8" customWidth="1"/>
    <col min="12529" max="12529" width="20.7265625" style="8" customWidth="1"/>
    <col min="12530" max="12530" width="9.1796875" style="8" customWidth="1"/>
    <col min="12531" max="12780" width="11.453125" style="8"/>
    <col min="12781" max="12781" width="5.7265625" style="8" customWidth="1"/>
    <col min="12782" max="12782" width="8.7265625" style="8" customWidth="1"/>
    <col min="12783" max="12783" width="50.7265625" style="8" customWidth="1"/>
    <col min="12784" max="12784" width="5.7265625" style="8" customWidth="1"/>
    <col min="12785" max="12785" width="20.7265625" style="8" customWidth="1"/>
    <col min="12786" max="12786" width="9.1796875" style="8" customWidth="1"/>
    <col min="12787" max="13036" width="11.453125" style="8"/>
    <col min="13037" max="13037" width="5.7265625" style="8" customWidth="1"/>
    <col min="13038" max="13038" width="8.7265625" style="8" customWidth="1"/>
    <col min="13039" max="13039" width="50.7265625" style="8" customWidth="1"/>
    <col min="13040" max="13040" width="5.7265625" style="8" customWidth="1"/>
    <col min="13041" max="13041" width="20.7265625" style="8" customWidth="1"/>
    <col min="13042" max="13042" width="9.1796875" style="8" customWidth="1"/>
    <col min="13043" max="13292" width="11.453125" style="8"/>
    <col min="13293" max="13293" width="5.7265625" style="8" customWidth="1"/>
    <col min="13294" max="13294" width="8.7265625" style="8" customWidth="1"/>
    <col min="13295" max="13295" width="50.7265625" style="8" customWidth="1"/>
    <col min="13296" max="13296" width="5.7265625" style="8" customWidth="1"/>
    <col min="13297" max="13297" width="20.7265625" style="8" customWidth="1"/>
    <col min="13298" max="13298" width="9.1796875" style="8" customWidth="1"/>
    <col min="13299" max="13548" width="11.453125" style="8"/>
    <col min="13549" max="13549" width="5.7265625" style="8" customWidth="1"/>
    <col min="13550" max="13550" width="8.7265625" style="8" customWidth="1"/>
    <col min="13551" max="13551" width="50.7265625" style="8" customWidth="1"/>
    <col min="13552" max="13552" width="5.7265625" style="8" customWidth="1"/>
    <col min="13553" max="13553" width="20.7265625" style="8" customWidth="1"/>
    <col min="13554" max="13554" width="9.1796875" style="8" customWidth="1"/>
    <col min="13555" max="13804" width="11.453125" style="8"/>
    <col min="13805" max="13805" width="5.7265625" style="8" customWidth="1"/>
    <col min="13806" max="13806" width="8.7265625" style="8" customWidth="1"/>
    <col min="13807" max="13807" width="50.7265625" style="8" customWidth="1"/>
    <col min="13808" max="13808" width="5.7265625" style="8" customWidth="1"/>
    <col min="13809" max="13809" width="20.7265625" style="8" customWidth="1"/>
    <col min="13810" max="13810" width="9.1796875" style="8" customWidth="1"/>
    <col min="13811" max="14060" width="11.453125" style="8"/>
    <col min="14061" max="14061" width="5.7265625" style="8" customWidth="1"/>
    <col min="14062" max="14062" width="8.7265625" style="8" customWidth="1"/>
    <col min="14063" max="14063" width="50.7265625" style="8" customWidth="1"/>
    <col min="14064" max="14064" width="5.7265625" style="8" customWidth="1"/>
    <col min="14065" max="14065" width="20.7265625" style="8" customWidth="1"/>
    <col min="14066" max="14066" width="9.1796875" style="8" customWidth="1"/>
    <col min="14067" max="14316" width="11.453125" style="8"/>
    <col min="14317" max="14317" width="5.7265625" style="8" customWidth="1"/>
    <col min="14318" max="14318" width="8.7265625" style="8" customWidth="1"/>
    <col min="14319" max="14319" width="50.7265625" style="8" customWidth="1"/>
    <col min="14320" max="14320" width="5.7265625" style="8" customWidth="1"/>
    <col min="14321" max="14321" width="20.7265625" style="8" customWidth="1"/>
    <col min="14322" max="14322" width="9.1796875" style="8" customWidth="1"/>
    <col min="14323" max="14572" width="11.453125" style="8"/>
    <col min="14573" max="14573" width="5.7265625" style="8" customWidth="1"/>
    <col min="14574" max="14574" width="8.7265625" style="8" customWidth="1"/>
    <col min="14575" max="14575" width="50.7265625" style="8" customWidth="1"/>
    <col min="14576" max="14576" width="5.7265625" style="8" customWidth="1"/>
    <col min="14577" max="14577" width="20.7265625" style="8" customWidth="1"/>
    <col min="14578" max="14578" width="9.1796875" style="8" customWidth="1"/>
    <col min="14579" max="14828" width="11.453125" style="8"/>
    <col min="14829" max="14829" width="5.7265625" style="8" customWidth="1"/>
    <col min="14830" max="14830" width="8.7265625" style="8" customWidth="1"/>
    <col min="14831" max="14831" width="50.7265625" style="8" customWidth="1"/>
    <col min="14832" max="14832" width="5.7265625" style="8" customWidth="1"/>
    <col min="14833" max="14833" width="20.7265625" style="8" customWidth="1"/>
    <col min="14834" max="14834" width="9.1796875" style="8" customWidth="1"/>
    <col min="14835" max="15084" width="11.453125" style="8"/>
    <col min="15085" max="15085" width="5.7265625" style="8" customWidth="1"/>
    <col min="15086" max="15086" width="8.7265625" style="8" customWidth="1"/>
    <col min="15087" max="15087" width="50.7265625" style="8" customWidth="1"/>
    <col min="15088" max="15088" width="5.7265625" style="8" customWidth="1"/>
    <col min="15089" max="15089" width="20.7265625" style="8" customWidth="1"/>
    <col min="15090" max="15090" width="9.1796875" style="8" customWidth="1"/>
    <col min="15091" max="15340" width="11.453125" style="8"/>
    <col min="15341" max="15341" width="5.7265625" style="8" customWidth="1"/>
    <col min="15342" max="15342" width="8.7265625" style="8" customWidth="1"/>
    <col min="15343" max="15343" width="50.7265625" style="8" customWidth="1"/>
    <col min="15344" max="15344" width="5.7265625" style="8" customWidth="1"/>
    <col min="15345" max="15345" width="20.7265625" style="8" customWidth="1"/>
    <col min="15346" max="15346" width="9.1796875" style="8" customWidth="1"/>
    <col min="15347" max="15596" width="11.453125" style="8"/>
    <col min="15597" max="15597" width="5.7265625" style="8" customWidth="1"/>
    <col min="15598" max="15598" width="8.7265625" style="8" customWidth="1"/>
    <col min="15599" max="15599" width="50.7265625" style="8" customWidth="1"/>
    <col min="15600" max="15600" width="5.7265625" style="8" customWidth="1"/>
    <col min="15601" max="15601" width="20.7265625" style="8" customWidth="1"/>
    <col min="15602" max="15602" width="9.1796875" style="8" customWidth="1"/>
    <col min="15603" max="15852" width="11.453125" style="8"/>
    <col min="15853" max="15853" width="5.7265625" style="8" customWidth="1"/>
    <col min="15854" max="15854" width="8.7265625" style="8" customWidth="1"/>
    <col min="15855" max="15855" width="50.7265625" style="8" customWidth="1"/>
    <col min="15856" max="15856" width="5.7265625" style="8" customWidth="1"/>
    <col min="15857" max="15857" width="20.7265625" style="8" customWidth="1"/>
    <col min="15858" max="15858" width="9.1796875" style="8" customWidth="1"/>
    <col min="15859" max="16108" width="11.453125" style="8"/>
    <col min="16109" max="16109" width="5.7265625" style="8" customWidth="1"/>
    <col min="16110" max="16110" width="8.7265625" style="8" customWidth="1"/>
    <col min="16111" max="16111" width="50.7265625" style="8" customWidth="1"/>
    <col min="16112" max="16112" width="5.7265625" style="8" customWidth="1"/>
    <col min="16113" max="16113" width="20.7265625" style="8" customWidth="1"/>
    <col min="16114" max="16114" width="9.1796875" style="8" customWidth="1"/>
    <col min="16115" max="16384" width="11.453125" style="8"/>
  </cols>
  <sheetData>
    <row r="1" spans="1:8" s="5" customFormat="1" ht="19.5" customHeight="1" thickBot="1" x14ac:dyDescent="0.4">
      <c r="A1" s="1"/>
      <c r="B1" s="1"/>
      <c r="C1" s="2"/>
      <c r="D1" s="1"/>
      <c r="E1" s="3"/>
      <c r="F1" s="4"/>
      <c r="H1" s="6"/>
    </row>
    <row r="2" spans="1:8" ht="27" customHeight="1" x14ac:dyDescent="0.35">
      <c r="A2" s="59" t="s">
        <v>35</v>
      </c>
      <c r="B2" s="60"/>
      <c r="C2" s="60"/>
      <c r="D2" s="60"/>
      <c r="E2" s="61"/>
      <c r="H2" s="6"/>
    </row>
    <row r="3" spans="1:8" ht="27" customHeight="1" thickBot="1" x14ac:dyDescent="0.4">
      <c r="A3" s="62"/>
      <c r="B3" s="63"/>
      <c r="C3" s="63"/>
      <c r="D3" s="63"/>
      <c r="E3" s="64"/>
      <c r="H3" s="6"/>
    </row>
    <row r="4" spans="1:8" s="5" customFormat="1" ht="16.5" customHeight="1" x14ac:dyDescent="0.35">
      <c r="A4" s="65" t="s">
        <v>0</v>
      </c>
      <c r="B4" s="65" t="s">
        <v>36</v>
      </c>
      <c r="C4" s="65" t="s">
        <v>2</v>
      </c>
      <c r="D4" s="65" t="s">
        <v>3</v>
      </c>
      <c r="E4" s="67" t="s">
        <v>4</v>
      </c>
      <c r="F4" s="4"/>
      <c r="H4" s="6"/>
    </row>
    <row r="5" spans="1:8" s="5" customFormat="1" ht="16.5" customHeight="1" thickBot="1" x14ac:dyDescent="0.4">
      <c r="A5" s="66"/>
      <c r="B5" s="66"/>
      <c r="C5" s="66"/>
      <c r="D5" s="66"/>
      <c r="E5" s="68"/>
      <c r="F5" s="4"/>
      <c r="G5" s="4"/>
      <c r="H5" s="6"/>
    </row>
    <row r="6" spans="1:8" s="5" customFormat="1" ht="17.149999999999999" customHeight="1" x14ac:dyDescent="0.35">
      <c r="A6" s="9"/>
      <c r="B6" s="10"/>
      <c r="C6" s="11"/>
      <c r="D6" s="12"/>
      <c r="E6" s="13"/>
      <c r="F6" s="4"/>
      <c r="H6" s="14"/>
    </row>
    <row r="7" spans="1:8" s="5" customFormat="1" ht="17.149999999999999" customHeight="1" x14ac:dyDescent="0.35">
      <c r="A7" s="9"/>
      <c r="B7" s="15"/>
      <c r="C7" s="11"/>
      <c r="D7" s="12"/>
      <c r="E7" s="13"/>
      <c r="F7" s="4"/>
      <c r="H7" s="14"/>
    </row>
    <row r="8" spans="1:8" s="5" customFormat="1" ht="17.149999999999999" customHeight="1" x14ac:dyDescent="0.35">
      <c r="A8" s="9"/>
      <c r="B8" s="15" t="s">
        <v>37</v>
      </c>
      <c r="C8" s="53" t="s">
        <v>37</v>
      </c>
      <c r="D8" s="12"/>
      <c r="E8" s="13"/>
      <c r="F8" s="4"/>
      <c r="G8" s="16"/>
      <c r="H8" s="17"/>
    </row>
    <row r="9" spans="1:8" s="5" customFormat="1" ht="17.149999999999999" customHeight="1" x14ac:dyDescent="0.35">
      <c r="A9" s="9"/>
      <c r="B9" s="15" t="s">
        <v>38</v>
      </c>
      <c r="C9" s="11" t="s">
        <v>41</v>
      </c>
      <c r="D9" s="12" t="s">
        <v>44</v>
      </c>
      <c r="E9" s="13">
        <f>'ST 1 - Parking 8 places'!G21</f>
        <v>3531432</v>
      </c>
      <c r="F9" s="4"/>
      <c r="G9" s="16"/>
    </row>
    <row r="10" spans="1:8" s="5" customFormat="1" ht="17.149999999999999" customHeight="1" x14ac:dyDescent="0.35">
      <c r="A10" s="9"/>
      <c r="B10" s="15" t="s">
        <v>39</v>
      </c>
      <c r="C10" s="11" t="s">
        <v>42</v>
      </c>
      <c r="D10" s="12" t="s">
        <v>44</v>
      </c>
      <c r="E10" s="13">
        <f>'ST 2 - trottoir piéton'!G20</f>
        <v>17909536.800000001</v>
      </c>
      <c r="F10" s="4"/>
      <c r="G10" s="16"/>
    </row>
    <row r="11" spans="1:8" s="5" customFormat="1" ht="17.149999999999999" customHeight="1" x14ac:dyDescent="0.35">
      <c r="A11" s="9"/>
      <c r="B11" s="15" t="s">
        <v>40</v>
      </c>
      <c r="C11" s="11" t="s">
        <v>43</v>
      </c>
      <c r="D11" s="12" t="s">
        <v>45</v>
      </c>
      <c r="E11" s="13">
        <f>'ST 3 - reprises de voiries'!G64</f>
        <v>46523735.968999997</v>
      </c>
      <c r="F11" s="4"/>
      <c r="G11" s="16"/>
    </row>
    <row r="12" spans="1:8" s="5" customFormat="1" ht="17.149999999999999" customHeight="1" thickBot="1" x14ac:dyDescent="0.4">
      <c r="A12" s="9"/>
      <c r="B12" s="15"/>
      <c r="C12" s="11"/>
      <c r="D12" s="12"/>
      <c r="E12" s="19"/>
      <c r="F12" s="4"/>
      <c r="H12" s="6"/>
    </row>
    <row r="13" spans="1:8" s="5" customFormat="1" ht="19.5" customHeight="1" x14ac:dyDescent="0.35">
      <c r="A13" s="55" t="s">
        <v>46</v>
      </c>
      <c r="B13" s="56"/>
      <c r="C13" s="56"/>
      <c r="D13" s="56"/>
      <c r="E13" s="37">
        <f>SUM(E6:E12)</f>
        <v>67964704.768999994</v>
      </c>
      <c r="F13" s="4"/>
      <c r="H13" s="6"/>
    </row>
    <row r="14" spans="1:8" s="5" customFormat="1" ht="19.5" customHeight="1" x14ac:dyDescent="0.35">
      <c r="A14" s="57" t="s">
        <v>47</v>
      </c>
      <c r="B14" s="58"/>
      <c r="C14" s="58"/>
      <c r="D14" s="58"/>
      <c r="E14" s="38">
        <f>E13*1.06</f>
        <v>72042587.055140004</v>
      </c>
      <c r="F14" s="4"/>
      <c r="H14" s="54">
        <f>E14/119.331742</f>
        <v>603716.88075365569</v>
      </c>
    </row>
    <row r="15" spans="1:8" s="5" customFormat="1" ht="19.5" customHeight="1" x14ac:dyDescent="0.35">
      <c r="A15" s="23"/>
      <c r="B15" s="1"/>
      <c r="C15" s="2"/>
      <c r="D15" s="1"/>
      <c r="E15" s="3"/>
      <c r="F15" s="4"/>
    </row>
    <row r="16" spans="1:8" s="5" customFormat="1" ht="17.149999999999999" customHeight="1" x14ac:dyDescent="0.35">
      <c r="A16" s="9"/>
      <c r="B16" s="24"/>
      <c r="C16" s="25"/>
      <c r="D16" s="12"/>
      <c r="E16" s="3"/>
      <c r="F16" s="4"/>
    </row>
    <row r="17" spans="1:5" ht="15.5" x14ac:dyDescent="0.35">
      <c r="A17" s="12"/>
      <c r="B17" s="26"/>
      <c r="C17" s="26"/>
      <c r="D17" s="27"/>
      <c r="E17" s="3"/>
    </row>
    <row r="18" spans="1:5" ht="15.5" x14ac:dyDescent="0.35">
      <c r="A18" s="12"/>
      <c r="B18" s="26"/>
      <c r="C18" s="26"/>
      <c r="D18" s="27"/>
      <c r="E18" s="3"/>
    </row>
    <row r="19" spans="1:5" ht="15.5" x14ac:dyDescent="0.35">
      <c r="A19" s="12"/>
      <c r="B19" s="24"/>
      <c r="C19" s="25"/>
      <c r="D19" s="27"/>
      <c r="E19" s="3"/>
    </row>
    <row r="20" spans="1:5" ht="15.5" x14ac:dyDescent="0.35">
      <c r="A20" s="12"/>
      <c r="B20" s="12"/>
      <c r="C20" s="25"/>
      <c r="D20" s="27"/>
      <c r="E20" s="3"/>
    </row>
    <row r="21" spans="1:5" ht="15.5" x14ac:dyDescent="0.35">
      <c r="A21" s="12"/>
      <c r="B21" s="12"/>
      <c r="C21" s="25"/>
      <c r="D21" s="27"/>
      <c r="E21" s="3"/>
    </row>
    <row r="22" spans="1:5" ht="15.5" x14ac:dyDescent="0.35">
      <c r="A22" s="12"/>
      <c r="B22" s="12"/>
      <c r="C22" s="25"/>
      <c r="D22" s="27"/>
      <c r="E22" s="3"/>
    </row>
    <row r="23" spans="1:5" ht="15.5" x14ac:dyDescent="0.35">
      <c r="A23" s="12"/>
      <c r="B23" s="12"/>
      <c r="C23" s="25"/>
      <c r="D23" s="27"/>
      <c r="E23" s="3"/>
    </row>
    <row r="24" spans="1:5" ht="15.5" x14ac:dyDescent="0.35">
      <c r="A24" s="12"/>
      <c r="B24" s="12"/>
      <c r="C24" s="25"/>
      <c r="D24" s="27"/>
      <c r="E24" s="3"/>
    </row>
    <row r="25" spans="1:5" ht="15.5" x14ac:dyDescent="0.35">
      <c r="A25" s="12"/>
      <c r="B25" s="12"/>
      <c r="C25" s="25"/>
      <c r="D25" s="27"/>
      <c r="E25" s="3"/>
    </row>
    <row r="26" spans="1:5" ht="15.5" x14ac:dyDescent="0.35">
      <c r="A26" s="12"/>
      <c r="B26" s="12"/>
      <c r="C26" s="25"/>
      <c r="D26" s="27"/>
      <c r="E26" s="3"/>
    </row>
    <row r="27" spans="1:5" ht="15.5" x14ac:dyDescent="0.35">
      <c r="A27" s="12"/>
      <c r="B27" s="24"/>
      <c r="C27" s="25"/>
      <c r="D27" s="27"/>
      <c r="E27" s="3"/>
    </row>
    <row r="28" spans="1:5" ht="15.5" x14ac:dyDescent="0.35">
      <c r="A28" s="12"/>
      <c r="B28" s="24"/>
      <c r="C28" s="25"/>
      <c r="D28" s="12"/>
      <c r="E28" s="3"/>
    </row>
    <row r="29" spans="1:5" ht="15.5" x14ac:dyDescent="0.35">
      <c r="A29" s="12"/>
      <c r="B29" s="24"/>
      <c r="C29" s="25"/>
      <c r="D29" s="12"/>
      <c r="E29" s="3"/>
    </row>
  </sheetData>
  <mergeCells count="8">
    <mergeCell ref="A13:D13"/>
    <mergeCell ref="A14:D14"/>
    <mergeCell ref="A2:E3"/>
    <mergeCell ref="A4:A5"/>
    <mergeCell ref="B4:B5"/>
    <mergeCell ref="C4:C5"/>
    <mergeCell ref="D4:D5"/>
    <mergeCell ref="E4: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="115" zoomScaleNormal="115" workbookViewId="0">
      <selection activeCell="C16" sqref="C16"/>
    </sheetView>
  </sheetViews>
  <sheetFormatPr baseColWidth="10" defaultRowHeight="13" x14ac:dyDescent="0.35"/>
  <cols>
    <col min="1" max="1" width="5.7265625" style="28" customWidth="1"/>
    <col min="2" max="2" width="18" style="29" bestFit="1" customWidth="1"/>
    <col min="3" max="3" width="67.1796875" style="30" customWidth="1"/>
    <col min="4" max="4" width="6.7265625" style="28" customWidth="1"/>
    <col min="5" max="5" width="13.26953125" style="28" bestFit="1" customWidth="1"/>
    <col min="6" max="6" width="10.54296875" style="28" customWidth="1"/>
    <col min="7" max="7" width="25.7265625" style="31" customWidth="1"/>
    <col min="8" max="8" width="19.7265625" style="7" customWidth="1"/>
    <col min="9" max="9" width="12.1796875" style="8" bestFit="1" customWidth="1"/>
    <col min="10" max="10" width="14.26953125" style="8" bestFit="1" customWidth="1"/>
    <col min="11" max="238" width="11.453125" style="8"/>
    <col min="239" max="239" width="5.7265625" style="8" customWidth="1"/>
    <col min="240" max="240" width="8.7265625" style="8" customWidth="1"/>
    <col min="241" max="241" width="50.7265625" style="8" customWidth="1"/>
    <col min="242" max="242" width="5.7265625" style="8" customWidth="1"/>
    <col min="243" max="243" width="20.7265625" style="8" customWidth="1"/>
    <col min="244" max="244" width="9.1796875" style="8" customWidth="1"/>
    <col min="245" max="494" width="11.453125" style="8"/>
    <col min="495" max="495" width="5.7265625" style="8" customWidth="1"/>
    <col min="496" max="496" width="8.7265625" style="8" customWidth="1"/>
    <col min="497" max="497" width="50.7265625" style="8" customWidth="1"/>
    <col min="498" max="498" width="5.7265625" style="8" customWidth="1"/>
    <col min="499" max="499" width="20.7265625" style="8" customWidth="1"/>
    <col min="500" max="500" width="9.1796875" style="8" customWidth="1"/>
    <col min="501" max="750" width="11.453125" style="8"/>
    <col min="751" max="751" width="5.7265625" style="8" customWidth="1"/>
    <col min="752" max="752" width="8.7265625" style="8" customWidth="1"/>
    <col min="753" max="753" width="50.7265625" style="8" customWidth="1"/>
    <col min="754" max="754" width="5.7265625" style="8" customWidth="1"/>
    <col min="755" max="755" width="20.7265625" style="8" customWidth="1"/>
    <col min="756" max="756" width="9.1796875" style="8" customWidth="1"/>
    <col min="757" max="1006" width="11.453125" style="8"/>
    <col min="1007" max="1007" width="5.7265625" style="8" customWidth="1"/>
    <col min="1008" max="1008" width="8.7265625" style="8" customWidth="1"/>
    <col min="1009" max="1009" width="50.7265625" style="8" customWidth="1"/>
    <col min="1010" max="1010" width="5.7265625" style="8" customWidth="1"/>
    <col min="1011" max="1011" width="20.7265625" style="8" customWidth="1"/>
    <col min="1012" max="1012" width="9.1796875" style="8" customWidth="1"/>
    <col min="1013" max="1262" width="11.453125" style="8"/>
    <col min="1263" max="1263" width="5.7265625" style="8" customWidth="1"/>
    <col min="1264" max="1264" width="8.7265625" style="8" customWidth="1"/>
    <col min="1265" max="1265" width="50.7265625" style="8" customWidth="1"/>
    <col min="1266" max="1266" width="5.7265625" style="8" customWidth="1"/>
    <col min="1267" max="1267" width="20.7265625" style="8" customWidth="1"/>
    <col min="1268" max="1268" width="9.1796875" style="8" customWidth="1"/>
    <col min="1269" max="1518" width="11.453125" style="8"/>
    <col min="1519" max="1519" width="5.7265625" style="8" customWidth="1"/>
    <col min="1520" max="1520" width="8.7265625" style="8" customWidth="1"/>
    <col min="1521" max="1521" width="50.7265625" style="8" customWidth="1"/>
    <col min="1522" max="1522" width="5.7265625" style="8" customWidth="1"/>
    <col min="1523" max="1523" width="20.7265625" style="8" customWidth="1"/>
    <col min="1524" max="1524" width="9.1796875" style="8" customWidth="1"/>
    <col min="1525" max="1774" width="11.453125" style="8"/>
    <col min="1775" max="1775" width="5.7265625" style="8" customWidth="1"/>
    <col min="1776" max="1776" width="8.7265625" style="8" customWidth="1"/>
    <col min="1777" max="1777" width="50.7265625" style="8" customWidth="1"/>
    <col min="1778" max="1778" width="5.7265625" style="8" customWidth="1"/>
    <col min="1779" max="1779" width="20.7265625" style="8" customWidth="1"/>
    <col min="1780" max="1780" width="9.1796875" style="8" customWidth="1"/>
    <col min="1781" max="2030" width="11.453125" style="8"/>
    <col min="2031" max="2031" width="5.7265625" style="8" customWidth="1"/>
    <col min="2032" max="2032" width="8.7265625" style="8" customWidth="1"/>
    <col min="2033" max="2033" width="50.7265625" style="8" customWidth="1"/>
    <col min="2034" max="2034" width="5.7265625" style="8" customWidth="1"/>
    <col min="2035" max="2035" width="20.7265625" style="8" customWidth="1"/>
    <col min="2036" max="2036" width="9.1796875" style="8" customWidth="1"/>
    <col min="2037" max="2286" width="11.453125" style="8"/>
    <col min="2287" max="2287" width="5.7265625" style="8" customWidth="1"/>
    <col min="2288" max="2288" width="8.7265625" style="8" customWidth="1"/>
    <col min="2289" max="2289" width="50.7265625" style="8" customWidth="1"/>
    <col min="2290" max="2290" width="5.7265625" style="8" customWidth="1"/>
    <col min="2291" max="2291" width="20.7265625" style="8" customWidth="1"/>
    <col min="2292" max="2292" width="9.1796875" style="8" customWidth="1"/>
    <col min="2293" max="2542" width="11.453125" style="8"/>
    <col min="2543" max="2543" width="5.7265625" style="8" customWidth="1"/>
    <col min="2544" max="2544" width="8.7265625" style="8" customWidth="1"/>
    <col min="2545" max="2545" width="50.7265625" style="8" customWidth="1"/>
    <col min="2546" max="2546" width="5.7265625" style="8" customWidth="1"/>
    <col min="2547" max="2547" width="20.7265625" style="8" customWidth="1"/>
    <col min="2548" max="2548" width="9.1796875" style="8" customWidth="1"/>
    <col min="2549" max="2798" width="11.453125" style="8"/>
    <col min="2799" max="2799" width="5.7265625" style="8" customWidth="1"/>
    <col min="2800" max="2800" width="8.7265625" style="8" customWidth="1"/>
    <col min="2801" max="2801" width="50.7265625" style="8" customWidth="1"/>
    <col min="2802" max="2802" width="5.7265625" style="8" customWidth="1"/>
    <col min="2803" max="2803" width="20.7265625" style="8" customWidth="1"/>
    <col min="2804" max="2804" width="9.1796875" style="8" customWidth="1"/>
    <col min="2805" max="3054" width="11.453125" style="8"/>
    <col min="3055" max="3055" width="5.7265625" style="8" customWidth="1"/>
    <col min="3056" max="3056" width="8.7265625" style="8" customWidth="1"/>
    <col min="3057" max="3057" width="50.7265625" style="8" customWidth="1"/>
    <col min="3058" max="3058" width="5.7265625" style="8" customWidth="1"/>
    <col min="3059" max="3059" width="20.7265625" style="8" customWidth="1"/>
    <col min="3060" max="3060" width="9.1796875" style="8" customWidth="1"/>
    <col min="3061" max="3310" width="11.453125" style="8"/>
    <col min="3311" max="3311" width="5.7265625" style="8" customWidth="1"/>
    <col min="3312" max="3312" width="8.7265625" style="8" customWidth="1"/>
    <col min="3313" max="3313" width="50.7265625" style="8" customWidth="1"/>
    <col min="3314" max="3314" width="5.7265625" style="8" customWidth="1"/>
    <col min="3315" max="3315" width="20.7265625" style="8" customWidth="1"/>
    <col min="3316" max="3316" width="9.1796875" style="8" customWidth="1"/>
    <col min="3317" max="3566" width="11.453125" style="8"/>
    <col min="3567" max="3567" width="5.7265625" style="8" customWidth="1"/>
    <col min="3568" max="3568" width="8.7265625" style="8" customWidth="1"/>
    <col min="3569" max="3569" width="50.7265625" style="8" customWidth="1"/>
    <col min="3570" max="3570" width="5.7265625" style="8" customWidth="1"/>
    <col min="3571" max="3571" width="20.7265625" style="8" customWidth="1"/>
    <col min="3572" max="3572" width="9.1796875" style="8" customWidth="1"/>
    <col min="3573" max="3822" width="11.453125" style="8"/>
    <col min="3823" max="3823" width="5.7265625" style="8" customWidth="1"/>
    <col min="3824" max="3824" width="8.7265625" style="8" customWidth="1"/>
    <col min="3825" max="3825" width="50.7265625" style="8" customWidth="1"/>
    <col min="3826" max="3826" width="5.7265625" style="8" customWidth="1"/>
    <col min="3827" max="3827" width="20.7265625" style="8" customWidth="1"/>
    <col min="3828" max="3828" width="9.1796875" style="8" customWidth="1"/>
    <col min="3829" max="4078" width="11.453125" style="8"/>
    <col min="4079" max="4079" width="5.7265625" style="8" customWidth="1"/>
    <col min="4080" max="4080" width="8.7265625" style="8" customWidth="1"/>
    <col min="4081" max="4081" width="50.7265625" style="8" customWidth="1"/>
    <col min="4082" max="4082" width="5.7265625" style="8" customWidth="1"/>
    <col min="4083" max="4083" width="20.7265625" style="8" customWidth="1"/>
    <col min="4084" max="4084" width="9.1796875" style="8" customWidth="1"/>
    <col min="4085" max="4334" width="11.453125" style="8"/>
    <col min="4335" max="4335" width="5.7265625" style="8" customWidth="1"/>
    <col min="4336" max="4336" width="8.7265625" style="8" customWidth="1"/>
    <col min="4337" max="4337" width="50.7265625" style="8" customWidth="1"/>
    <col min="4338" max="4338" width="5.7265625" style="8" customWidth="1"/>
    <col min="4339" max="4339" width="20.7265625" style="8" customWidth="1"/>
    <col min="4340" max="4340" width="9.1796875" style="8" customWidth="1"/>
    <col min="4341" max="4590" width="11.453125" style="8"/>
    <col min="4591" max="4591" width="5.7265625" style="8" customWidth="1"/>
    <col min="4592" max="4592" width="8.7265625" style="8" customWidth="1"/>
    <col min="4593" max="4593" width="50.7265625" style="8" customWidth="1"/>
    <col min="4594" max="4594" width="5.7265625" style="8" customWidth="1"/>
    <col min="4595" max="4595" width="20.7265625" style="8" customWidth="1"/>
    <col min="4596" max="4596" width="9.1796875" style="8" customWidth="1"/>
    <col min="4597" max="4846" width="11.453125" style="8"/>
    <col min="4847" max="4847" width="5.7265625" style="8" customWidth="1"/>
    <col min="4848" max="4848" width="8.7265625" style="8" customWidth="1"/>
    <col min="4849" max="4849" width="50.7265625" style="8" customWidth="1"/>
    <col min="4850" max="4850" width="5.7265625" style="8" customWidth="1"/>
    <col min="4851" max="4851" width="20.7265625" style="8" customWidth="1"/>
    <col min="4852" max="4852" width="9.1796875" style="8" customWidth="1"/>
    <col min="4853" max="5102" width="11.453125" style="8"/>
    <col min="5103" max="5103" width="5.7265625" style="8" customWidth="1"/>
    <col min="5104" max="5104" width="8.7265625" style="8" customWidth="1"/>
    <col min="5105" max="5105" width="50.7265625" style="8" customWidth="1"/>
    <col min="5106" max="5106" width="5.7265625" style="8" customWidth="1"/>
    <col min="5107" max="5107" width="20.7265625" style="8" customWidth="1"/>
    <col min="5108" max="5108" width="9.1796875" style="8" customWidth="1"/>
    <col min="5109" max="5358" width="11.453125" style="8"/>
    <col min="5359" max="5359" width="5.7265625" style="8" customWidth="1"/>
    <col min="5360" max="5360" width="8.7265625" style="8" customWidth="1"/>
    <col min="5361" max="5361" width="50.7265625" style="8" customWidth="1"/>
    <col min="5362" max="5362" width="5.7265625" style="8" customWidth="1"/>
    <col min="5363" max="5363" width="20.7265625" style="8" customWidth="1"/>
    <col min="5364" max="5364" width="9.1796875" style="8" customWidth="1"/>
    <col min="5365" max="5614" width="11.453125" style="8"/>
    <col min="5615" max="5615" width="5.7265625" style="8" customWidth="1"/>
    <col min="5616" max="5616" width="8.7265625" style="8" customWidth="1"/>
    <col min="5617" max="5617" width="50.7265625" style="8" customWidth="1"/>
    <col min="5618" max="5618" width="5.7265625" style="8" customWidth="1"/>
    <col min="5619" max="5619" width="20.7265625" style="8" customWidth="1"/>
    <col min="5620" max="5620" width="9.1796875" style="8" customWidth="1"/>
    <col min="5621" max="5870" width="11.453125" style="8"/>
    <col min="5871" max="5871" width="5.7265625" style="8" customWidth="1"/>
    <col min="5872" max="5872" width="8.7265625" style="8" customWidth="1"/>
    <col min="5873" max="5873" width="50.7265625" style="8" customWidth="1"/>
    <col min="5874" max="5874" width="5.7265625" style="8" customWidth="1"/>
    <col min="5875" max="5875" width="20.7265625" style="8" customWidth="1"/>
    <col min="5876" max="5876" width="9.1796875" style="8" customWidth="1"/>
    <col min="5877" max="6126" width="11.453125" style="8"/>
    <col min="6127" max="6127" width="5.7265625" style="8" customWidth="1"/>
    <col min="6128" max="6128" width="8.7265625" style="8" customWidth="1"/>
    <col min="6129" max="6129" width="50.7265625" style="8" customWidth="1"/>
    <col min="6130" max="6130" width="5.7265625" style="8" customWidth="1"/>
    <col min="6131" max="6131" width="20.7265625" style="8" customWidth="1"/>
    <col min="6132" max="6132" width="9.1796875" style="8" customWidth="1"/>
    <col min="6133" max="6382" width="11.453125" style="8"/>
    <col min="6383" max="6383" width="5.7265625" style="8" customWidth="1"/>
    <col min="6384" max="6384" width="8.7265625" style="8" customWidth="1"/>
    <col min="6385" max="6385" width="50.7265625" style="8" customWidth="1"/>
    <col min="6386" max="6386" width="5.7265625" style="8" customWidth="1"/>
    <col min="6387" max="6387" width="20.7265625" style="8" customWidth="1"/>
    <col min="6388" max="6388" width="9.1796875" style="8" customWidth="1"/>
    <col min="6389" max="6638" width="11.453125" style="8"/>
    <col min="6639" max="6639" width="5.7265625" style="8" customWidth="1"/>
    <col min="6640" max="6640" width="8.7265625" style="8" customWidth="1"/>
    <col min="6641" max="6641" width="50.7265625" style="8" customWidth="1"/>
    <col min="6642" max="6642" width="5.7265625" style="8" customWidth="1"/>
    <col min="6643" max="6643" width="20.7265625" style="8" customWidth="1"/>
    <col min="6644" max="6644" width="9.1796875" style="8" customWidth="1"/>
    <col min="6645" max="6894" width="11.453125" style="8"/>
    <col min="6895" max="6895" width="5.7265625" style="8" customWidth="1"/>
    <col min="6896" max="6896" width="8.7265625" style="8" customWidth="1"/>
    <col min="6897" max="6897" width="50.7265625" style="8" customWidth="1"/>
    <col min="6898" max="6898" width="5.7265625" style="8" customWidth="1"/>
    <col min="6899" max="6899" width="20.7265625" style="8" customWidth="1"/>
    <col min="6900" max="6900" width="9.1796875" style="8" customWidth="1"/>
    <col min="6901" max="7150" width="11.453125" style="8"/>
    <col min="7151" max="7151" width="5.7265625" style="8" customWidth="1"/>
    <col min="7152" max="7152" width="8.7265625" style="8" customWidth="1"/>
    <col min="7153" max="7153" width="50.7265625" style="8" customWidth="1"/>
    <col min="7154" max="7154" width="5.7265625" style="8" customWidth="1"/>
    <col min="7155" max="7155" width="20.7265625" style="8" customWidth="1"/>
    <col min="7156" max="7156" width="9.1796875" style="8" customWidth="1"/>
    <col min="7157" max="7406" width="11.453125" style="8"/>
    <col min="7407" max="7407" width="5.7265625" style="8" customWidth="1"/>
    <col min="7408" max="7408" width="8.7265625" style="8" customWidth="1"/>
    <col min="7409" max="7409" width="50.7265625" style="8" customWidth="1"/>
    <col min="7410" max="7410" width="5.7265625" style="8" customWidth="1"/>
    <col min="7411" max="7411" width="20.7265625" style="8" customWidth="1"/>
    <col min="7412" max="7412" width="9.1796875" style="8" customWidth="1"/>
    <col min="7413" max="7662" width="11.453125" style="8"/>
    <col min="7663" max="7663" width="5.7265625" style="8" customWidth="1"/>
    <col min="7664" max="7664" width="8.7265625" style="8" customWidth="1"/>
    <col min="7665" max="7665" width="50.7265625" style="8" customWidth="1"/>
    <col min="7666" max="7666" width="5.7265625" style="8" customWidth="1"/>
    <col min="7667" max="7667" width="20.7265625" style="8" customWidth="1"/>
    <col min="7668" max="7668" width="9.1796875" style="8" customWidth="1"/>
    <col min="7669" max="7918" width="11.453125" style="8"/>
    <col min="7919" max="7919" width="5.7265625" style="8" customWidth="1"/>
    <col min="7920" max="7920" width="8.7265625" style="8" customWidth="1"/>
    <col min="7921" max="7921" width="50.7265625" style="8" customWidth="1"/>
    <col min="7922" max="7922" width="5.7265625" style="8" customWidth="1"/>
    <col min="7923" max="7923" width="20.7265625" style="8" customWidth="1"/>
    <col min="7924" max="7924" width="9.1796875" style="8" customWidth="1"/>
    <col min="7925" max="8174" width="11.453125" style="8"/>
    <col min="8175" max="8175" width="5.7265625" style="8" customWidth="1"/>
    <col min="8176" max="8176" width="8.7265625" style="8" customWidth="1"/>
    <col min="8177" max="8177" width="50.7265625" style="8" customWidth="1"/>
    <col min="8178" max="8178" width="5.7265625" style="8" customWidth="1"/>
    <col min="8179" max="8179" width="20.7265625" style="8" customWidth="1"/>
    <col min="8180" max="8180" width="9.1796875" style="8" customWidth="1"/>
    <col min="8181" max="8430" width="11.453125" style="8"/>
    <col min="8431" max="8431" width="5.7265625" style="8" customWidth="1"/>
    <col min="8432" max="8432" width="8.7265625" style="8" customWidth="1"/>
    <col min="8433" max="8433" width="50.7265625" style="8" customWidth="1"/>
    <col min="8434" max="8434" width="5.7265625" style="8" customWidth="1"/>
    <col min="8435" max="8435" width="20.7265625" style="8" customWidth="1"/>
    <col min="8436" max="8436" width="9.1796875" style="8" customWidth="1"/>
    <col min="8437" max="8686" width="11.453125" style="8"/>
    <col min="8687" max="8687" width="5.7265625" style="8" customWidth="1"/>
    <col min="8688" max="8688" width="8.7265625" style="8" customWidth="1"/>
    <col min="8689" max="8689" width="50.7265625" style="8" customWidth="1"/>
    <col min="8690" max="8690" width="5.7265625" style="8" customWidth="1"/>
    <col min="8691" max="8691" width="20.7265625" style="8" customWidth="1"/>
    <col min="8692" max="8692" width="9.1796875" style="8" customWidth="1"/>
    <col min="8693" max="8942" width="11.453125" style="8"/>
    <col min="8943" max="8943" width="5.7265625" style="8" customWidth="1"/>
    <col min="8944" max="8944" width="8.7265625" style="8" customWidth="1"/>
    <col min="8945" max="8945" width="50.7265625" style="8" customWidth="1"/>
    <col min="8946" max="8946" width="5.7265625" style="8" customWidth="1"/>
    <col min="8947" max="8947" width="20.7265625" style="8" customWidth="1"/>
    <col min="8948" max="8948" width="9.1796875" style="8" customWidth="1"/>
    <col min="8949" max="9198" width="11.453125" style="8"/>
    <col min="9199" max="9199" width="5.7265625" style="8" customWidth="1"/>
    <col min="9200" max="9200" width="8.7265625" style="8" customWidth="1"/>
    <col min="9201" max="9201" width="50.7265625" style="8" customWidth="1"/>
    <col min="9202" max="9202" width="5.7265625" style="8" customWidth="1"/>
    <col min="9203" max="9203" width="20.7265625" style="8" customWidth="1"/>
    <col min="9204" max="9204" width="9.1796875" style="8" customWidth="1"/>
    <col min="9205" max="9454" width="11.453125" style="8"/>
    <col min="9455" max="9455" width="5.7265625" style="8" customWidth="1"/>
    <col min="9456" max="9456" width="8.7265625" style="8" customWidth="1"/>
    <col min="9457" max="9457" width="50.7265625" style="8" customWidth="1"/>
    <col min="9458" max="9458" width="5.7265625" style="8" customWidth="1"/>
    <col min="9459" max="9459" width="20.7265625" style="8" customWidth="1"/>
    <col min="9460" max="9460" width="9.1796875" style="8" customWidth="1"/>
    <col min="9461" max="9710" width="11.453125" style="8"/>
    <col min="9711" max="9711" width="5.7265625" style="8" customWidth="1"/>
    <col min="9712" max="9712" width="8.7265625" style="8" customWidth="1"/>
    <col min="9713" max="9713" width="50.7265625" style="8" customWidth="1"/>
    <col min="9714" max="9714" width="5.7265625" style="8" customWidth="1"/>
    <col min="9715" max="9715" width="20.7265625" style="8" customWidth="1"/>
    <col min="9716" max="9716" width="9.1796875" style="8" customWidth="1"/>
    <col min="9717" max="9966" width="11.453125" style="8"/>
    <col min="9967" max="9967" width="5.7265625" style="8" customWidth="1"/>
    <col min="9968" max="9968" width="8.7265625" style="8" customWidth="1"/>
    <col min="9969" max="9969" width="50.7265625" style="8" customWidth="1"/>
    <col min="9970" max="9970" width="5.7265625" style="8" customWidth="1"/>
    <col min="9971" max="9971" width="20.7265625" style="8" customWidth="1"/>
    <col min="9972" max="9972" width="9.1796875" style="8" customWidth="1"/>
    <col min="9973" max="10222" width="11.453125" style="8"/>
    <col min="10223" max="10223" width="5.7265625" style="8" customWidth="1"/>
    <col min="10224" max="10224" width="8.7265625" style="8" customWidth="1"/>
    <col min="10225" max="10225" width="50.7265625" style="8" customWidth="1"/>
    <col min="10226" max="10226" width="5.7265625" style="8" customWidth="1"/>
    <col min="10227" max="10227" width="20.7265625" style="8" customWidth="1"/>
    <col min="10228" max="10228" width="9.1796875" style="8" customWidth="1"/>
    <col min="10229" max="10478" width="11.453125" style="8"/>
    <col min="10479" max="10479" width="5.7265625" style="8" customWidth="1"/>
    <col min="10480" max="10480" width="8.7265625" style="8" customWidth="1"/>
    <col min="10481" max="10481" width="50.7265625" style="8" customWidth="1"/>
    <col min="10482" max="10482" width="5.7265625" style="8" customWidth="1"/>
    <col min="10483" max="10483" width="20.7265625" style="8" customWidth="1"/>
    <col min="10484" max="10484" width="9.1796875" style="8" customWidth="1"/>
    <col min="10485" max="10734" width="11.453125" style="8"/>
    <col min="10735" max="10735" width="5.7265625" style="8" customWidth="1"/>
    <col min="10736" max="10736" width="8.7265625" style="8" customWidth="1"/>
    <col min="10737" max="10737" width="50.7265625" style="8" customWidth="1"/>
    <col min="10738" max="10738" width="5.7265625" style="8" customWidth="1"/>
    <col min="10739" max="10739" width="20.7265625" style="8" customWidth="1"/>
    <col min="10740" max="10740" width="9.1796875" style="8" customWidth="1"/>
    <col min="10741" max="10990" width="11.453125" style="8"/>
    <col min="10991" max="10991" width="5.7265625" style="8" customWidth="1"/>
    <col min="10992" max="10992" width="8.7265625" style="8" customWidth="1"/>
    <col min="10993" max="10993" width="50.7265625" style="8" customWidth="1"/>
    <col min="10994" max="10994" width="5.7265625" style="8" customWidth="1"/>
    <col min="10995" max="10995" width="20.7265625" style="8" customWidth="1"/>
    <col min="10996" max="10996" width="9.1796875" style="8" customWidth="1"/>
    <col min="10997" max="11246" width="11.453125" style="8"/>
    <col min="11247" max="11247" width="5.7265625" style="8" customWidth="1"/>
    <col min="11248" max="11248" width="8.7265625" style="8" customWidth="1"/>
    <col min="11249" max="11249" width="50.7265625" style="8" customWidth="1"/>
    <col min="11250" max="11250" width="5.7265625" style="8" customWidth="1"/>
    <col min="11251" max="11251" width="20.7265625" style="8" customWidth="1"/>
    <col min="11252" max="11252" width="9.1796875" style="8" customWidth="1"/>
    <col min="11253" max="11502" width="11.453125" style="8"/>
    <col min="11503" max="11503" width="5.7265625" style="8" customWidth="1"/>
    <col min="11504" max="11504" width="8.7265625" style="8" customWidth="1"/>
    <col min="11505" max="11505" width="50.7265625" style="8" customWidth="1"/>
    <col min="11506" max="11506" width="5.7265625" style="8" customWidth="1"/>
    <col min="11507" max="11507" width="20.7265625" style="8" customWidth="1"/>
    <col min="11508" max="11508" width="9.1796875" style="8" customWidth="1"/>
    <col min="11509" max="11758" width="11.453125" style="8"/>
    <col min="11759" max="11759" width="5.7265625" style="8" customWidth="1"/>
    <col min="11760" max="11760" width="8.7265625" style="8" customWidth="1"/>
    <col min="11761" max="11761" width="50.7265625" style="8" customWidth="1"/>
    <col min="11762" max="11762" width="5.7265625" style="8" customWidth="1"/>
    <col min="11763" max="11763" width="20.7265625" style="8" customWidth="1"/>
    <col min="11764" max="11764" width="9.1796875" style="8" customWidth="1"/>
    <col min="11765" max="12014" width="11.453125" style="8"/>
    <col min="12015" max="12015" width="5.7265625" style="8" customWidth="1"/>
    <col min="12016" max="12016" width="8.7265625" style="8" customWidth="1"/>
    <col min="12017" max="12017" width="50.7265625" style="8" customWidth="1"/>
    <col min="12018" max="12018" width="5.7265625" style="8" customWidth="1"/>
    <col min="12019" max="12019" width="20.7265625" style="8" customWidth="1"/>
    <col min="12020" max="12020" width="9.1796875" style="8" customWidth="1"/>
    <col min="12021" max="12270" width="11.453125" style="8"/>
    <col min="12271" max="12271" width="5.7265625" style="8" customWidth="1"/>
    <col min="12272" max="12272" width="8.7265625" style="8" customWidth="1"/>
    <col min="12273" max="12273" width="50.7265625" style="8" customWidth="1"/>
    <col min="12274" max="12274" width="5.7265625" style="8" customWidth="1"/>
    <col min="12275" max="12275" width="20.7265625" style="8" customWidth="1"/>
    <col min="12276" max="12276" width="9.1796875" style="8" customWidth="1"/>
    <col min="12277" max="12526" width="11.453125" style="8"/>
    <col min="12527" max="12527" width="5.7265625" style="8" customWidth="1"/>
    <col min="12528" max="12528" width="8.7265625" style="8" customWidth="1"/>
    <col min="12529" max="12529" width="50.7265625" style="8" customWidth="1"/>
    <col min="12530" max="12530" width="5.7265625" style="8" customWidth="1"/>
    <col min="12531" max="12531" width="20.7265625" style="8" customWidth="1"/>
    <col min="12532" max="12532" width="9.1796875" style="8" customWidth="1"/>
    <col min="12533" max="12782" width="11.453125" style="8"/>
    <col min="12783" max="12783" width="5.7265625" style="8" customWidth="1"/>
    <col min="12784" max="12784" width="8.7265625" style="8" customWidth="1"/>
    <col min="12785" max="12785" width="50.7265625" style="8" customWidth="1"/>
    <col min="12786" max="12786" width="5.7265625" style="8" customWidth="1"/>
    <col min="12787" max="12787" width="20.7265625" style="8" customWidth="1"/>
    <col min="12788" max="12788" width="9.1796875" style="8" customWidth="1"/>
    <col min="12789" max="13038" width="11.453125" style="8"/>
    <col min="13039" max="13039" width="5.7265625" style="8" customWidth="1"/>
    <col min="13040" max="13040" width="8.7265625" style="8" customWidth="1"/>
    <col min="13041" max="13041" width="50.7265625" style="8" customWidth="1"/>
    <col min="13042" max="13042" width="5.7265625" style="8" customWidth="1"/>
    <col min="13043" max="13043" width="20.7265625" style="8" customWidth="1"/>
    <col min="13044" max="13044" width="9.1796875" style="8" customWidth="1"/>
    <col min="13045" max="13294" width="11.453125" style="8"/>
    <col min="13295" max="13295" width="5.7265625" style="8" customWidth="1"/>
    <col min="13296" max="13296" width="8.7265625" style="8" customWidth="1"/>
    <col min="13297" max="13297" width="50.7265625" style="8" customWidth="1"/>
    <col min="13298" max="13298" width="5.7265625" style="8" customWidth="1"/>
    <col min="13299" max="13299" width="20.7265625" style="8" customWidth="1"/>
    <col min="13300" max="13300" width="9.1796875" style="8" customWidth="1"/>
    <col min="13301" max="13550" width="11.453125" style="8"/>
    <col min="13551" max="13551" width="5.7265625" style="8" customWidth="1"/>
    <col min="13552" max="13552" width="8.7265625" style="8" customWidth="1"/>
    <col min="13553" max="13553" width="50.7265625" style="8" customWidth="1"/>
    <col min="13554" max="13554" width="5.7265625" style="8" customWidth="1"/>
    <col min="13555" max="13555" width="20.7265625" style="8" customWidth="1"/>
    <col min="13556" max="13556" width="9.1796875" style="8" customWidth="1"/>
    <col min="13557" max="13806" width="11.453125" style="8"/>
    <col min="13807" max="13807" width="5.7265625" style="8" customWidth="1"/>
    <col min="13808" max="13808" width="8.7265625" style="8" customWidth="1"/>
    <col min="13809" max="13809" width="50.7265625" style="8" customWidth="1"/>
    <col min="13810" max="13810" width="5.7265625" style="8" customWidth="1"/>
    <col min="13811" max="13811" width="20.7265625" style="8" customWidth="1"/>
    <col min="13812" max="13812" width="9.1796875" style="8" customWidth="1"/>
    <col min="13813" max="14062" width="11.453125" style="8"/>
    <col min="14063" max="14063" width="5.7265625" style="8" customWidth="1"/>
    <col min="14064" max="14064" width="8.7265625" style="8" customWidth="1"/>
    <col min="14065" max="14065" width="50.7265625" style="8" customWidth="1"/>
    <col min="14066" max="14066" width="5.7265625" style="8" customWidth="1"/>
    <col min="14067" max="14067" width="20.7265625" style="8" customWidth="1"/>
    <col min="14068" max="14068" width="9.1796875" style="8" customWidth="1"/>
    <col min="14069" max="14318" width="11.453125" style="8"/>
    <col min="14319" max="14319" width="5.7265625" style="8" customWidth="1"/>
    <col min="14320" max="14320" width="8.7265625" style="8" customWidth="1"/>
    <col min="14321" max="14321" width="50.7265625" style="8" customWidth="1"/>
    <col min="14322" max="14322" width="5.7265625" style="8" customWidth="1"/>
    <col min="14323" max="14323" width="20.7265625" style="8" customWidth="1"/>
    <col min="14324" max="14324" width="9.1796875" style="8" customWidth="1"/>
    <col min="14325" max="14574" width="11.453125" style="8"/>
    <col min="14575" max="14575" width="5.7265625" style="8" customWidth="1"/>
    <col min="14576" max="14576" width="8.7265625" style="8" customWidth="1"/>
    <col min="14577" max="14577" width="50.7265625" style="8" customWidth="1"/>
    <col min="14578" max="14578" width="5.7265625" style="8" customWidth="1"/>
    <col min="14579" max="14579" width="20.7265625" style="8" customWidth="1"/>
    <col min="14580" max="14580" width="9.1796875" style="8" customWidth="1"/>
    <col min="14581" max="14830" width="11.453125" style="8"/>
    <col min="14831" max="14831" width="5.7265625" style="8" customWidth="1"/>
    <col min="14832" max="14832" width="8.7265625" style="8" customWidth="1"/>
    <col min="14833" max="14833" width="50.7265625" style="8" customWidth="1"/>
    <col min="14834" max="14834" width="5.7265625" style="8" customWidth="1"/>
    <col min="14835" max="14835" width="20.7265625" style="8" customWidth="1"/>
    <col min="14836" max="14836" width="9.1796875" style="8" customWidth="1"/>
    <col min="14837" max="15086" width="11.453125" style="8"/>
    <col min="15087" max="15087" width="5.7265625" style="8" customWidth="1"/>
    <col min="15088" max="15088" width="8.7265625" style="8" customWidth="1"/>
    <col min="15089" max="15089" width="50.7265625" style="8" customWidth="1"/>
    <col min="15090" max="15090" width="5.7265625" style="8" customWidth="1"/>
    <col min="15091" max="15091" width="20.7265625" style="8" customWidth="1"/>
    <col min="15092" max="15092" width="9.1796875" style="8" customWidth="1"/>
    <col min="15093" max="15342" width="11.453125" style="8"/>
    <col min="15343" max="15343" width="5.7265625" style="8" customWidth="1"/>
    <col min="15344" max="15344" width="8.7265625" style="8" customWidth="1"/>
    <col min="15345" max="15345" width="50.7265625" style="8" customWidth="1"/>
    <col min="15346" max="15346" width="5.7265625" style="8" customWidth="1"/>
    <col min="15347" max="15347" width="20.7265625" style="8" customWidth="1"/>
    <col min="15348" max="15348" width="9.1796875" style="8" customWidth="1"/>
    <col min="15349" max="15598" width="11.453125" style="8"/>
    <col min="15599" max="15599" width="5.7265625" style="8" customWidth="1"/>
    <col min="15600" max="15600" width="8.7265625" style="8" customWidth="1"/>
    <col min="15601" max="15601" width="50.7265625" style="8" customWidth="1"/>
    <col min="15602" max="15602" width="5.7265625" style="8" customWidth="1"/>
    <col min="15603" max="15603" width="20.7265625" style="8" customWidth="1"/>
    <col min="15604" max="15604" width="9.1796875" style="8" customWidth="1"/>
    <col min="15605" max="15854" width="11.453125" style="8"/>
    <col min="15855" max="15855" width="5.7265625" style="8" customWidth="1"/>
    <col min="15856" max="15856" width="8.7265625" style="8" customWidth="1"/>
    <col min="15857" max="15857" width="50.7265625" style="8" customWidth="1"/>
    <col min="15858" max="15858" width="5.7265625" style="8" customWidth="1"/>
    <col min="15859" max="15859" width="20.7265625" style="8" customWidth="1"/>
    <col min="15860" max="15860" width="9.1796875" style="8" customWidth="1"/>
    <col min="15861" max="16110" width="11.453125" style="8"/>
    <col min="16111" max="16111" width="5.7265625" style="8" customWidth="1"/>
    <col min="16112" max="16112" width="8.7265625" style="8" customWidth="1"/>
    <col min="16113" max="16113" width="50.7265625" style="8" customWidth="1"/>
    <col min="16114" max="16114" width="5.7265625" style="8" customWidth="1"/>
    <col min="16115" max="16115" width="20.7265625" style="8" customWidth="1"/>
    <col min="16116" max="16116" width="9.1796875" style="8" customWidth="1"/>
    <col min="16117" max="16384" width="11.453125" style="8"/>
  </cols>
  <sheetData>
    <row r="1" spans="1:10" s="5" customFormat="1" ht="19.5" customHeight="1" thickBot="1" x14ac:dyDescent="0.4">
      <c r="A1" s="1"/>
      <c r="B1" s="1"/>
      <c r="C1" s="2"/>
      <c r="D1" s="1"/>
      <c r="E1" s="1"/>
      <c r="F1" s="1"/>
      <c r="G1" s="3"/>
      <c r="H1" s="4"/>
      <c r="J1" s="6"/>
    </row>
    <row r="2" spans="1:10" ht="27" customHeight="1" x14ac:dyDescent="0.35">
      <c r="A2" s="59" t="s">
        <v>48</v>
      </c>
      <c r="B2" s="60"/>
      <c r="C2" s="60"/>
      <c r="D2" s="60"/>
      <c r="E2" s="60"/>
      <c r="F2" s="60"/>
      <c r="G2" s="61"/>
      <c r="J2" s="6"/>
    </row>
    <row r="3" spans="1:10" ht="27" customHeight="1" thickBot="1" x14ac:dyDescent="0.4">
      <c r="A3" s="62"/>
      <c r="B3" s="63"/>
      <c r="C3" s="63"/>
      <c r="D3" s="63"/>
      <c r="E3" s="63"/>
      <c r="F3" s="63"/>
      <c r="G3" s="64"/>
      <c r="J3" s="6"/>
    </row>
    <row r="4" spans="1:10" s="5" customFormat="1" ht="16.5" customHeight="1" x14ac:dyDescent="0.35">
      <c r="A4" s="65" t="s">
        <v>0</v>
      </c>
      <c r="B4" s="65" t="s">
        <v>1</v>
      </c>
      <c r="C4" s="65" t="s">
        <v>2</v>
      </c>
      <c r="D4" s="65" t="s">
        <v>3</v>
      </c>
      <c r="E4" s="65" t="s">
        <v>10</v>
      </c>
      <c r="F4" s="65" t="s">
        <v>11</v>
      </c>
      <c r="G4" s="67" t="s">
        <v>4</v>
      </c>
      <c r="H4" s="4"/>
      <c r="J4" s="6"/>
    </row>
    <row r="5" spans="1:10" s="5" customFormat="1" ht="16.5" customHeight="1" thickBot="1" x14ac:dyDescent="0.4">
      <c r="A5" s="66"/>
      <c r="B5" s="66"/>
      <c r="C5" s="66"/>
      <c r="D5" s="66"/>
      <c r="E5" s="66"/>
      <c r="F5" s="66"/>
      <c r="G5" s="68"/>
      <c r="H5" s="4"/>
      <c r="I5" s="4"/>
      <c r="J5" s="6"/>
    </row>
    <row r="6" spans="1:10" s="5" customFormat="1" ht="17.149999999999999" customHeight="1" x14ac:dyDescent="0.35">
      <c r="A6" s="9"/>
      <c r="B6" s="10"/>
      <c r="C6" s="11"/>
      <c r="D6" s="12"/>
      <c r="E6" s="12"/>
      <c r="F6" s="12"/>
      <c r="G6" s="13"/>
      <c r="H6" s="4"/>
      <c r="J6" s="14"/>
    </row>
    <row r="7" spans="1:10" s="5" customFormat="1" ht="17.149999999999999" customHeight="1" x14ac:dyDescent="0.35">
      <c r="A7" s="9"/>
      <c r="B7" s="15"/>
      <c r="C7" s="11"/>
      <c r="D7" s="12"/>
      <c r="E7" s="12"/>
      <c r="F7" s="12"/>
      <c r="G7" s="13"/>
      <c r="H7" s="4"/>
      <c r="J7" s="14"/>
    </row>
    <row r="8" spans="1:10" s="5" customFormat="1" ht="17.149999999999999" customHeight="1" x14ac:dyDescent="0.35">
      <c r="A8" s="9"/>
      <c r="B8" s="15" t="s">
        <v>66</v>
      </c>
      <c r="C8" s="11" t="s">
        <v>68</v>
      </c>
      <c r="D8" s="12" t="s">
        <v>44</v>
      </c>
      <c r="E8" s="33">
        <v>6000</v>
      </c>
      <c r="F8" s="12">
        <f>192*0.5</f>
        <v>96</v>
      </c>
      <c r="G8" s="13">
        <f>E8*F8</f>
        <v>576000</v>
      </c>
      <c r="H8" s="4"/>
      <c r="I8" s="16"/>
      <c r="J8" s="17"/>
    </row>
    <row r="9" spans="1:10" s="5" customFormat="1" ht="17.149999999999999" customHeight="1" x14ac:dyDescent="0.35">
      <c r="A9" s="9"/>
      <c r="B9" s="15" t="s">
        <v>66</v>
      </c>
      <c r="C9" s="11" t="s">
        <v>30</v>
      </c>
      <c r="D9" s="12" t="s">
        <v>44</v>
      </c>
      <c r="E9" s="33">
        <v>500</v>
      </c>
      <c r="F9" s="12">
        <v>34</v>
      </c>
      <c r="G9" s="13">
        <f t="shared" ref="G9:G19" si="0">E9*F9</f>
        <v>17000</v>
      </c>
      <c r="H9" s="4"/>
      <c r="I9" s="16"/>
      <c r="J9" s="17"/>
    </row>
    <row r="10" spans="1:10" s="5" customFormat="1" ht="17.149999999999999" customHeight="1" x14ac:dyDescent="0.35">
      <c r="A10" s="9"/>
      <c r="B10" s="15" t="s">
        <v>71</v>
      </c>
      <c r="C10" s="11" t="s">
        <v>29</v>
      </c>
      <c r="D10" s="12" t="s">
        <v>44</v>
      </c>
      <c r="E10" s="33">
        <v>2200</v>
      </c>
      <c r="F10" s="12">
        <v>192</v>
      </c>
      <c r="G10" s="13">
        <f t="shared" si="0"/>
        <v>422400</v>
      </c>
      <c r="H10" s="4"/>
      <c r="I10" s="16"/>
      <c r="J10" s="17"/>
    </row>
    <row r="11" spans="1:10" s="5" customFormat="1" ht="17.149999999999999" customHeight="1" x14ac:dyDescent="0.35">
      <c r="A11" s="9"/>
      <c r="B11" s="15" t="s">
        <v>72</v>
      </c>
      <c r="C11" s="11" t="s">
        <v>67</v>
      </c>
      <c r="D11" s="12" t="s">
        <v>44</v>
      </c>
      <c r="E11" s="33">
        <v>6000</v>
      </c>
      <c r="F11" s="12">
        <f>192*0.35</f>
        <v>67.199999999999989</v>
      </c>
      <c r="G11" s="13">
        <f t="shared" si="0"/>
        <v>403199.99999999994</v>
      </c>
      <c r="H11" s="4"/>
      <c r="I11" s="16"/>
      <c r="J11" s="17"/>
    </row>
    <row r="12" spans="1:10" s="5" customFormat="1" ht="17.149999999999999" customHeight="1" x14ac:dyDescent="0.35">
      <c r="A12" s="9"/>
      <c r="B12" s="15" t="s">
        <v>73</v>
      </c>
      <c r="C12" s="11" t="s">
        <v>103</v>
      </c>
      <c r="D12" s="12" t="s">
        <v>44</v>
      </c>
      <c r="E12" s="33">
        <v>1200</v>
      </c>
      <c r="F12" s="12">
        <v>192</v>
      </c>
      <c r="G12" s="13">
        <f t="shared" si="0"/>
        <v>230400</v>
      </c>
      <c r="H12" s="4"/>
      <c r="I12" s="16"/>
    </row>
    <row r="13" spans="1:10" s="5" customFormat="1" ht="17.149999999999999" customHeight="1" x14ac:dyDescent="0.35">
      <c r="A13" s="9"/>
      <c r="B13" s="15" t="s">
        <v>74</v>
      </c>
      <c r="C13" s="11" t="s">
        <v>6</v>
      </c>
      <c r="D13" s="12" t="s">
        <v>44</v>
      </c>
      <c r="E13" s="33">
        <v>4800</v>
      </c>
      <c r="F13" s="12">
        <v>192</v>
      </c>
      <c r="G13" s="13">
        <f t="shared" si="0"/>
        <v>921600</v>
      </c>
      <c r="H13" s="4"/>
      <c r="I13" s="16"/>
    </row>
    <row r="14" spans="1:10" s="5" customFormat="1" ht="17.149999999999999" customHeight="1" x14ac:dyDescent="0.35">
      <c r="A14" s="9"/>
      <c r="B14" s="15" t="s">
        <v>75</v>
      </c>
      <c r="C14" s="11" t="s">
        <v>7</v>
      </c>
      <c r="D14" s="12" t="s">
        <v>44</v>
      </c>
      <c r="E14" s="33">
        <v>7800</v>
      </c>
      <c r="F14" s="12">
        <v>38</v>
      </c>
      <c r="G14" s="13">
        <f t="shared" si="0"/>
        <v>296400</v>
      </c>
      <c r="H14" s="4"/>
      <c r="I14" s="16"/>
    </row>
    <row r="15" spans="1:10" s="5" customFormat="1" ht="17.149999999999999" customHeight="1" x14ac:dyDescent="0.35">
      <c r="A15" s="9"/>
      <c r="B15" s="15" t="s">
        <v>75</v>
      </c>
      <c r="C15" s="11" t="s">
        <v>57</v>
      </c>
      <c r="D15" s="12" t="s">
        <v>44</v>
      </c>
      <c r="E15" s="33">
        <v>7800</v>
      </c>
      <c r="F15" s="12">
        <v>34</v>
      </c>
      <c r="G15" s="13">
        <f t="shared" si="0"/>
        <v>265200</v>
      </c>
      <c r="H15" s="4"/>
      <c r="I15" s="16"/>
    </row>
    <row r="16" spans="1:10" s="5" customFormat="1" ht="17.149999999999999" customHeight="1" x14ac:dyDescent="0.35">
      <c r="A16" s="9"/>
      <c r="B16" s="15" t="s">
        <v>76</v>
      </c>
      <c r="C16" s="11" t="s">
        <v>69</v>
      </c>
      <c r="D16" s="12" t="s">
        <v>44</v>
      </c>
      <c r="E16" s="33">
        <v>156</v>
      </c>
      <c r="F16" s="12">
        <v>72</v>
      </c>
      <c r="G16" s="13">
        <f t="shared" si="0"/>
        <v>11232</v>
      </c>
      <c r="H16" s="4"/>
      <c r="I16" s="16"/>
    </row>
    <row r="17" spans="1:12" s="5" customFormat="1" ht="17.149999999999999" customHeight="1" x14ac:dyDescent="0.35">
      <c r="A17" s="9"/>
      <c r="B17" s="15" t="s">
        <v>76</v>
      </c>
      <c r="C17" s="11" t="s">
        <v>65</v>
      </c>
      <c r="D17" s="12" t="s">
        <v>44</v>
      </c>
      <c r="E17" s="33">
        <v>100000</v>
      </c>
      <c r="F17" s="12">
        <v>1</v>
      </c>
      <c r="G17" s="13">
        <f t="shared" si="0"/>
        <v>100000</v>
      </c>
      <c r="H17" s="4"/>
      <c r="I17" s="16"/>
    </row>
    <row r="18" spans="1:12" s="5" customFormat="1" ht="17.149999999999999" customHeight="1" x14ac:dyDescent="0.35">
      <c r="A18" s="9"/>
      <c r="B18" s="15" t="s">
        <v>77</v>
      </c>
      <c r="C18" s="11" t="s">
        <v>60</v>
      </c>
      <c r="D18" s="12" t="s">
        <v>44</v>
      </c>
      <c r="E18" s="33">
        <v>96000</v>
      </c>
      <c r="F18" s="12">
        <v>1</v>
      </c>
      <c r="G18" s="13">
        <f t="shared" si="0"/>
        <v>96000</v>
      </c>
      <c r="H18" s="4"/>
      <c r="I18" s="16"/>
    </row>
    <row r="19" spans="1:12" s="5" customFormat="1" ht="17.149999999999999" customHeight="1" x14ac:dyDescent="0.35">
      <c r="A19" s="9"/>
      <c r="B19" s="15" t="s">
        <v>77</v>
      </c>
      <c r="C19" s="11" t="s">
        <v>61</v>
      </c>
      <c r="D19" s="12" t="s">
        <v>44</v>
      </c>
      <c r="E19" s="33">
        <v>96000</v>
      </c>
      <c r="F19" s="12">
        <v>2</v>
      </c>
      <c r="G19" s="13">
        <f t="shared" si="0"/>
        <v>192000</v>
      </c>
      <c r="H19" s="4"/>
      <c r="I19" s="16"/>
    </row>
    <row r="20" spans="1:12" s="5" customFormat="1" ht="17.149999999999999" customHeight="1" thickBot="1" x14ac:dyDescent="0.4">
      <c r="A20" s="9"/>
      <c r="B20" s="18"/>
      <c r="C20" s="11"/>
      <c r="D20" s="12"/>
      <c r="E20" s="12"/>
      <c r="F20" s="12"/>
      <c r="G20" s="19"/>
      <c r="H20" s="4"/>
      <c r="J20" s="6"/>
    </row>
    <row r="21" spans="1:12" s="5" customFormat="1" ht="19.5" customHeight="1" thickBot="1" x14ac:dyDescent="0.4">
      <c r="A21" s="70" t="s">
        <v>9</v>
      </c>
      <c r="B21" s="71"/>
      <c r="C21" s="71"/>
      <c r="D21" s="71"/>
      <c r="E21" s="32"/>
      <c r="F21" s="32" t="s">
        <v>23</v>
      </c>
      <c r="G21" s="36">
        <f>SUM(G6:G20)</f>
        <v>3531432</v>
      </c>
      <c r="H21" s="4"/>
      <c r="J21" s="69"/>
      <c r="K21" s="69"/>
      <c r="L21" s="8"/>
    </row>
    <row r="22" spans="1:12" s="5" customFormat="1" ht="19.5" customHeight="1" thickBot="1" x14ac:dyDescent="0.4">
      <c r="A22" s="52"/>
      <c r="B22" s="22"/>
      <c r="C22" s="21"/>
      <c r="D22" s="22"/>
      <c r="E22" s="22"/>
      <c r="F22" s="22" t="s">
        <v>24</v>
      </c>
      <c r="G22" s="39">
        <f>G21*1.06</f>
        <v>3743317.9200000004</v>
      </c>
      <c r="H22" s="4"/>
      <c r="I22" s="4">
        <f>G22/119.331742</f>
        <v>31369.004233592772</v>
      </c>
      <c r="J22" s="8"/>
      <c r="K22" s="31"/>
      <c r="L22" s="8"/>
    </row>
    <row r="23" spans="1:12" s="5" customFormat="1" ht="19.5" customHeight="1" x14ac:dyDescent="0.35">
      <c r="A23" s="23"/>
      <c r="B23" s="1"/>
      <c r="C23" s="2"/>
      <c r="D23" s="1"/>
      <c r="E23" s="1"/>
      <c r="F23" s="1"/>
      <c r="G23" s="3"/>
      <c r="H23" s="4"/>
      <c r="J23" s="8"/>
      <c r="K23" s="8"/>
      <c r="L23" s="34"/>
    </row>
    <row r="24" spans="1:12" s="5" customFormat="1" ht="17.149999999999999" customHeight="1" x14ac:dyDescent="0.35">
      <c r="A24" s="9"/>
      <c r="B24" s="24"/>
      <c r="C24" s="25"/>
      <c r="D24" s="12"/>
      <c r="E24" s="12"/>
      <c r="F24" s="12"/>
      <c r="G24" s="3"/>
      <c r="H24" s="4"/>
    </row>
    <row r="25" spans="1:12" ht="15.5" x14ac:dyDescent="0.35">
      <c r="A25" s="12"/>
      <c r="B25" s="26"/>
      <c r="C25" s="26"/>
      <c r="D25" s="27"/>
      <c r="E25" s="27"/>
      <c r="F25" s="27"/>
      <c r="G25" s="3"/>
    </row>
    <row r="26" spans="1:12" ht="15.5" x14ac:dyDescent="0.35">
      <c r="A26" s="12"/>
      <c r="B26" s="26"/>
      <c r="C26" s="26"/>
      <c r="D26" s="27"/>
      <c r="E26" s="27"/>
      <c r="F26" s="27"/>
      <c r="G26" s="3"/>
    </row>
    <row r="27" spans="1:12" ht="15.5" x14ac:dyDescent="0.35">
      <c r="A27" s="12"/>
      <c r="B27" s="24"/>
      <c r="C27" s="25"/>
      <c r="D27" s="27"/>
      <c r="E27" s="27"/>
      <c r="F27" s="27"/>
      <c r="G27" s="3"/>
      <c r="J27" s="69"/>
      <c r="K27" s="69"/>
    </row>
    <row r="28" spans="1:12" ht="16.5" customHeight="1" x14ac:dyDescent="0.35">
      <c r="A28" s="12"/>
      <c r="B28" s="12"/>
      <c r="C28" s="25"/>
      <c r="D28" s="27"/>
      <c r="E28" s="27"/>
      <c r="F28" s="27"/>
      <c r="G28" s="3"/>
      <c r="K28" s="31"/>
    </row>
    <row r="29" spans="1:12" ht="30" customHeight="1" x14ac:dyDescent="0.35">
      <c r="A29" s="12"/>
      <c r="B29" s="12"/>
      <c r="C29" s="25"/>
      <c r="D29" s="27"/>
      <c r="E29" s="27"/>
      <c r="F29" s="27"/>
      <c r="G29" s="3"/>
      <c r="J29" s="30"/>
    </row>
    <row r="30" spans="1:12" ht="30" customHeight="1" x14ac:dyDescent="0.35">
      <c r="A30" s="12"/>
      <c r="B30" s="12"/>
      <c r="C30" s="25"/>
      <c r="D30" s="27"/>
      <c r="E30" s="27"/>
      <c r="F30" s="27"/>
      <c r="G30" s="3"/>
      <c r="L30" s="34"/>
    </row>
    <row r="31" spans="1:12" ht="15.5" x14ac:dyDescent="0.35">
      <c r="A31" s="12"/>
      <c r="B31" s="12"/>
      <c r="C31" s="25"/>
      <c r="D31" s="27"/>
      <c r="E31" s="27"/>
      <c r="F31" s="27"/>
      <c r="G31" s="3"/>
    </row>
    <row r="32" spans="1:12" ht="15.5" x14ac:dyDescent="0.35">
      <c r="A32" s="12"/>
      <c r="B32" s="12"/>
      <c r="C32" s="25"/>
      <c r="D32" s="27"/>
      <c r="E32" s="27"/>
      <c r="F32" s="27"/>
      <c r="G32" s="3"/>
    </row>
    <row r="33" spans="1:12" ht="15.5" x14ac:dyDescent="0.35">
      <c r="A33" s="12"/>
      <c r="B33" s="12"/>
      <c r="C33" s="25"/>
      <c r="D33" s="27"/>
      <c r="E33" s="27"/>
      <c r="F33" s="27"/>
      <c r="G33" s="3"/>
      <c r="J33" s="69"/>
      <c r="K33" s="69"/>
    </row>
    <row r="34" spans="1:12" ht="15.5" x14ac:dyDescent="0.35">
      <c r="A34" s="12"/>
      <c r="B34" s="12"/>
      <c r="C34" s="25"/>
      <c r="D34" s="27"/>
      <c r="E34" s="27"/>
      <c r="F34" s="27"/>
      <c r="G34" s="3"/>
      <c r="K34" s="31"/>
    </row>
    <row r="35" spans="1:12" ht="15.5" x14ac:dyDescent="0.35">
      <c r="A35" s="12"/>
      <c r="B35" s="24"/>
      <c r="C35" s="25"/>
      <c r="D35" s="27"/>
      <c r="E35" s="27"/>
      <c r="F35" s="27"/>
      <c r="G35" s="3"/>
      <c r="J35" s="30"/>
    </row>
    <row r="36" spans="1:12" ht="15.5" x14ac:dyDescent="0.35">
      <c r="A36" s="12"/>
      <c r="B36" s="24"/>
      <c r="C36" s="25"/>
      <c r="D36" s="12"/>
      <c r="E36" s="12"/>
      <c r="F36" s="12"/>
      <c r="G36" s="3"/>
      <c r="L36" s="34"/>
    </row>
    <row r="37" spans="1:12" ht="15.5" x14ac:dyDescent="0.35">
      <c r="A37" s="12"/>
      <c r="B37" s="24"/>
      <c r="C37" s="25"/>
      <c r="D37" s="12"/>
      <c r="E37" s="12"/>
      <c r="F37" s="12"/>
      <c r="G37" s="3"/>
    </row>
    <row r="39" spans="1:12" x14ac:dyDescent="0.35">
      <c r="J39" s="69"/>
      <c r="K39" s="69"/>
    </row>
    <row r="40" spans="1:12" x14ac:dyDescent="0.35">
      <c r="K40" s="31"/>
    </row>
    <row r="41" spans="1:12" x14ac:dyDescent="0.35">
      <c r="J41" s="30"/>
    </row>
    <row r="42" spans="1:12" x14ac:dyDescent="0.35">
      <c r="L42" s="34"/>
    </row>
  </sheetData>
  <mergeCells count="13">
    <mergeCell ref="J33:K33"/>
    <mergeCell ref="J39:K39"/>
    <mergeCell ref="A2:G3"/>
    <mergeCell ref="F4:F5"/>
    <mergeCell ref="G4:G5"/>
    <mergeCell ref="A21:D21"/>
    <mergeCell ref="J21:K21"/>
    <mergeCell ref="J27:K27"/>
    <mergeCell ref="A4:A5"/>
    <mergeCell ref="B4:B5"/>
    <mergeCell ref="C4:C5"/>
    <mergeCell ref="D4:D5"/>
    <mergeCell ref="E4:E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="115" zoomScaleNormal="115" workbookViewId="0">
      <selection activeCell="I21" sqref="I21"/>
    </sheetView>
  </sheetViews>
  <sheetFormatPr baseColWidth="10" defaultRowHeight="13" x14ac:dyDescent="0.35"/>
  <cols>
    <col min="1" max="1" width="5.7265625" style="28" customWidth="1"/>
    <col min="2" max="2" width="18" style="29" bestFit="1" customWidth="1"/>
    <col min="3" max="3" width="67.1796875" style="30" customWidth="1"/>
    <col min="4" max="4" width="6.7265625" style="28" customWidth="1"/>
    <col min="5" max="5" width="12.7265625" style="28" customWidth="1"/>
    <col min="6" max="6" width="10.54296875" style="28" customWidth="1"/>
    <col min="7" max="7" width="25.7265625" style="31" customWidth="1"/>
    <col min="8" max="8" width="19.7265625" style="7" customWidth="1"/>
    <col min="9" max="9" width="13.26953125" style="8" bestFit="1" customWidth="1"/>
    <col min="10" max="10" width="14.26953125" style="8" bestFit="1" customWidth="1"/>
    <col min="11" max="238" width="11.453125" style="8"/>
    <col min="239" max="239" width="5.7265625" style="8" customWidth="1"/>
    <col min="240" max="240" width="8.7265625" style="8" customWidth="1"/>
    <col min="241" max="241" width="50.7265625" style="8" customWidth="1"/>
    <col min="242" max="242" width="5.7265625" style="8" customWidth="1"/>
    <col min="243" max="243" width="20.7265625" style="8" customWidth="1"/>
    <col min="244" max="244" width="9.1796875" style="8" customWidth="1"/>
    <col min="245" max="494" width="11.453125" style="8"/>
    <col min="495" max="495" width="5.7265625" style="8" customWidth="1"/>
    <col min="496" max="496" width="8.7265625" style="8" customWidth="1"/>
    <col min="497" max="497" width="50.7265625" style="8" customWidth="1"/>
    <col min="498" max="498" width="5.7265625" style="8" customWidth="1"/>
    <col min="499" max="499" width="20.7265625" style="8" customWidth="1"/>
    <col min="500" max="500" width="9.1796875" style="8" customWidth="1"/>
    <col min="501" max="750" width="11.453125" style="8"/>
    <col min="751" max="751" width="5.7265625" style="8" customWidth="1"/>
    <col min="752" max="752" width="8.7265625" style="8" customWidth="1"/>
    <col min="753" max="753" width="50.7265625" style="8" customWidth="1"/>
    <col min="754" max="754" width="5.7265625" style="8" customWidth="1"/>
    <col min="755" max="755" width="20.7265625" style="8" customWidth="1"/>
    <col min="756" max="756" width="9.1796875" style="8" customWidth="1"/>
    <col min="757" max="1006" width="11.453125" style="8"/>
    <col min="1007" max="1007" width="5.7265625" style="8" customWidth="1"/>
    <col min="1008" max="1008" width="8.7265625" style="8" customWidth="1"/>
    <col min="1009" max="1009" width="50.7265625" style="8" customWidth="1"/>
    <col min="1010" max="1010" width="5.7265625" style="8" customWidth="1"/>
    <col min="1011" max="1011" width="20.7265625" style="8" customWidth="1"/>
    <col min="1012" max="1012" width="9.1796875" style="8" customWidth="1"/>
    <col min="1013" max="1262" width="11.453125" style="8"/>
    <col min="1263" max="1263" width="5.7265625" style="8" customWidth="1"/>
    <col min="1264" max="1264" width="8.7265625" style="8" customWidth="1"/>
    <col min="1265" max="1265" width="50.7265625" style="8" customWidth="1"/>
    <col min="1266" max="1266" width="5.7265625" style="8" customWidth="1"/>
    <col min="1267" max="1267" width="20.7265625" style="8" customWidth="1"/>
    <col min="1268" max="1268" width="9.1796875" style="8" customWidth="1"/>
    <col min="1269" max="1518" width="11.453125" style="8"/>
    <col min="1519" max="1519" width="5.7265625" style="8" customWidth="1"/>
    <col min="1520" max="1520" width="8.7265625" style="8" customWidth="1"/>
    <col min="1521" max="1521" width="50.7265625" style="8" customWidth="1"/>
    <col min="1522" max="1522" width="5.7265625" style="8" customWidth="1"/>
    <col min="1523" max="1523" width="20.7265625" style="8" customWidth="1"/>
    <col min="1524" max="1524" width="9.1796875" style="8" customWidth="1"/>
    <col min="1525" max="1774" width="11.453125" style="8"/>
    <col min="1775" max="1775" width="5.7265625" style="8" customWidth="1"/>
    <col min="1776" max="1776" width="8.7265625" style="8" customWidth="1"/>
    <col min="1777" max="1777" width="50.7265625" style="8" customWidth="1"/>
    <col min="1778" max="1778" width="5.7265625" style="8" customWidth="1"/>
    <col min="1779" max="1779" width="20.7265625" style="8" customWidth="1"/>
    <col min="1780" max="1780" width="9.1796875" style="8" customWidth="1"/>
    <col min="1781" max="2030" width="11.453125" style="8"/>
    <col min="2031" max="2031" width="5.7265625" style="8" customWidth="1"/>
    <col min="2032" max="2032" width="8.7265625" style="8" customWidth="1"/>
    <col min="2033" max="2033" width="50.7265625" style="8" customWidth="1"/>
    <col min="2034" max="2034" width="5.7265625" style="8" customWidth="1"/>
    <col min="2035" max="2035" width="20.7265625" style="8" customWidth="1"/>
    <col min="2036" max="2036" width="9.1796875" style="8" customWidth="1"/>
    <col min="2037" max="2286" width="11.453125" style="8"/>
    <col min="2287" max="2287" width="5.7265625" style="8" customWidth="1"/>
    <col min="2288" max="2288" width="8.7265625" style="8" customWidth="1"/>
    <col min="2289" max="2289" width="50.7265625" style="8" customWidth="1"/>
    <col min="2290" max="2290" width="5.7265625" style="8" customWidth="1"/>
    <col min="2291" max="2291" width="20.7265625" style="8" customWidth="1"/>
    <col min="2292" max="2292" width="9.1796875" style="8" customWidth="1"/>
    <col min="2293" max="2542" width="11.453125" style="8"/>
    <col min="2543" max="2543" width="5.7265625" style="8" customWidth="1"/>
    <col min="2544" max="2544" width="8.7265625" style="8" customWidth="1"/>
    <col min="2545" max="2545" width="50.7265625" style="8" customWidth="1"/>
    <col min="2546" max="2546" width="5.7265625" style="8" customWidth="1"/>
    <col min="2547" max="2547" width="20.7265625" style="8" customWidth="1"/>
    <col min="2548" max="2548" width="9.1796875" style="8" customWidth="1"/>
    <col min="2549" max="2798" width="11.453125" style="8"/>
    <col min="2799" max="2799" width="5.7265625" style="8" customWidth="1"/>
    <col min="2800" max="2800" width="8.7265625" style="8" customWidth="1"/>
    <col min="2801" max="2801" width="50.7265625" style="8" customWidth="1"/>
    <col min="2802" max="2802" width="5.7265625" style="8" customWidth="1"/>
    <col min="2803" max="2803" width="20.7265625" style="8" customWidth="1"/>
    <col min="2804" max="2804" width="9.1796875" style="8" customWidth="1"/>
    <col min="2805" max="3054" width="11.453125" style="8"/>
    <col min="3055" max="3055" width="5.7265625" style="8" customWidth="1"/>
    <col min="3056" max="3056" width="8.7265625" style="8" customWidth="1"/>
    <col min="3057" max="3057" width="50.7265625" style="8" customWidth="1"/>
    <col min="3058" max="3058" width="5.7265625" style="8" customWidth="1"/>
    <col min="3059" max="3059" width="20.7265625" style="8" customWidth="1"/>
    <col min="3060" max="3060" width="9.1796875" style="8" customWidth="1"/>
    <col min="3061" max="3310" width="11.453125" style="8"/>
    <col min="3311" max="3311" width="5.7265625" style="8" customWidth="1"/>
    <col min="3312" max="3312" width="8.7265625" style="8" customWidth="1"/>
    <col min="3313" max="3313" width="50.7265625" style="8" customWidth="1"/>
    <col min="3314" max="3314" width="5.7265625" style="8" customWidth="1"/>
    <col min="3315" max="3315" width="20.7265625" style="8" customWidth="1"/>
    <col min="3316" max="3316" width="9.1796875" style="8" customWidth="1"/>
    <col min="3317" max="3566" width="11.453125" style="8"/>
    <col min="3567" max="3567" width="5.7265625" style="8" customWidth="1"/>
    <col min="3568" max="3568" width="8.7265625" style="8" customWidth="1"/>
    <col min="3569" max="3569" width="50.7265625" style="8" customWidth="1"/>
    <col min="3570" max="3570" width="5.7265625" style="8" customWidth="1"/>
    <col min="3571" max="3571" width="20.7265625" style="8" customWidth="1"/>
    <col min="3572" max="3572" width="9.1796875" style="8" customWidth="1"/>
    <col min="3573" max="3822" width="11.453125" style="8"/>
    <col min="3823" max="3823" width="5.7265625" style="8" customWidth="1"/>
    <col min="3824" max="3824" width="8.7265625" style="8" customWidth="1"/>
    <col min="3825" max="3825" width="50.7265625" style="8" customWidth="1"/>
    <col min="3826" max="3826" width="5.7265625" style="8" customWidth="1"/>
    <col min="3827" max="3827" width="20.7265625" style="8" customWidth="1"/>
    <col min="3828" max="3828" width="9.1796875" style="8" customWidth="1"/>
    <col min="3829" max="4078" width="11.453125" style="8"/>
    <col min="4079" max="4079" width="5.7265625" style="8" customWidth="1"/>
    <col min="4080" max="4080" width="8.7265625" style="8" customWidth="1"/>
    <col min="4081" max="4081" width="50.7265625" style="8" customWidth="1"/>
    <col min="4082" max="4082" width="5.7265625" style="8" customWidth="1"/>
    <col min="4083" max="4083" width="20.7265625" style="8" customWidth="1"/>
    <col min="4084" max="4084" width="9.1796875" style="8" customWidth="1"/>
    <col min="4085" max="4334" width="11.453125" style="8"/>
    <col min="4335" max="4335" width="5.7265625" style="8" customWidth="1"/>
    <col min="4336" max="4336" width="8.7265625" style="8" customWidth="1"/>
    <col min="4337" max="4337" width="50.7265625" style="8" customWidth="1"/>
    <col min="4338" max="4338" width="5.7265625" style="8" customWidth="1"/>
    <col min="4339" max="4339" width="20.7265625" style="8" customWidth="1"/>
    <col min="4340" max="4340" width="9.1796875" style="8" customWidth="1"/>
    <col min="4341" max="4590" width="11.453125" style="8"/>
    <col min="4591" max="4591" width="5.7265625" style="8" customWidth="1"/>
    <col min="4592" max="4592" width="8.7265625" style="8" customWidth="1"/>
    <col min="4593" max="4593" width="50.7265625" style="8" customWidth="1"/>
    <col min="4594" max="4594" width="5.7265625" style="8" customWidth="1"/>
    <col min="4595" max="4595" width="20.7265625" style="8" customWidth="1"/>
    <col min="4596" max="4596" width="9.1796875" style="8" customWidth="1"/>
    <col min="4597" max="4846" width="11.453125" style="8"/>
    <col min="4847" max="4847" width="5.7265625" style="8" customWidth="1"/>
    <col min="4848" max="4848" width="8.7265625" style="8" customWidth="1"/>
    <col min="4849" max="4849" width="50.7265625" style="8" customWidth="1"/>
    <col min="4850" max="4850" width="5.7265625" style="8" customWidth="1"/>
    <col min="4851" max="4851" width="20.7265625" style="8" customWidth="1"/>
    <col min="4852" max="4852" width="9.1796875" style="8" customWidth="1"/>
    <col min="4853" max="5102" width="11.453125" style="8"/>
    <col min="5103" max="5103" width="5.7265625" style="8" customWidth="1"/>
    <col min="5104" max="5104" width="8.7265625" style="8" customWidth="1"/>
    <col min="5105" max="5105" width="50.7265625" style="8" customWidth="1"/>
    <col min="5106" max="5106" width="5.7265625" style="8" customWidth="1"/>
    <col min="5107" max="5107" width="20.7265625" style="8" customWidth="1"/>
    <col min="5108" max="5108" width="9.1796875" style="8" customWidth="1"/>
    <col min="5109" max="5358" width="11.453125" style="8"/>
    <col min="5359" max="5359" width="5.7265625" style="8" customWidth="1"/>
    <col min="5360" max="5360" width="8.7265625" style="8" customWidth="1"/>
    <col min="5361" max="5361" width="50.7265625" style="8" customWidth="1"/>
    <col min="5362" max="5362" width="5.7265625" style="8" customWidth="1"/>
    <col min="5363" max="5363" width="20.7265625" style="8" customWidth="1"/>
    <col min="5364" max="5364" width="9.1796875" style="8" customWidth="1"/>
    <col min="5365" max="5614" width="11.453125" style="8"/>
    <col min="5615" max="5615" width="5.7265625" style="8" customWidth="1"/>
    <col min="5616" max="5616" width="8.7265625" style="8" customWidth="1"/>
    <col min="5617" max="5617" width="50.7265625" style="8" customWidth="1"/>
    <col min="5618" max="5618" width="5.7265625" style="8" customWidth="1"/>
    <col min="5619" max="5619" width="20.7265625" style="8" customWidth="1"/>
    <col min="5620" max="5620" width="9.1796875" style="8" customWidth="1"/>
    <col min="5621" max="5870" width="11.453125" style="8"/>
    <col min="5871" max="5871" width="5.7265625" style="8" customWidth="1"/>
    <col min="5872" max="5872" width="8.7265625" style="8" customWidth="1"/>
    <col min="5873" max="5873" width="50.7265625" style="8" customWidth="1"/>
    <col min="5874" max="5874" width="5.7265625" style="8" customWidth="1"/>
    <col min="5875" max="5875" width="20.7265625" style="8" customWidth="1"/>
    <col min="5876" max="5876" width="9.1796875" style="8" customWidth="1"/>
    <col min="5877" max="6126" width="11.453125" style="8"/>
    <col min="6127" max="6127" width="5.7265625" style="8" customWidth="1"/>
    <col min="6128" max="6128" width="8.7265625" style="8" customWidth="1"/>
    <col min="6129" max="6129" width="50.7265625" style="8" customWidth="1"/>
    <col min="6130" max="6130" width="5.7265625" style="8" customWidth="1"/>
    <col min="6131" max="6131" width="20.7265625" style="8" customWidth="1"/>
    <col min="6132" max="6132" width="9.1796875" style="8" customWidth="1"/>
    <col min="6133" max="6382" width="11.453125" style="8"/>
    <col min="6383" max="6383" width="5.7265625" style="8" customWidth="1"/>
    <col min="6384" max="6384" width="8.7265625" style="8" customWidth="1"/>
    <col min="6385" max="6385" width="50.7265625" style="8" customWidth="1"/>
    <col min="6386" max="6386" width="5.7265625" style="8" customWidth="1"/>
    <col min="6387" max="6387" width="20.7265625" style="8" customWidth="1"/>
    <col min="6388" max="6388" width="9.1796875" style="8" customWidth="1"/>
    <col min="6389" max="6638" width="11.453125" style="8"/>
    <col min="6639" max="6639" width="5.7265625" style="8" customWidth="1"/>
    <col min="6640" max="6640" width="8.7265625" style="8" customWidth="1"/>
    <col min="6641" max="6641" width="50.7265625" style="8" customWidth="1"/>
    <col min="6642" max="6642" width="5.7265625" style="8" customWidth="1"/>
    <col min="6643" max="6643" width="20.7265625" style="8" customWidth="1"/>
    <col min="6644" max="6644" width="9.1796875" style="8" customWidth="1"/>
    <col min="6645" max="6894" width="11.453125" style="8"/>
    <col min="6895" max="6895" width="5.7265625" style="8" customWidth="1"/>
    <col min="6896" max="6896" width="8.7265625" style="8" customWidth="1"/>
    <col min="6897" max="6897" width="50.7265625" style="8" customWidth="1"/>
    <col min="6898" max="6898" width="5.7265625" style="8" customWidth="1"/>
    <col min="6899" max="6899" width="20.7265625" style="8" customWidth="1"/>
    <col min="6900" max="6900" width="9.1796875" style="8" customWidth="1"/>
    <col min="6901" max="7150" width="11.453125" style="8"/>
    <col min="7151" max="7151" width="5.7265625" style="8" customWidth="1"/>
    <col min="7152" max="7152" width="8.7265625" style="8" customWidth="1"/>
    <col min="7153" max="7153" width="50.7265625" style="8" customWidth="1"/>
    <col min="7154" max="7154" width="5.7265625" style="8" customWidth="1"/>
    <col min="7155" max="7155" width="20.7265625" style="8" customWidth="1"/>
    <col min="7156" max="7156" width="9.1796875" style="8" customWidth="1"/>
    <col min="7157" max="7406" width="11.453125" style="8"/>
    <col min="7407" max="7407" width="5.7265625" style="8" customWidth="1"/>
    <col min="7408" max="7408" width="8.7265625" style="8" customWidth="1"/>
    <col min="7409" max="7409" width="50.7265625" style="8" customWidth="1"/>
    <col min="7410" max="7410" width="5.7265625" style="8" customWidth="1"/>
    <col min="7411" max="7411" width="20.7265625" style="8" customWidth="1"/>
    <col min="7412" max="7412" width="9.1796875" style="8" customWidth="1"/>
    <col min="7413" max="7662" width="11.453125" style="8"/>
    <col min="7663" max="7663" width="5.7265625" style="8" customWidth="1"/>
    <col min="7664" max="7664" width="8.7265625" style="8" customWidth="1"/>
    <col min="7665" max="7665" width="50.7265625" style="8" customWidth="1"/>
    <col min="7666" max="7666" width="5.7265625" style="8" customWidth="1"/>
    <col min="7667" max="7667" width="20.7265625" style="8" customWidth="1"/>
    <col min="7668" max="7668" width="9.1796875" style="8" customWidth="1"/>
    <col min="7669" max="7918" width="11.453125" style="8"/>
    <col min="7919" max="7919" width="5.7265625" style="8" customWidth="1"/>
    <col min="7920" max="7920" width="8.7265625" style="8" customWidth="1"/>
    <col min="7921" max="7921" width="50.7265625" style="8" customWidth="1"/>
    <col min="7922" max="7922" width="5.7265625" style="8" customWidth="1"/>
    <col min="7923" max="7923" width="20.7265625" style="8" customWidth="1"/>
    <col min="7924" max="7924" width="9.1796875" style="8" customWidth="1"/>
    <col min="7925" max="8174" width="11.453125" style="8"/>
    <col min="8175" max="8175" width="5.7265625" style="8" customWidth="1"/>
    <col min="8176" max="8176" width="8.7265625" style="8" customWidth="1"/>
    <col min="8177" max="8177" width="50.7265625" style="8" customWidth="1"/>
    <col min="8178" max="8178" width="5.7265625" style="8" customWidth="1"/>
    <col min="8179" max="8179" width="20.7265625" style="8" customWidth="1"/>
    <col min="8180" max="8180" width="9.1796875" style="8" customWidth="1"/>
    <col min="8181" max="8430" width="11.453125" style="8"/>
    <col min="8431" max="8431" width="5.7265625" style="8" customWidth="1"/>
    <col min="8432" max="8432" width="8.7265625" style="8" customWidth="1"/>
    <col min="8433" max="8433" width="50.7265625" style="8" customWidth="1"/>
    <col min="8434" max="8434" width="5.7265625" style="8" customWidth="1"/>
    <col min="8435" max="8435" width="20.7265625" style="8" customWidth="1"/>
    <col min="8436" max="8436" width="9.1796875" style="8" customWidth="1"/>
    <col min="8437" max="8686" width="11.453125" style="8"/>
    <col min="8687" max="8687" width="5.7265625" style="8" customWidth="1"/>
    <col min="8688" max="8688" width="8.7265625" style="8" customWidth="1"/>
    <col min="8689" max="8689" width="50.7265625" style="8" customWidth="1"/>
    <col min="8690" max="8690" width="5.7265625" style="8" customWidth="1"/>
    <col min="8691" max="8691" width="20.7265625" style="8" customWidth="1"/>
    <col min="8692" max="8692" width="9.1796875" style="8" customWidth="1"/>
    <col min="8693" max="8942" width="11.453125" style="8"/>
    <col min="8943" max="8943" width="5.7265625" style="8" customWidth="1"/>
    <col min="8944" max="8944" width="8.7265625" style="8" customWidth="1"/>
    <col min="8945" max="8945" width="50.7265625" style="8" customWidth="1"/>
    <col min="8946" max="8946" width="5.7265625" style="8" customWidth="1"/>
    <col min="8947" max="8947" width="20.7265625" style="8" customWidth="1"/>
    <col min="8948" max="8948" width="9.1796875" style="8" customWidth="1"/>
    <col min="8949" max="9198" width="11.453125" style="8"/>
    <col min="9199" max="9199" width="5.7265625" style="8" customWidth="1"/>
    <col min="9200" max="9200" width="8.7265625" style="8" customWidth="1"/>
    <col min="9201" max="9201" width="50.7265625" style="8" customWidth="1"/>
    <col min="9202" max="9202" width="5.7265625" style="8" customWidth="1"/>
    <col min="9203" max="9203" width="20.7265625" style="8" customWidth="1"/>
    <col min="9204" max="9204" width="9.1796875" style="8" customWidth="1"/>
    <col min="9205" max="9454" width="11.453125" style="8"/>
    <col min="9455" max="9455" width="5.7265625" style="8" customWidth="1"/>
    <col min="9456" max="9456" width="8.7265625" style="8" customWidth="1"/>
    <col min="9457" max="9457" width="50.7265625" style="8" customWidth="1"/>
    <col min="9458" max="9458" width="5.7265625" style="8" customWidth="1"/>
    <col min="9459" max="9459" width="20.7265625" style="8" customWidth="1"/>
    <col min="9460" max="9460" width="9.1796875" style="8" customWidth="1"/>
    <col min="9461" max="9710" width="11.453125" style="8"/>
    <col min="9711" max="9711" width="5.7265625" style="8" customWidth="1"/>
    <col min="9712" max="9712" width="8.7265625" style="8" customWidth="1"/>
    <col min="9713" max="9713" width="50.7265625" style="8" customWidth="1"/>
    <col min="9714" max="9714" width="5.7265625" style="8" customWidth="1"/>
    <col min="9715" max="9715" width="20.7265625" style="8" customWidth="1"/>
    <col min="9716" max="9716" width="9.1796875" style="8" customWidth="1"/>
    <col min="9717" max="9966" width="11.453125" style="8"/>
    <col min="9967" max="9967" width="5.7265625" style="8" customWidth="1"/>
    <col min="9968" max="9968" width="8.7265625" style="8" customWidth="1"/>
    <col min="9969" max="9969" width="50.7265625" style="8" customWidth="1"/>
    <col min="9970" max="9970" width="5.7265625" style="8" customWidth="1"/>
    <col min="9971" max="9971" width="20.7265625" style="8" customWidth="1"/>
    <col min="9972" max="9972" width="9.1796875" style="8" customWidth="1"/>
    <col min="9973" max="10222" width="11.453125" style="8"/>
    <col min="10223" max="10223" width="5.7265625" style="8" customWidth="1"/>
    <col min="10224" max="10224" width="8.7265625" style="8" customWidth="1"/>
    <col min="10225" max="10225" width="50.7265625" style="8" customWidth="1"/>
    <col min="10226" max="10226" width="5.7265625" style="8" customWidth="1"/>
    <col min="10227" max="10227" width="20.7265625" style="8" customWidth="1"/>
    <col min="10228" max="10228" width="9.1796875" style="8" customWidth="1"/>
    <col min="10229" max="10478" width="11.453125" style="8"/>
    <col min="10479" max="10479" width="5.7265625" style="8" customWidth="1"/>
    <col min="10480" max="10480" width="8.7265625" style="8" customWidth="1"/>
    <col min="10481" max="10481" width="50.7265625" style="8" customWidth="1"/>
    <col min="10482" max="10482" width="5.7265625" style="8" customWidth="1"/>
    <col min="10483" max="10483" width="20.7265625" style="8" customWidth="1"/>
    <col min="10484" max="10484" width="9.1796875" style="8" customWidth="1"/>
    <col min="10485" max="10734" width="11.453125" style="8"/>
    <col min="10735" max="10735" width="5.7265625" style="8" customWidth="1"/>
    <col min="10736" max="10736" width="8.7265625" style="8" customWidth="1"/>
    <col min="10737" max="10737" width="50.7265625" style="8" customWidth="1"/>
    <col min="10738" max="10738" width="5.7265625" style="8" customWidth="1"/>
    <col min="10739" max="10739" width="20.7265625" style="8" customWidth="1"/>
    <col min="10740" max="10740" width="9.1796875" style="8" customWidth="1"/>
    <col min="10741" max="10990" width="11.453125" style="8"/>
    <col min="10991" max="10991" width="5.7265625" style="8" customWidth="1"/>
    <col min="10992" max="10992" width="8.7265625" style="8" customWidth="1"/>
    <col min="10993" max="10993" width="50.7265625" style="8" customWidth="1"/>
    <col min="10994" max="10994" width="5.7265625" style="8" customWidth="1"/>
    <col min="10995" max="10995" width="20.7265625" style="8" customWidth="1"/>
    <col min="10996" max="10996" width="9.1796875" style="8" customWidth="1"/>
    <col min="10997" max="11246" width="11.453125" style="8"/>
    <col min="11247" max="11247" width="5.7265625" style="8" customWidth="1"/>
    <col min="11248" max="11248" width="8.7265625" style="8" customWidth="1"/>
    <col min="11249" max="11249" width="50.7265625" style="8" customWidth="1"/>
    <col min="11250" max="11250" width="5.7265625" style="8" customWidth="1"/>
    <col min="11251" max="11251" width="20.7265625" style="8" customWidth="1"/>
    <col min="11252" max="11252" width="9.1796875" style="8" customWidth="1"/>
    <col min="11253" max="11502" width="11.453125" style="8"/>
    <col min="11503" max="11503" width="5.7265625" style="8" customWidth="1"/>
    <col min="11504" max="11504" width="8.7265625" style="8" customWidth="1"/>
    <col min="11505" max="11505" width="50.7265625" style="8" customWidth="1"/>
    <col min="11506" max="11506" width="5.7265625" style="8" customWidth="1"/>
    <col min="11507" max="11507" width="20.7265625" style="8" customWidth="1"/>
    <col min="11508" max="11508" width="9.1796875" style="8" customWidth="1"/>
    <col min="11509" max="11758" width="11.453125" style="8"/>
    <col min="11759" max="11759" width="5.7265625" style="8" customWidth="1"/>
    <col min="11760" max="11760" width="8.7265625" style="8" customWidth="1"/>
    <col min="11761" max="11761" width="50.7265625" style="8" customWidth="1"/>
    <col min="11762" max="11762" width="5.7265625" style="8" customWidth="1"/>
    <col min="11763" max="11763" width="20.7265625" style="8" customWidth="1"/>
    <col min="11764" max="11764" width="9.1796875" style="8" customWidth="1"/>
    <col min="11765" max="12014" width="11.453125" style="8"/>
    <col min="12015" max="12015" width="5.7265625" style="8" customWidth="1"/>
    <col min="12016" max="12016" width="8.7265625" style="8" customWidth="1"/>
    <col min="12017" max="12017" width="50.7265625" style="8" customWidth="1"/>
    <col min="12018" max="12018" width="5.7265625" style="8" customWidth="1"/>
    <col min="12019" max="12019" width="20.7265625" style="8" customWidth="1"/>
    <col min="12020" max="12020" width="9.1796875" style="8" customWidth="1"/>
    <col min="12021" max="12270" width="11.453125" style="8"/>
    <col min="12271" max="12271" width="5.7265625" style="8" customWidth="1"/>
    <col min="12272" max="12272" width="8.7265625" style="8" customWidth="1"/>
    <col min="12273" max="12273" width="50.7265625" style="8" customWidth="1"/>
    <col min="12274" max="12274" width="5.7265625" style="8" customWidth="1"/>
    <col min="12275" max="12275" width="20.7265625" style="8" customWidth="1"/>
    <col min="12276" max="12276" width="9.1796875" style="8" customWidth="1"/>
    <col min="12277" max="12526" width="11.453125" style="8"/>
    <col min="12527" max="12527" width="5.7265625" style="8" customWidth="1"/>
    <col min="12528" max="12528" width="8.7265625" style="8" customWidth="1"/>
    <col min="12529" max="12529" width="50.7265625" style="8" customWidth="1"/>
    <col min="12530" max="12530" width="5.7265625" style="8" customWidth="1"/>
    <col min="12531" max="12531" width="20.7265625" style="8" customWidth="1"/>
    <col min="12532" max="12532" width="9.1796875" style="8" customWidth="1"/>
    <col min="12533" max="12782" width="11.453125" style="8"/>
    <col min="12783" max="12783" width="5.7265625" style="8" customWidth="1"/>
    <col min="12784" max="12784" width="8.7265625" style="8" customWidth="1"/>
    <col min="12785" max="12785" width="50.7265625" style="8" customWidth="1"/>
    <col min="12786" max="12786" width="5.7265625" style="8" customWidth="1"/>
    <col min="12787" max="12787" width="20.7265625" style="8" customWidth="1"/>
    <col min="12788" max="12788" width="9.1796875" style="8" customWidth="1"/>
    <col min="12789" max="13038" width="11.453125" style="8"/>
    <col min="13039" max="13039" width="5.7265625" style="8" customWidth="1"/>
    <col min="13040" max="13040" width="8.7265625" style="8" customWidth="1"/>
    <col min="13041" max="13041" width="50.7265625" style="8" customWidth="1"/>
    <col min="13042" max="13042" width="5.7265625" style="8" customWidth="1"/>
    <col min="13043" max="13043" width="20.7265625" style="8" customWidth="1"/>
    <col min="13044" max="13044" width="9.1796875" style="8" customWidth="1"/>
    <col min="13045" max="13294" width="11.453125" style="8"/>
    <col min="13295" max="13295" width="5.7265625" style="8" customWidth="1"/>
    <col min="13296" max="13296" width="8.7265625" style="8" customWidth="1"/>
    <col min="13297" max="13297" width="50.7265625" style="8" customWidth="1"/>
    <col min="13298" max="13298" width="5.7265625" style="8" customWidth="1"/>
    <col min="13299" max="13299" width="20.7265625" style="8" customWidth="1"/>
    <col min="13300" max="13300" width="9.1796875" style="8" customWidth="1"/>
    <col min="13301" max="13550" width="11.453125" style="8"/>
    <col min="13551" max="13551" width="5.7265625" style="8" customWidth="1"/>
    <col min="13552" max="13552" width="8.7265625" style="8" customWidth="1"/>
    <col min="13553" max="13553" width="50.7265625" style="8" customWidth="1"/>
    <col min="13554" max="13554" width="5.7265625" style="8" customWidth="1"/>
    <col min="13555" max="13555" width="20.7265625" style="8" customWidth="1"/>
    <col min="13556" max="13556" width="9.1796875" style="8" customWidth="1"/>
    <col min="13557" max="13806" width="11.453125" style="8"/>
    <col min="13807" max="13807" width="5.7265625" style="8" customWidth="1"/>
    <col min="13808" max="13808" width="8.7265625" style="8" customWidth="1"/>
    <col min="13809" max="13809" width="50.7265625" style="8" customWidth="1"/>
    <col min="13810" max="13810" width="5.7265625" style="8" customWidth="1"/>
    <col min="13811" max="13811" width="20.7265625" style="8" customWidth="1"/>
    <col min="13812" max="13812" width="9.1796875" style="8" customWidth="1"/>
    <col min="13813" max="14062" width="11.453125" style="8"/>
    <col min="14063" max="14063" width="5.7265625" style="8" customWidth="1"/>
    <col min="14064" max="14064" width="8.7265625" style="8" customWidth="1"/>
    <col min="14065" max="14065" width="50.7265625" style="8" customWidth="1"/>
    <col min="14066" max="14066" width="5.7265625" style="8" customWidth="1"/>
    <col min="14067" max="14067" width="20.7265625" style="8" customWidth="1"/>
    <col min="14068" max="14068" width="9.1796875" style="8" customWidth="1"/>
    <col min="14069" max="14318" width="11.453125" style="8"/>
    <col min="14319" max="14319" width="5.7265625" style="8" customWidth="1"/>
    <col min="14320" max="14320" width="8.7265625" style="8" customWidth="1"/>
    <col min="14321" max="14321" width="50.7265625" style="8" customWidth="1"/>
    <col min="14322" max="14322" width="5.7265625" style="8" customWidth="1"/>
    <col min="14323" max="14323" width="20.7265625" style="8" customWidth="1"/>
    <col min="14324" max="14324" width="9.1796875" style="8" customWidth="1"/>
    <col min="14325" max="14574" width="11.453125" style="8"/>
    <col min="14575" max="14575" width="5.7265625" style="8" customWidth="1"/>
    <col min="14576" max="14576" width="8.7265625" style="8" customWidth="1"/>
    <col min="14577" max="14577" width="50.7265625" style="8" customWidth="1"/>
    <col min="14578" max="14578" width="5.7265625" style="8" customWidth="1"/>
    <col min="14579" max="14579" width="20.7265625" style="8" customWidth="1"/>
    <col min="14580" max="14580" width="9.1796875" style="8" customWidth="1"/>
    <col min="14581" max="14830" width="11.453125" style="8"/>
    <col min="14831" max="14831" width="5.7265625" style="8" customWidth="1"/>
    <col min="14832" max="14832" width="8.7265625" style="8" customWidth="1"/>
    <col min="14833" max="14833" width="50.7265625" style="8" customWidth="1"/>
    <col min="14834" max="14834" width="5.7265625" style="8" customWidth="1"/>
    <col min="14835" max="14835" width="20.7265625" style="8" customWidth="1"/>
    <col min="14836" max="14836" width="9.1796875" style="8" customWidth="1"/>
    <col min="14837" max="15086" width="11.453125" style="8"/>
    <col min="15087" max="15087" width="5.7265625" style="8" customWidth="1"/>
    <col min="15088" max="15088" width="8.7265625" style="8" customWidth="1"/>
    <col min="15089" max="15089" width="50.7265625" style="8" customWidth="1"/>
    <col min="15090" max="15090" width="5.7265625" style="8" customWidth="1"/>
    <col min="15091" max="15091" width="20.7265625" style="8" customWidth="1"/>
    <col min="15092" max="15092" width="9.1796875" style="8" customWidth="1"/>
    <col min="15093" max="15342" width="11.453125" style="8"/>
    <col min="15343" max="15343" width="5.7265625" style="8" customWidth="1"/>
    <col min="15344" max="15344" width="8.7265625" style="8" customWidth="1"/>
    <col min="15345" max="15345" width="50.7265625" style="8" customWidth="1"/>
    <col min="15346" max="15346" width="5.7265625" style="8" customWidth="1"/>
    <col min="15347" max="15347" width="20.7265625" style="8" customWidth="1"/>
    <col min="15348" max="15348" width="9.1796875" style="8" customWidth="1"/>
    <col min="15349" max="15598" width="11.453125" style="8"/>
    <col min="15599" max="15599" width="5.7265625" style="8" customWidth="1"/>
    <col min="15600" max="15600" width="8.7265625" style="8" customWidth="1"/>
    <col min="15601" max="15601" width="50.7265625" style="8" customWidth="1"/>
    <col min="15602" max="15602" width="5.7265625" style="8" customWidth="1"/>
    <col min="15603" max="15603" width="20.7265625" style="8" customWidth="1"/>
    <col min="15604" max="15604" width="9.1796875" style="8" customWidth="1"/>
    <col min="15605" max="15854" width="11.453125" style="8"/>
    <col min="15855" max="15855" width="5.7265625" style="8" customWidth="1"/>
    <col min="15856" max="15856" width="8.7265625" style="8" customWidth="1"/>
    <col min="15857" max="15857" width="50.7265625" style="8" customWidth="1"/>
    <col min="15858" max="15858" width="5.7265625" style="8" customWidth="1"/>
    <col min="15859" max="15859" width="20.7265625" style="8" customWidth="1"/>
    <col min="15860" max="15860" width="9.1796875" style="8" customWidth="1"/>
    <col min="15861" max="16110" width="11.453125" style="8"/>
    <col min="16111" max="16111" width="5.7265625" style="8" customWidth="1"/>
    <col min="16112" max="16112" width="8.7265625" style="8" customWidth="1"/>
    <col min="16113" max="16113" width="50.7265625" style="8" customWidth="1"/>
    <col min="16114" max="16114" width="5.7265625" style="8" customWidth="1"/>
    <col min="16115" max="16115" width="20.7265625" style="8" customWidth="1"/>
    <col min="16116" max="16116" width="9.1796875" style="8" customWidth="1"/>
    <col min="16117" max="16384" width="11.453125" style="8"/>
  </cols>
  <sheetData>
    <row r="1" spans="1:10" s="5" customFormat="1" ht="19.5" customHeight="1" thickBot="1" x14ac:dyDescent="0.4">
      <c r="A1" s="1"/>
      <c r="B1" s="1"/>
      <c r="C1" s="2"/>
      <c r="D1" s="1"/>
      <c r="E1" s="1"/>
      <c r="F1" s="1"/>
      <c r="G1" s="3"/>
      <c r="H1" s="4"/>
      <c r="J1" s="6"/>
    </row>
    <row r="2" spans="1:10" ht="27" customHeight="1" x14ac:dyDescent="0.35">
      <c r="A2" s="59" t="s">
        <v>70</v>
      </c>
      <c r="B2" s="60"/>
      <c r="C2" s="60"/>
      <c r="D2" s="60"/>
      <c r="E2" s="60"/>
      <c r="F2" s="60"/>
      <c r="G2" s="61"/>
      <c r="J2" s="6"/>
    </row>
    <row r="3" spans="1:10" ht="27" customHeight="1" thickBot="1" x14ac:dyDescent="0.4">
      <c r="A3" s="62"/>
      <c r="B3" s="63"/>
      <c r="C3" s="63"/>
      <c r="D3" s="63"/>
      <c r="E3" s="63"/>
      <c r="F3" s="63"/>
      <c r="G3" s="64"/>
      <c r="J3" s="6"/>
    </row>
    <row r="4" spans="1:10" s="5" customFormat="1" ht="16.5" customHeight="1" x14ac:dyDescent="0.35">
      <c r="A4" s="65" t="s">
        <v>0</v>
      </c>
      <c r="B4" s="65" t="s">
        <v>1</v>
      </c>
      <c r="C4" s="65" t="s">
        <v>2</v>
      </c>
      <c r="D4" s="65" t="s">
        <v>3</v>
      </c>
      <c r="E4" s="65" t="s">
        <v>10</v>
      </c>
      <c r="F4" s="65" t="s">
        <v>11</v>
      </c>
      <c r="G4" s="67" t="s">
        <v>4</v>
      </c>
      <c r="H4" s="4"/>
      <c r="J4" s="6"/>
    </row>
    <row r="5" spans="1:10" s="5" customFormat="1" ht="16.5" customHeight="1" thickBot="1" x14ac:dyDescent="0.4">
      <c r="A5" s="66"/>
      <c r="B5" s="66"/>
      <c r="C5" s="66"/>
      <c r="D5" s="66"/>
      <c r="E5" s="66"/>
      <c r="F5" s="66"/>
      <c r="G5" s="68"/>
      <c r="H5" s="4"/>
      <c r="I5" s="4"/>
      <c r="J5" s="6"/>
    </row>
    <row r="6" spans="1:10" s="5" customFormat="1" ht="17.149999999999999" customHeight="1" x14ac:dyDescent="0.35">
      <c r="A6" s="9"/>
      <c r="B6" s="10"/>
      <c r="C6" s="11"/>
      <c r="D6" s="12"/>
      <c r="E6" s="12"/>
      <c r="F6" s="12"/>
      <c r="G6" s="13"/>
      <c r="H6" s="4"/>
      <c r="J6" s="14"/>
    </row>
    <row r="7" spans="1:10" s="5" customFormat="1" ht="17.149999999999999" customHeight="1" x14ac:dyDescent="0.35">
      <c r="A7" s="9"/>
      <c r="B7" s="15"/>
      <c r="C7" s="11"/>
      <c r="D7" s="12"/>
      <c r="E7" s="12"/>
      <c r="F7" s="12"/>
      <c r="G7" s="13"/>
      <c r="H7" s="4"/>
      <c r="J7" s="14"/>
    </row>
    <row r="8" spans="1:10" s="5" customFormat="1" ht="17.149999999999999" customHeight="1" x14ac:dyDescent="0.35">
      <c r="A8" s="9"/>
      <c r="B8" s="15" t="s">
        <v>78</v>
      </c>
      <c r="C8" s="11" t="s">
        <v>30</v>
      </c>
      <c r="D8" s="12" t="s">
        <v>44</v>
      </c>
      <c r="E8" s="33">
        <v>500</v>
      </c>
      <c r="F8" s="35">
        <v>300</v>
      </c>
      <c r="G8" s="13">
        <f t="shared" ref="G8:G14" si="0">E8*F8</f>
        <v>150000</v>
      </c>
      <c r="H8" s="4"/>
      <c r="I8" s="16"/>
      <c r="J8" s="17"/>
    </row>
    <row r="9" spans="1:10" s="5" customFormat="1" ht="17.149999999999999" customHeight="1" x14ac:dyDescent="0.35">
      <c r="A9" s="9"/>
      <c r="B9" s="15" t="s">
        <v>78</v>
      </c>
      <c r="C9" s="11" t="s">
        <v>31</v>
      </c>
      <c r="D9" s="12" t="s">
        <v>44</v>
      </c>
      <c r="E9" s="33">
        <v>6000</v>
      </c>
      <c r="F9" s="35">
        <f>(414+216)*0.8*0.35</f>
        <v>176.39999999999998</v>
      </c>
      <c r="G9" s="13">
        <f t="shared" si="0"/>
        <v>1058399.9999999998</v>
      </c>
      <c r="H9" s="4"/>
      <c r="I9" s="16"/>
      <c r="J9" s="17"/>
    </row>
    <row r="10" spans="1:10" s="5" customFormat="1" ht="17.149999999999999" customHeight="1" x14ac:dyDescent="0.35">
      <c r="A10" s="9"/>
      <c r="B10" s="15" t="s">
        <v>78</v>
      </c>
      <c r="C10" s="11" t="s">
        <v>32</v>
      </c>
      <c r="D10" s="12" t="s">
        <v>44</v>
      </c>
      <c r="E10" s="33">
        <v>1815</v>
      </c>
      <c r="F10" s="35">
        <f>(317)*0.8*0.2</f>
        <v>50.720000000000006</v>
      </c>
      <c r="G10" s="13">
        <f t="shared" si="0"/>
        <v>92056.800000000017</v>
      </c>
      <c r="H10" s="4"/>
      <c r="I10" s="16"/>
      <c r="J10" s="17"/>
    </row>
    <row r="11" spans="1:10" s="5" customFormat="1" ht="17.149999999999999" customHeight="1" x14ac:dyDescent="0.35">
      <c r="A11" s="9"/>
      <c r="B11" s="15" t="s">
        <v>79</v>
      </c>
      <c r="C11" s="11" t="s">
        <v>28</v>
      </c>
      <c r="D11" s="12" t="s">
        <v>44</v>
      </c>
      <c r="E11" s="33">
        <v>6000</v>
      </c>
      <c r="F11" s="35">
        <f>(414+216)*0.35*1.2</f>
        <v>264.59999999999997</v>
      </c>
      <c r="G11" s="13">
        <f>E11*F11</f>
        <v>1587599.9999999998</v>
      </c>
      <c r="H11" s="4"/>
      <c r="I11" s="16"/>
      <c r="J11" s="17"/>
    </row>
    <row r="12" spans="1:10" s="5" customFormat="1" ht="17.149999999999999" customHeight="1" x14ac:dyDescent="0.35">
      <c r="A12" s="9"/>
      <c r="B12" s="15" t="s">
        <v>79</v>
      </c>
      <c r="C12" s="11" t="s">
        <v>87</v>
      </c>
      <c r="D12" s="12" t="s">
        <v>44</v>
      </c>
      <c r="E12" s="33">
        <v>6000</v>
      </c>
      <c r="F12" s="35">
        <f>3*1*56</f>
        <v>168</v>
      </c>
      <c r="G12" s="13">
        <f>E12*F12</f>
        <v>1008000</v>
      </c>
      <c r="H12" s="4"/>
      <c r="I12" s="16"/>
      <c r="J12" s="17"/>
    </row>
    <row r="13" spans="1:10" s="5" customFormat="1" ht="17.149999999999999" customHeight="1" x14ac:dyDescent="0.35">
      <c r="A13" s="9"/>
      <c r="B13" s="15" t="s">
        <v>80</v>
      </c>
      <c r="C13" s="11" t="s">
        <v>81</v>
      </c>
      <c r="D13" s="12" t="s">
        <v>44</v>
      </c>
      <c r="E13" s="33">
        <v>1200</v>
      </c>
      <c r="F13" s="12">
        <f>(414+216)</f>
        <v>630</v>
      </c>
      <c r="G13" s="13">
        <f>E13*F13</f>
        <v>756000</v>
      </c>
      <c r="H13" s="4"/>
      <c r="I13" s="16"/>
      <c r="J13" s="17"/>
    </row>
    <row r="14" spans="1:10" s="5" customFormat="1" ht="17.149999999999999" customHeight="1" x14ac:dyDescent="0.35">
      <c r="A14" s="9"/>
      <c r="B14" s="15" t="s">
        <v>82</v>
      </c>
      <c r="C14" s="11" t="s">
        <v>101</v>
      </c>
      <c r="D14" s="12" t="s">
        <v>44</v>
      </c>
      <c r="E14" s="33">
        <v>4800</v>
      </c>
      <c r="F14" s="12">
        <f>(414+216)</f>
        <v>630</v>
      </c>
      <c r="G14" s="13">
        <f t="shared" si="0"/>
        <v>3024000</v>
      </c>
      <c r="H14" s="4"/>
      <c r="I14" s="16"/>
    </row>
    <row r="15" spans="1:10" s="5" customFormat="1" ht="17.149999999999999" customHeight="1" x14ac:dyDescent="0.35">
      <c r="A15" s="9"/>
      <c r="B15" s="15" t="s">
        <v>83</v>
      </c>
      <c r="C15" s="11" t="s">
        <v>7</v>
      </c>
      <c r="D15" s="12" t="s">
        <v>44</v>
      </c>
      <c r="E15" s="33">
        <v>7800</v>
      </c>
      <c r="F15" s="35">
        <f>317+216</f>
        <v>533</v>
      </c>
      <c r="G15" s="13">
        <f>E15*F15</f>
        <v>4157400</v>
      </c>
      <c r="H15" s="4"/>
      <c r="I15" s="16"/>
    </row>
    <row r="16" spans="1:10" s="5" customFormat="1" ht="17.149999999999999" customHeight="1" x14ac:dyDescent="0.35">
      <c r="A16" s="9"/>
      <c r="B16" s="15" t="s">
        <v>83</v>
      </c>
      <c r="C16" s="11" t="s">
        <v>84</v>
      </c>
      <c r="D16" s="12" t="s">
        <v>44</v>
      </c>
      <c r="E16" s="33">
        <v>7800</v>
      </c>
      <c r="F16" s="35">
        <f>317+216+100</f>
        <v>633</v>
      </c>
      <c r="G16" s="13">
        <f>E16*F16</f>
        <v>4937400</v>
      </c>
      <c r="H16" s="4"/>
      <c r="I16" s="16"/>
    </row>
    <row r="17" spans="1:12" s="5" customFormat="1" ht="17.149999999999999" customHeight="1" x14ac:dyDescent="0.35">
      <c r="A17" s="9"/>
      <c r="B17" s="15" t="s">
        <v>85</v>
      </c>
      <c r="C17" s="11" t="s">
        <v>33</v>
      </c>
      <c r="D17" s="12" t="s">
        <v>44</v>
      </c>
      <c r="E17" s="33">
        <v>156</v>
      </c>
      <c r="F17" s="35">
        <f>314+216</f>
        <v>530</v>
      </c>
      <c r="G17" s="13">
        <f>E17*F17</f>
        <v>82680</v>
      </c>
      <c r="H17" s="4"/>
      <c r="I17" s="16"/>
    </row>
    <row r="18" spans="1:12" s="5" customFormat="1" ht="17.149999999999999" customHeight="1" x14ac:dyDescent="0.35">
      <c r="A18" s="9"/>
      <c r="B18" s="15" t="s">
        <v>86</v>
      </c>
      <c r="C18" s="11" t="s">
        <v>34</v>
      </c>
      <c r="D18" s="12" t="s">
        <v>44</v>
      </c>
      <c r="E18" s="33">
        <v>96000</v>
      </c>
      <c r="F18" s="35">
        <v>11</v>
      </c>
      <c r="G18" s="13">
        <f>E18*F18</f>
        <v>1056000</v>
      </c>
      <c r="H18" s="4"/>
      <c r="I18" s="16"/>
    </row>
    <row r="19" spans="1:12" s="5" customFormat="1" ht="17.149999999999999" customHeight="1" thickBot="1" x14ac:dyDescent="0.4">
      <c r="A19" s="9"/>
      <c r="B19" s="18"/>
      <c r="C19" s="11"/>
      <c r="D19" s="12"/>
      <c r="E19" s="12"/>
      <c r="F19" s="12"/>
      <c r="G19" s="19"/>
      <c r="H19" s="4"/>
      <c r="J19" s="6"/>
    </row>
    <row r="20" spans="1:12" s="5" customFormat="1" ht="19.5" customHeight="1" thickBot="1" x14ac:dyDescent="0.4">
      <c r="A20" s="70" t="s">
        <v>102</v>
      </c>
      <c r="B20" s="71"/>
      <c r="C20" s="71"/>
      <c r="D20" s="71"/>
      <c r="E20" s="32"/>
      <c r="F20" s="32" t="s">
        <v>23</v>
      </c>
      <c r="G20" s="36">
        <f>SUM(G6:G19)</f>
        <v>17909536.800000001</v>
      </c>
      <c r="H20" s="4"/>
      <c r="J20" s="69"/>
      <c r="K20" s="69"/>
      <c r="L20" s="8"/>
    </row>
    <row r="21" spans="1:12" s="5" customFormat="1" ht="19.5" customHeight="1" thickBot="1" x14ac:dyDescent="0.4">
      <c r="A21" s="52"/>
      <c r="B21" s="22"/>
      <c r="C21" s="21"/>
      <c r="D21" s="22"/>
      <c r="E21" s="22"/>
      <c r="F21" s="22" t="s">
        <v>24</v>
      </c>
      <c r="G21" s="39">
        <f>G20*1.06</f>
        <v>18984109.008000001</v>
      </c>
      <c r="H21" s="4"/>
      <c r="I21" s="4">
        <f>G21/119.331742</f>
        <v>159086.83381157715</v>
      </c>
      <c r="J21" s="8"/>
      <c r="K21" s="31"/>
      <c r="L21" s="8"/>
    </row>
    <row r="22" spans="1:12" s="5" customFormat="1" ht="19.5" customHeight="1" x14ac:dyDescent="0.35">
      <c r="A22" s="23"/>
      <c r="B22" s="1"/>
      <c r="C22" s="2"/>
      <c r="D22" s="1"/>
      <c r="E22" s="1"/>
      <c r="F22" s="1"/>
      <c r="G22" s="3"/>
      <c r="H22" s="4"/>
      <c r="J22" s="8"/>
      <c r="K22" s="8"/>
      <c r="L22" s="34"/>
    </row>
    <row r="23" spans="1:12" s="5" customFormat="1" ht="17.149999999999999" customHeight="1" x14ac:dyDescent="0.35">
      <c r="A23" s="9"/>
      <c r="B23" s="24"/>
      <c r="C23" s="25"/>
      <c r="D23" s="12"/>
      <c r="E23" s="12"/>
      <c r="F23" s="12"/>
      <c r="G23" s="3"/>
      <c r="H23" s="4"/>
    </row>
    <row r="24" spans="1:12" ht="15.5" x14ac:dyDescent="0.35">
      <c r="A24" s="12"/>
      <c r="B24" s="26"/>
      <c r="C24" s="26"/>
      <c r="D24" s="27"/>
      <c r="E24" s="27"/>
      <c r="F24" s="27"/>
      <c r="G24" s="3"/>
    </row>
    <row r="25" spans="1:12" ht="15.5" x14ac:dyDescent="0.35">
      <c r="A25" s="12"/>
      <c r="B25" s="26"/>
      <c r="C25" s="26"/>
      <c r="D25" s="27"/>
      <c r="E25" s="27"/>
      <c r="F25" s="27"/>
      <c r="G25" s="3"/>
    </row>
    <row r="26" spans="1:12" ht="15.5" x14ac:dyDescent="0.35">
      <c r="A26" s="12"/>
      <c r="B26" s="24"/>
      <c r="C26" s="25"/>
      <c r="D26" s="27"/>
      <c r="E26" s="27"/>
      <c r="F26" s="27"/>
      <c r="G26" s="3"/>
      <c r="J26" s="69"/>
      <c r="K26" s="69"/>
    </row>
    <row r="27" spans="1:12" ht="16.5" customHeight="1" x14ac:dyDescent="0.35">
      <c r="A27" s="12"/>
      <c r="B27" s="12"/>
      <c r="C27" s="25"/>
      <c r="D27" s="27"/>
      <c r="E27" s="27"/>
      <c r="F27" s="27"/>
      <c r="G27" s="3"/>
      <c r="K27" s="31"/>
    </row>
    <row r="28" spans="1:12" ht="30" customHeight="1" x14ac:dyDescent="0.35">
      <c r="A28" s="12"/>
      <c r="B28" s="12"/>
      <c r="C28" s="25"/>
      <c r="D28" s="27"/>
      <c r="E28" s="27"/>
      <c r="F28" s="27"/>
      <c r="G28" s="3"/>
      <c r="J28" s="30"/>
    </row>
    <row r="29" spans="1:12" ht="30" customHeight="1" x14ac:dyDescent="0.35">
      <c r="A29" s="12"/>
      <c r="B29" s="12"/>
      <c r="C29" s="25"/>
      <c r="D29" s="27"/>
      <c r="E29" s="27"/>
      <c r="F29" s="27"/>
      <c r="G29" s="3"/>
      <c r="L29" s="34"/>
    </row>
    <row r="30" spans="1:12" ht="15.5" x14ac:dyDescent="0.35">
      <c r="A30" s="12"/>
      <c r="B30" s="12"/>
      <c r="C30" s="25"/>
      <c r="D30" s="27"/>
      <c r="E30" s="27"/>
      <c r="F30" s="27"/>
      <c r="G30" s="3"/>
    </row>
    <row r="31" spans="1:12" ht="15.5" x14ac:dyDescent="0.35">
      <c r="A31" s="12"/>
      <c r="B31" s="12"/>
      <c r="C31" s="25"/>
      <c r="D31" s="27"/>
      <c r="E31" s="27"/>
      <c r="F31" s="27"/>
      <c r="G31" s="3"/>
    </row>
    <row r="32" spans="1:12" ht="15.5" x14ac:dyDescent="0.35">
      <c r="A32" s="12"/>
      <c r="B32" s="12"/>
      <c r="C32" s="25"/>
      <c r="D32" s="27"/>
      <c r="E32" s="27"/>
      <c r="F32" s="27"/>
      <c r="G32" s="3"/>
      <c r="J32" s="69"/>
      <c r="K32" s="69"/>
    </row>
    <row r="33" spans="1:12" ht="15.5" x14ac:dyDescent="0.35">
      <c r="A33" s="12"/>
      <c r="B33" s="12"/>
      <c r="C33" s="25"/>
      <c r="D33" s="27"/>
      <c r="E33" s="27"/>
      <c r="F33" s="27"/>
      <c r="G33" s="3"/>
      <c r="K33" s="31"/>
    </row>
    <row r="34" spans="1:12" ht="15.5" x14ac:dyDescent="0.35">
      <c r="A34" s="12"/>
      <c r="B34" s="24"/>
      <c r="C34" s="25"/>
      <c r="D34" s="27"/>
      <c r="E34" s="27"/>
      <c r="F34" s="27"/>
      <c r="G34" s="3"/>
      <c r="J34" s="30"/>
    </row>
    <row r="35" spans="1:12" ht="15.5" x14ac:dyDescent="0.35">
      <c r="A35" s="12"/>
      <c r="B35" s="24"/>
      <c r="C35" s="25"/>
      <c r="D35" s="12"/>
      <c r="E35" s="12"/>
      <c r="F35" s="12"/>
      <c r="G35" s="3"/>
      <c r="L35" s="34"/>
    </row>
    <row r="36" spans="1:12" ht="15.5" x14ac:dyDescent="0.35">
      <c r="A36" s="12"/>
      <c r="B36" s="24"/>
      <c r="C36" s="25"/>
      <c r="D36" s="12"/>
      <c r="E36" s="12"/>
      <c r="F36" s="12"/>
      <c r="G36" s="3"/>
    </row>
    <row r="38" spans="1:12" x14ac:dyDescent="0.35">
      <c r="J38" s="69"/>
      <c r="K38" s="69"/>
    </row>
    <row r="39" spans="1:12" x14ac:dyDescent="0.35">
      <c r="K39" s="31"/>
    </row>
    <row r="40" spans="1:12" x14ac:dyDescent="0.35">
      <c r="J40" s="30"/>
    </row>
    <row r="41" spans="1:12" x14ac:dyDescent="0.35">
      <c r="L41" s="34"/>
    </row>
  </sheetData>
  <mergeCells count="13">
    <mergeCell ref="J32:K32"/>
    <mergeCell ref="J38:K38"/>
    <mergeCell ref="E4:E5"/>
    <mergeCell ref="F4:F5"/>
    <mergeCell ref="A20:D20"/>
    <mergeCell ref="J20:K20"/>
    <mergeCell ref="J26:K26"/>
    <mergeCell ref="A2:G3"/>
    <mergeCell ref="A4:A5"/>
    <mergeCell ref="B4:B5"/>
    <mergeCell ref="C4:C5"/>
    <mergeCell ref="D4:D5"/>
    <mergeCell ref="G4:G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topLeftCell="A25" zoomScaleNormal="100" workbookViewId="0">
      <selection activeCell="E48" sqref="E48"/>
    </sheetView>
  </sheetViews>
  <sheetFormatPr baseColWidth="10" defaultRowHeight="13" x14ac:dyDescent="0.35"/>
  <cols>
    <col min="1" max="1" width="5.7265625" style="28" customWidth="1"/>
    <col min="2" max="2" width="18.54296875" style="29" bestFit="1" customWidth="1"/>
    <col min="3" max="3" width="67.1796875" style="30" customWidth="1"/>
    <col min="4" max="4" width="6.7265625" style="28" customWidth="1"/>
    <col min="5" max="5" width="13.1796875" style="28" bestFit="1" customWidth="1"/>
    <col min="6" max="6" width="10.54296875" style="51" customWidth="1"/>
    <col min="7" max="7" width="25.7265625" style="31" customWidth="1"/>
    <col min="8" max="8" width="19.7265625" style="7" customWidth="1"/>
    <col min="9" max="9" width="17" style="8" customWidth="1"/>
    <col min="10" max="10" width="14.26953125" style="8" bestFit="1" customWidth="1"/>
    <col min="11" max="238" width="11.453125" style="8"/>
    <col min="239" max="239" width="5.7265625" style="8" customWidth="1"/>
    <col min="240" max="240" width="8.7265625" style="8" customWidth="1"/>
    <col min="241" max="241" width="50.7265625" style="8" customWidth="1"/>
    <col min="242" max="242" width="5.7265625" style="8" customWidth="1"/>
    <col min="243" max="243" width="20.7265625" style="8" customWidth="1"/>
    <col min="244" max="244" width="9.1796875" style="8" customWidth="1"/>
    <col min="245" max="494" width="11.453125" style="8"/>
    <col min="495" max="495" width="5.7265625" style="8" customWidth="1"/>
    <col min="496" max="496" width="8.7265625" style="8" customWidth="1"/>
    <col min="497" max="497" width="50.7265625" style="8" customWidth="1"/>
    <col min="498" max="498" width="5.7265625" style="8" customWidth="1"/>
    <col min="499" max="499" width="20.7265625" style="8" customWidth="1"/>
    <col min="500" max="500" width="9.1796875" style="8" customWidth="1"/>
    <col min="501" max="750" width="11.453125" style="8"/>
    <col min="751" max="751" width="5.7265625" style="8" customWidth="1"/>
    <col min="752" max="752" width="8.7265625" style="8" customWidth="1"/>
    <col min="753" max="753" width="50.7265625" style="8" customWidth="1"/>
    <col min="754" max="754" width="5.7265625" style="8" customWidth="1"/>
    <col min="755" max="755" width="20.7265625" style="8" customWidth="1"/>
    <col min="756" max="756" width="9.1796875" style="8" customWidth="1"/>
    <col min="757" max="1006" width="11.453125" style="8"/>
    <col min="1007" max="1007" width="5.7265625" style="8" customWidth="1"/>
    <col min="1008" max="1008" width="8.7265625" style="8" customWidth="1"/>
    <col min="1009" max="1009" width="50.7265625" style="8" customWidth="1"/>
    <col min="1010" max="1010" width="5.7265625" style="8" customWidth="1"/>
    <col min="1011" max="1011" width="20.7265625" style="8" customWidth="1"/>
    <col min="1012" max="1012" width="9.1796875" style="8" customWidth="1"/>
    <col min="1013" max="1262" width="11.453125" style="8"/>
    <col min="1263" max="1263" width="5.7265625" style="8" customWidth="1"/>
    <col min="1264" max="1264" width="8.7265625" style="8" customWidth="1"/>
    <col min="1265" max="1265" width="50.7265625" style="8" customWidth="1"/>
    <col min="1266" max="1266" width="5.7265625" style="8" customWidth="1"/>
    <col min="1267" max="1267" width="20.7265625" style="8" customWidth="1"/>
    <col min="1268" max="1268" width="9.1796875" style="8" customWidth="1"/>
    <col min="1269" max="1518" width="11.453125" style="8"/>
    <col min="1519" max="1519" width="5.7265625" style="8" customWidth="1"/>
    <col min="1520" max="1520" width="8.7265625" style="8" customWidth="1"/>
    <col min="1521" max="1521" width="50.7265625" style="8" customWidth="1"/>
    <col min="1522" max="1522" width="5.7265625" style="8" customWidth="1"/>
    <col min="1523" max="1523" width="20.7265625" style="8" customWidth="1"/>
    <col min="1524" max="1524" width="9.1796875" style="8" customWidth="1"/>
    <col min="1525" max="1774" width="11.453125" style="8"/>
    <col min="1775" max="1775" width="5.7265625" style="8" customWidth="1"/>
    <col min="1776" max="1776" width="8.7265625" style="8" customWidth="1"/>
    <col min="1777" max="1777" width="50.7265625" style="8" customWidth="1"/>
    <col min="1778" max="1778" width="5.7265625" style="8" customWidth="1"/>
    <col min="1779" max="1779" width="20.7265625" style="8" customWidth="1"/>
    <col min="1780" max="1780" width="9.1796875" style="8" customWidth="1"/>
    <col min="1781" max="2030" width="11.453125" style="8"/>
    <col min="2031" max="2031" width="5.7265625" style="8" customWidth="1"/>
    <col min="2032" max="2032" width="8.7265625" style="8" customWidth="1"/>
    <col min="2033" max="2033" width="50.7265625" style="8" customWidth="1"/>
    <col min="2034" max="2034" width="5.7265625" style="8" customWidth="1"/>
    <col min="2035" max="2035" width="20.7265625" style="8" customWidth="1"/>
    <col min="2036" max="2036" width="9.1796875" style="8" customWidth="1"/>
    <col min="2037" max="2286" width="11.453125" style="8"/>
    <col min="2287" max="2287" width="5.7265625" style="8" customWidth="1"/>
    <col min="2288" max="2288" width="8.7265625" style="8" customWidth="1"/>
    <col min="2289" max="2289" width="50.7265625" style="8" customWidth="1"/>
    <col min="2290" max="2290" width="5.7265625" style="8" customWidth="1"/>
    <col min="2291" max="2291" width="20.7265625" style="8" customWidth="1"/>
    <col min="2292" max="2292" width="9.1796875" style="8" customWidth="1"/>
    <col min="2293" max="2542" width="11.453125" style="8"/>
    <col min="2543" max="2543" width="5.7265625" style="8" customWidth="1"/>
    <col min="2544" max="2544" width="8.7265625" style="8" customWidth="1"/>
    <col min="2545" max="2545" width="50.7265625" style="8" customWidth="1"/>
    <col min="2546" max="2546" width="5.7265625" style="8" customWidth="1"/>
    <col min="2547" max="2547" width="20.7265625" style="8" customWidth="1"/>
    <col min="2548" max="2548" width="9.1796875" style="8" customWidth="1"/>
    <col min="2549" max="2798" width="11.453125" style="8"/>
    <col min="2799" max="2799" width="5.7265625" style="8" customWidth="1"/>
    <col min="2800" max="2800" width="8.7265625" style="8" customWidth="1"/>
    <col min="2801" max="2801" width="50.7265625" style="8" customWidth="1"/>
    <col min="2802" max="2802" width="5.7265625" style="8" customWidth="1"/>
    <col min="2803" max="2803" width="20.7265625" style="8" customWidth="1"/>
    <col min="2804" max="2804" width="9.1796875" style="8" customWidth="1"/>
    <col min="2805" max="3054" width="11.453125" style="8"/>
    <col min="3055" max="3055" width="5.7265625" style="8" customWidth="1"/>
    <col min="3056" max="3056" width="8.7265625" style="8" customWidth="1"/>
    <col min="3057" max="3057" width="50.7265625" style="8" customWidth="1"/>
    <col min="3058" max="3058" width="5.7265625" style="8" customWidth="1"/>
    <col min="3059" max="3059" width="20.7265625" style="8" customWidth="1"/>
    <col min="3060" max="3060" width="9.1796875" style="8" customWidth="1"/>
    <col min="3061" max="3310" width="11.453125" style="8"/>
    <col min="3311" max="3311" width="5.7265625" style="8" customWidth="1"/>
    <col min="3312" max="3312" width="8.7265625" style="8" customWidth="1"/>
    <col min="3313" max="3313" width="50.7265625" style="8" customWidth="1"/>
    <col min="3314" max="3314" width="5.7265625" style="8" customWidth="1"/>
    <col min="3315" max="3315" width="20.7265625" style="8" customWidth="1"/>
    <col min="3316" max="3316" width="9.1796875" style="8" customWidth="1"/>
    <col min="3317" max="3566" width="11.453125" style="8"/>
    <col min="3567" max="3567" width="5.7265625" style="8" customWidth="1"/>
    <col min="3568" max="3568" width="8.7265625" style="8" customWidth="1"/>
    <col min="3569" max="3569" width="50.7265625" style="8" customWidth="1"/>
    <col min="3570" max="3570" width="5.7265625" style="8" customWidth="1"/>
    <col min="3571" max="3571" width="20.7265625" style="8" customWidth="1"/>
    <col min="3572" max="3572" width="9.1796875" style="8" customWidth="1"/>
    <col min="3573" max="3822" width="11.453125" style="8"/>
    <col min="3823" max="3823" width="5.7265625" style="8" customWidth="1"/>
    <col min="3824" max="3824" width="8.7265625" style="8" customWidth="1"/>
    <col min="3825" max="3825" width="50.7265625" style="8" customWidth="1"/>
    <col min="3826" max="3826" width="5.7265625" style="8" customWidth="1"/>
    <col min="3827" max="3827" width="20.7265625" style="8" customWidth="1"/>
    <col min="3828" max="3828" width="9.1796875" style="8" customWidth="1"/>
    <col min="3829" max="4078" width="11.453125" style="8"/>
    <col min="4079" max="4079" width="5.7265625" style="8" customWidth="1"/>
    <col min="4080" max="4080" width="8.7265625" style="8" customWidth="1"/>
    <col min="4081" max="4081" width="50.7265625" style="8" customWidth="1"/>
    <col min="4082" max="4082" width="5.7265625" style="8" customWidth="1"/>
    <col min="4083" max="4083" width="20.7265625" style="8" customWidth="1"/>
    <col min="4084" max="4084" width="9.1796875" style="8" customWidth="1"/>
    <col min="4085" max="4334" width="11.453125" style="8"/>
    <col min="4335" max="4335" width="5.7265625" style="8" customWidth="1"/>
    <col min="4336" max="4336" width="8.7265625" style="8" customWidth="1"/>
    <col min="4337" max="4337" width="50.7265625" style="8" customWidth="1"/>
    <col min="4338" max="4338" width="5.7265625" style="8" customWidth="1"/>
    <col min="4339" max="4339" width="20.7265625" style="8" customWidth="1"/>
    <col min="4340" max="4340" width="9.1796875" style="8" customWidth="1"/>
    <col min="4341" max="4590" width="11.453125" style="8"/>
    <col min="4591" max="4591" width="5.7265625" style="8" customWidth="1"/>
    <col min="4592" max="4592" width="8.7265625" style="8" customWidth="1"/>
    <col min="4593" max="4593" width="50.7265625" style="8" customWidth="1"/>
    <col min="4594" max="4594" width="5.7265625" style="8" customWidth="1"/>
    <col min="4595" max="4595" width="20.7265625" style="8" customWidth="1"/>
    <col min="4596" max="4596" width="9.1796875" style="8" customWidth="1"/>
    <col min="4597" max="4846" width="11.453125" style="8"/>
    <col min="4847" max="4847" width="5.7265625" style="8" customWidth="1"/>
    <col min="4848" max="4848" width="8.7265625" style="8" customWidth="1"/>
    <col min="4849" max="4849" width="50.7265625" style="8" customWidth="1"/>
    <col min="4850" max="4850" width="5.7265625" style="8" customWidth="1"/>
    <col min="4851" max="4851" width="20.7265625" style="8" customWidth="1"/>
    <col min="4852" max="4852" width="9.1796875" style="8" customWidth="1"/>
    <col min="4853" max="5102" width="11.453125" style="8"/>
    <col min="5103" max="5103" width="5.7265625" style="8" customWidth="1"/>
    <col min="5104" max="5104" width="8.7265625" style="8" customWidth="1"/>
    <col min="5105" max="5105" width="50.7265625" style="8" customWidth="1"/>
    <col min="5106" max="5106" width="5.7265625" style="8" customWidth="1"/>
    <col min="5107" max="5107" width="20.7265625" style="8" customWidth="1"/>
    <col min="5108" max="5108" width="9.1796875" style="8" customWidth="1"/>
    <col min="5109" max="5358" width="11.453125" style="8"/>
    <col min="5359" max="5359" width="5.7265625" style="8" customWidth="1"/>
    <col min="5360" max="5360" width="8.7265625" style="8" customWidth="1"/>
    <col min="5361" max="5361" width="50.7265625" style="8" customWidth="1"/>
    <col min="5362" max="5362" width="5.7265625" style="8" customWidth="1"/>
    <col min="5363" max="5363" width="20.7265625" style="8" customWidth="1"/>
    <col min="5364" max="5364" width="9.1796875" style="8" customWidth="1"/>
    <col min="5365" max="5614" width="11.453125" style="8"/>
    <col min="5615" max="5615" width="5.7265625" style="8" customWidth="1"/>
    <col min="5616" max="5616" width="8.7265625" style="8" customWidth="1"/>
    <col min="5617" max="5617" width="50.7265625" style="8" customWidth="1"/>
    <col min="5618" max="5618" width="5.7265625" style="8" customWidth="1"/>
    <col min="5619" max="5619" width="20.7265625" style="8" customWidth="1"/>
    <col min="5620" max="5620" width="9.1796875" style="8" customWidth="1"/>
    <col min="5621" max="5870" width="11.453125" style="8"/>
    <col min="5871" max="5871" width="5.7265625" style="8" customWidth="1"/>
    <col min="5872" max="5872" width="8.7265625" style="8" customWidth="1"/>
    <col min="5873" max="5873" width="50.7265625" style="8" customWidth="1"/>
    <col min="5874" max="5874" width="5.7265625" style="8" customWidth="1"/>
    <col min="5875" max="5875" width="20.7265625" style="8" customWidth="1"/>
    <col min="5876" max="5876" width="9.1796875" style="8" customWidth="1"/>
    <col min="5877" max="6126" width="11.453125" style="8"/>
    <col min="6127" max="6127" width="5.7265625" style="8" customWidth="1"/>
    <col min="6128" max="6128" width="8.7265625" style="8" customWidth="1"/>
    <col min="6129" max="6129" width="50.7265625" style="8" customWidth="1"/>
    <col min="6130" max="6130" width="5.7265625" style="8" customWidth="1"/>
    <col min="6131" max="6131" width="20.7265625" style="8" customWidth="1"/>
    <col min="6132" max="6132" width="9.1796875" style="8" customWidth="1"/>
    <col min="6133" max="6382" width="11.453125" style="8"/>
    <col min="6383" max="6383" width="5.7265625" style="8" customWidth="1"/>
    <col min="6384" max="6384" width="8.7265625" style="8" customWidth="1"/>
    <col min="6385" max="6385" width="50.7265625" style="8" customWidth="1"/>
    <col min="6386" max="6386" width="5.7265625" style="8" customWidth="1"/>
    <col min="6387" max="6387" width="20.7265625" style="8" customWidth="1"/>
    <col min="6388" max="6388" width="9.1796875" style="8" customWidth="1"/>
    <col min="6389" max="6638" width="11.453125" style="8"/>
    <col min="6639" max="6639" width="5.7265625" style="8" customWidth="1"/>
    <col min="6640" max="6640" width="8.7265625" style="8" customWidth="1"/>
    <col min="6641" max="6641" width="50.7265625" style="8" customWidth="1"/>
    <col min="6642" max="6642" width="5.7265625" style="8" customWidth="1"/>
    <col min="6643" max="6643" width="20.7265625" style="8" customWidth="1"/>
    <col min="6644" max="6644" width="9.1796875" style="8" customWidth="1"/>
    <col min="6645" max="6894" width="11.453125" style="8"/>
    <col min="6895" max="6895" width="5.7265625" style="8" customWidth="1"/>
    <col min="6896" max="6896" width="8.7265625" style="8" customWidth="1"/>
    <col min="6897" max="6897" width="50.7265625" style="8" customWidth="1"/>
    <col min="6898" max="6898" width="5.7265625" style="8" customWidth="1"/>
    <col min="6899" max="6899" width="20.7265625" style="8" customWidth="1"/>
    <col min="6900" max="6900" width="9.1796875" style="8" customWidth="1"/>
    <col min="6901" max="7150" width="11.453125" style="8"/>
    <col min="7151" max="7151" width="5.7265625" style="8" customWidth="1"/>
    <col min="7152" max="7152" width="8.7265625" style="8" customWidth="1"/>
    <col min="7153" max="7153" width="50.7265625" style="8" customWidth="1"/>
    <col min="7154" max="7154" width="5.7265625" style="8" customWidth="1"/>
    <col min="7155" max="7155" width="20.7265625" style="8" customWidth="1"/>
    <col min="7156" max="7156" width="9.1796875" style="8" customWidth="1"/>
    <col min="7157" max="7406" width="11.453125" style="8"/>
    <col min="7407" max="7407" width="5.7265625" style="8" customWidth="1"/>
    <col min="7408" max="7408" width="8.7265625" style="8" customWidth="1"/>
    <col min="7409" max="7409" width="50.7265625" style="8" customWidth="1"/>
    <col min="7410" max="7410" width="5.7265625" style="8" customWidth="1"/>
    <col min="7411" max="7411" width="20.7265625" style="8" customWidth="1"/>
    <col min="7412" max="7412" width="9.1796875" style="8" customWidth="1"/>
    <col min="7413" max="7662" width="11.453125" style="8"/>
    <col min="7663" max="7663" width="5.7265625" style="8" customWidth="1"/>
    <col min="7664" max="7664" width="8.7265625" style="8" customWidth="1"/>
    <col min="7665" max="7665" width="50.7265625" style="8" customWidth="1"/>
    <col min="7666" max="7666" width="5.7265625" style="8" customWidth="1"/>
    <col min="7667" max="7667" width="20.7265625" style="8" customWidth="1"/>
    <col min="7668" max="7668" width="9.1796875" style="8" customWidth="1"/>
    <col min="7669" max="7918" width="11.453125" style="8"/>
    <col min="7919" max="7919" width="5.7265625" style="8" customWidth="1"/>
    <col min="7920" max="7920" width="8.7265625" style="8" customWidth="1"/>
    <col min="7921" max="7921" width="50.7265625" style="8" customWidth="1"/>
    <col min="7922" max="7922" width="5.7265625" style="8" customWidth="1"/>
    <col min="7923" max="7923" width="20.7265625" style="8" customWidth="1"/>
    <col min="7924" max="7924" width="9.1796875" style="8" customWidth="1"/>
    <col min="7925" max="8174" width="11.453125" style="8"/>
    <col min="8175" max="8175" width="5.7265625" style="8" customWidth="1"/>
    <col min="8176" max="8176" width="8.7265625" style="8" customWidth="1"/>
    <col min="8177" max="8177" width="50.7265625" style="8" customWidth="1"/>
    <col min="8178" max="8178" width="5.7265625" style="8" customWidth="1"/>
    <col min="8179" max="8179" width="20.7265625" style="8" customWidth="1"/>
    <col min="8180" max="8180" width="9.1796875" style="8" customWidth="1"/>
    <col min="8181" max="8430" width="11.453125" style="8"/>
    <col min="8431" max="8431" width="5.7265625" style="8" customWidth="1"/>
    <col min="8432" max="8432" width="8.7265625" style="8" customWidth="1"/>
    <col min="8433" max="8433" width="50.7265625" style="8" customWidth="1"/>
    <col min="8434" max="8434" width="5.7265625" style="8" customWidth="1"/>
    <col min="8435" max="8435" width="20.7265625" style="8" customWidth="1"/>
    <col min="8436" max="8436" width="9.1796875" style="8" customWidth="1"/>
    <col min="8437" max="8686" width="11.453125" style="8"/>
    <col min="8687" max="8687" width="5.7265625" style="8" customWidth="1"/>
    <col min="8688" max="8688" width="8.7265625" style="8" customWidth="1"/>
    <col min="8689" max="8689" width="50.7265625" style="8" customWidth="1"/>
    <col min="8690" max="8690" width="5.7265625" style="8" customWidth="1"/>
    <col min="8691" max="8691" width="20.7265625" style="8" customWidth="1"/>
    <col min="8692" max="8692" width="9.1796875" style="8" customWidth="1"/>
    <col min="8693" max="8942" width="11.453125" style="8"/>
    <col min="8943" max="8943" width="5.7265625" style="8" customWidth="1"/>
    <col min="8944" max="8944" width="8.7265625" style="8" customWidth="1"/>
    <col min="8945" max="8945" width="50.7265625" style="8" customWidth="1"/>
    <col min="8946" max="8946" width="5.7265625" style="8" customWidth="1"/>
    <col min="8947" max="8947" width="20.7265625" style="8" customWidth="1"/>
    <col min="8948" max="8948" width="9.1796875" style="8" customWidth="1"/>
    <col min="8949" max="9198" width="11.453125" style="8"/>
    <col min="9199" max="9199" width="5.7265625" style="8" customWidth="1"/>
    <col min="9200" max="9200" width="8.7265625" style="8" customWidth="1"/>
    <col min="9201" max="9201" width="50.7265625" style="8" customWidth="1"/>
    <col min="9202" max="9202" width="5.7265625" style="8" customWidth="1"/>
    <col min="9203" max="9203" width="20.7265625" style="8" customWidth="1"/>
    <col min="9204" max="9204" width="9.1796875" style="8" customWidth="1"/>
    <col min="9205" max="9454" width="11.453125" style="8"/>
    <col min="9455" max="9455" width="5.7265625" style="8" customWidth="1"/>
    <col min="9456" max="9456" width="8.7265625" style="8" customWidth="1"/>
    <col min="9457" max="9457" width="50.7265625" style="8" customWidth="1"/>
    <col min="9458" max="9458" width="5.7265625" style="8" customWidth="1"/>
    <col min="9459" max="9459" width="20.7265625" style="8" customWidth="1"/>
    <col min="9460" max="9460" width="9.1796875" style="8" customWidth="1"/>
    <col min="9461" max="9710" width="11.453125" style="8"/>
    <col min="9711" max="9711" width="5.7265625" style="8" customWidth="1"/>
    <col min="9712" max="9712" width="8.7265625" style="8" customWidth="1"/>
    <col min="9713" max="9713" width="50.7265625" style="8" customWidth="1"/>
    <col min="9714" max="9714" width="5.7265625" style="8" customWidth="1"/>
    <col min="9715" max="9715" width="20.7265625" style="8" customWidth="1"/>
    <col min="9716" max="9716" width="9.1796875" style="8" customWidth="1"/>
    <col min="9717" max="9966" width="11.453125" style="8"/>
    <col min="9967" max="9967" width="5.7265625" style="8" customWidth="1"/>
    <col min="9968" max="9968" width="8.7265625" style="8" customWidth="1"/>
    <col min="9969" max="9969" width="50.7265625" style="8" customWidth="1"/>
    <col min="9970" max="9970" width="5.7265625" style="8" customWidth="1"/>
    <col min="9971" max="9971" width="20.7265625" style="8" customWidth="1"/>
    <col min="9972" max="9972" width="9.1796875" style="8" customWidth="1"/>
    <col min="9973" max="10222" width="11.453125" style="8"/>
    <col min="10223" max="10223" width="5.7265625" style="8" customWidth="1"/>
    <col min="10224" max="10224" width="8.7265625" style="8" customWidth="1"/>
    <col min="10225" max="10225" width="50.7265625" style="8" customWidth="1"/>
    <col min="10226" max="10226" width="5.7265625" style="8" customWidth="1"/>
    <col min="10227" max="10227" width="20.7265625" style="8" customWidth="1"/>
    <col min="10228" max="10228" width="9.1796875" style="8" customWidth="1"/>
    <col min="10229" max="10478" width="11.453125" style="8"/>
    <col min="10479" max="10479" width="5.7265625" style="8" customWidth="1"/>
    <col min="10480" max="10480" width="8.7265625" style="8" customWidth="1"/>
    <col min="10481" max="10481" width="50.7265625" style="8" customWidth="1"/>
    <col min="10482" max="10482" width="5.7265625" style="8" customWidth="1"/>
    <col min="10483" max="10483" width="20.7265625" style="8" customWidth="1"/>
    <col min="10484" max="10484" width="9.1796875" style="8" customWidth="1"/>
    <col min="10485" max="10734" width="11.453125" style="8"/>
    <col min="10735" max="10735" width="5.7265625" style="8" customWidth="1"/>
    <col min="10736" max="10736" width="8.7265625" style="8" customWidth="1"/>
    <col min="10737" max="10737" width="50.7265625" style="8" customWidth="1"/>
    <col min="10738" max="10738" width="5.7265625" style="8" customWidth="1"/>
    <col min="10739" max="10739" width="20.7265625" style="8" customWidth="1"/>
    <col min="10740" max="10740" width="9.1796875" style="8" customWidth="1"/>
    <col min="10741" max="10990" width="11.453125" style="8"/>
    <col min="10991" max="10991" width="5.7265625" style="8" customWidth="1"/>
    <col min="10992" max="10992" width="8.7265625" style="8" customWidth="1"/>
    <col min="10993" max="10993" width="50.7265625" style="8" customWidth="1"/>
    <col min="10994" max="10994" width="5.7265625" style="8" customWidth="1"/>
    <col min="10995" max="10995" width="20.7265625" style="8" customWidth="1"/>
    <col min="10996" max="10996" width="9.1796875" style="8" customWidth="1"/>
    <col min="10997" max="11246" width="11.453125" style="8"/>
    <col min="11247" max="11247" width="5.7265625" style="8" customWidth="1"/>
    <col min="11248" max="11248" width="8.7265625" style="8" customWidth="1"/>
    <col min="11249" max="11249" width="50.7265625" style="8" customWidth="1"/>
    <col min="11250" max="11250" width="5.7265625" style="8" customWidth="1"/>
    <col min="11251" max="11251" width="20.7265625" style="8" customWidth="1"/>
    <col min="11252" max="11252" width="9.1796875" style="8" customWidth="1"/>
    <col min="11253" max="11502" width="11.453125" style="8"/>
    <col min="11503" max="11503" width="5.7265625" style="8" customWidth="1"/>
    <col min="11504" max="11504" width="8.7265625" style="8" customWidth="1"/>
    <col min="11505" max="11505" width="50.7265625" style="8" customWidth="1"/>
    <col min="11506" max="11506" width="5.7265625" style="8" customWidth="1"/>
    <col min="11507" max="11507" width="20.7265625" style="8" customWidth="1"/>
    <col min="11508" max="11508" width="9.1796875" style="8" customWidth="1"/>
    <col min="11509" max="11758" width="11.453125" style="8"/>
    <col min="11759" max="11759" width="5.7265625" style="8" customWidth="1"/>
    <col min="11760" max="11760" width="8.7265625" style="8" customWidth="1"/>
    <col min="11761" max="11761" width="50.7265625" style="8" customWidth="1"/>
    <col min="11762" max="11762" width="5.7265625" style="8" customWidth="1"/>
    <col min="11763" max="11763" width="20.7265625" style="8" customWidth="1"/>
    <col min="11764" max="11764" width="9.1796875" style="8" customWidth="1"/>
    <col min="11765" max="12014" width="11.453125" style="8"/>
    <col min="12015" max="12015" width="5.7265625" style="8" customWidth="1"/>
    <col min="12016" max="12016" width="8.7265625" style="8" customWidth="1"/>
    <col min="12017" max="12017" width="50.7265625" style="8" customWidth="1"/>
    <col min="12018" max="12018" width="5.7265625" style="8" customWidth="1"/>
    <col min="12019" max="12019" width="20.7265625" style="8" customWidth="1"/>
    <col min="12020" max="12020" width="9.1796875" style="8" customWidth="1"/>
    <col min="12021" max="12270" width="11.453125" style="8"/>
    <col min="12271" max="12271" width="5.7265625" style="8" customWidth="1"/>
    <col min="12272" max="12272" width="8.7265625" style="8" customWidth="1"/>
    <col min="12273" max="12273" width="50.7265625" style="8" customWidth="1"/>
    <col min="12274" max="12274" width="5.7265625" style="8" customWidth="1"/>
    <col min="12275" max="12275" width="20.7265625" style="8" customWidth="1"/>
    <col min="12276" max="12276" width="9.1796875" style="8" customWidth="1"/>
    <col min="12277" max="12526" width="11.453125" style="8"/>
    <col min="12527" max="12527" width="5.7265625" style="8" customWidth="1"/>
    <col min="12528" max="12528" width="8.7265625" style="8" customWidth="1"/>
    <col min="12529" max="12529" width="50.7265625" style="8" customWidth="1"/>
    <col min="12530" max="12530" width="5.7265625" style="8" customWidth="1"/>
    <col min="12531" max="12531" width="20.7265625" style="8" customWidth="1"/>
    <col min="12532" max="12532" width="9.1796875" style="8" customWidth="1"/>
    <col min="12533" max="12782" width="11.453125" style="8"/>
    <col min="12783" max="12783" width="5.7265625" style="8" customWidth="1"/>
    <col min="12784" max="12784" width="8.7265625" style="8" customWidth="1"/>
    <col min="12785" max="12785" width="50.7265625" style="8" customWidth="1"/>
    <col min="12786" max="12786" width="5.7265625" style="8" customWidth="1"/>
    <col min="12787" max="12787" width="20.7265625" style="8" customWidth="1"/>
    <col min="12788" max="12788" width="9.1796875" style="8" customWidth="1"/>
    <col min="12789" max="13038" width="11.453125" style="8"/>
    <col min="13039" max="13039" width="5.7265625" style="8" customWidth="1"/>
    <col min="13040" max="13040" width="8.7265625" style="8" customWidth="1"/>
    <col min="13041" max="13041" width="50.7265625" style="8" customWidth="1"/>
    <col min="13042" max="13042" width="5.7265625" style="8" customWidth="1"/>
    <col min="13043" max="13043" width="20.7265625" style="8" customWidth="1"/>
    <col min="13044" max="13044" width="9.1796875" style="8" customWidth="1"/>
    <col min="13045" max="13294" width="11.453125" style="8"/>
    <col min="13295" max="13295" width="5.7265625" style="8" customWidth="1"/>
    <col min="13296" max="13296" width="8.7265625" style="8" customWidth="1"/>
    <col min="13297" max="13297" width="50.7265625" style="8" customWidth="1"/>
    <col min="13298" max="13298" width="5.7265625" style="8" customWidth="1"/>
    <col min="13299" max="13299" width="20.7265625" style="8" customWidth="1"/>
    <col min="13300" max="13300" width="9.1796875" style="8" customWidth="1"/>
    <col min="13301" max="13550" width="11.453125" style="8"/>
    <col min="13551" max="13551" width="5.7265625" style="8" customWidth="1"/>
    <col min="13552" max="13552" width="8.7265625" style="8" customWidth="1"/>
    <col min="13553" max="13553" width="50.7265625" style="8" customWidth="1"/>
    <col min="13554" max="13554" width="5.7265625" style="8" customWidth="1"/>
    <col min="13555" max="13555" width="20.7265625" style="8" customWidth="1"/>
    <col min="13556" max="13556" width="9.1796875" style="8" customWidth="1"/>
    <col min="13557" max="13806" width="11.453125" style="8"/>
    <col min="13807" max="13807" width="5.7265625" style="8" customWidth="1"/>
    <col min="13808" max="13808" width="8.7265625" style="8" customWidth="1"/>
    <col min="13809" max="13809" width="50.7265625" style="8" customWidth="1"/>
    <col min="13810" max="13810" width="5.7265625" style="8" customWidth="1"/>
    <col min="13811" max="13811" width="20.7265625" style="8" customWidth="1"/>
    <col min="13812" max="13812" width="9.1796875" style="8" customWidth="1"/>
    <col min="13813" max="14062" width="11.453125" style="8"/>
    <col min="14063" max="14063" width="5.7265625" style="8" customWidth="1"/>
    <col min="14064" max="14064" width="8.7265625" style="8" customWidth="1"/>
    <col min="14065" max="14065" width="50.7265625" style="8" customWidth="1"/>
    <col min="14066" max="14066" width="5.7265625" style="8" customWidth="1"/>
    <col min="14067" max="14067" width="20.7265625" style="8" customWidth="1"/>
    <col min="14068" max="14068" width="9.1796875" style="8" customWidth="1"/>
    <col min="14069" max="14318" width="11.453125" style="8"/>
    <col min="14319" max="14319" width="5.7265625" style="8" customWidth="1"/>
    <col min="14320" max="14320" width="8.7265625" style="8" customWidth="1"/>
    <col min="14321" max="14321" width="50.7265625" style="8" customWidth="1"/>
    <col min="14322" max="14322" width="5.7265625" style="8" customWidth="1"/>
    <col min="14323" max="14323" width="20.7265625" style="8" customWidth="1"/>
    <col min="14324" max="14324" width="9.1796875" style="8" customWidth="1"/>
    <col min="14325" max="14574" width="11.453125" style="8"/>
    <col min="14575" max="14575" width="5.7265625" style="8" customWidth="1"/>
    <col min="14576" max="14576" width="8.7265625" style="8" customWidth="1"/>
    <col min="14577" max="14577" width="50.7265625" style="8" customWidth="1"/>
    <col min="14578" max="14578" width="5.7265625" style="8" customWidth="1"/>
    <col min="14579" max="14579" width="20.7265625" style="8" customWidth="1"/>
    <col min="14580" max="14580" width="9.1796875" style="8" customWidth="1"/>
    <col min="14581" max="14830" width="11.453125" style="8"/>
    <col min="14831" max="14831" width="5.7265625" style="8" customWidth="1"/>
    <col min="14832" max="14832" width="8.7265625" style="8" customWidth="1"/>
    <col min="14833" max="14833" width="50.7265625" style="8" customWidth="1"/>
    <col min="14834" max="14834" width="5.7265625" style="8" customWidth="1"/>
    <col min="14835" max="14835" width="20.7265625" style="8" customWidth="1"/>
    <col min="14836" max="14836" width="9.1796875" style="8" customWidth="1"/>
    <col min="14837" max="15086" width="11.453125" style="8"/>
    <col min="15087" max="15087" width="5.7265625" style="8" customWidth="1"/>
    <col min="15088" max="15088" width="8.7265625" style="8" customWidth="1"/>
    <col min="15089" max="15089" width="50.7265625" style="8" customWidth="1"/>
    <col min="15090" max="15090" width="5.7265625" style="8" customWidth="1"/>
    <col min="15091" max="15091" width="20.7265625" style="8" customWidth="1"/>
    <col min="15092" max="15092" width="9.1796875" style="8" customWidth="1"/>
    <col min="15093" max="15342" width="11.453125" style="8"/>
    <col min="15343" max="15343" width="5.7265625" style="8" customWidth="1"/>
    <col min="15344" max="15344" width="8.7265625" style="8" customWidth="1"/>
    <col min="15345" max="15345" width="50.7265625" style="8" customWidth="1"/>
    <col min="15346" max="15346" width="5.7265625" style="8" customWidth="1"/>
    <col min="15347" max="15347" width="20.7265625" style="8" customWidth="1"/>
    <col min="15348" max="15348" width="9.1796875" style="8" customWidth="1"/>
    <col min="15349" max="15598" width="11.453125" style="8"/>
    <col min="15599" max="15599" width="5.7265625" style="8" customWidth="1"/>
    <col min="15600" max="15600" width="8.7265625" style="8" customWidth="1"/>
    <col min="15601" max="15601" width="50.7265625" style="8" customWidth="1"/>
    <col min="15602" max="15602" width="5.7265625" style="8" customWidth="1"/>
    <col min="15603" max="15603" width="20.7265625" style="8" customWidth="1"/>
    <col min="15604" max="15604" width="9.1796875" style="8" customWidth="1"/>
    <col min="15605" max="15854" width="11.453125" style="8"/>
    <col min="15855" max="15855" width="5.7265625" style="8" customWidth="1"/>
    <col min="15856" max="15856" width="8.7265625" style="8" customWidth="1"/>
    <col min="15857" max="15857" width="50.7265625" style="8" customWidth="1"/>
    <col min="15858" max="15858" width="5.7265625" style="8" customWidth="1"/>
    <col min="15859" max="15859" width="20.7265625" style="8" customWidth="1"/>
    <col min="15860" max="15860" width="9.1796875" style="8" customWidth="1"/>
    <col min="15861" max="16110" width="11.453125" style="8"/>
    <col min="16111" max="16111" width="5.7265625" style="8" customWidth="1"/>
    <col min="16112" max="16112" width="8.7265625" style="8" customWidth="1"/>
    <col min="16113" max="16113" width="50.7265625" style="8" customWidth="1"/>
    <col min="16114" max="16114" width="5.7265625" style="8" customWidth="1"/>
    <col min="16115" max="16115" width="20.7265625" style="8" customWidth="1"/>
    <col min="16116" max="16116" width="9.1796875" style="8" customWidth="1"/>
    <col min="16117" max="16384" width="11.453125" style="8"/>
  </cols>
  <sheetData>
    <row r="1" spans="1:10" s="5" customFormat="1" ht="19.5" customHeight="1" thickBot="1" x14ac:dyDescent="0.4">
      <c r="A1" s="1"/>
      <c r="B1" s="1"/>
      <c r="C1" s="2"/>
      <c r="D1" s="1"/>
      <c r="E1" s="1"/>
      <c r="F1" s="46"/>
      <c r="G1" s="3"/>
      <c r="H1" s="4"/>
      <c r="J1" s="6"/>
    </row>
    <row r="2" spans="1:10" ht="27" customHeight="1" x14ac:dyDescent="0.35">
      <c r="A2" s="59" t="s">
        <v>100</v>
      </c>
      <c r="B2" s="60"/>
      <c r="C2" s="60"/>
      <c r="D2" s="60"/>
      <c r="E2" s="60"/>
      <c r="F2" s="60"/>
      <c r="G2" s="61"/>
      <c r="J2" s="6"/>
    </row>
    <row r="3" spans="1:10" ht="27" customHeight="1" thickBot="1" x14ac:dyDescent="0.4">
      <c r="A3" s="62"/>
      <c r="B3" s="63"/>
      <c r="C3" s="63"/>
      <c r="D3" s="63"/>
      <c r="E3" s="63"/>
      <c r="F3" s="63"/>
      <c r="G3" s="64"/>
      <c r="J3" s="6"/>
    </row>
    <row r="4" spans="1:10" s="5" customFormat="1" ht="16.5" customHeight="1" x14ac:dyDescent="0.35">
      <c r="A4" s="65" t="s">
        <v>0</v>
      </c>
      <c r="B4" s="65" t="s">
        <v>1</v>
      </c>
      <c r="C4" s="65" t="s">
        <v>2</v>
      </c>
      <c r="D4" s="65" t="s">
        <v>3</v>
      </c>
      <c r="E4" s="65" t="s">
        <v>10</v>
      </c>
      <c r="F4" s="75" t="s">
        <v>11</v>
      </c>
      <c r="G4" s="67" t="s">
        <v>4</v>
      </c>
      <c r="H4" s="4"/>
      <c r="J4" s="6"/>
    </row>
    <row r="5" spans="1:10" s="5" customFormat="1" ht="16.5" customHeight="1" thickBot="1" x14ac:dyDescent="0.4">
      <c r="A5" s="66"/>
      <c r="B5" s="66"/>
      <c r="C5" s="66"/>
      <c r="D5" s="66"/>
      <c r="E5" s="66"/>
      <c r="F5" s="76"/>
      <c r="G5" s="68"/>
      <c r="H5" s="4"/>
      <c r="I5" s="4"/>
      <c r="J5" s="6"/>
    </row>
    <row r="6" spans="1:10" s="5" customFormat="1" ht="17.149999999999999" customHeight="1" x14ac:dyDescent="0.35">
      <c r="A6" s="9"/>
      <c r="B6" s="10"/>
      <c r="C6" s="11"/>
      <c r="D6" s="12"/>
      <c r="E6" s="12"/>
      <c r="F6" s="35"/>
      <c r="G6" s="13"/>
      <c r="H6" s="4"/>
      <c r="J6" s="14"/>
    </row>
    <row r="7" spans="1:10" s="5" customFormat="1" ht="17.149999999999999" customHeight="1" x14ac:dyDescent="0.35">
      <c r="A7" s="9"/>
      <c r="B7" s="15" t="s">
        <v>95</v>
      </c>
      <c r="C7" s="41" t="s">
        <v>94</v>
      </c>
      <c r="D7" s="12"/>
      <c r="E7" s="12"/>
      <c r="F7" s="35"/>
      <c r="G7" s="13"/>
      <c r="H7" s="4"/>
      <c r="J7" s="14"/>
    </row>
    <row r="8" spans="1:10" s="5" customFormat="1" ht="17.149999999999999" customHeight="1" x14ac:dyDescent="0.35">
      <c r="A8" s="9"/>
      <c r="B8" s="15"/>
      <c r="C8" s="11" t="s">
        <v>96</v>
      </c>
      <c r="D8" s="12" t="s">
        <v>62</v>
      </c>
      <c r="E8" s="33">
        <v>96000</v>
      </c>
      <c r="F8" s="35">
        <v>7</v>
      </c>
      <c r="G8" s="13">
        <f>E8*F8</f>
        <v>672000</v>
      </c>
      <c r="H8" s="4"/>
      <c r="J8" s="14"/>
    </row>
    <row r="9" spans="1:10" s="5" customFormat="1" ht="17.149999999999999" customHeight="1" x14ac:dyDescent="0.35">
      <c r="A9" s="9"/>
      <c r="B9" s="15"/>
      <c r="C9" s="11" t="s">
        <v>97</v>
      </c>
      <c r="D9" s="12" t="s">
        <v>62</v>
      </c>
      <c r="E9" s="33">
        <v>96000</v>
      </c>
      <c r="F9" s="35">
        <v>5</v>
      </c>
      <c r="G9" s="13">
        <f>E9*F9</f>
        <v>480000</v>
      </c>
      <c r="H9" s="4"/>
      <c r="J9" s="14"/>
    </row>
    <row r="10" spans="1:10" s="5" customFormat="1" ht="17.149999999999999" customHeight="1" x14ac:dyDescent="0.35">
      <c r="A10" s="9"/>
      <c r="B10" s="15"/>
      <c r="C10" s="25"/>
      <c r="D10" s="12"/>
      <c r="E10" s="33"/>
      <c r="F10" s="35"/>
      <c r="G10" s="13"/>
      <c r="H10" s="4"/>
      <c r="J10" s="14"/>
    </row>
    <row r="11" spans="1:10" s="5" customFormat="1" ht="17.149999999999999" customHeight="1" x14ac:dyDescent="0.35">
      <c r="A11" s="9"/>
      <c r="B11" s="15"/>
      <c r="C11" s="72" t="s">
        <v>99</v>
      </c>
      <c r="D11" s="73"/>
      <c r="E11" s="73"/>
      <c r="F11" s="74"/>
      <c r="G11" s="45">
        <f>SUM(G8:G9)</f>
        <v>1152000</v>
      </c>
      <c r="H11" s="4"/>
      <c r="I11" s="4">
        <f>G11/119.331742</f>
        <v>9653.7600196936692</v>
      </c>
      <c r="J11" s="14"/>
    </row>
    <row r="12" spans="1:10" s="5" customFormat="1" ht="17.149999999999999" customHeight="1" x14ac:dyDescent="0.35">
      <c r="A12" s="9"/>
      <c r="B12" s="15"/>
      <c r="C12" s="11"/>
      <c r="D12" s="12"/>
      <c r="E12" s="12"/>
      <c r="F12" s="35"/>
      <c r="G12" s="13"/>
      <c r="H12" s="4"/>
      <c r="J12" s="14"/>
    </row>
    <row r="13" spans="1:10" s="5" customFormat="1" ht="17.149999999999999" customHeight="1" x14ac:dyDescent="0.35">
      <c r="A13" s="9"/>
      <c r="B13" s="15" t="s">
        <v>93</v>
      </c>
      <c r="C13" s="41" t="s">
        <v>92</v>
      </c>
      <c r="D13" s="12"/>
      <c r="E13" s="12"/>
      <c r="F13" s="35"/>
      <c r="G13" s="13"/>
      <c r="H13" s="4"/>
      <c r="J13" s="14"/>
    </row>
    <row r="14" spans="1:10" s="5" customFormat="1" ht="17.149999999999999" customHeight="1" x14ac:dyDescent="0.35">
      <c r="A14" s="9"/>
      <c r="B14" s="15"/>
      <c r="C14" s="11" t="s">
        <v>63</v>
      </c>
      <c r="D14" s="12" t="s">
        <v>62</v>
      </c>
      <c r="E14" s="33">
        <f>1500*119.331742</f>
        <v>178997.61300000001</v>
      </c>
      <c r="F14" s="35">
        <v>3</v>
      </c>
      <c r="G14" s="13">
        <f>E14*F14</f>
        <v>536992.83900000004</v>
      </c>
      <c r="H14" s="4"/>
      <c r="J14" s="14"/>
    </row>
    <row r="15" spans="1:10" s="5" customFormat="1" ht="17.149999999999999" customHeight="1" x14ac:dyDescent="0.35">
      <c r="A15" s="9"/>
      <c r="B15" s="15"/>
      <c r="C15" s="11" t="s">
        <v>64</v>
      </c>
      <c r="D15" s="12" t="s">
        <v>62</v>
      </c>
      <c r="E15" s="33">
        <f>5000*119.331742</f>
        <v>596658.71000000008</v>
      </c>
      <c r="F15" s="35">
        <v>3</v>
      </c>
      <c r="G15" s="13">
        <f>E15*F15</f>
        <v>1789976.1300000004</v>
      </c>
      <c r="H15" s="4"/>
      <c r="J15" s="14"/>
    </row>
    <row r="16" spans="1:10" s="5" customFormat="1" ht="17.149999999999999" customHeight="1" x14ac:dyDescent="0.35">
      <c r="A16" s="9"/>
      <c r="B16" s="15"/>
      <c r="C16" s="25"/>
      <c r="D16" s="12"/>
      <c r="E16" s="33"/>
      <c r="F16" s="35"/>
      <c r="G16" s="13"/>
      <c r="H16" s="4"/>
      <c r="J16" s="14"/>
    </row>
    <row r="17" spans="1:10" s="5" customFormat="1" ht="17.149999999999999" customHeight="1" x14ac:dyDescent="0.35">
      <c r="A17" s="9"/>
      <c r="B17" s="15"/>
      <c r="C17" s="72" t="s">
        <v>98</v>
      </c>
      <c r="D17" s="73"/>
      <c r="E17" s="73"/>
      <c r="F17" s="74"/>
      <c r="G17" s="45">
        <f>SUM(G14:G15)</f>
        <v>2326968.9690000005</v>
      </c>
      <c r="H17" s="4"/>
      <c r="I17" s="4">
        <f>G17/119.331742</f>
        <v>19500.000000000004</v>
      </c>
      <c r="J17" s="14"/>
    </row>
    <row r="18" spans="1:10" s="5" customFormat="1" ht="17.149999999999999" customHeight="1" x14ac:dyDescent="0.35">
      <c r="A18" s="9"/>
      <c r="B18" s="15"/>
      <c r="C18" s="11"/>
      <c r="D18" s="12"/>
      <c r="E18" s="12"/>
      <c r="F18" s="35"/>
      <c r="G18" s="13"/>
      <c r="H18" s="4"/>
      <c r="J18" s="14"/>
    </row>
    <row r="19" spans="1:10" s="5" customFormat="1" ht="17.149999999999999" customHeight="1" x14ac:dyDescent="0.35">
      <c r="A19" s="9"/>
      <c r="B19" s="15" t="s">
        <v>89</v>
      </c>
      <c r="C19" s="41" t="s">
        <v>50</v>
      </c>
      <c r="D19" s="12"/>
      <c r="E19" s="12"/>
      <c r="F19" s="35"/>
      <c r="G19" s="13"/>
      <c r="H19" s="4"/>
      <c r="J19" s="14"/>
    </row>
    <row r="20" spans="1:10" s="5" customFormat="1" ht="17.149999999999999" customHeight="1" x14ac:dyDescent="0.35">
      <c r="A20" s="9"/>
      <c r="B20" s="15"/>
      <c r="C20" s="11" t="s">
        <v>49</v>
      </c>
      <c r="D20" s="12" t="s">
        <v>5</v>
      </c>
      <c r="E20" s="33">
        <f>1650*1.1</f>
        <v>1815.0000000000002</v>
      </c>
      <c r="F20" s="35">
        <v>2674</v>
      </c>
      <c r="G20" s="13">
        <f t="shared" ref="G20:G25" si="0">E20*F20</f>
        <v>4853310.0000000009</v>
      </c>
      <c r="H20" s="4"/>
      <c r="J20" s="14"/>
    </row>
    <row r="21" spans="1:10" s="5" customFormat="1" ht="17.149999999999999" customHeight="1" x14ac:dyDescent="0.35">
      <c r="A21" s="9"/>
      <c r="B21" s="15"/>
      <c r="C21" s="11" t="s">
        <v>30</v>
      </c>
      <c r="D21" s="12" t="s">
        <v>8</v>
      </c>
      <c r="E21" s="33">
        <v>500</v>
      </c>
      <c r="F21" s="35">
        <v>760</v>
      </c>
      <c r="G21" s="13">
        <f t="shared" si="0"/>
        <v>380000</v>
      </c>
      <c r="H21" s="4"/>
      <c r="J21" s="14"/>
    </row>
    <row r="22" spans="1:10" s="5" customFormat="1" ht="17.149999999999999" customHeight="1" x14ac:dyDescent="0.35">
      <c r="A22" s="9"/>
      <c r="B22" s="15"/>
      <c r="C22" s="11" t="s">
        <v>13</v>
      </c>
      <c r="D22" s="12" t="s">
        <v>15</v>
      </c>
      <c r="E22" s="33">
        <v>6000</v>
      </c>
      <c r="F22" s="35">
        <f>2674*0.06</f>
        <v>160.44</v>
      </c>
      <c r="G22" s="13">
        <f t="shared" si="0"/>
        <v>962640</v>
      </c>
      <c r="H22" s="4"/>
      <c r="J22" s="14"/>
    </row>
    <row r="23" spans="1:10" s="5" customFormat="1" ht="17.149999999999999" customHeight="1" x14ac:dyDescent="0.35">
      <c r="A23" s="9"/>
      <c r="B23" s="15"/>
      <c r="C23" s="11" t="s">
        <v>88</v>
      </c>
      <c r="D23" s="12" t="s">
        <v>15</v>
      </c>
      <c r="E23" s="33">
        <v>10200</v>
      </c>
      <c r="F23" s="35">
        <f>2674*0.08</f>
        <v>213.92000000000002</v>
      </c>
      <c r="G23" s="13">
        <f t="shared" si="0"/>
        <v>2181984</v>
      </c>
      <c r="H23" s="4"/>
      <c r="J23" s="14"/>
    </row>
    <row r="24" spans="1:10" s="5" customFormat="1" ht="17.149999999999999" customHeight="1" x14ac:dyDescent="0.35">
      <c r="A24" s="9"/>
      <c r="B24" s="15"/>
      <c r="C24" s="11" t="s">
        <v>14</v>
      </c>
      <c r="D24" s="12" t="s">
        <v>5</v>
      </c>
      <c r="E24" s="33">
        <v>1200</v>
      </c>
      <c r="F24" s="35">
        <v>2674</v>
      </c>
      <c r="G24" s="13">
        <f t="shared" si="0"/>
        <v>3208800</v>
      </c>
      <c r="H24" s="4"/>
      <c r="J24" s="14"/>
    </row>
    <row r="25" spans="1:10" s="5" customFormat="1" ht="17.149999999999999" customHeight="1" x14ac:dyDescent="0.35">
      <c r="A25" s="9"/>
      <c r="B25" s="15"/>
      <c r="C25" s="11" t="s">
        <v>6</v>
      </c>
      <c r="D25" s="12" t="s">
        <v>5</v>
      </c>
      <c r="E25" s="33">
        <v>4800</v>
      </c>
      <c r="F25" s="35">
        <v>2674</v>
      </c>
      <c r="G25" s="13">
        <f t="shared" si="0"/>
        <v>12835200</v>
      </c>
      <c r="H25" s="4"/>
      <c r="J25" s="14"/>
    </row>
    <row r="26" spans="1:10" s="5" customFormat="1" ht="17.149999999999999" customHeight="1" x14ac:dyDescent="0.35">
      <c r="A26" s="9"/>
      <c r="B26" s="15"/>
      <c r="C26" s="11" t="s">
        <v>7</v>
      </c>
      <c r="D26" s="12" t="s">
        <v>8</v>
      </c>
      <c r="E26" s="33">
        <v>7800</v>
      </c>
      <c r="F26" s="35">
        <f>380*2</f>
        <v>760</v>
      </c>
      <c r="G26" s="13">
        <f>E26*F26</f>
        <v>5928000</v>
      </c>
      <c r="H26" s="4"/>
      <c r="I26" s="16"/>
      <c r="J26" s="17"/>
    </row>
    <row r="27" spans="1:10" s="5" customFormat="1" ht="17.149999999999999" customHeight="1" x14ac:dyDescent="0.35">
      <c r="A27" s="9"/>
      <c r="B27" s="15"/>
      <c r="C27" s="11" t="s">
        <v>59</v>
      </c>
      <c r="D27" s="12" t="s">
        <v>8</v>
      </c>
      <c r="E27" s="33">
        <v>156</v>
      </c>
      <c r="F27" s="35">
        <f>760/2</f>
        <v>380</v>
      </c>
      <c r="G27" s="13">
        <f>E27*F27</f>
        <v>59280</v>
      </c>
      <c r="H27" s="4"/>
      <c r="I27" s="16"/>
      <c r="J27" s="17"/>
    </row>
    <row r="28" spans="1:10" s="5" customFormat="1" ht="17.149999999999999" customHeight="1" x14ac:dyDescent="0.35">
      <c r="A28" s="9"/>
      <c r="B28" s="15"/>
      <c r="C28" s="25"/>
      <c r="D28" s="12"/>
      <c r="E28" s="33"/>
      <c r="F28" s="35"/>
      <c r="G28" s="13"/>
      <c r="H28" s="4"/>
      <c r="I28" s="16"/>
      <c r="J28" s="17"/>
    </row>
    <row r="29" spans="1:10" s="5" customFormat="1" ht="17.149999999999999" customHeight="1" x14ac:dyDescent="0.35">
      <c r="A29" s="9"/>
      <c r="B29" s="15"/>
      <c r="C29" s="72" t="s">
        <v>52</v>
      </c>
      <c r="D29" s="73"/>
      <c r="E29" s="73"/>
      <c r="F29" s="74"/>
      <c r="G29" s="45">
        <f>SUM(G20:G27)</f>
        <v>30409214</v>
      </c>
      <c r="H29" s="4"/>
      <c r="I29" s="4">
        <f>G29/119.331742</f>
        <v>254829.21383985158</v>
      </c>
      <c r="J29" s="17"/>
    </row>
    <row r="30" spans="1:10" s="5" customFormat="1" ht="17.149999999999999" customHeight="1" x14ac:dyDescent="0.35">
      <c r="A30" s="9"/>
      <c r="B30" s="15"/>
      <c r="C30" s="11"/>
      <c r="D30" s="12"/>
      <c r="E30" s="33"/>
      <c r="F30" s="35"/>
      <c r="G30" s="13"/>
      <c r="H30" s="4"/>
      <c r="I30" s="16"/>
      <c r="J30" s="17"/>
    </row>
    <row r="31" spans="1:10" s="5" customFormat="1" ht="17.149999999999999" customHeight="1" x14ac:dyDescent="0.35">
      <c r="A31" s="9"/>
      <c r="B31" s="15" t="s">
        <v>90</v>
      </c>
      <c r="C31" s="41" t="s">
        <v>51</v>
      </c>
      <c r="D31" s="12"/>
      <c r="E31" s="12"/>
      <c r="F31" s="35"/>
      <c r="G31" s="13"/>
      <c r="H31" s="4"/>
      <c r="I31" s="16"/>
      <c r="J31" s="17"/>
    </row>
    <row r="32" spans="1:10" s="5" customFormat="1" ht="17.149999999999999" customHeight="1" x14ac:dyDescent="0.35">
      <c r="A32" s="9"/>
      <c r="B32" s="15"/>
      <c r="C32" s="11" t="s">
        <v>49</v>
      </c>
      <c r="D32" s="12" t="s">
        <v>5</v>
      </c>
      <c r="E32" s="33">
        <f>1650*1.1</f>
        <v>1815.0000000000002</v>
      </c>
      <c r="F32" s="35">
        <v>510</v>
      </c>
      <c r="G32" s="13">
        <f t="shared" ref="G32:G37" si="1">E32*F32</f>
        <v>925650.00000000012</v>
      </c>
      <c r="H32" s="4"/>
      <c r="I32" s="16"/>
      <c r="J32" s="17"/>
    </row>
    <row r="33" spans="1:10" s="5" customFormat="1" ht="17.149999999999999" customHeight="1" x14ac:dyDescent="0.35">
      <c r="A33" s="9"/>
      <c r="B33" s="15"/>
      <c r="C33" s="11" t="s">
        <v>30</v>
      </c>
      <c r="D33" s="12" t="s">
        <v>8</v>
      </c>
      <c r="E33" s="33">
        <v>500</v>
      </c>
      <c r="F33" s="35">
        <f>67+68.1+12.2+57.78</f>
        <v>205.07999999999998</v>
      </c>
      <c r="G33" s="13">
        <f t="shared" si="1"/>
        <v>102539.99999999999</v>
      </c>
      <c r="H33" s="4"/>
      <c r="I33" s="16"/>
      <c r="J33" s="17"/>
    </row>
    <row r="34" spans="1:10" s="5" customFormat="1" ht="17.149999999999999" customHeight="1" x14ac:dyDescent="0.35">
      <c r="A34" s="9"/>
      <c r="B34" s="15"/>
      <c r="C34" s="11" t="s">
        <v>13</v>
      </c>
      <c r="D34" s="12" t="s">
        <v>15</v>
      </c>
      <c r="E34" s="33">
        <v>6000</v>
      </c>
      <c r="F34" s="35">
        <f>510*0.06</f>
        <v>30.599999999999998</v>
      </c>
      <c r="G34" s="13">
        <f t="shared" si="1"/>
        <v>183600</v>
      </c>
      <c r="H34" s="4"/>
      <c r="I34" s="16"/>
      <c r="J34" s="17"/>
    </row>
    <row r="35" spans="1:10" s="5" customFormat="1" ht="17.149999999999999" customHeight="1" x14ac:dyDescent="0.35">
      <c r="A35" s="9"/>
      <c r="B35" s="15"/>
      <c r="C35" s="11" t="s">
        <v>88</v>
      </c>
      <c r="D35" s="12" t="s">
        <v>15</v>
      </c>
      <c r="E35" s="33">
        <v>10200</v>
      </c>
      <c r="F35" s="35">
        <f>510*0.08</f>
        <v>40.800000000000004</v>
      </c>
      <c r="G35" s="13">
        <f t="shared" si="1"/>
        <v>416160.00000000006</v>
      </c>
      <c r="H35" s="4"/>
      <c r="I35" s="16"/>
      <c r="J35" s="17"/>
    </row>
    <row r="36" spans="1:10" s="5" customFormat="1" ht="15.75" customHeight="1" x14ac:dyDescent="0.35">
      <c r="A36" s="9"/>
      <c r="B36" s="15"/>
      <c r="C36" s="11" t="s">
        <v>14</v>
      </c>
      <c r="D36" s="12" t="s">
        <v>5</v>
      </c>
      <c r="E36" s="33">
        <v>1200</v>
      </c>
      <c r="F36" s="35">
        <v>510</v>
      </c>
      <c r="G36" s="13">
        <f t="shared" si="1"/>
        <v>612000</v>
      </c>
      <c r="H36" s="4"/>
      <c r="I36" s="16"/>
      <c r="J36" s="17"/>
    </row>
    <row r="37" spans="1:10" s="5" customFormat="1" ht="17.149999999999999" customHeight="1" x14ac:dyDescent="0.35">
      <c r="A37" s="9"/>
      <c r="B37" s="15"/>
      <c r="C37" s="11" t="s">
        <v>6</v>
      </c>
      <c r="D37" s="12" t="s">
        <v>5</v>
      </c>
      <c r="E37" s="33">
        <v>4800</v>
      </c>
      <c r="F37" s="35">
        <v>510</v>
      </c>
      <c r="G37" s="13">
        <f t="shared" si="1"/>
        <v>2448000</v>
      </c>
      <c r="H37" s="4"/>
      <c r="I37" s="16"/>
      <c r="J37" s="17"/>
    </row>
    <row r="38" spans="1:10" s="5" customFormat="1" ht="17.149999999999999" customHeight="1" x14ac:dyDescent="0.35">
      <c r="A38" s="9"/>
      <c r="B38" s="15"/>
      <c r="C38" s="11" t="s">
        <v>7</v>
      </c>
      <c r="D38" s="12" t="s">
        <v>8</v>
      </c>
      <c r="E38" s="33">
        <v>7800</v>
      </c>
      <c r="F38" s="35">
        <v>205</v>
      </c>
      <c r="G38" s="13">
        <f>E38*F38</f>
        <v>1599000</v>
      </c>
      <c r="H38" s="4"/>
      <c r="I38" s="16"/>
      <c r="J38" s="17"/>
    </row>
    <row r="39" spans="1:10" s="5" customFormat="1" ht="17.149999999999999" customHeight="1" x14ac:dyDescent="0.35">
      <c r="A39" s="9"/>
      <c r="B39" s="15"/>
      <c r="C39" s="11" t="s">
        <v>58</v>
      </c>
      <c r="D39" s="12" t="s">
        <v>8</v>
      </c>
      <c r="E39" s="33">
        <v>156</v>
      </c>
      <c r="F39" s="35">
        <v>205</v>
      </c>
      <c r="G39" s="13">
        <f>E39*F39</f>
        <v>31980</v>
      </c>
      <c r="H39" s="4"/>
      <c r="I39" s="16"/>
      <c r="J39" s="17"/>
    </row>
    <row r="40" spans="1:10" s="5" customFormat="1" ht="17.149999999999999" customHeight="1" x14ac:dyDescent="0.35">
      <c r="A40" s="9"/>
      <c r="B40" s="15"/>
      <c r="C40" s="25"/>
      <c r="D40" s="12"/>
      <c r="E40" s="33"/>
      <c r="F40" s="35"/>
      <c r="G40" s="13"/>
      <c r="H40" s="4"/>
      <c r="I40" s="16"/>
      <c r="J40" s="17"/>
    </row>
    <row r="41" spans="1:10" s="5" customFormat="1" ht="17.149999999999999" customHeight="1" x14ac:dyDescent="0.35">
      <c r="A41" s="9"/>
      <c r="B41" s="15"/>
      <c r="C41" s="72" t="s">
        <v>53</v>
      </c>
      <c r="D41" s="73"/>
      <c r="E41" s="73"/>
      <c r="F41" s="74"/>
      <c r="G41" s="45">
        <f>SUM(G32:G38)</f>
        <v>6286950</v>
      </c>
      <c r="H41" s="4"/>
      <c r="I41" s="4">
        <f>G41/119.331742</f>
        <v>52684.641107476666</v>
      </c>
      <c r="J41" s="17"/>
    </row>
    <row r="42" spans="1:10" s="5" customFormat="1" ht="17.149999999999999" customHeight="1" x14ac:dyDescent="0.35">
      <c r="A42" s="9"/>
      <c r="B42" s="15"/>
      <c r="C42" s="11"/>
      <c r="D42" s="12"/>
      <c r="E42" s="33"/>
      <c r="F42" s="35"/>
      <c r="G42" s="13"/>
      <c r="H42" s="4"/>
      <c r="I42" s="16"/>
      <c r="J42" s="17"/>
    </row>
    <row r="43" spans="1:10" s="5" customFormat="1" ht="17.149999999999999" customHeight="1" x14ac:dyDescent="0.35">
      <c r="A43" s="9"/>
      <c r="B43" s="15" t="s">
        <v>91</v>
      </c>
      <c r="C43" s="41" t="s">
        <v>54</v>
      </c>
      <c r="D43" s="12"/>
      <c r="E43" s="33"/>
      <c r="F43" s="35"/>
      <c r="G43" s="13"/>
      <c r="H43" s="4"/>
      <c r="I43" s="16"/>
      <c r="J43" s="17"/>
    </row>
    <row r="44" spans="1:10" s="5" customFormat="1" ht="17.149999999999999" customHeight="1" x14ac:dyDescent="0.35">
      <c r="A44" s="9"/>
      <c r="B44" s="15"/>
      <c r="C44" s="11" t="s">
        <v>29</v>
      </c>
      <c r="D44" s="12" t="s">
        <v>5</v>
      </c>
      <c r="E44" s="33">
        <v>2280</v>
      </c>
      <c r="F44" s="35">
        <v>206</v>
      </c>
      <c r="G44" s="13">
        <f t="shared" ref="G44:G49" si="2">E44*F44</f>
        <v>469680</v>
      </c>
      <c r="H44" s="4"/>
      <c r="I44" s="16"/>
      <c r="J44" s="17"/>
    </row>
    <row r="45" spans="1:10" s="5" customFormat="1" ht="17.149999999999999" customHeight="1" x14ac:dyDescent="0.35">
      <c r="A45" s="9"/>
      <c r="B45" s="15"/>
      <c r="C45" s="11" t="s">
        <v>28</v>
      </c>
      <c r="D45" s="12" t="s">
        <v>15</v>
      </c>
      <c r="E45" s="33">
        <v>6000</v>
      </c>
      <c r="F45" s="35">
        <f>206*0.35</f>
        <v>72.099999999999994</v>
      </c>
      <c r="G45" s="13">
        <f t="shared" si="2"/>
        <v>432599.99999999994</v>
      </c>
      <c r="H45" s="4"/>
      <c r="I45" s="16"/>
      <c r="J45" s="17"/>
    </row>
    <row r="46" spans="1:10" s="5" customFormat="1" ht="17.149999999999999" customHeight="1" x14ac:dyDescent="0.35">
      <c r="A46" s="9"/>
      <c r="B46" s="15"/>
      <c r="C46" s="11" t="s">
        <v>88</v>
      </c>
      <c r="D46" s="12" t="s">
        <v>15</v>
      </c>
      <c r="E46" s="33">
        <v>10200</v>
      </c>
      <c r="F46" s="35">
        <f>206*0.08</f>
        <v>16.48</v>
      </c>
      <c r="G46" s="13">
        <f t="shared" si="2"/>
        <v>168096</v>
      </c>
      <c r="H46" s="4"/>
      <c r="I46" s="16"/>
    </row>
    <row r="47" spans="1:10" s="5" customFormat="1" ht="17.149999999999999" customHeight="1" x14ac:dyDescent="0.35">
      <c r="A47" s="9"/>
      <c r="B47" s="15"/>
      <c r="C47" s="11" t="s">
        <v>14</v>
      </c>
      <c r="D47" s="12" t="s">
        <v>5</v>
      </c>
      <c r="E47" s="33">
        <v>1200</v>
      </c>
      <c r="F47" s="35">
        <v>206</v>
      </c>
      <c r="G47" s="13">
        <f t="shared" si="2"/>
        <v>247200</v>
      </c>
      <c r="H47" s="4"/>
      <c r="I47" s="16"/>
    </row>
    <row r="48" spans="1:10" s="5" customFormat="1" ht="17.149999999999999" customHeight="1" x14ac:dyDescent="0.35">
      <c r="A48" s="9"/>
      <c r="B48" s="15"/>
      <c r="C48" s="11" t="s">
        <v>6</v>
      </c>
      <c r="D48" s="12" t="s">
        <v>5</v>
      </c>
      <c r="E48" s="33">
        <f>K85</f>
        <v>4800</v>
      </c>
      <c r="F48" s="35">
        <v>206</v>
      </c>
      <c r="G48" s="13">
        <f t="shared" si="2"/>
        <v>988800</v>
      </c>
      <c r="H48" s="4"/>
      <c r="I48" s="16"/>
    </row>
    <row r="49" spans="1:12" s="5" customFormat="1" ht="17.149999999999999" customHeight="1" x14ac:dyDescent="0.35">
      <c r="A49" s="9"/>
      <c r="B49" s="15"/>
      <c r="C49" s="11" t="s">
        <v>7</v>
      </c>
      <c r="D49" s="12" t="s">
        <v>8</v>
      </c>
      <c r="E49" s="33">
        <v>7800</v>
      </c>
      <c r="F49" s="35">
        <f>121*2</f>
        <v>242</v>
      </c>
      <c r="G49" s="13">
        <f t="shared" si="2"/>
        <v>1887600</v>
      </c>
      <c r="H49" s="4"/>
      <c r="I49" s="16"/>
    </row>
    <row r="50" spans="1:12" s="5" customFormat="1" ht="17.149999999999999" customHeight="1" x14ac:dyDescent="0.35">
      <c r="A50" s="9"/>
      <c r="B50" s="15"/>
      <c r="C50" s="11" t="s">
        <v>56</v>
      </c>
      <c r="D50" s="12" t="s">
        <v>5</v>
      </c>
      <c r="E50" s="33">
        <v>780</v>
      </c>
      <c r="F50" s="35">
        <v>2.5</v>
      </c>
      <c r="G50" s="13">
        <f>E50*F50</f>
        <v>1950</v>
      </c>
      <c r="H50" s="4"/>
      <c r="I50" s="16"/>
    </row>
    <row r="51" spans="1:12" s="5" customFormat="1" ht="17.149999999999999" customHeight="1" x14ac:dyDescent="0.35">
      <c r="A51" s="9"/>
      <c r="B51" s="15"/>
      <c r="C51" s="72" t="s">
        <v>53</v>
      </c>
      <c r="D51" s="73"/>
      <c r="E51" s="73"/>
      <c r="F51" s="74"/>
      <c r="G51" s="45">
        <f>SUM(G43:G49)</f>
        <v>4193976</v>
      </c>
      <c r="H51" s="4"/>
      <c r="I51" s="4">
        <f>G51/119.331742</f>
        <v>35145.51895169686</v>
      </c>
    </row>
    <row r="52" spans="1:12" s="5" customFormat="1" ht="17.149999999999999" customHeight="1" x14ac:dyDescent="0.35">
      <c r="A52" s="9"/>
      <c r="B52" s="15"/>
      <c r="C52" s="43"/>
      <c r="D52" s="43"/>
      <c r="E52" s="43"/>
      <c r="F52" s="47"/>
      <c r="G52" s="42"/>
      <c r="H52" s="4"/>
      <c r="I52" s="4"/>
    </row>
    <row r="53" spans="1:12" s="5" customFormat="1" ht="17.149999999999999" customHeight="1" x14ac:dyDescent="0.35">
      <c r="A53" s="9"/>
      <c r="B53" s="15" t="s">
        <v>91</v>
      </c>
      <c r="C53" s="41" t="s">
        <v>55</v>
      </c>
      <c r="D53" s="12"/>
      <c r="E53" s="33"/>
      <c r="F53" s="35"/>
      <c r="G53" s="13"/>
      <c r="H53" s="4"/>
      <c r="I53" s="4"/>
    </row>
    <row r="54" spans="1:12" s="5" customFormat="1" ht="17.149999999999999" customHeight="1" x14ac:dyDescent="0.35">
      <c r="A54" s="9"/>
      <c r="B54" s="15"/>
      <c r="C54" s="11" t="s">
        <v>49</v>
      </c>
      <c r="D54" s="12" t="s">
        <v>5</v>
      </c>
      <c r="E54" s="33">
        <f>1650*1.1</f>
        <v>1815.0000000000002</v>
      </c>
      <c r="F54" s="35">
        <v>347</v>
      </c>
      <c r="G54" s="13">
        <f>E54*F54</f>
        <v>629805.00000000012</v>
      </c>
      <c r="H54" s="4"/>
      <c r="I54" s="16"/>
      <c r="J54" s="17"/>
    </row>
    <row r="55" spans="1:12" s="5" customFormat="1" ht="17.149999999999999" customHeight="1" x14ac:dyDescent="0.35">
      <c r="A55" s="9"/>
      <c r="B55" s="15"/>
      <c r="C55" s="11" t="s">
        <v>30</v>
      </c>
      <c r="D55" s="12" t="s">
        <v>8</v>
      </c>
      <c r="E55" s="33">
        <v>500</v>
      </c>
      <c r="F55" s="35">
        <f>87/2</f>
        <v>43.5</v>
      </c>
      <c r="G55" s="13">
        <f t="shared" ref="G55:G60" si="3">E55*F55</f>
        <v>21750</v>
      </c>
      <c r="H55" s="4"/>
      <c r="I55" s="4"/>
    </row>
    <row r="56" spans="1:12" s="5" customFormat="1" ht="17.149999999999999" customHeight="1" x14ac:dyDescent="0.35">
      <c r="A56" s="9"/>
      <c r="B56" s="15"/>
      <c r="C56" s="11" t="s">
        <v>13</v>
      </c>
      <c r="D56" s="12" t="s">
        <v>15</v>
      </c>
      <c r="E56" s="33">
        <v>6000</v>
      </c>
      <c r="F56" s="35">
        <f>347*0.06</f>
        <v>20.82</v>
      </c>
      <c r="G56" s="13">
        <f t="shared" si="3"/>
        <v>124920</v>
      </c>
      <c r="H56" s="4"/>
      <c r="I56" s="4"/>
    </row>
    <row r="57" spans="1:12" s="5" customFormat="1" ht="17.149999999999999" customHeight="1" x14ac:dyDescent="0.35">
      <c r="A57" s="9"/>
      <c r="B57" s="15"/>
      <c r="C57" s="11" t="s">
        <v>88</v>
      </c>
      <c r="D57" s="12" t="s">
        <v>15</v>
      </c>
      <c r="E57" s="33">
        <v>10200</v>
      </c>
      <c r="F57" s="35">
        <f>347*0.08</f>
        <v>27.76</v>
      </c>
      <c r="G57" s="13">
        <f t="shared" si="3"/>
        <v>283152</v>
      </c>
      <c r="H57" s="4"/>
      <c r="I57" s="4"/>
    </row>
    <row r="58" spans="1:12" s="5" customFormat="1" ht="17.149999999999999" customHeight="1" x14ac:dyDescent="0.35">
      <c r="A58" s="9"/>
      <c r="B58" s="15"/>
      <c r="C58" s="11" t="s">
        <v>14</v>
      </c>
      <c r="D58" s="12" t="s">
        <v>5</v>
      </c>
      <c r="E58" s="33">
        <v>1200</v>
      </c>
      <c r="F58" s="35">
        <v>347</v>
      </c>
      <c r="G58" s="13">
        <f t="shared" si="3"/>
        <v>416400</v>
      </c>
      <c r="H58" s="4"/>
      <c r="I58" s="4"/>
    </row>
    <row r="59" spans="1:12" s="5" customFormat="1" ht="17.149999999999999" customHeight="1" x14ac:dyDescent="0.35">
      <c r="A59" s="9"/>
      <c r="B59" s="15"/>
      <c r="C59" s="11" t="s">
        <v>6</v>
      </c>
      <c r="D59" s="12" t="s">
        <v>5</v>
      </c>
      <c r="E59" s="33">
        <f>K97</f>
        <v>0</v>
      </c>
      <c r="F59" s="35">
        <v>347</v>
      </c>
      <c r="G59" s="13">
        <f t="shared" si="3"/>
        <v>0</v>
      </c>
      <c r="H59" s="4"/>
      <c r="I59" s="4"/>
    </row>
    <row r="60" spans="1:12" s="5" customFormat="1" ht="17.149999999999999" customHeight="1" x14ac:dyDescent="0.35">
      <c r="A60" s="9"/>
      <c r="B60" s="15"/>
      <c r="C60" s="11" t="s">
        <v>7</v>
      </c>
      <c r="D60" s="12" t="s">
        <v>8</v>
      </c>
      <c r="E60" s="33">
        <v>7800</v>
      </c>
      <c r="F60" s="35">
        <v>87</v>
      </c>
      <c r="G60" s="13">
        <f t="shared" si="3"/>
        <v>678600</v>
      </c>
      <c r="H60" s="4"/>
      <c r="I60" s="4"/>
    </row>
    <row r="61" spans="1:12" s="5" customFormat="1" ht="17.149999999999999" customHeight="1" x14ac:dyDescent="0.35">
      <c r="A61" s="9"/>
      <c r="B61" s="15"/>
      <c r="C61" s="11" t="s">
        <v>56</v>
      </c>
      <c r="D61" s="12" t="s">
        <v>5</v>
      </c>
      <c r="E61" s="33">
        <v>780</v>
      </c>
      <c r="F61" s="35">
        <v>2.5</v>
      </c>
      <c r="G61" s="13">
        <f>E61*F61</f>
        <v>1950</v>
      </c>
      <c r="H61" s="4"/>
      <c r="I61" s="4"/>
    </row>
    <row r="62" spans="1:12" s="5" customFormat="1" ht="17.149999999999999" customHeight="1" x14ac:dyDescent="0.35">
      <c r="A62" s="9"/>
      <c r="B62" s="15"/>
      <c r="C62" s="72" t="s">
        <v>53</v>
      </c>
      <c r="D62" s="73"/>
      <c r="E62" s="73"/>
      <c r="F62" s="74"/>
      <c r="G62" s="45">
        <f>SUM(G53:G60)</f>
        <v>2154627</v>
      </c>
      <c r="H62" s="4"/>
      <c r="I62" s="4">
        <f>G62/119.331742</f>
        <v>18055.774296833777</v>
      </c>
    </row>
    <row r="63" spans="1:12" s="5" customFormat="1" ht="17.149999999999999" customHeight="1" thickBot="1" x14ac:dyDescent="0.4">
      <c r="A63" s="9"/>
      <c r="B63" s="18"/>
      <c r="C63" s="11"/>
      <c r="D63" s="12"/>
      <c r="E63" s="12"/>
      <c r="F63" s="35"/>
      <c r="G63" s="19"/>
      <c r="H63" s="4"/>
      <c r="J63" s="6"/>
    </row>
    <row r="64" spans="1:12" s="5" customFormat="1" ht="19.5" customHeight="1" thickBot="1" x14ac:dyDescent="0.4">
      <c r="A64" s="70" t="s">
        <v>12</v>
      </c>
      <c r="B64" s="71"/>
      <c r="C64" s="71"/>
      <c r="D64" s="71"/>
      <c r="E64" s="32"/>
      <c r="F64" s="48" t="s">
        <v>23</v>
      </c>
      <c r="G64" s="36">
        <f>G11+G17+G29+G41+G51+G62</f>
        <v>46523735.968999997</v>
      </c>
      <c r="H64" s="4"/>
      <c r="J64" s="69" t="s">
        <v>27</v>
      </c>
      <c r="K64" s="69"/>
      <c r="L64" s="8"/>
    </row>
    <row r="65" spans="1:12" s="5" customFormat="1" ht="19.5" customHeight="1" x14ac:dyDescent="0.35">
      <c r="A65" s="23"/>
      <c r="B65" s="1"/>
      <c r="C65" s="2"/>
      <c r="D65" s="1"/>
      <c r="E65" s="1"/>
      <c r="F65" s="46" t="s">
        <v>24</v>
      </c>
      <c r="G65" s="38">
        <f>G64*1.06</f>
        <v>49315160.12714</v>
      </c>
      <c r="H65" s="4"/>
      <c r="J65" s="8" t="s">
        <v>16</v>
      </c>
      <c r="K65" s="31">
        <v>6000</v>
      </c>
      <c r="L65" s="8"/>
    </row>
    <row r="66" spans="1:12" s="5" customFormat="1" ht="19.5" customHeight="1" thickBot="1" x14ac:dyDescent="0.4">
      <c r="A66" s="44"/>
      <c r="B66" s="20"/>
      <c r="C66" s="21"/>
      <c r="D66" s="22"/>
      <c r="E66" s="22"/>
      <c r="F66" s="49" t="s">
        <v>25</v>
      </c>
      <c r="G66" s="40">
        <f>G65/119.331742</f>
        <v>413261.04270848574</v>
      </c>
      <c r="H66" s="4"/>
      <c r="J66" s="30"/>
      <c r="K66" s="8"/>
      <c r="L66" s="8" t="s">
        <v>19</v>
      </c>
    </row>
    <row r="67" spans="1:12" s="5" customFormat="1" ht="19.5" customHeight="1" x14ac:dyDescent="0.35">
      <c r="A67" s="23"/>
      <c r="B67" s="1"/>
      <c r="C67" s="2"/>
      <c r="D67" s="1"/>
      <c r="E67" s="1"/>
      <c r="F67" s="46"/>
      <c r="G67" s="3"/>
      <c r="H67" s="4"/>
      <c r="J67" s="8" t="s">
        <v>18</v>
      </c>
      <c r="K67" s="8">
        <v>206</v>
      </c>
      <c r="L67" s="34">
        <f>K67*0.35</f>
        <v>72.099999999999994</v>
      </c>
    </row>
    <row r="68" spans="1:12" s="5" customFormat="1" ht="17.149999999999999" customHeight="1" x14ac:dyDescent="0.35">
      <c r="A68" s="9"/>
      <c r="B68" s="24"/>
      <c r="C68" s="25"/>
      <c r="D68" s="12"/>
      <c r="E68" s="12"/>
      <c r="F68" s="35"/>
      <c r="G68" s="3"/>
      <c r="H68" s="4"/>
    </row>
    <row r="69" spans="1:12" ht="15.5" x14ac:dyDescent="0.35">
      <c r="A69" s="12"/>
      <c r="B69" s="26"/>
      <c r="C69" s="26"/>
      <c r="D69" s="27"/>
      <c r="E69" s="27"/>
      <c r="F69" s="50"/>
      <c r="G69" s="3"/>
    </row>
    <row r="70" spans="1:12" ht="15.5" x14ac:dyDescent="0.35">
      <c r="A70" s="12"/>
      <c r="B70" s="26"/>
      <c r="C70" s="26"/>
      <c r="D70" s="27"/>
      <c r="E70" s="27"/>
      <c r="F70" s="50"/>
      <c r="G70" s="3"/>
    </row>
    <row r="71" spans="1:12" ht="15.5" x14ac:dyDescent="0.35">
      <c r="A71" s="12"/>
      <c r="B71" s="24"/>
      <c r="C71" s="25"/>
      <c r="D71" s="27"/>
      <c r="E71" s="27"/>
      <c r="F71" s="50"/>
      <c r="G71" s="3"/>
      <c r="J71" s="69" t="s">
        <v>26</v>
      </c>
      <c r="K71" s="69"/>
    </row>
    <row r="72" spans="1:12" ht="16.5" customHeight="1" x14ac:dyDescent="0.35">
      <c r="A72" s="12"/>
      <c r="B72" s="12"/>
      <c r="C72" s="25"/>
      <c r="D72" s="27"/>
      <c r="E72" s="27"/>
      <c r="F72" s="50"/>
      <c r="G72" s="3"/>
      <c r="J72" s="8" t="s">
        <v>16</v>
      </c>
      <c r="K72" s="31">
        <v>6000</v>
      </c>
    </row>
    <row r="73" spans="1:12" ht="30" customHeight="1" x14ac:dyDescent="0.35">
      <c r="A73" s="12"/>
      <c r="B73" s="12"/>
      <c r="C73" s="25"/>
      <c r="D73" s="27"/>
      <c r="E73" s="27"/>
      <c r="F73" s="50"/>
      <c r="G73" s="3"/>
      <c r="J73" s="30" t="s">
        <v>17</v>
      </c>
      <c r="K73" s="8">
        <v>660</v>
      </c>
      <c r="L73" s="8" t="s">
        <v>19</v>
      </c>
    </row>
    <row r="74" spans="1:12" ht="30" customHeight="1" x14ac:dyDescent="0.35">
      <c r="A74" s="12"/>
      <c r="B74" s="12"/>
      <c r="C74" s="25"/>
      <c r="D74" s="27"/>
      <c r="E74" s="27"/>
      <c r="F74" s="50"/>
      <c r="G74" s="3"/>
      <c r="J74" s="8" t="s">
        <v>18</v>
      </c>
      <c r="K74" s="8">
        <f>2647+412</f>
        <v>3059</v>
      </c>
      <c r="L74" s="34">
        <f>K74*0.06</f>
        <v>183.54</v>
      </c>
    </row>
    <row r="75" spans="1:12" ht="15.5" x14ac:dyDescent="0.35">
      <c r="A75" s="12"/>
      <c r="B75" s="12"/>
      <c r="C75" s="25"/>
      <c r="D75" s="27"/>
      <c r="E75" s="27"/>
      <c r="F75" s="50"/>
      <c r="G75" s="3"/>
    </row>
    <row r="76" spans="1:12" ht="15.5" x14ac:dyDescent="0.35">
      <c r="A76" s="12"/>
      <c r="B76" s="12"/>
      <c r="C76" s="25"/>
      <c r="D76" s="27"/>
      <c r="E76" s="27"/>
      <c r="F76" s="50"/>
      <c r="G76" s="3"/>
    </row>
    <row r="77" spans="1:12" ht="15.5" x14ac:dyDescent="0.35">
      <c r="A77" s="12"/>
      <c r="B77" s="12"/>
      <c r="C77" s="25"/>
      <c r="D77" s="27"/>
      <c r="E77" s="27"/>
      <c r="F77" s="50"/>
      <c r="G77" s="3"/>
      <c r="J77" s="69" t="s">
        <v>20</v>
      </c>
      <c r="K77" s="69"/>
    </row>
    <row r="78" spans="1:12" ht="15.5" x14ac:dyDescent="0.35">
      <c r="A78" s="12"/>
      <c r="B78" s="12"/>
      <c r="C78" s="25"/>
      <c r="D78" s="27"/>
      <c r="E78" s="27"/>
      <c r="F78" s="50"/>
      <c r="G78" s="3"/>
      <c r="J78" s="8" t="s">
        <v>16</v>
      </c>
      <c r="K78" s="31">
        <f>1530/0.15</f>
        <v>10200</v>
      </c>
    </row>
    <row r="79" spans="1:12" ht="39" x14ac:dyDescent="0.35">
      <c r="A79" s="12"/>
      <c r="B79" s="24"/>
      <c r="C79" s="25"/>
      <c r="D79" s="27"/>
      <c r="E79" s="27"/>
      <c r="F79" s="50"/>
      <c r="G79" s="3"/>
      <c r="J79" s="30" t="s">
        <v>21</v>
      </c>
      <c r="K79" s="8">
        <v>1530</v>
      </c>
      <c r="L79" s="8" t="s">
        <v>19</v>
      </c>
    </row>
    <row r="80" spans="1:12" ht="15.5" x14ac:dyDescent="0.35">
      <c r="A80" s="12"/>
      <c r="B80" s="24"/>
      <c r="C80" s="25"/>
      <c r="D80" s="12"/>
      <c r="E80" s="12"/>
      <c r="F80" s="35"/>
      <c r="G80" s="3"/>
      <c r="J80" s="8" t="s">
        <v>18</v>
      </c>
      <c r="K80" s="8">
        <f>2647+412+206</f>
        <v>3265</v>
      </c>
      <c r="L80" s="34">
        <f>K80*0.15</f>
        <v>489.75</v>
      </c>
    </row>
    <row r="81" spans="1:12" ht="15.5" x14ac:dyDescent="0.35">
      <c r="A81" s="12"/>
      <c r="B81" s="24"/>
      <c r="C81" s="25"/>
      <c r="D81" s="12"/>
      <c r="E81" s="12"/>
      <c r="F81" s="35"/>
      <c r="G81" s="3"/>
    </row>
    <row r="83" spans="1:12" x14ac:dyDescent="0.35">
      <c r="J83" s="69" t="s">
        <v>22</v>
      </c>
      <c r="K83" s="69"/>
    </row>
    <row r="84" spans="1:12" x14ac:dyDescent="0.35">
      <c r="J84" s="8" t="s">
        <v>16</v>
      </c>
      <c r="K84" s="31">
        <f>4800/0.056</f>
        <v>85714.28571428571</v>
      </c>
    </row>
    <row r="85" spans="1:12" ht="39" x14ac:dyDescent="0.35">
      <c r="J85" s="30" t="s">
        <v>17</v>
      </c>
      <c r="K85" s="8">
        <v>4800</v>
      </c>
      <c r="L85" s="8" t="s">
        <v>19</v>
      </c>
    </row>
    <row r="86" spans="1:12" x14ac:dyDescent="0.35">
      <c r="J86" s="8" t="s">
        <v>18</v>
      </c>
      <c r="K86" s="8">
        <f>2647+412+206</f>
        <v>3265</v>
      </c>
      <c r="L86" s="34">
        <f>K86*0.06</f>
        <v>195.9</v>
      </c>
    </row>
  </sheetData>
  <mergeCells count="19">
    <mergeCell ref="C62:F62"/>
    <mergeCell ref="C17:F17"/>
    <mergeCell ref="C11:F11"/>
    <mergeCell ref="J83:K83"/>
    <mergeCell ref="J64:K64"/>
    <mergeCell ref="C29:F29"/>
    <mergeCell ref="A2:G3"/>
    <mergeCell ref="A4:A5"/>
    <mergeCell ref="B4:B5"/>
    <mergeCell ref="C4:C5"/>
    <mergeCell ref="D4:D5"/>
    <mergeCell ref="G4:G5"/>
    <mergeCell ref="A64:D64"/>
    <mergeCell ref="E4:E5"/>
    <mergeCell ref="F4:F5"/>
    <mergeCell ref="J71:K71"/>
    <mergeCell ref="J77:K77"/>
    <mergeCell ref="C41:F41"/>
    <mergeCell ref="C51:F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Récapitulatif</vt:lpstr>
      <vt:lpstr>ST 1 - Parking 8 places</vt:lpstr>
      <vt:lpstr>ST 2 - trottoir piéton</vt:lpstr>
      <vt:lpstr>ST 3 - reprises de voiries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2024-10-14T04:50:18Z</dcterms:modified>
</cp:coreProperties>
</file>