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defaultThemeVersion="124226"/>
  <mc:AlternateContent xmlns:mc="http://schemas.openxmlformats.org/markup-compatibility/2006">
    <mc:Choice Requires="x15">
      <x15ac:absPath xmlns:x15ac="http://schemas.microsoft.com/office/spreadsheetml/2010/11/ac" url="U:\01 Armoire_a_plans\2024\224004 Maison arrêt 51 REIMS refonte poste central_Atelier G5\07 Pièces écrites\"/>
    </mc:Choice>
  </mc:AlternateContent>
  <xr:revisionPtr revIDLastSave="0" documentId="13_ncr:1_{49787DB9-5D52-4AF6-8331-BF27A4BE2B75}" xr6:coauthVersionLast="47" xr6:coauthVersionMax="47" xr10:uidLastSave="{00000000-0000-0000-0000-000000000000}"/>
  <bookViews>
    <workbookView xWindow="-120" yWindow="-120" windowWidth="29040" windowHeight="17640" activeTab="1" xr2:uid="{00000000-000D-0000-FFFF-FFFF00000000}"/>
  </bookViews>
  <sheets>
    <sheet name="Page de garde" sheetId="1" r:id="rId1"/>
    <sheet name="DPGF" sheetId="2" r:id="rId2"/>
    <sheet name="Paramètres" sheetId="3" state="hidden" r:id="rId3"/>
    <sheet name="Version" sheetId="4" state="hidden" r:id="rId4"/>
    <sheet name="Coordonnées Entreprise" sheetId="5" r:id="rId5"/>
    <sheet name="Prestations supplémentaires" sheetId="6" r:id="rId6"/>
  </sheets>
  <definedNames>
    <definedName name="CODELOT">Paramètres!$C$9</definedName>
    <definedName name="CPVILLEDOSSIER">Paramètres!$C$26:$J$26</definedName>
    <definedName name="DATEVALEUR">Paramètres!$C$13</definedName>
    <definedName name="_xlnm.Print_Titles" localSheetId="1">DPGF!$1:$3</definedName>
    <definedName name="INDICELOT">Paramètres!$C$17</definedName>
    <definedName name="NUMDOSSIER">Paramètres!$C$7</definedName>
    <definedName name="OBSERVATIONCONSULTE">'Coordonnées Entreprise'!$C$28:$J$28</definedName>
    <definedName name="PARCELLEDOSSIER">Paramètres!$C$28:$J$28</definedName>
    <definedName name="PHASELOT">Paramètres!$C$15</definedName>
    <definedName name="RUEDOSSIER">Paramètres!$C$24:$J$24</definedName>
    <definedName name="TAUXTVA1">Paramètres!$C$19</definedName>
    <definedName name="TAUXTVA2">Paramètres!$C$20</definedName>
    <definedName name="TAUXTVA3">Paramètres!$C$21</definedName>
    <definedName name="TAUXTVA4">Paramètres!$C$22</definedName>
    <definedName name="TIERSADRSSPOS">'Coordonnées Entreprise'!$C$8:$J$8</definedName>
    <definedName name="TIERSBTPOS">'Coordonnées Entreprise'!$C$16:$J$16</definedName>
    <definedName name="TIERSCONTACT">'Coordonnées Entreprise'!$C$6:$J$6</definedName>
    <definedName name="TIERSCP">'Coordonnées Entreprise'!$C$10:$J$10</definedName>
    <definedName name="TIERSEMAIL">'Coordonnées Entreprise'!$C$24:$J$24</definedName>
    <definedName name="TIERSFAX">'Coordonnées Entreprise'!$C$20:$J$20</definedName>
    <definedName name="TIERSLOCALITE">'Coordonnées Entreprise'!$C$14:$J$14</definedName>
    <definedName name="TIERSNOM">'Coordonnées Entreprise'!$C$4:$J$4</definedName>
    <definedName name="TIERSTEL">'Coordonnées Entreprise'!$C$18:$J$18</definedName>
    <definedName name="TIERSTELP">'Coordonnées Entreprise'!$C$22:$J$22</definedName>
    <definedName name="TIERSVILLE">'Coordonnées Entreprise'!$C$12:$J$12</definedName>
    <definedName name="TITREDOC">Paramètres!$C$3:$J$3</definedName>
    <definedName name="TITREDOSSIER">Paramètres!$C$5:$J$5</definedName>
    <definedName name="TITRELOT">Paramètres!$C$11:$J$11</definedName>
    <definedName name="_xlnm.Print_Area" localSheetId="0">'Page de garde'!$A$1:$G$37</definedName>
  </definedNames>
  <calcPr calcId="181029"/>
</workbook>
</file>

<file path=xl/calcChain.xml><?xml version="1.0" encoding="utf-8"?>
<calcChain xmlns="http://schemas.openxmlformats.org/spreadsheetml/2006/main">
  <c r="F54" i="6" l="1"/>
  <c r="F52" i="6"/>
  <c r="F50" i="6"/>
  <c r="F48" i="6"/>
  <c r="F46" i="6"/>
  <c r="F44" i="6"/>
  <c r="F42" i="6"/>
  <c r="F40" i="6"/>
  <c r="F38" i="6"/>
  <c r="F36" i="6"/>
  <c r="F34" i="6"/>
  <c r="F32" i="6"/>
  <c r="F30" i="6"/>
  <c r="F28" i="6"/>
  <c r="F26" i="6"/>
  <c r="F24" i="6"/>
  <c r="F22" i="6"/>
  <c r="F20" i="6"/>
  <c r="F18" i="6"/>
  <c r="F16" i="6"/>
  <c r="F14" i="6"/>
  <c r="F12" i="6"/>
  <c r="F10" i="6"/>
  <c r="F8" i="6"/>
  <c r="F6" i="6"/>
  <c r="AA97" i="3"/>
  <c r="AA8" i="3"/>
  <c r="J1028" i="2"/>
  <c r="J1026" i="2"/>
  <c r="J1017" i="2"/>
  <c r="J1010" i="2"/>
  <c r="J1003" i="2"/>
  <c r="J996" i="2"/>
  <c r="J989" i="2"/>
  <c r="J987" i="2"/>
  <c r="J981" i="2"/>
  <c r="J979" i="2"/>
  <c r="J977" i="2"/>
  <c r="J975" i="2"/>
  <c r="J969" i="2"/>
  <c r="J967" i="2"/>
  <c r="J965" i="2"/>
  <c r="J963" i="2"/>
  <c r="J957" i="2"/>
  <c r="J955" i="2"/>
  <c r="J953" i="2"/>
  <c r="J951" i="2"/>
  <c r="J945" i="2"/>
  <c r="J943" i="2"/>
  <c r="J941" i="2"/>
  <c r="J939" i="2"/>
  <c r="J937" i="2"/>
  <c r="J935" i="2"/>
  <c r="J933" i="2"/>
  <c r="J931" i="2"/>
  <c r="J929" i="2"/>
  <c r="J927" i="2"/>
  <c r="J925" i="2"/>
  <c r="F1035" i="2" s="1"/>
  <c r="J923" i="2"/>
  <c r="F1057" i="2" s="1"/>
  <c r="J921" i="2"/>
  <c r="J919" i="2"/>
  <c r="J917" i="2"/>
  <c r="J904" i="2"/>
  <c r="J902" i="2"/>
  <c r="J893" i="2"/>
  <c r="J887" i="2"/>
  <c r="J881" i="2"/>
  <c r="J874" i="2"/>
  <c r="J867" i="2"/>
  <c r="J861" i="2"/>
  <c r="J855" i="2"/>
  <c r="J849" i="2"/>
  <c r="J843" i="2"/>
  <c r="J836" i="2"/>
  <c r="J829" i="2"/>
  <c r="J827" i="2"/>
  <c r="J820" i="2"/>
  <c r="J814" i="2"/>
  <c r="J808" i="2"/>
  <c r="J801" i="2"/>
  <c r="F1056" i="2" s="1"/>
  <c r="J786" i="2"/>
  <c r="J784" i="2"/>
  <c r="J775" i="2"/>
  <c r="J773" i="2"/>
  <c r="J766" i="2"/>
  <c r="J760" i="2"/>
  <c r="J758" i="2"/>
  <c r="J751" i="2"/>
  <c r="J744" i="2"/>
  <c r="J738" i="2"/>
  <c r="J729" i="2"/>
  <c r="J723" i="2"/>
  <c r="J717" i="2"/>
  <c r="J711" i="2"/>
  <c r="J709" i="2"/>
  <c r="J700" i="2"/>
  <c r="F792" i="2" s="1"/>
  <c r="J694" i="2"/>
  <c r="J685" i="2"/>
  <c r="F1055" i="2" s="1"/>
  <c r="F677" i="2"/>
  <c r="F676" i="2"/>
  <c r="F678" i="2" s="1"/>
  <c r="J670" i="2"/>
  <c r="J663" i="2"/>
  <c r="J660" i="2"/>
  <c r="J652" i="2"/>
  <c r="J645" i="2"/>
  <c r="J638" i="2"/>
  <c r="J631" i="2"/>
  <c r="F1054" i="2" s="1"/>
  <c r="J607" i="2"/>
  <c r="J600" i="2"/>
  <c r="J593" i="2"/>
  <c r="F1052" i="2" s="1"/>
  <c r="J579" i="2"/>
  <c r="J570" i="2"/>
  <c r="J563" i="2"/>
  <c r="J561" i="2"/>
  <c r="J555" i="2"/>
  <c r="J549" i="2"/>
  <c r="J542" i="2"/>
  <c r="J536" i="2"/>
  <c r="J530" i="2"/>
  <c r="J524" i="2"/>
  <c r="J514" i="2"/>
  <c r="J507" i="2"/>
  <c r="F586" i="2" s="1"/>
  <c r="J485" i="2"/>
  <c r="J483" i="2"/>
  <c r="J474" i="2"/>
  <c r="J468" i="2"/>
  <c r="J462" i="2"/>
  <c r="J455" i="2"/>
  <c r="J449" i="2"/>
  <c r="J447" i="2"/>
  <c r="J439" i="2"/>
  <c r="J437" i="2"/>
  <c r="J435" i="2"/>
  <c r="J433" i="2"/>
  <c r="J427" i="2"/>
  <c r="J421" i="2"/>
  <c r="J419" i="2"/>
  <c r="J412" i="2"/>
  <c r="J405" i="2"/>
  <c r="J398" i="2"/>
  <c r="J392" i="2"/>
  <c r="J386" i="2"/>
  <c r="J379" i="2"/>
  <c r="J377" i="2"/>
  <c r="J375" i="2"/>
  <c r="J373" i="2"/>
  <c r="J367" i="2"/>
  <c r="J365" i="2"/>
  <c r="J357" i="2"/>
  <c r="J355" i="2"/>
  <c r="J353" i="2"/>
  <c r="F492" i="2" s="1"/>
  <c r="J337" i="2"/>
  <c r="J335" i="2"/>
  <c r="J326" i="2"/>
  <c r="J324" i="2"/>
  <c r="J322" i="2"/>
  <c r="J320" i="2"/>
  <c r="J312" i="2"/>
  <c r="J305" i="2"/>
  <c r="J299" i="2"/>
  <c r="F344" i="2" s="1"/>
  <c r="F293" i="2"/>
  <c r="J286" i="2"/>
  <c r="J272" i="2"/>
  <c r="J266" i="2"/>
  <c r="J260" i="2"/>
  <c r="J253" i="2"/>
  <c r="J247" i="2"/>
  <c r="J241" i="2"/>
  <c r="J235" i="2"/>
  <c r="J224" i="2"/>
  <c r="F292" i="2" s="1"/>
  <c r="F294" i="2" s="1"/>
  <c r="J209" i="2"/>
  <c r="J206" i="2"/>
  <c r="J198" i="2"/>
  <c r="J190" i="2"/>
  <c r="J182" i="2"/>
  <c r="J175" i="2"/>
  <c r="J167" i="2"/>
  <c r="J161" i="2"/>
  <c r="F498" i="2" s="1"/>
  <c r="J146" i="2"/>
  <c r="J144" i="2"/>
  <c r="J135" i="2"/>
  <c r="J128" i="2"/>
  <c r="J121" i="2"/>
  <c r="J114" i="2"/>
  <c r="J111" i="2"/>
  <c r="J104" i="2"/>
  <c r="F152" i="2" s="1"/>
  <c r="F154" i="2" s="1"/>
  <c r="J97" i="2"/>
  <c r="F153" i="2" s="1"/>
  <c r="J77" i="2"/>
  <c r="J69" i="2"/>
  <c r="J63" i="2"/>
  <c r="J53" i="2"/>
  <c r="F87" i="2" s="1"/>
  <c r="F1034" i="2" l="1"/>
  <c r="F1036" i="2" s="1"/>
  <c r="F1060" i="2"/>
  <c r="F1062" i="2" s="1"/>
  <c r="AA1" i="3" s="1"/>
  <c r="F1061" i="2"/>
  <c r="F215" i="2"/>
  <c r="F614" i="2"/>
  <c r="F1040" i="2"/>
  <c r="F216" i="2"/>
  <c r="F615" i="2"/>
  <c r="F1041" i="2"/>
  <c r="F620" i="2"/>
  <c r="F793" i="2"/>
  <c r="F794" i="2" s="1"/>
  <c r="F1047" i="2"/>
  <c r="F621" i="2"/>
  <c r="F1048" i="2"/>
  <c r="F1050" i="2"/>
  <c r="F910" i="2"/>
  <c r="F1051" i="2"/>
  <c r="F343" i="2"/>
  <c r="F345" i="2" s="1"/>
  <c r="F491" i="2"/>
  <c r="F493" i="2" s="1"/>
  <c r="F911" i="2"/>
  <c r="F1049" i="2"/>
  <c r="F86" i="2"/>
  <c r="F88" i="2" s="1"/>
  <c r="F1053" i="2"/>
  <c r="F585" i="2"/>
  <c r="F587" i="2" s="1"/>
  <c r="F497" i="2"/>
  <c r="F499" i="2" s="1"/>
  <c r="F622" i="2" l="1"/>
  <c r="F1042" i="2"/>
  <c r="F616" i="2"/>
  <c r="F217" i="2"/>
  <c r="AA33" i="3"/>
  <c r="AA37" i="3"/>
  <c r="AA3" i="3"/>
  <c r="F912" i="2"/>
  <c r="AA27" i="3" l="1"/>
  <c r="AA42" i="3"/>
  <c r="AA12" i="3"/>
  <c r="AA4" i="3"/>
  <c r="AA24" i="3" l="1"/>
  <c r="AA23" i="3"/>
  <c r="AA32" i="3"/>
  <c r="AA15" i="3"/>
  <c r="AA5" i="3"/>
  <c r="AA13" i="3"/>
  <c r="AA14" i="3"/>
  <c r="AA7" i="3"/>
  <c r="AA18" i="3" l="1"/>
  <c r="AA6" i="3"/>
  <c r="AA43" i="3"/>
  <c r="AA57" i="3"/>
  <c r="AA45" i="3"/>
  <c r="AA26" i="3" s="1"/>
  <c r="AA73" i="3"/>
  <c r="AA65" i="3"/>
  <c r="AA93" i="3"/>
  <c r="AA89" i="3" s="1"/>
  <c r="AA46" i="3"/>
  <c r="AA29" i="3"/>
  <c r="AA28" i="3"/>
  <c r="AA16" i="3"/>
  <c r="AA9" i="3"/>
  <c r="AA25" i="3" l="1"/>
  <c r="AA85" i="3"/>
  <c r="AA80" i="3" s="1"/>
  <c r="AA72" i="3" s="1"/>
  <c r="AA64" i="3" s="1"/>
  <c r="AA56" i="3" s="1"/>
  <c r="AA44" i="3" s="1"/>
  <c r="AA50" i="3"/>
  <c r="AA34" i="3"/>
  <c r="AA47" i="3"/>
  <c r="AA75" i="3"/>
  <c r="AA67" i="3" s="1"/>
  <c r="AA59" i="3" s="1"/>
  <c r="AA49" i="3" s="1"/>
  <c r="AA31" i="3" s="1"/>
  <c r="AA94" i="3"/>
  <c r="AA90" i="3" s="1"/>
  <c r="AA11" i="3"/>
  <c r="AA41" i="3"/>
  <c r="AA38" i="3"/>
  <c r="AA21" i="3"/>
  <c r="AA19" i="3"/>
  <c r="AA20" i="3" s="1"/>
  <c r="AA10" i="3"/>
  <c r="AA17" i="3"/>
  <c r="AA82" i="3" s="1"/>
  <c r="AA30" i="3" l="1"/>
  <c r="AA86" i="3"/>
  <c r="AA81" i="3" s="1"/>
  <c r="AA74" i="3" s="1"/>
  <c r="AA66" i="3" s="1"/>
  <c r="AA58" i="3" s="1"/>
  <c r="AA48" i="3" s="1"/>
  <c r="AA96" i="3"/>
  <c r="AA92" i="3"/>
  <c r="AA39" i="3" s="1"/>
  <c r="AA69" i="3"/>
  <c r="AA95" i="3"/>
  <c r="AA91" i="3" s="1"/>
  <c r="AA77" i="3"/>
  <c r="AA22" i="3"/>
  <c r="AA71" i="3" s="1"/>
  <c r="AA63" i="3" s="1"/>
  <c r="AA55" i="3" s="1"/>
  <c r="AA40" i="3" s="1"/>
  <c r="AA88" i="3"/>
  <c r="AA84" i="3" s="1"/>
  <c r="AA78" i="3" s="1"/>
  <c r="AA70" i="3" s="1"/>
  <c r="AA62" i="3" s="1"/>
  <c r="AA54" i="3" s="1"/>
  <c r="AA51" i="3"/>
  <c r="AA61" i="3"/>
  <c r="AA53" i="3" s="1"/>
  <c r="AA36" i="3" s="1"/>
  <c r="AA87" i="3" l="1"/>
  <c r="AA83" i="3" s="1"/>
  <c r="AA76" i="3" s="1"/>
  <c r="AA68" i="3" s="1"/>
  <c r="AA60" i="3" s="1"/>
  <c r="AA52" i="3" s="1"/>
  <c r="AA35" i="3"/>
  <c r="AA98" i="3" s="1"/>
  <c r="AA2" i="3" s="1"/>
  <c r="C1065" i="2" s="1"/>
  <c r="AA79" i="3"/>
</calcChain>
</file>

<file path=xl/sharedStrings.xml><?xml version="1.0" encoding="utf-8"?>
<sst xmlns="http://schemas.openxmlformats.org/spreadsheetml/2006/main" count="1623" uniqueCount="650">
  <si>
    <t>Date</t>
  </si>
  <si>
    <t>NIV</t>
  </si>
  <si>
    <t>CODE</t>
  </si>
  <si>
    <t>TITRE1</t>
  </si>
  <si>
    <t>M1</t>
  </si>
  <si>
    <t>M2</t>
  </si>
  <si>
    <t>U</t>
  </si>
  <si>
    <t>QTE</t>
  </si>
  <si>
    <t>QTEENTR</t>
  </si>
  <si>
    <t>CRM</t>
  </si>
  <si>
    <t>CRT</t>
  </si>
  <si>
    <t>VAROPT</t>
  </si>
  <si>
    <t>TVA</t>
  </si>
  <si>
    <t>MARQUE</t>
  </si>
  <si>
    <t>REF</t>
  </si>
  <si>
    <t>COMM</t>
  </si>
  <si>
    <t>LOC</t>
  </si>
  <si>
    <t>Niveau</t>
  </si>
  <si>
    <t>Code</t>
  </si>
  <si>
    <t>Désignation</t>
  </si>
  <si>
    <t>Qté</t>
  </si>
  <si>
    <t>Qté
Entr.</t>
  </si>
  <si>
    <t>P.U. HT</t>
  </si>
  <si>
    <t>P.T. HT</t>
  </si>
  <si>
    <t xml:space="preserve"> Variante /
 Option</t>
  </si>
  <si>
    <t>Numéro
 Option</t>
  </si>
  <si>
    <t>Taux TVA</t>
  </si>
  <si>
    <t>Marque</t>
  </si>
  <si>
    <t>Référence</t>
  </si>
  <si>
    <t>Commentaire</t>
  </si>
  <si>
    <t>Localisation</t>
  </si>
  <si>
    <t>Lot n°01</t>
  </si>
  <si>
    <t>TERRASSEMENT/DEMOLITION/GROS OEUVRE</t>
  </si>
  <si>
    <t>3.&amp;</t>
  </si>
  <si>
    <t>3.1</t>
  </si>
  <si>
    <t>INSTALLATION DE CHANTIER &amp; ETUDES ET PLANS :</t>
  </si>
  <si>
    <t>4.T</t>
  </si>
  <si>
    <t>3.1.1</t>
  </si>
  <si>
    <t>3.1.1.1</t>
  </si>
  <si>
    <t>Installation de chantier suivant descriptif CCTP ci-avant et PGC du CSPS</t>
  </si>
  <si>
    <t>FT</t>
  </si>
  <si>
    <t>9.UMOD</t>
  </si>
  <si>
    <t>9.&amp;</t>
  </si>
  <si>
    <t>8.&amp;</t>
  </si>
  <si>
    <t>3.1.2</t>
  </si>
  <si>
    <t>8.T</t>
  </si>
  <si>
    <t>8.UMOD</t>
  </si>
  <si>
    <t>3.1.2.1</t>
  </si>
  <si>
    <t>Établissement plans d’atelier et de chantier</t>
  </si>
  <si>
    <t>3.1.3</t>
  </si>
  <si>
    <t>REPROGRAPHIE DES PLANS ET DES DOSSIERS D.O.E.</t>
  </si>
  <si>
    <t>3.1.3.1</t>
  </si>
  <si>
    <t>Reprographie des plans EXE</t>
  </si>
  <si>
    <t>9.T</t>
  </si>
  <si>
    <t>9.M.A</t>
  </si>
  <si>
    <t>9.C</t>
  </si>
  <si>
    <t>9.M.B</t>
  </si>
  <si>
    <t>9.M.C</t>
  </si>
  <si>
    <t>3.1.3.2</t>
  </si>
  <si>
    <t>Reprographie du dossier DOE</t>
  </si>
  <si>
    <t>4.&amp;</t>
  </si>
  <si>
    <t>Total H.T. :</t>
  </si>
  <si>
    <t>Total T.V.A. (20%) :</t>
  </si>
  <si>
    <t>Total T.T.C. :</t>
  </si>
  <si>
    <t>3.2</t>
  </si>
  <si>
    <t>TRAVAUX DE GROS OEUVRE BATIMENT PEP</t>
  </si>
  <si>
    <t>3.2.1</t>
  </si>
  <si>
    <t>TRAVAUX DE DALLAGE POUR DEPLACEMENT LOCAL ELSP</t>
  </si>
  <si>
    <t>3.2.1.1</t>
  </si>
  <si>
    <t>DEPOSE CLOTURE EXISTANTE :</t>
  </si>
  <si>
    <t>8.L</t>
  </si>
  <si>
    <t>3.2.1.1.1</t>
  </si>
  <si>
    <t>Dépose clôture existante</t>
  </si>
  <si>
    <t>ML</t>
  </si>
  <si>
    <t>3.2.1.2</t>
  </si>
  <si>
    <t>FOUILLES EN PLEINE MASSE POUR PREPARATION PLATE FORME :</t>
  </si>
  <si>
    <t>3.2.1.2.1</t>
  </si>
  <si>
    <r>
      <rPr>
        <b/>
        <sz val="8"/>
        <color theme="1"/>
        <rFont val="Arial"/>
        <family val="2"/>
      </rPr>
      <t>Fouilles en pleine masse avec évacuation des terres</t>
    </r>
    <r>
      <rPr>
        <b/>
        <sz val="8"/>
        <color theme="1"/>
        <rFont val="Arial"/>
        <family val="2"/>
      </rPr>
      <t xml:space="preserve"> </t>
    </r>
  </si>
  <si>
    <t>M3</t>
  </si>
  <si>
    <t>9.M.Z</t>
  </si>
  <si>
    <t>3.2.1.3</t>
  </si>
  <si>
    <t>REMBLAI TOUT VENANT POUR PREPARATION PLATE FORME :</t>
  </si>
  <si>
    <t>3.2.1.3.1</t>
  </si>
  <si>
    <r>
      <rPr>
        <b/>
        <sz val="8"/>
        <color theme="1"/>
        <rFont val="Arial"/>
        <family val="2"/>
      </rPr>
      <t>Remblai pour préparation plate forme</t>
    </r>
    <r>
      <rPr>
        <b/>
        <sz val="8"/>
        <color theme="1"/>
        <rFont val="Arial"/>
        <family val="2"/>
      </rPr>
      <t xml:space="preserve"> </t>
    </r>
  </si>
  <si>
    <t>3.2.1.3.2</t>
  </si>
  <si>
    <r>
      <rPr>
        <b/>
        <sz val="8"/>
        <color theme="1"/>
        <rFont val="Arial"/>
        <family val="2"/>
      </rPr>
      <t>Géotextile</t>
    </r>
    <r>
      <rPr>
        <b/>
        <sz val="8"/>
        <color theme="1"/>
        <rFont val="Arial"/>
        <family val="2"/>
      </rPr>
      <t xml:space="preserve"> </t>
    </r>
  </si>
  <si>
    <t>3.2.1.4</t>
  </si>
  <si>
    <t>BETON ARME RADIER SUPPORT LOCAL ELSP :</t>
  </si>
  <si>
    <t>3.2.1.4.1</t>
  </si>
  <si>
    <t>Radier épaisseur 30cm, classe d'exposition XF4, classe de résistance C30/37 avec adjonction d'un durcisseur de surface et surfaçage type D3 taloché fin (radier destiné à rester brut)</t>
  </si>
  <si>
    <t>3.2.1.5</t>
  </si>
  <si>
    <t xml:space="preserve">PLUS VALUE POUR BECHE DE RENFORT  : </t>
  </si>
  <si>
    <t>3.2.1.5.1</t>
  </si>
  <si>
    <t xml:space="preserve">Bêche section (25x50cm), béton type E, classe d'exposition XC2, résistance C25/30, </t>
  </si>
  <si>
    <t>3.2.1.6</t>
  </si>
  <si>
    <t>DEPLACEMENT DU MODULAIRE :</t>
  </si>
  <si>
    <t>3.2.1.6.1</t>
  </si>
  <si>
    <t>Déplacement bâtiment modulaire à la grue mobile</t>
  </si>
  <si>
    <t>3.2.1.7</t>
  </si>
  <si>
    <t>ARMATURES :</t>
  </si>
  <si>
    <t>8.A</t>
  </si>
  <si>
    <t>8.C</t>
  </si>
  <si>
    <t>3.2.1.7.1</t>
  </si>
  <si>
    <r>
      <rPr>
        <b/>
        <sz val="8"/>
        <color theme="1"/>
        <rFont val="Arial"/>
        <family val="2"/>
      </rPr>
      <t>Aciers HA</t>
    </r>
    <r>
      <rPr>
        <b/>
        <sz val="8"/>
        <color theme="1"/>
        <rFont val="Arial"/>
        <family val="2"/>
      </rPr>
      <t xml:space="preserve"> </t>
    </r>
  </si>
  <si>
    <t>KG</t>
  </si>
  <si>
    <t>3.2.1.7.2</t>
  </si>
  <si>
    <t>Aciers TS</t>
  </si>
  <si>
    <r>
      <rPr>
        <b/>
        <sz val="8"/>
        <color theme="1"/>
        <rFont val="Arial"/>
        <family val="2"/>
      </rPr>
      <t>Aciers TS</t>
    </r>
    <r>
      <rPr>
        <b/>
        <sz val="8"/>
        <color theme="1"/>
        <rFont val="Arial"/>
        <family val="2"/>
      </rPr>
      <t xml:space="preserve"> </t>
    </r>
  </si>
  <si>
    <t>5.&amp;</t>
  </si>
  <si>
    <t>3.2.2</t>
  </si>
  <si>
    <t>TRAVAUX POUR BATIMENT PEP</t>
  </si>
  <si>
    <t>3.2.2.1</t>
  </si>
  <si>
    <t>TRAVAUX DE PREPARATION &amp; TERRASSEMENT</t>
  </si>
  <si>
    <t>3.2.2.1.1</t>
  </si>
  <si>
    <t>3.2.2.1.1.1</t>
  </si>
  <si>
    <t>3.2.2.1.2</t>
  </si>
  <si>
    <t>DEPOSE DE PAVES BETON :</t>
  </si>
  <si>
    <t>3.2.2.1.2.1</t>
  </si>
  <si>
    <t>Dépose de pavés autobloquants béton</t>
  </si>
  <si>
    <t>3.2.2.1.3</t>
  </si>
  <si>
    <t>DEPOSE DE BORDURES BETON :</t>
  </si>
  <si>
    <t>3.2.2.1.3.1</t>
  </si>
  <si>
    <t>Dépose de bordures béton</t>
  </si>
  <si>
    <t>3.2.2.1.4</t>
  </si>
  <si>
    <t>DECROUTAGE ENROBES :</t>
  </si>
  <si>
    <t>3.2.2.1.4.1</t>
  </si>
  <si>
    <t>Décroutage d'enrobés</t>
  </si>
  <si>
    <t>3.2.2.1.5</t>
  </si>
  <si>
    <t xml:space="preserve">DEMOLITION DALLAGE BETON : </t>
  </si>
  <si>
    <t>3.2.2.1.5.1</t>
  </si>
  <si>
    <t>Démolition dallage béton</t>
  </si>
  <si>
    <t>3.2.2.1.6</t>
  </si>
  <si>
    <t>3.2.2.1.6.1</t>
  </si>
  <si>
    <t>3.2.2.1.7</t>
  </si>
  <si>
    <t>3.2.2.1.7.1</t>
  </si>
  <si>
    <t>3.2.2.1.7.2</t>
  </si>
  <si>
    <t>6.&amp;</t>
  </si>
  <si>
    <t>3.2.2.2</t>
  </si>
  <si>
    <t>TRAVAUX DE FONDATIONS :</t>
  </si>
  <si>
    <t>6.T</t>
  </si>
  <si>
    <t>3.2.2.2.1</t>
  </si>
  <si>
    <t>FOUILLES EN PUITS ET RIGOLES :</t>
  </si>
  <si>
    <t>3.2.2.2.1.1</t>
  </si>
  <si>
    <t>Fouilles en puits et rigoles</t>
  </si>
  <si>
    <t>3.2.2.2.2</t>
  </si>
  <si>
    <t>PLUS VALUE POUR REPIQUAGE OU DEMOLITION DE FONDATIONS OU MASSIFS :</t>
  </si>
  <si>
    <t>3.2.2.2.2.1</t>
  </si>
  <si>
    <t>Plus-value pour repiquage ou démolition de fondations ou massifs</t>
  </si>
  <si>
    <t>3.2.2.2.3</t>
  </si>
  <si>
    <t>BETON DE PROPRETE :</t>
  </si>
  <si>
    <t>3.2.2.2.3.1</t>
  </si>
  <si>
    <t>Béton de propreté, classe d'exposition X0</t>
  </si>
  <si>
    <t>3.2.2.2.4</t>
  </si>
  <si>
    <t>BETON DE GROS BETON :</t>
  </si>
  <si>
    <t>3.2.2.2.4.1</t>
  </si>
  <si>
    <t>Béton de gros béton, classe d'exposition XC1, classe de résistance C16/20</t>
  </si>
  <si>
    <t>3.2.2.2.5</t>
  </si>
  <si>
    <t>PLUS VALUE POUR PONTAGE DE CANALISATIONS EXISTANTES :</t>
  </si>
  <si>
    <t>3.2.2.2.5.1</t>
  </si>
  <si>
    <t>Canalisation PVC Ø 100mm</t>
  </si>
  <si>
    <t>3.2.2.2.6</t>
  </si>
  <si>
    <t>BETON ARME DE SEMELLES :</t>
  </si>
  <si>
    <t>3.2.2.2.6.1</t>
  </si>
  <si>
    <t>Béton armé de semelles, classe d'exposition XC2 classe de résistance C25/30</t>
  </si>
  <si>
    <t>3.2.2.2.7</t>
  </si>
  <si>
    <t>BETON ARME POUR LONGRINES :</t>
  </si>
  <si>
    <t>3.2.2.2.7.1</t>
  </si>
  <si>
    <t xml:space="preserve">Béton armé pour longrines, classe d'exposition XC2, classe de résistance C25/30 avec addition d'un hydrofuge de masse </t>
  </si>
  <si>
    <t>3.2.2.2.8</t>
  </si>
  <si>
    <t>REMBLAI DES VIDES DE FOUILLES :</t>
  </si>
  <si>
    <t>3.2.2.2.8.1</t>
  </si>
  <si>
    <t>Remblai des vides de fouilles</t>
  </si>
  <si>
    <t>3.2.2.2.9</t>
  </si>
  <si>
    <t>3.2.2.2.9.1</t>
  </si>
  <si>
    <t>3.2.2.3</t>
  </si>
  <si>
    <t>TRAVAUX D'INFRASTRUCTURE</t>
  </si>
  <si>
    <t>3.2.2.3.1</t>
  </si>
  <si>
    <t>REPROFILAGE DE LA PLATE FORME :</t>
  </si>
  <si>
    <t>3.2.2.3.1.1</t>
  </si>
  <si>
    <t xml:space="preserve">Reprofilage de la plate-forme </t>
  </si>
  <si>
    <t>3.2.2.3.2</t>
  </si>
  <si>
    <t>DALLAGE PORTE DANS LOCAUX AVEC CHAPE :</t>
  </si>
  <si>
    <t>3.2.2.3.2.1</t>
  </si>
  <si>
    <t>Dallage épaisseur 20cm, classe d'exposition XC1, classe de résistance C25/30 avec surfaçage type D1 (dallage recevant une chape isolée)</t>
  </si>
  <si>
    <t>3.2.2.3.3</t>
  </si>
  <si>
    <t>ISOLATION SOUS DALLAGE PORTE :</t>
  </si>
  <si>
    <t>3.2.2.3.3.1</t>
  </si>
  <si>
    <t>Isolation panneaux de polystyrène de 140mm d'épaisseur  (à vérifier suivant produit et résistance thermique requise R= 3.65m².K/W). A valider par BET thermique</t>
  </si>
  <si>
    <t>3.2.2.3.4</t>
  </si>
  <si>
    <t>3.2.2.3.4.1</t>
  </si>
  <si>
    <r>
      <rPr>
        <b/>
        <sz val="8"/>
        <color theme="1"/>
        <rFont val="Arial"/>
        <family val="2"/>
      </rPr>
      <t xml:space="preserve">PVC </t>
    </r>
    <r>
      <rPr>
        <b/>
        <sz val="11"/>
        <color theme="1"/>
        <rFont val="Symbol"/>
        <family val="2"/>
      </rPr>
      <t>Æ</t>
    </r>
    <r>
      <rPr>
        <b/>
        <sz val="8"/>
        <color theme="1"/>
        <rFont val="Arial"/>
        <family val="2"/>
      </rPr>
      <t xml:space="preserve"> 110</t>
    </r>
  </si>
  <si>
    <t>3.2.2.3.4.2</t>
  </si>
  <si>
    <t>ATTENTES PVC Ø 110</t>
  </si>
  <si>
    <t>3.2.2.3.4.3</t>
  </si>
  <si>
    <r>
      <rPr>
        <b/>
        <sz val="8"/>
        <color theme="1"/>
        <rFont val="Arial"/>
        <family val="2"/>
      </rPr>
      <t>PVC</t>
    </r>
    <r>
      <rPr>
        <b/>
        <sz val="11"/>
        <color theme="1"/>
        <rFont val="Symbol"/>
        <family val="2"/>
      </rPr>
      <t xml:space="preserve"> Æ</t>
    </r>
    <r>
      <rPr>
        <b/>
        <sz val="8"/>
        <color theme="1"/>
        <rFont val="Arial"/>
        <family val="2"/>
      </rPr>
      <t xml:space="preserve"> 125</t>
    </r>
  </si>
  <si>
    <t>3.2.2.3.4.4</t>
  </si>
  <si>
    <t>ATTENTES Ø 125</t>
  </si>
  <si>
    <t>3.2.2.3.5</t>
  </si>
  <si>
    <t>3.2.2.3.5.1</t>
  </si>
  <si>
    <t>3.2.2.3.5.2</t>
  </si>
  <si>
    <t>3.2.2.4</t>
  </si>
  <si>
    <t>TRAVAUX DE SUPERSTRUCTURE</t>
  </si>
  <si>
    <t>3.2.2.4.1</t>
  </si>
  <si>
    <t>3.2.2.4.1.1</t>
  </si>
  <si>
    <t>Voiles épaisseur 20cm, classe d'exposition XF1, classe de résistance C25/30, parement type n° 7 pour voiles destinés à rester apparent (application d'une lasure de finition sur face extérieure)</t>
  </si>
  <si>
    <t>3.2.2.4.1.2</t>
  </si>
  <si>
    <t>Voiles épaisseur 30cm, classe d'exposition XF1, classe de résistance C25/30, parement type n° 7 pour voiles destinés à rester apparent (application d'une lasure de finition sur face extérieure)</t>
  </si>
  <si>
    <t>3.2.2.4.1.3</t>
  </si>
  <si>
    <t>Plus-value pour utilisation de ciment blanc pour l'ensemble des murs de façades</t>
  </si>
  <si>
    <t>3.2.2.4.2</t>
  </si>
  <si>
    <t>PLUS VALUE POUR JOINTS DE FRACTIONNEMENT :</t>
  </si>
  <si>
    <t>3.2.2.4.2.1</t>
  </si>
  <si>
    <t>Plus-value pour joints de fractionnement pour murs largeur 200mm</t>
  </si>
  <si>
    <t>3.2.2.4.2.2</t>
  </si>
  <si>
    <t>Plus-value pour joints de fractionnement pour murs largeur 300mm</t>
  </si>
  <si>
    <t>3.2.2.4.3</t>
  </si>
  <si>
    <t>PLUS VALUE POUR FOURNITURE ET SCELLEMENTS DE BARREAUX AU DROIT DES FENETRES :</t>
  </si>
  <si>
    <t>3.2.2.4.3.1</t>
  </si>
  <si>
    <t>Plus-value pour fourniture et scellement de barreaux pour fenêtre dimensions 0.86x1.16</t>
  </si>
  <si>
    <t>3.2.2.4.3.2</t>
  </si>
  <si>
    <t>Plus-value pour fourniture et scellement de barreaux pour fenêtre dimensions 0.96x1.36</t>
  </si>
  <si>
    <t>3.2.2.4.3.3</t>
  </si>
  <si>
    <t>Plus-value pour fourniture et scellement de barreaux pour fenêtre dimensions 0.90x1.20</t>
  </si>
  <si>
    <t>3.2.2.4.3.4</t>
  </si>
  <si>
    <t>Plus-value pour fourniture et scellement de barreaux pour fenêtre dimensions 1.20x1.20</t>
  </si>
  <si>
    <t>3.2.2.4.4</t>
  </si>
  <si>
    <t>PLUS VALUE POUR REALISATION SEUILS DE PORTE :</t>
  </si>
  <si>
    <t>8.U.IMAGE</t>
  </si>
  <si>
    <t>3.2.2.4.4.1</t>
  </si>
  <si>
    <t>Plus-value pour réalisation seuils pour portes extérieures</t>
  </si>
  <si>
    <t>3.2.2.4.5</t>
  </si>
  <si>
    <t>3.2.2.4.5.1</t>
  </si>
  <si>
    <t>Voiles épaisseur 20cm, classe d'exposition XF1, classe de résistance C25/30, parement type n° 6 pour voiles destinés à rester apparent (application d'une peinture de finition sur les 2 faces)</t>
  </si>
  <si>
    <t>3.2.2.4.6</t>
  </si>
  <si>
    <t>3.2.2.4.6.1</t>
  </si>
  <si>
    <t>Joints de fractionnement pour murs largeur 200mm</t>
  </si>
  <si>
    <t>3.2.2.4.7</t>
  </si>
  <si>
    <t>POTEAUX BETON ARME :</t>
  </si>
  <si>
    <t>3.2.2.4.7.1</t>
  </si>
  <si>
    <t>Poteau section 20x20cm, classe d'exposition XC1, classe de résistance C25/30, parement type n° 6 pour poteaux destinés à rester apparent (application d'une peinture de finition sur toues les faces apparentes)</t>
  </si>
  <si>
    <t>3.2.2.4.8</t>
  </si>
  <si>
    <t>POUTRES ET LINTEAUX BETON ARME :</t>
  </si>
  <si>
    <t>3.2.2.4.8.1</t>
  </si>
  <si>
    <t>Poutres et linteaux, classe d'exposition XC1, classe de résistance C25/30, parement type n° 6 pour poutres destinées à rester apparent (application d'une peinture de finition sur sur toutes les faces apparentes)</t>
  </si>
  <si>
    <t>3.2.2.4.9</t>
  </si>
  <si>
    <t>3.2.2.4.9.1</t>
  </si>
  <si>
    <t>Plancher REI 60 épaisseur totale de 20cm avec surfaçage type D2 (dalle recevant une chape ou une étanchéité sans pente), béton classe d'exposition XC1, classe de résistance C25/30,</t>
  </si>
  <si>
    <t>3.2.2.4.9.2</t>
  </si>
  <si>
    <t>Plancher REI 60 épaisseur totale de 25cm avec surfaçage type D2 (dalle recevant une étanchéité sans pente), béton classe d'exposition XC1, classe de résistance C25/30,</t>
  </si>
  <si>
    <t>3.2.2.4.10</t>
  </si>
  <si>
    <t>DALLE BETON SUR COFFRAGE :</t>
  </si>
  <si>
    <t>3.2.2.4.10.1</t>
  </si>
  <si>
    <t>Dalle REI60 épaisseur 25cm avec surfaçage type D1 (dalle recevant une chape) béton classe d'exposition XC1, résistance C25/30</t>
  </si>
  <si>
    <t>3.2.2.4.11</t>
  </si>
  <si>
    <t xml:space="preserve">RELEVES BETON PREFABRIQUES EN RIVE DE DALLE BETON : </t>
  </si>
  <si>
    <t>3.2.2.4.11.1</t>
  </si>
  <si>
    <t>Relevé section 20x40cm avec façon arrondi anti-grappins</t>
  </si>
  <si>
    <t>3.2.2.4.11.2</t>
  </si>
  <si>
    <t>Plus-value pour utilisation de ciment blanc</t>
  </si>
  <si>
    <t>3.2.2.4.11.3</t>
  </si>
  <si>
    <t>Relevé section 20x65cm avec façon arrondi anti-grappins</t>
  </si>
  <si>
    <t>3.2.2.4.11.4</t>
  </si>
  <si>
    <t>3.2.2.4.12</t>
  </si>
  <si>
    <t>3.2.2.4.12.1</t>
  </si>
  <si>
    <t>Marches droites largeur des volées = 140cm, hauteur des marches = 16cm, girons = 28cm
Nombre d'escalier : 1u</t>
  </si>
  <si>
    <t>3.2.2.4.12.2</t>
  </si>
  <si>
    <t>Palier intermédiaire ou d'arrivée épaisseur 18cm</t>
  </si>
  <si>
    <t>3.2.2.4.13</t>
  </si>
  <si>
    <t>MACONNERIE AGGLOS CREUX :</t>
  </si>
  <si>
    <t>3.2.2.4.13.1</t>
  </si>
  <si>
    <t>Maçonnerie agglos creux épaisseur 20cm, REI60, classe de résistance B40</t>
  </si>
  <si>
    <t>3.2.2.4.14</t>
  </si>
  <si>
    <t>LINTEAUX BETON ARME POUR MACONNERIE :</t>
  </si>
  <si>
    <t>3.2.2.4.14.1</t>
  </si>
  <si>
    <t>Linteaux béton armé pour maçonnerie</t>
  </si>
  <si>
    <t>3.2.2.4.15</t>
  </si>
  <si>
    <t>CHAINAGES VERTICAUX POUR MACONNERIE :</t>
  </si>
  <si>
    <t>3.2.2.4.15.1</t>
  </si>
  <si>
    <t>Chaînages verticaux pour maçonnerie</t>
  </si>
  <si>
    <t>3.2.2.4.16</t>
  </si>
  <si>
    <t>ENDUIT AU MORTIER BATARD :</t>
  </si>
  <si>
    <t>3.2.2.4.16.1</t>
  </si>
  <si>
    <t>Enduit mortier bâtard sur 2 faces des murs en maçonnerie</t>
  </si>
  <si>
    <t>3.2.2.4.17</t>
  </si>
  <si>
    <t>3.2.2.4.17.1</t>
  </si>
  <si>
    <t>3.2.2.4.17.2</t>
  </si>
  <si>
    <t>3.2.3</t>
  </si>
  <si>
    <t>TRAVAUX MUR ENCEINTE ENTREE</t>
  </si>
  <si>
    <t>5.T</t>
  </si>
  <si>
    <t>3.2.3.1</t>
  </si>
  <si>
    <t>DEMOLITION PARTIELLE DU MUR D'ENCEINTE :</t>
  </si>
  <si>
    <t>3.2.3.1.1</t>
  </si>
  <si>
    <t>Démolition partielle du mur d'enceinte en moellons épaisseur 60cm</t>
  </si>
  <si>
    <t>3.2.3.2</t>
  </si>
  <si>
    <t>3.2.3.2.1</t>
  </si>
  <si>
    <t>3.2.3.3</t>
  </si>
  <si>
    <t>3.2.3.3.1</t>
  </si>
  <si>
    <t>3.2.3.4</t>
  </si>
  <si>
    <t>3.2.3.4.1</t>
  </si>
  <si>
    <t>3.2.3.5</t>
  </si>
  <si>
    <t>3.2.3.5.1</t>
  </si>
  <si>
    <t>3.2.3.6</t>
  </si>
  <si>
    <t>3.2.3.6.1</t>
  </si>
  <si>
    <t>3.2.3.7</t>
  </si>
  <si>
    <t>3.2.3.7.1</t>
  </si>
  <si>
    <t>3.2.3.8</t>
  </si>
  <si>
    <t>3.2.3.8.1</t>
  </si>
  <si>
    <t>3.2.3.9</t>
  </si>
  <si>
    <t>MUR D'ENCEINTE REALISE AVEC ELEMENTS PRE COFFRES :</t>
  </si>
  <si>
    <t>3.2.3.9.1</t>
  </si>
  <si>
    <t>Voiles épaisseur totale de 30cm, classe d'exposition XF1, classe de résistance C25/30, parement type n° 7 pour voiles destinés à rester apparent (application d'une lasure de finition sur face extérieure)</t>
  </si>
  <si>
    <t>3.2.3.9.2</t>
  </si>
  <si>
    <t>3.2.3.10</t>
  </si>
  <si>
    <t>CLOTURE SEPARATIVE OPAQUE :</t>
  </si>
  <si>
    <t>3.2.3.10.1</t>
  </si>
  <si>
    <t>Clôture séparative opaque</t>
  </si>
  <si>
    <t>3.2.3.11</t>
  </si>
  <si>
    <t>3.2.3.11.1</t>
  </si>
  <si>
    <t>3.2.4</t>
  </si>
  <si>
    <t>TRAVAUX BATIMENT ADMINISTRATIF</t>
  </si>
  <si>
    <t>3.2.4.1</t>
  </si>
  <si>
    <t>CREATION D'OUVERTURES DANS MURS PORTEURS EXISTANTS</t>
  </si>
  <si>
    <t>3.2.4.1.1</t>
  </si>
  <si>
    <t>Création ouverture 0.90x2.10m dans mur maçonnerie épaisseur 10cm</t>
  </si>
  <si>
    <t>3.2.4.2</t>
  </si>
  <si>
    <t>FERMETURES DE PORTES DANS MURS PORTEURS :</t>
  </si>
  <si>
    <t>3.2.4.2.1</t>
  </si>
  <si>
    <t>Fermeture porte 1.00x2.10m</t>
  </si>
  <si>
    <t>3.2.4.3</t>
  </si>
  <si>
    <t>DEMOLITION DE CLOISONS NON PORTEUSES :</t>
  </si>
  <si>
    <t>3.2.4.3.1</t>
  </si>
  <si>
    <r>
      <rPr>
        <b/>
        <sz val="8"/>
        <color theme="1"/>
        <rFont val="Arial"/>
        <family val="2"/>
      </rPr>
      <t>Démolition de cloisons non porteuses en maçonnerie épaisseur 10cm</t>
    </r>
    <r>
      <rPr>
        <b/>
        <sz val="8"/>
        <color theme="1"/>
        <rFont val="Arial"/>
        <family val="2"/>
      </rPr>
      <t xml:space="preserve"> </t>
    </r>
  </si>
  <si>
    <t>3.3</t>
  </si>
  <si>
    <t>TRAVAUX DE GROS OEUVRE ENTREE PCI</t>
  </si>
  <si>
    <t>3.3.1</t>
  </si>
  <si>
    <t>3.3.1.1</t>
  </si>
  <si>
    <t>DEMOLITION AUVENT AVEC LOCAUX CASIERS SUR ENTREE EXISTANTE PCI :</t>
  </si>
  <si>
    <t>3.3.1.1.1</t>
  </si>
  <si>
    <t>DEMOLITION BATIMENT</t>
  </si>
  <si>
    <t>3.3.1.2</t>
  </si>
  <si>
    <t>3.3.1.2.1</t>
  </si>
  <si>
    <t>3.3.1.3</t>
  </si>
  <si>
    <t>3.3.1.3.1</t>
  </si>
  <si>
    <t>3.3.1.4</t>
  </si>
  <si>
    <t>3.3.1.4.1</t>
  </si>
  <si>
    <t>3.3.1.5</t>
  </si>
  <si>
    <t>3.3.1.5.1</t>
  </si>
  <si>
    <t>3.3.1.5.2</t>
  </si>
  <si>
    <t>3.3.1.6</t>
  </si>
  <si>
    <t>DEMOLITION ET FERMETURE DES SAUTS DE LOUPS DU SOUS-SOL EXISTANT :</t>
  </si>
  <si>
    <t>3.3.1.6.1</t>
  </si>
  <si>
    <t xml:space="preserve">Démolition sauts de loups, fermeture soupiraux et création soffite de ventilation du sous-sol existant </t>
  </si>
  <si>
    <t>3.3.2</t>
  </si>
  <si>
    <t>TRAVAUX DE FONDATIONS ET INFRASTRUCTURE :</t>
  </si>
  <si>
    <t>3.3.2.1</t>
  </si>
  <si>
    <t>3.3.2.1.1</t>
  </si>
  <si>
    <t>3.3.2.2</t>
  </si>
  <si>
    <t>3.3.2.2.1</t>
  </si>
  <si>
    <t>3.3.2.3</t>
  </si>
  <si>
    <t>3.3.2.3.1</t>
  </si>
  <si>
    <t>3.3.2.4</t>
  </si>
  <si>
    <t>REALISATION DE PUITS BUSES EN GROS BETON :</t>
  </si>
  <si>
    <t>3.3.2.4.1</t>
  </si>
  <si>
    <t>Réalisation de puits en gros béton  type C, classe d'exposition XC2, résistance C25/30 de Ø 80cm</t>
  </si>
  <si>
    <t>3.3.2.4.2</t>
  </si>
  <si>
    <t>Réalisation de puits en gros béton  type C, classe d'exposition XC2, résistance C25/30 de Ø 100cm</t>
  </si>
  <si>
    <t>3.3.2.5</t>
  </si>
  <si>
    <t>REALISATION DE SEMELLES SUR PUITS BUSES :</t>
  </si>
  <si>
    <t>3.3.2.5.1</t>
  </si>
  <si>
    <t>Réalisation de semelles sur puits busés, classe d'exposition XC2, résistance C25/30</t>
  </si>
  <si>
    <t>3.3.2.6</t>
  </si>
  <si>
    <t>3.3.2.6.1</t>
  </si>
  <si>
    <t>3.3.2.7</t>
  </si>
  <si>
    <t>3.3.2.7.1</t>
  </si>
  <si>
    <t>3.3.2.8</t>
  </si>
  <si>
    <t>3.3.2.8.1</t>
  </si>
  <si>
    <t>3.3.2.9</t>
  </si>
  <si>
    <t>DALLAGE PORTE SUR TERRE PLEIN DANS LOCAUX AVEC REVETEMENTS DE SOL COLLES :</t>
  </si>
  <si>
    <t>3.3.2.9.1</t>
  </si>
  <si>
    <t>Dallage épaisseur 20cm, classe d'exposition XC1, classe de résistance C25/30 avec surfaçage type D3 taloché fin ou lissée (dallage destiné à rester brute ou à recevoir un revêtement de sol collé directement sur le support)</t>
  </si>
  <si>
    <t>3.3.2.10</t>
  </si>
  <si>
    <t>3.3.2.10.1</t>
  </si>
  <si>
    <t>3.3.2.11</t>
  </si>
  <si>
    <t>DALLAGE PORTE EN BETON DESACTIVE POUR PARVIS :</t>
  </si>
  <si>
    <t>3.3.2.11.1</t>
  </si>
  <si>
    <t>Dallage épaisseur 20cm, béton classe d'exposition XF1, classe de résistance C25/30, surfaçage type D3 taloché fin (dallage destiné à rester brute)</t>
  </si>
  <si>
    <t>3.3.2.11.2</t>
  </si>
  <si>
    <t>Dallage rampe épaisseur 20cm, béton classe d'exposition XF1, classe de résistance C25/30, surfaçage type D3 taloché fin (dallage destiné à rester brute)</t>
  </si>
  <si>
    <t>3.3.2.12</t>
  </si>
  <si>
    <t>PLUS-VALUE POUR RELEVES BETON CHASSE ROUE :</t>
  </si>
  <si>
    <t>3.3.2.12.1</t>
  </si>
  <si>
    <t>Plus-value pour relevés chasse roue section 15x15cm</t>
  </si>
  <si>
    <t>3.3.2.13</t>
  </si>
  <si>
    <t>REALISATION DE MARCHES BETON DESACTIVE :</t>
  </si>
  <si>
    <t>3.3.2.13.1</t>
  </si>
  <si>
    <t>Marches droites, largeur des volées = 200cm, hauteur des marches = 15cm et girons = 30cm, avec incorporation bandes podotactile en nez de marche.</t>
  </si>
  <si>
    <t>3.3.2.13.2</t>
  </si>
  <si>
    <t>Marches droites, largeur des volées = 220cm, hauteur des marches = 15cm et girons = 30cm, avec incorporation bandes podotactile en nez de marche.</t>
  </si>
  <si>
    <t>3.3.2.14</t>
  </si>
  <si>
    <t>3.3.2.14.1</t>
  </si>
  <si>
    <t>3.3.2.14.2</t>
  </si>
  <si>
    <t>3.3.3</t>
  </si>
  <si>
    <t>3.3.3.1</t>
  </si>
  <si>
    <t>3.3.3.1.1</t>
  </si>
  <si>
    <t>Voiles épaisseur 20cm, classe d'exposition XF1, classe de résistance C25/30, parement type n° 7 pour voiles destinés à rester apparent (application d'une peinture de finition sur face extérieure)</t>
  </si>
  <si>
    <t>3.3.3.2</t>
  </si>
  <si>
    <t>3.3.3.2.1</t>
  </si>
  <si>
    <t>3.3.3.3</t>
  </si>
  <si>
    <t>PLUS VALUE POUR JOINT DE DILATATION :</t>
  </si>
  <si>
    <t>3.3.3.3.1</t>
  </si>
  <si>
    <t>Plus-value pour joint de dilatation REI 60 de 20mm de largeur</t>
  </si>
  <si>
    <t>3.3.3.4</t>
  </si>
  <si>
    <t>3.3.3.4.1</t>
  </si>
  <si>
    <t>3.3.3.5</t>
  </si>
  <si>
    <t>3.3.3.5.1</t>
  </si>
  <si>
    <t>3.3.3.5.2</t>
  </si>
  <si>
    <t>Poteau section 20x25cm, classe d'exposition XC1, classe de résistance C25/30, parement type n° 6 pour poteaux destinés à rester apparent (application d'une peinture de finition sur toues les faces apparentes)</t>
  </si>
  <si>
    <t>3.3.3.6</t>
  </si>
  <si>
    <t>3.3.3.6.1</t>
  </si>
  <si>
    <t>Poutres et linteaux, classe d'exposition XC1, classe de résistance C25/30, parement type n° 6 pour poutres destinées à rester apparent (peinture sur toutes les faces apparentes)</t>
  </si>
  <si>
    <t>3.3.3.7</t>
  </si>
  <si>
    <t>3.3.3.7.1</t>
  </si>
  <si>
    <t>Plancher épaisseur totale de 16cm pour auvent avec surfaçage type D2 (dalle recevant une étanchéité sans pente), béton classe d'exposition XC1, classe de résistance C25/30,</t>
  </si>
  <si>
    <t>3.3.3.8</t>
  </si>
  <si>
    <t>PLUS VALUE POUR JOINT DE DILATATION COUPE-FEU :</t>
  </si>
  <si>
    <t>3.3.3.8.1</t>
  </si>
  <si>
    <t>3.3.3.9</t>
  </si>
  <si>
    <t>3.3.3.9.1</t>
  </si>
  <si>
    <t>Dalle épaisseur 16cm pour auvent avec surfaçage type D2 (dalle recevant une étanchéité sans pente) béton classe d'exposition XF1, résistance C25/30</t>
  </si>
  <si>
    <t>3.3.3.10</t>
  </si>
  <si>
    <t>3.3.3.10.1</t>
  </si>
  <si>
    <t>Relevé section 20x45cm avec façon arrondi anti-grappins</t>
  </si>
  <si>
    <t>3.3.3.11</t>
  </si>
  <si>
    <t>3.3.3.11.1</t>
  </si>
  <si>
    <t>Relevé section 20x67cm</t>
  </si>
  <si>
    <t>3.3.3.12</t>
  </si>
  <si>
    <t>3.3.3.12.1</t>
  </si>
  <si>
    <t>Maçonnerie agglos creux épaisseur 20cm, classe de résistance B40</t>
  </si>
  <si>
    <t>3.3.3.13</t>
  </si>
  <si>
    <t>3.3.3.13.1</t>
  </si>
  <si>
    <t>3.3.3.14</t>
  </si>
  <si>
    <t>3.3.3.14.1</t>
  </si>
  <si>
    <t>3.3.3.15</t>
  </si>
  <si>
    <t>3.3.3.15.1</t>
  </si>
  <si>
    <t>Enduit mortier bâtard 2 faces</t>
  </si>
  <si>
    <t>3.3.3.16</t>
  </si>
  <si>
    <t>3.3.3.16.1</t>
  </si>
  <si>
    <t>3.3.3.16.2</t>
  </si>
  <si>
    <t>3.3.4</t>
  </si>
  <si>
    <t>TRAVAUX DE RESTRUCTURATION EXISTANT :</t>
  </si>
  <si>
    <t>3.3.4.1</t>
  </si>
  <si>
    <t>3.3.4.1.1</t>
  </si>
  <si>
    <t>Création ouverture 1.20x2.50m dans mur briques épaisseur 28cm environ, avec pose 1HEA 200 sur 2 sommiers béton (repère OC1 sur plan structure)</t>
  </si>
  <si>
    <t>3.3.4.1.2</t>
  </si>
  <si>
    <t>Création ouverture 4.20x2.50m dans mur briques épaisseur 17cm environ, avec pose 1HEA280 sur 2 sommiers béton (repère OC2 sur plan structure)</t>
  </si>
  <si>
    <t>3.3.4.1.3</t>
  </si>
  <si>
    <t>Création ouverture 3.50x2.50m dans mur briques épaisseur 17cm environ, avec pose 1HEA280 sur 2 sommiers béton (repère OC3 sur plan structure)</t>
  </si>
  <si>
    <t>3.3.4.1.4</t>
  </si>
  <si>
    <t>Création ouverture 1.20x1.50m dans mur briques épaisseur 28cm environ, avec pose 1HEA 200 sur 2 sommiers béton (repère OC4 sur plan structure)</t>
  </si>
  <si>
    <t>3.3.4.1.5</t>
  </si>
  <si>
    <t>Création ouverture 1.40x1.20m dans mur briques épaisseur 28cm environ, avec pose 1HEA 220 sur 1 sommier béton et 1 poteau HEA180 (repère OC5 sur plan structure)</t>
  </si>
  <si>
    <t>3.3.4.1.6</t>
  </si>
  <si>
    <t>Création ouverture 3.60x1.20m dans mur briques épaisseur 28cm environ, avec pose 1HEA 220 sur 3 poteaux HEA180 (repère OC6 sur plan structure)</t>
  </si>
  <si>
    <t>3.3.4.1.7</t>
  </si>
  <si>
    <t>Modification porte 198x210 en ouverture 2.50x2.50m dans mur briques épaisseur 17cm environ avec pose 1HEA 200 sur 1 sommier béton et poteau HEA180 prévu pour l'ouverture OC6 (repère OC7 sur plan structure)</t>
  </si>
  <si>
    <t>3.3.4.1.8</t>
  </si>
  <si>
    <t>Création ouverture 2.00x2.50m dans mur briques épaisseur 17cm environ avec pose 1HEA 200 sur 1 sommier béton et poteau HEA180 prévu pour l'ouverture OC6 (repère OC8 sur plan structure)</t>
  </si>
  <si>
    <t>3.3.4.1.9</t>
  </si>
  <si>
    <t>Création ouverture 3.80x2.50m dans mur briques 17cm environ avec pose 1HEA 260 sur 1 sommier béton et poutre HEA 220 prévue pour l'ouverture OC6 (repère OC9 sur plan structure)</t>
  </si>
  <si>
    <t>3.3.4.1.10</t>
  </si>
  <si>
    <t>Création ouverture 0.83x2.04m dans mur briques épaisseur 17cm environ, avec pose 1HEA 160 sur 2 sommiers béton (repère OC10 sur plan structure)</t>
  </si>
  <si>
    <t>3.3.4.1.11</t>
  </si>
  <si>
    <t>Création ouverture 1.18x1.98m dans mur moellons épaisseur 60cm environ, avec pose 2HEA 220 sur 2 sommiers béton (repère OC11 sur plan structure)</t>
  </si>
  <si>
    <t>3.3.4.1.12</t>
  </si>
  <si>
    <t>Déplacement de 30cm environ d'une porte avec création ouverture 0.93x2.05m dans mur briques épaisseur 28cm environ, pose 1HEA 200 sur 1 sommier béton, y compris réalisation jambage de 30cm environ (repère PM1 sur plan structure)</t>
  </si>
  <si>
    <t>3.3.4.1.13</t>
  </si>
  <si>
    <t>Déplacement de 30cm environ d'une porte avec création ouverture 0.90x2.10m dans mur briques épaisseur 28cm environ, pose 1HEA 200 sur 1 sommier béton, y compris réalisation jambage de 30cm environ (repère PM2 sur plan structure)</t>
  </si>
  <si>
    <t>3.3.4.1.14</t>
  </si>
  <si>
    <t>Déplacement de 50cm environ d'une porte avec création ouverture 0.90x2.10m dans mur briques épaisseur 28cm environ, avec pose 1HEA 220 en appui sur poteaux HEA 180 des ouvertures OC5 et OC6 (repère PM3 sur plan structure)</t>
  </si>
  <si>
    <t>3.3.4.1.15</t>
  </si>
  <si>
    <t>Modification dimensions porte 0.67x1.98 en porte 0.93x2.10m dans mur briques épaisseur 60cm environ, avec pose 2HEA 220 sur sommiers béton (repère PM4 sur plan structure)</t>
  </si>
  <si>
    <t>3.3.4.2</t>
  </si>
  <si>
    <t>FERMETURES OUVERTURES DANS MURS PORTEURS :</t>
  </si>
  <si>
    <t>3.3.4.2.1</t>
  </si>
  <si>
    <t>Fermeture ouverture 1.46x2.50m dans mur épaisseur 28cm environ (repère OF1 sur plan structure)</t>
  </si>
  <si>
    <t>3.3.4.2.2</t>
  </si>
  <si>
    <t>Fermeture fenêtre 1.20x2.00m dans mur moellons de façade épaisseur 60cm environ (repère FF1 sur plan structure)</t>
  </si>
  <si>
    <t>3.3.4.2.3</t>
  </si>
  <si>
    <t>Fermeture porte 0.90x2.10m dans mur épaisseur 28cm environ (repère PF1 sur plan structure)</t>
  </si>
  <si>
    <t>3.3.4.2.4</t>
  </si>
  <si>
    <t>Fermeture porte 0.80x2.10m dans mur épaisseur 17cm environ (repère PF2 sur plan structure)</t>
  </si>
  <si>
    <t>3.3.4.3</t>
  </si>
  <si>
    <t>MODIFICATION DIMENSIONS DE FENETRES POUR TRANSFORMATION EN PORTE :</t>
  </si>
  <si>
    <t>3.3.4.3.1</t>
  </si>
  <si>
    <t>Modifications fenêtre 1.20x2.00m en porte 2.00x2.10m dans mur moellons épaisseur 60cm environ avec pose 2HEA 220 sur 2 sommiers béton (repère FM1 sur plan structure)</t>
  </si>
  <si>
    <t>3.3.4.3.2</t>
  </si>
  <si>
    <t>Modifications fenêtre 1.20x2.00m en ouverture 2.63x1.50m dans mur moellons épaisseur 60cm environ avec pose 2HEA 220 sur 2 sommiers béton (repère FM2 sur plan structure)</t>
  </si>
  <si>
    <t>3.3.4.3.3</t>
  </si>
  <si>
    <t>Modifications fenêtre 1.20x2.00m en ouverture 2.00x1.30m dans mur moellons 60cm environ avec pose 2HEA 220 sur 2 sommiers béton y compris maçonnerie pour fermeture partielle de l'ancienne fenêtre avec enduit 2 faces (repère FM3 sur plan structure)</t>
  </si>
  <si>
    <t>3.3.4.3.4</t>
  </si>
  <si>
    <t>Modifications fenêtre 1.20x2.00m en porte 2.50x2.04m dans mur moellons épaisseur 60cm environ avec pose 2HEA 220 sur 2 sommiers béton (repère FM4 sur plan structure)</t>
  </si>
  <si>
    <t>3.3.4.4</t>
  </si>
  <si>
    <t>REALISATION PERCEMENTS DANS MURS EXISTANTS :</t>
  </si>
  <si>
    <t>3.3.4.4.1</t>
  </si>
  <si>
    <t>Réalisation percement Ø 200mm dans mur briques épaisseur 15cm</t>
  </si>
  <si>
    <t>3.3.4.4.2</t>
  </si>
  <si>
    <t>Réalisation percement Ø 200mm dans mur briques épaisseur 28cm</t>
  </si>
  <si>
    <t>3.3.4.4.3</t>
  </si>
  <si>
    <t>Réalisation percement Ø 350mm dans mur briques épaisseur 15cm</t>
  </si>
  <si>
    <t>3.3.4.4.4</t>
  </si>
  <si>
    <t>Réalisation percement Ø 350mm dans mur briques épaisseur 28cm</t>
  </si>
  <si>
    <t>3.3.4.5</t>
  </si>
  <si>
    <t>REALISATION PERCEMENTS DANS DALLE EXISTANTE :</t>
  </si>
  <si>
    <t>3.3.4.5.1</t>
  </si>
  <si>
    <t>Réalisation percements Ø 200mm dans dalle béton épaisseur 25cm</t>
  </si>
  <si>
    <t>3.3.4.5.2</t>
  </si>
  <si>
    <t>Réalisation percements Ø 300mm dans dalle béton épaisseur 25cm</t>
  </si>
  <si>
    <t>3.3.4.6</t>
  </si>
  <si>
    <t>3.3.4.6.1</t>
  </si>
  <si>
    <t>3.3.4.7</t>
  </si>
  <si>
    <t>3.3.4.7.1</t>
  </si>
  <si>
    <t>3.3.4.8</t>
  </si>
  <si>
    <t>3.3.4.8.1</t>
  </si>
  <si>
    <t>3.3.4.9</t>
  </si>
  <si>
    <t>SOCLES SUPPORT GROUPE EXTERIEUR :</t>
  </si>
  <si>
    <t>3.3.4.9.1</t>
  </si>
  <si>
    <t>Socle support groupe extérieur dimensions 1.00x2.75x0.25m</t>
  </si>
  <si>
    <t>3.3.4.10</t>
  </si>
  <si>
    <t>3.3.4.10.1</t>
  </si>
  <si>
    <t>3.3.4.10.2</t>
  </si>
  <si>
    <t>RECAPITULATIF
Lot n°01 TERRASSEMENT/DEMOLITION/GROS OEUVRE</t>
  </si>
  <si>
    <t>RECAPITULATIF DES CHAPITRES</t>
  </si>
  <si>
    <t>3.1 - INSTALLATION DE CHANTIER &amp; ETUDES ET PLANS :</t>
  </si>
  <si>
    <t>3.2 - TRAVAUX DE GROS OEUVRE BATIMENT PEP</t>
  </si>
  <si>
    <t>- 3.2.1 - TRAVAUX DE DALLAGE POUR DEPLACEMENT LOCAL ELSP</t>
  </si>
  <si>
    <t>- 3.2.2 - TRAVAUX POUR BATIMENT PEP</t>
  </si>
  <si>
    <t>- 3.2.3 - TRAVAUX MUR ENCEINTE ENTREE</t>
  </si>
  <si>
    <t>- 3.2.4 - TRAVAUX BATIMENT ADMINISTRATIF</t>
  </si>
  <si>
    <t>3.3 - TRAVAUX DE GROS OEUVRE ENTREE PCI</t>
  </si>
  <si>
    <t>- 3.3.1 - TRAVAUX DE PREPARATION &amp; TERRASSEMENT</t>
  </si>
  <si>
    <t>- 3.3.2 - TRAVAUX DE FONDATIONS ET INFRASTRUCTURE :</t>
  </si>
  <si>
    <t>- 3.3.3 - TRAVAUX DE SUPERSTRUCTURE</t>
  </si>
  <si>
    <t>- 3.3.4 - TRAVAUX DE RESTRUCTURATION EXISTANT :</t>
  </si>
  <si>
    <t>Total du lot TERRASSEMENT/DEMOLITION/GROS OEUVRE</t>
  </si>
  <si>
    <t xml:space="preserve">Soit en toutes lettres TTC : </t>
  </si>
  <si>
    <t>Fait à _________________________
le _____________________________</t>
  </si>
  <si>
    <t>Bon pour accord, signature</t>
  </si>
  <si>
    <t>Signature et cachet de l'Entrepreneur</t>
  </si>
  <si>
    <t>Paramètres document</t>
  </si>
  <si>
    <t>1.</t>
  </si>
  <si>
    <t>Titre du document :</t>
  </si>
  <si>
    <t>2.</t>
  </si>
  <si>
    <t>Titre du dossier :</t>
  </si>
  <si>
    <t>5.</t>
  </si>
  <si>
    <t>Titre du lot / des lots :</t>
  </si>
  <si>
    <t>10.</t>
  </si>
  <si>
    <t>Rue du dossier</t>
  </si>
  <si>
    <t>11.</t>
  </si>
  <si>
    <t>Code postal et ville du dossier</t>
  </si>
  <si>
    <t>12.</t>
  </si>
  <si>
    <t>Parcelle du dossier</t>
  </si>
  <si>
    <t>3.</t>
  </si>
  <si>
    <t>Code du dossier</t>
  </si>
  <si>
    <t>4.</t>
  </si>
  <si>
    <t>Code du lot / des lots :</t>
  </si>
  <si>
    <t>6.</t>
  </si>
  <si>
    <t>Date de valeur du lot / des lots :</t>
  </si>
  <si>
    <t>7.</t>
  </si>
  <si>
    <t>Phase :</t>
  </si>
  <si>
    <t>8.</t>
  </si>
  <si>
    <t>Indice :</t>
  </si>
  <si>
    <t>Notes :</t>
  </si>
  <si>
    <t>- Le taux 0% est toujours supporté qu'il soit dans cette liste ou non</t>
  </si>
  <si>
    <t>- En dehors du taux 0%, vous pouvez renseigner au maximum 4 taux différents</t>
  </si>
  <si>
    <t>- Si votre lot contient plus de 4 taux différents, ou contient de la TVA proportionnelle, vous devez modifier manuellement la formule de calcul de TVA et de TTC dans le récapitulatif</t>
  </si>
  <si>
    <t>DPGF</t>
  </si>
  <si>
    <t>CREATION D'UNE PEP ET D'UN PCI A LA MAISON D'ARRET DE REIMS</t>
  </si>
  <si>
    <t>22/07/2024</t>
  </si>
  <si>
    <t>DCE</t>
  </si>
  <si>
    <t>A</t>
  </si>
  <si>
    <t xml:space="preserve">23 Boulevard Robespierre </t>
  </si>
  <si>
    <t>51 100 REIMS</t>
  </si>
  <si>
    <t>VERSION</t>
  </si>
  <si>
    <t>4.00</t>
  </si>
  <si>
    <t>TYPEDOC</t>
  </si>
  <si>
    <t>SHOWADJU</t>
  </si>
  <si>
    <t>RECAPSIMPLE</t>
  </si>
  <si>
    <t>SHOWMONTANTS</t>
  </si>
  <si>
    <t>SHOWQUANTITES</t>
  </si>
  <si>
    <t>MONTANTSSURTETE</t>
  </si>
  <si>
    <t>MARGE</t>
  </si>
  <si>
    <t>RECAPLOCNIV9</t>
  </si>
  <si>
    <t>LIST_VALIDATION_CHECKBOX</t>
  </si>
  <si>
    <t>X</t>
  </si>
  <si>
    <t>LOCALISE</t>
  </si>
  <si>
    <t>SRC</t>
  </si>
  <si>
    <t>DVS_APP</t>
  </si>
  <si>
    <t>Coordonnées entreprise</t>
  </si>
  <si>
    <t>Nom de l'entreprise</t>
  </si>
  <si>
    <t>Nom du contact</t>
  </si>
  <si>
    <t>Adresse postale</t>
  </si>
  <si>
    <t>Code postal</t>
  </si>
  <si>
    <t>Ville</t>
  </si>
  <si>
    <t>Localité</t>
  </si>
  <si>
    <t>Boîte postale</t>
  </si>
  <si>
    <t>Téléphone</t>
  </si>
  <si>
    <t>9.</t>
  </si>
  <si>
    <t>Fax</t>
  </si>
  <si>
    <t>Tél. Portable</t>
  </si>
  <si>
    <t>E-mail</t>
  </si>
  <si>
    <t xml:space="preserve">Observation : </t>
  </si>
  <si>
    <t>Prestations supplémentaires</t>
  </si>
  <si>
    <t>Titre de la prestation</t>
  </si>
  <si>
    <t>Unité</t>
  </si>
  <si>
    <t>Quantité</t>
  </si>
  <si>
    <t>Prix unitaire</t>
  </si>
  <si>
    <t>Prix total</t>
  </si>
  <si>
    <t>Lot n°01 : TERRASSEMENT/DEMOLITION/GROS OEUVRE</t>
  </si>
  <si>
    <t xml:space="preserve">INSTALLATION DE CHANTIER </t>
  </si>
  <si>
    <t xml:space="preserve">PLANS D'ATELIER ET DE CHANTIER </t>
  </si>
  <si>
    <t xml:space="preserve">FOUILLES EN PLEINE MASSE POUR PREPARATION PLATE FORME : </t>
  </si>
  <si>
    <t xml:space="preserve">Remblai pour préparation plate forme </t>
  </si>
  <si>
    <t xml:space="preserve">REMBLAI TOUT VENANT POUR PREPARATION PLATE FORME : </t>
  </si>
  <si>
    <t xml:space="preserve">CANALISATIONS PVC ASSAINISSEMENT : </t>
  </si>
  <si>
    <t xml:space="preserve">VOILES BETON ARME POUR MURS EXTERIEURS : </t>
  </si>
  <si>
    <t xml:space="preserve">VOILES BETON ARME POUR MURS INTERIEURS : </t>
  </si>
  <si>
    <t xml:space="preserve">POTEAUX BETON ARME : </t>
  </si>
  <si>
    <t xml:space="preserve">PLANCHERS PREDALLES EN BETON ARME : </t>
  </si>
  <si>
    <t xml:space="preserve">ESCALIER BETON INTERIEUR : </t>
  </si>
  <si>
    <t xml:space="preserve">DALLE BETON SUR COFFRAGE : </t>
  </si>
  <si>
    <t xml:space="preserve">ACROTERES BETON POUR RELEVES D'ETANCHEITE : </t>
  </si>
  <si>
    <t>Maîtrise d'Ouvrage :</t>
  </si>
  <si>
    <t>Maîtrise d'Oeuvre :</t>
  </si>
  <si>
    <t>PHASE PRO</t>
  </si>
  <si>
    <t>BÂTIMENT :</t>
  </si>
  <si>
    <t>ZONE :</t>
  </si>
  <si>
    <t>FO ETU EXE 14E</t>
  </si>
  <si>
    <t xml:space="preserve">N° du document : </t>
  </si>
  <si>
    <t xml:space="preserve">Etabli par : </t>
  </si>
  <si>
    <t>Date de rendu</t>
  </si>
  <si>
    <t>Ind</t>
  </si>
  <si>
    <t>Objet</t>
  </si>
  <si>
    <t>0</t>
  </si>
  <si>
    <t>1ère diffusion</t>
  </si>
  <si>
    <t>xxxx</t>
  </si>
  <si>
    <t xml:space="preserve">DIRECTION INTERREGIONALE DES SERVICES PENITENTIAIRES
GRAND EST 19, Rue Eugène Delacroix
67035 STRASBOURG Cedex 02
</t>
  </si>
  <si>
    <t>CREATION D’UN PEP ET D’UN PCI A LA MAISON D’ARRET DE REIMS
23, Boulevard Robespierre 51100 REIMS</t>
  </si>
  <si>
    <t>DECOMPOSITION DE PRIX GLOBAL FORFAITAIRE
LOT 01 TERRASSEMENT / DEMOLITION / GROS-ŒUVRE</t>
  </si>
  <si>
    <t>224004_PRO_DPGF_01_0</t>
  </si>
  <si>
    <t>AD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</si>
</sst>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0\ [$€];[Red]\-#,##0.00\ [$€]"/>
    <numFmt numFmtId="165" formatCode="00000"/>
    <numFmt numFmtId="166" formatCode="0#&quot; &quot;##&quot; &quot;##&quot; &quot;##&quot; &quot;##"/>
    <numFmt numFmtId="167" formatCode="#,##0.000"/>
    <numFmt numFmtId="170" formatCode="_-* #,##0.00\ &quot;€&quot;_-;\-* #,##0.00\ &quot;€&quot;_-;_-* &quot;-&quot;??\ &quot;€&quot;_-;_-@_-"/>
    <numFmt numFmtId="172" formatCode="#,##0.00\ &quot;€&quot;"/>
  </numFmts>
  <fonts count="25" x14ac:knownFonts="1">
    <font>
      <sz val="11"/>
      <color theme="1"/>
      <name val="Calibri"/>
      <family val="2"/>
      <scheme val="minor"/>
    </font>
    <font>
      <sz val="8"/>
      <color theme="1"/>
      <name val="Arial"/>
      <family val="2"/>
    </font>
    <font>
      <sz val="14"/>
      <color theme="1"/>
      <name val="Arial"/>
      <family val="2"/>
    </font>
    <font>
      <sz val="7"/>
      <color theme="1"/>
      <name val="Arial"/>
      <family val="2"/>
    </font>
    <font>
      <sz val="10"/>
      <color theme="1"/>
      <name val="Arial"/>
      <family val="2"/>
    </font>
    <font>
      <b/>
      <u/>
      <sz val="12"/>
      <color theme="1"/>
      <name val="Arial"/>
      <family val="2"/>
    </font>
    <font>
      <b/>
      <sz val="11"/>
      <color theme="1"/>
      <name val="Arial"/>
      <family val="2"/>
    </font>
    <font>
      <b/>
      <sz val="9"/>
      <color theme="1"/>
      <name val="Arial"/>
      <family val="2"/>
    </font>
    <font>
      <b/>
      <sz val="8"/>
      <color theme="1"/>
      <name val="Arial"/>
      <family val="2"/>
    </font>
    <font>
      <b/>
      <sz val="10"/>
      <color theme="1"/>
      <name val="Arial"/>
      <family val="2"/>
    </font>
    <font>
      <u/>
      <sz val="10"/>
      <color theme="1"/>
      <name val="Arial"/>
      <family val="2"/>
    </font>
    <font>
      <b/>
      <sz val="12"/>
      <color theme="1"/>
      <name val="Arial"/>
      <family val="2"/>
    </font>
    <font>
      <sz val="11"/>
      <color theme="1"/>
      <name val="Arial"/>
      <family val="2"/>
    </font>
    <font>
      <sz val="9"/>
      <color theme="1"/>
      <name val="Arial"/>
      <family val="2"/>
    </font>
    <font>
      <b/>
      <sz val="11"/>
      <color theme="1"/>
      <name val="Symbol"/>
      <family val="2"/>
    </font>
    <font>
      <b/>
      <u/>
      <sz val="9"/>
      <color theme="1"/>
      <name val="Arial"/>
      <family val="2"/>
    </font>
    <font>
      <b/>
      <sz val="9"/>
      <color theme="1"/>
      <name val="Calibri"/>
      <family val="2"/>
      <scheme val="minor"/>
    </font>
    <font>
      <sz val="10"/>
      <name val="Arial"/>
    </font>
    <font>
      <sz val="10"/>
      <name val="Arial"/>
      <family val="2"/>
    </font>
    <font>
      <b/>
      <sz val="10"/>
      <name val="Arial"/>
      <family val="2"/>
    </font>
    <font>
      <b/>
      <sz val="11"/>
      <name val="Arial"/>
      <family val="2"/>
    </font>
    <font>
      <b/>
      <sz val="11"/>
      <color rgb="FFFF9900"/>
      <name val="Arial"/>
      <family val="2"/>
    </font>
    <font>
      <b/>
      <sz val="16"/>
      <name val="Arial"/>
      <family val="2"/>
    </font>
    <font>
      <b/>
      <sz val="12"/>
      <name val="Arial"/>
      <family val="2"/>
    </font>
    <font>
      <sz val="10"/>
      <color theme="0"/>
      <name val="Arial"/>
      <family val="2"/>
    </font>
  </fonts>
  <fills count="2">
    <fill>
      <patternFill patternType="none"/>
    </fill>
    <fill>
      <patternFill patternType="gray125"/>
    </fill>
  </fills>
  <borders count="44">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ck">
        <color auto="1"/>
      </left>
      <right style="thick">
        <color auto="1"/>
      </right>
      <top style="thick">
        <color auto="1"/>
      </top>
      <bottom style="thick">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thin">
        <color auto="1"/>
      </top>
      <bottom/>
      <diagonal/>
    </border>
    <border>
      <left/>
      <right style="medium">
        <color auto="1"/>
      </right>
      <top style="thin">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style="medium">
        <color auto="1"/>
      </top>
      <bottom style="medium">
        <color auto="1"/>
      </bottom>
      <diagonal/>
    </border>
    <border>
      <left style="thin">
        <color auto="1"/>
      </left>
      <right style="thin">
        <color auto="1"/>
      </right>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3">
    <xf numFmtId="0" fontId="0" fillId="0" borderId="0"/>
    <xf numFmtId="0" fontId="17" fillId="0" borderId="0"/>
    <xf numFmtId="0" fontId="18" fillId="0" borderId="0"/>
  </cellStyleXfs>
  <cellXfs count="177">
    <xf numFmtId="0" fontId="0" fillId="0" borderId="0" xfId="0"/>
    <xf numFmtId="0" fontId="1" fillId="0" borderId="0" xfId="0" applyFont="1" applyAlignment="1">
      <alignment vertical="top" wrapText="1"/>
    </xf>
    <xf numFmtId="0" fontId="1" fillId="0" borderId="9" xfId="0" applyFont="1" applyBorder="1" applyAlignment="1">
      <alignment horizontal="center" vertical="top" wrapText="1"/>
    </xf>
    <xf numFmtId="0" fontId="5" fillId="0" borderId="10" xfId="0" applyFont="1" applyBorder="1" applyAlignment="1">
      <alignment vertical="top" wrapText="1"/>
    </xf>
    <xf numFmtId="0" fontId="5" fillId="0" borderId="11" xfId="0" applyFont="1" applyBorder="1" applyAlignment="1">
      <alignment vertical="top" wrapText="1"/>
    </xf>
    <xf numFmtId="0" fontId="6" fillId="0" borderId="11" xfId="0" applyFont="1" applyBorder="1" applyAlignment="1">
      <alignment vertical="top" wrapText="1"/>
    </xf>
    <xf numFmtId="0" fontId="1" fillId="0" borderId="11" xfId="0" applyFont="1" applyBorder="1" applyAlignment="1">
      <alignment vertical="top" wrapText="1"/>
    </xf>
    <xf numFmtId="4" fontId="1" fillId="0" borderId="9" xfId="0" applyNumberFormat="1" applyFont="1" applyBorder="1" applyAlignment="1">
      <alignment vertical="top" wrapText="1"/>
    </xf>
    <xf numFmtId="10" fontId="3" fillId="0" borderId="0" xfId="0" applyNumberFormat="1" applyFont="1" applyAlignment="1">
      <alignment horizontal="right" vertical="top" wrapText="1"/>
    </xf>
    <xf numFmtId="0" fontId="9" fillId="0" borderId="0" xfId="0" applyFont="1" applyAlignment="1">
      <alignment vertical="top" wrapText="1"/>
    </xf>
    <xf numFmtId="0" fontId="9" fillId="0" borderId="11" xfId="0" applyFont="1" applyBorder="1" applyAlignment="1">
      <alignment vertical="top" wrapText="1"/>
    </xf>
    <xf numFmtId="0" fontId="10" fillId="0" borderId="11" xfId="0" applyFont="1" applyBorder="1" applyAlignment="1">
      <alignment vertical="top" wrapText="1"/>
    </xf>
    <xf numFmtId="0" fontId="1" fillId="0" borderId="0" xfId="0" applyFont="1" applyAlignment="1">
      <alignment vertical="top"/>
    </xf>
    <xf numFmtId="0" fontId="5" fillId="0" borderId="2" xfId="0" applyFont="1" applyBorder="1" applyAlignment="1">
      <alignment horizontal="center" vertical="top" wrapText="1"/>
    </xf>
    <xf numFmtId="0" fontId="5" fillId="0" borderId="0" xfId="0" applyFont="1" applyAlignment="1">
      <alignment horizontal="center" vertical="top" wrapText="1"/>
    </xf>
    <xf numFmtId="0" fontId="1" fillId="0" borderId="15" xfId="0" applyFont="1" applyBorder="1" applyAlignment="1">
      <alignment vertical="top" wrapText="1"/>
    </xf>
    <xf numFmtId="0" fontId="4" fillId="0" borderId="0" xfId="0" applyFont="1" applyAlignment="1">
      <alignment vertical="top" wrapText="1"/>
    </xf>
    <xf numFmtId="0" fontId="4" fillId="0" borderId="0" xfId="0" applyFont="1" applyAlignment="1">
      <alignment horizontal="right" vertical="top" wrapText="1"/>
    </xf>
    <xf numFmtId="0" fontId="4" fillId="0" borderId="9" xfId="0" applyFont="1" applyBorder="1" applyAlignment="1">
      <alignment vertical="top" wrapText="1"/>
    </xf>
    <xf numFmtId="10" fontId="4" fillId="0" borderId="10" xfId="0" applyNumberFormat="1" applyFont="1" applyBorder="1" applyAlignment="1">
      <alignment horizontal="right" vertical="top" wrapText="1"/>
    </xf>
    <xf numFmtId="0" fontId="4" fillId="0" borderId="0" xfId="0" applyFont="1" applyAlignment="1">
      <alignment vertical="top"/>
    </xf>
    <xf numFmtId="10" fontId="4" fillId="0" borderId="11" xfId="0" applyNumberFormat="1" applyFont="1" applyBorder="1" applyAlignment="1">
      <alignment horizontal="right" vertical="top" wrapText="1"/>
    </xf>
    <xf numFmtId="10" fontId="4" fillId="0" borderId="24" xfId="0" applyNumberFormat="1" applyFont="1" applyBorder="1" applyAlignment="1">
      <alignment horizontal="right" vertical="top" wrapText="1"/>
    </xf>
    <xf numFmtId="0" fontId="9" fillId="0" borderId="0" xfId="0" applyFont="1" applyAlignment="1">
      <alignment horizontal="center" vertical="top" wrapText="1"/>
    </xf>
    <xf numFmtId="0" fontId="4" fillId="0" borderId="0" xfId="0" applyFont="1" applyAlignment="1">
      <alignment horizontal="center" vertical="top" wrapText="1"/>
    </xf>
    <xf numFmtId="0" fontId="4" fillId="0" borderId="12" xfId="0" applyFont="1" applyBorder="1" applyAlignment="1" applyProtection="1">
      <alignment horizontal="left" vertical="top" wrapText="1"/>
      <protection locked="0"/>
    </xf>
    <xf numFmtId="0" fontId="4" fillId="0" borderId="12" xfId="0" applyFont="1" applyBorder="1" applyAlignment="1" applyProtection="1">
      <alignment horizontal="center" vertical="top" wrapText="1"/>
      <protection locked="0"/>
    </xf>
    <xf numFmtId="167" fontId="4" fillId="0" borderId="12" xfId="0" applyNumberFormat="1" applyFont="1" applyBorder="1" applyAlignment="1" applyProtection="1">
      <alignment horizontal="right" vertical="top" wrapText="1"/>
      <protection locked="0"/>
    </xf>
    <xf numFmtId="164" fontId="4" fillId="0" borderId="12" xfId="0" applyNumberFormat="1" applyFont="1" applyBorder="1" applyAlignment="1" applyProtection="1">
      <alignment horizontal="right" vertical="top" wrapText="1"/>
      <protection locked="0"/>
    </xf>
    <xf numFmtId="164" fontId="4" fillId="0" borderId="9" xfId="0" applyNumberFormat="1" applyFont="1" applyBorder="1" applyAlignment="1">
      <alignment horizontal="right" vertical="top" wrapText="1"/>
    </xf>
    <xf numFmtId="0" fontId="1" fillId="0" borderId="0" xfId="0" applyFont="1" applyAlignment="1">
      <alignment horizontal="center" vertical="top" wrapText="1"/>
    </xf>
    <xf numFmtId="0" fontId="0" fillId="0" borderId="0" xfId="0" applyAlignment="1">
      <alignment horizontal="center"/>
    </xf>
    <xf numFmtId="0" fontId="15" fillId="0" borderId="10" xfId="0" applyFont="1" applyBorder="1" applyAlignment="1">
      <alignment horizontal="center" vertical="top" wrapText="1"/>
    </xf>
    <xf numFmtId="0" fontId="7" fillId="0" borderId="0" xfId="0" applyFont="1" applyAlignment="1">
      <alignment horizontal="center" vertical="top" wrapText="1"/>
    </xf>
    <xf numFmtId="0" fontId="16" fillId="0" borderId="0" xfId="0" applyFont="1" applyAlignment="1">
      <alignment horizontal="center"/>
    </xf>
    <xf numFmtId="0" fontId="7" fillId="0" borderId="11" xfId="0" applyFont="1" applyBorder="1" applyAlignment="1">
      <alignment horizontal="center" vertical="top" wrapText="1"/>
    </xf>
    <xf numFmtId="0" fontId="7" fillId="0" borderId="2" xfId="0" applyFont="1" applyBorder="1" applyAlignment="1">
      <alignment horizontal="center" vertical="top" wrapText="1"/>
    </xf>
    <xf numFmtId="0" fontId="8" fillId="0" borderId="9" xfId="0" applyFont="1" applyBorder="1" applyAlignment="1">
      <alignment horizontal="center" vertical="top" wrapText="1"/>
    </xf>
    <xf numFmtId="0" fontId="6" fillId="0" borderId="0" xfId="0" applyFont="1" applyAlignment="1">
      <alignment horizontal="center" vertical="top" wrapText="1"/>
    </xf>
    <xf numFmtId="3" fontId="8" fillId="0" borderId="9" xfId="0" applyNumberFormat="1" applyFont="1" applyBorder="1" applyAlignment="1">
      <alignment horizontal="center" vertical="top" wrapText="1"/>
    </xf>
    <xf numFmtId="3" fontId="8" fillId="0" borderId="12" xfId="0" applyNumberFormat="1" applyFont="1" applyBorder="1" applyAlignment="1" applyProtection="1">
      <alignment horizontal="center" vertical="top" wrapText="1"/>
      <protection locked="0"/>
    </xf>
    <xf numFmtId="4" fontId="8" fillId="0" borderId="12" xfId="0" applyNumberFormat="1" applyFont="1" applyBorder="1" applyAlignment="1" applyProtection="1">
      <alignment horizontal="center" vertical="top" wrapText="1"/>
      <protection locked="0"/>
    </xf>
    <xf numFmtId="4" fontId="8" fillId="0" borderId="9" xfId="0" applyNumberFormat="1" applyFont="1" applyBorder="1" applyAlignment="1">
      <alignment horizontal="center" vertical="top" wrapText="1"/>
    </xf>
    <xf numFmtId="0" fontId="10" fillId="0" borderId="0" xfId="0" applyFont="1" applyAlignment="1">
      <alignment horizontal="center" vertical="top" wrapText="1"/>
    </xf>
    <xf numFmtId="0" fontId="1" fillId="0" borderId="14" xfId="0" applyFont="1" applyBorder="1" applyAlignment="1">
      <alignment horizontal="center" vertical="top" wrapText="1"/>
    </xf>
    <xf numFmtId="0" fontId="1" fillId="0" borderId="0" xfId="0" applyFont="1" applyAlignment="1">
      <alignment vertical="top" wrapText="1"/>
    </xf>
    <xf numFmtId="0" fontId="9" fillId="0" borderId="20" xfId="0" applyFont="1" applyBorder="1" applyAlignment="1">
      <alignment vertical="top" wrapText="1"/>
    </xf>
    <xf numFmtId="0" fontId="1" fillId="0" borderId="21" xfId="0" applyFont="1" applyBorder="1" applyAlignment="1">
      <alignment vertical="top" wrapText="1"/>
    </xf>
    <xf numFmtId="164" fontId="9" fillId="0" borderId="21" xfId="0" applyNumberFormat="1" applyFont="1" applyBorder="1" applyAlignment="1">
      <alignment vertical="top" wrapText="1"/>
    </xf>
    <xf numFmtId="164" fontId="1" fillId="0" borderId="21" xfId="0" applyNumberFormat="1" applyFont="1" applyBorder="1" applyAlignment="1">
      <alignment vertical="top" wrapText="1"/>
    </xf>
    <xf numFmtId="164" fontId="1" fillId="0" borderId="22" xfId="0" applyNumberFormat="1" applyFont="1" applyBorder="1" applyAlignment="1">
      <alignment vertical="top" wrapText="1"/>
    </xf>
    <xf numFmtId="0" fontId="13" fillId="0" borderId="0" xfId="0" applyFont="1" applyAlignment="1">
      <alignment vertical="top" wrapText="1"/>
    </xf>
    <xf numFmtId="0" fontId="0" fillId="0" borderId="0" xfId="0"/>
    <xf numFmtId="0" fontId="7" fillId="0" borderId="0" xfId="0" applyFont="1" applyAlignment="1">
      <alignment vertical="top" wrapText="1"/>
    </xf>
    <xf numFmtId="0" fontId="4" fillId="0" borderId="0" xfId="0" applyFont="1" applyAlignment="1">
      <alignment vertical="top" wrapText="1"/>
    </xf>
    <xf numFmtId="0" fontId="4" fillId="0" borderId="23" xfId="0" applyFont="1" applyBorder="1" applyAlignment="1">
      <alignment vertical="top" wrapText="1"/>
    </xf>
    <xf numFmtId="164" fontId="12" fillId="0" borderId="0" xfId="0" applyNumberFormat="1" applyFont="1" applyAlignment="1">
      <alignment horizontal="right" vertical="top" wrapText="1" indent="1"/>
    </xf>
    <xf numFmtId="164" fontId="12" fillId="0" borderId="0" xfId="0" applyNumberFormat="1" applyFont="1" applyAlignment="1">
      <alignment horizontal="right" vertical="top" wrapText="1"/>
    </xf>
    <xf numFmtId="0" fontId="12" fillId="0" borderId="0" xfId="0" applyFont="1" applyAlignment="1">
      <alignment horizontal="left" vertical="top" wrapText="1" indent="1"/>
    </xf>
    <xf numFmtId="0" fontId="12" fillId="0" borderId="0" xfId="0" applyFont="1" applyAlignment="1">
      <alignment vertical="top" wrapText="1"/>
    </xf>
    <xf numFmtId="0" fontId="7" fillId="0" borderId="13" xfId="0" applyFont="1" applyBorder="1" applyAlignment="1">
      <alignment vertical="top" wrapText="1"/>
    </xf>
    <xf numFmtId="0" fontId="7" fillId="0" borderId="14" xfId="0" applyFont="1" applyBorder="1" applyAlignment="1">
      <alignment vertical="top" wrapText="1"/>
    </xf>
    <xf numFmtId="0" fontId="1" fillId="0" borderId="16" xfId="0" applyFont="1" applyBorder="1" applyAlignment="1">
      <alignment vertical="top" wrapText="1"/>
    </xf>
    <xf numFmtId="0" fontId="1" fillId="0" borderId="2" xfId="0" applyFont="1" applyBorder="1" applyAlignment="1">
      <alignment vertical="top" wrapText="1"/>
    </xf>
    <xf numFmtId="0" fontId="1" fillId="0" borderId="17" xfId="0" applyFont="1" applyBorder="1" applyAlignment="1">
      <alignment vertical="top" wrapText="1"/>
    </xf>
    <xf numFmtId="0" fontId="9" fillId="0" borderId="18" xfId="0" applyFont="1" applyBorder="1" applyAlignment="1">
      <alignment vertical="top" wrapText="1"/>
    </xf>
    <xf numFmtId="164" fontId="9" fillId="0" borderId="0" xfId="0" applyNumberFormat="1" applyFont="1" applyAlignment="1">
      <alignment vertical="top" wrapText="1"/>
    </xf>
    <xf numFmtId="164" fontId="1" fillId="0" borderId="0" xfId="0" applyNumberFormat="1" applyFont="1" applyAlignment="1">
      <alignment vertical="top" wrapText="1"/>
    </xf>
    <xf numFmtId="164" fontId="1" fillId="0" borderId="19" xfId="0" applyNumberFormat="1" applyFont="1" applyBorder="1" applyAlignment="1">
      <alignment vertical="top" wrapText="1"/>
    </xf>
    <xf numFmtId="164" fontId="11" fillId="0" borderId="0" xfId="0" applyNumberFormat="1" applyFont="1" applyAlignment="1">
      <alignment horizontal="right" vertical="top" wrapText="1"/>
    </xf>
    <xf numFmtId="0" fontId="11" fillId="0" borderId="0" xfId="0" applyFont="1" applyAlignment="1">
      <alignment horizontal="left" vertical="top" wrapText="1"/>
    </xf>
    <xf numFmtId="0" fontId="11" fillId="0" borderId="0" xfId="0" applyFont="1" applyAlignment="1">
      <alignment vertical="top" wrapText="1"/>
    </xf>
    <xf numFmtId="0" fontId="5" fillId="0" borderId="2" xfId="0" applyFont="1" applyBorder="1" applyAlignment="1">
      <alignment horizontal="center" vertical="top" wrapText="1"/>
    </xf>
    <xf numFmtId="0" fontId="5" fillId="0" borderId="0" xfId="0" applyFont="1" applyAlignment="1">
      <alignment horizontal="center" vertical="top" wrapText="1"/>
    </xf>
    <xf numFmtId="0" fontId="9" fillId="0" borderId="2" xfId="0" applyFont="1" applyBorder="1" applyAlignment="1">
      <alignment horizontal="right" vertical="top" wrapText="1"/>
    </xf>
    <xf numFmtId="0" fontId="9" fillId="0" borderId="3" xfId="0" applyFont="1" applyBorder="1" applyAlignment="1">
      <alignment horizontal="right" vertical="top" wrapText="1"/>
    </xf>
    <xf numFmtId="0" fontId="9" fillId="0" borderId="1" xfId="0" applyFont="1" applyBorder="1" applyAlignment="1">
      <alignment vertical="top" wrapText="1"/>
    </xf>
    <xf numFmtId="0" fontId="9" fillId="0" borderId="2" xfId="0" applyFont="1" applyBorder="1" applyAlignment="1">
      <alignment vertical="top" wrapText="1"/>
    </xf>
    <xf numFmtId="0" fontId="1" fillId="0" borderId="5" xfId="0" applyFont="1" applyBorder="1" applyAlignment="1">
      <alignment vertical="top" wrapText="1"/>
    </xf>
    <xf numFmtId="0" fontId="1" fillId="0" borderId="4" xfId="0" applyFont="1" applyBorder="1" applyAlignment="1">
      <alignment vertical="top" wrapText="1"/>
    </xf>
    <xf numFmtId="164" fontId="9" fillId="0" borderId="0" xfId="0" applyNumberFormat="1" applyFont="1" applyAlignment="1">
      <alignment horizontal="right" vertical="top" wrapText="1"/>
    </xf>
    <xf numFmtId="164" fontId="9" fillId="0" borderId="5" xfId="0" applyNumberFormat="1" applyFont="1" applyBorder="1" applyAlignment="1">
      <alignment horizontal="right" vertical="top" wrapText="1"/>
    </xf>
    <xf numFmtId="0" fontId="9" fillId="0" borderId="4" xfId="0" applyFont="1" applyBorder="1" applyAlignment="1">
      <alignment vertical="top" wrapText="1"/>
    </xf>
    <xf numFmtId="0" fontId="9" fillId="0" borderId="0" xfId="0" applyFont="1" applyAlignment="1">
      <alignment vertical="top" wrapText="1"/>
    </xf>
    <xf numFmtId="164" fontId="9" fillId="0" borderId="7" xfId="0" applyNumberFormat="1" applyFont="1" applyBorder="1" applyAlignment="1">
      <alignment horizontal="right" vertical="top" wrapText="1"/>
    </xf>
    <xf numFmtId="164" fontId="9" fillId="0" borderId="8" xfId="0" applyNumberFormat="1" applyFont="1" applyBorder="1" applyAlignment="1">
      <alignment horizontal="right" vertical="top" wrapText="1"/>
    </xf>
    <xf numFmtId="0" fontId="9" fillId="0" borderId="6" xfId="0" applyFont="1" applyBorder="1" applyAlignment="1">
      <alignment vertical="top" wrapText="1"/>
    </xf>
    <xf numFmtId="0" fontId="9" fillId="0" borderId="7" xfId="0" applyFont="1" applyBorder="1" applyAlignment="1">
      <alignment vertical="top" wrapText="1"/>
    </xf>
    <xf numFmtId="0" fontId="8" fillId="0" borderId="11" xfId="0" applyFont="1" applyBorder="1" applyAlignment="1">
      <alignment vertical="top" wrapText="1"/>
    </xf>
    <xf numFmtId="0" fontId="1" fillId="0" borderId="11" xfId="0" applyFont="1" applyBorder="1" applyAlignment="1">
      <alignment vertical="top" wrapText="1"/>
    </xf>
    <xf numFmtId="0" fontId="6" fillId="0" borderId="0" xfId="0" applyFont="1" applyAlignment="1">
      <alignment vertical="top" wrapText="1"/>
    </xf>
    <xf numFmtId="0" fontId="10" fillId="0" borderId="0" xfId="0" applyFont="1" applyAlignment="1">
      <alignment vertical="top" wrapText="1"/>
    </xf>
    <xf numFmtId="0" fontId="1" fillId="0" borderId="9" xfId="0" applyFont="1" applyBorder="1" applyAlignment="1">
      <alignment horizontal="center" vertical="top" wrapText="1"/>
    </xf>
    <xf numFmtId="0" fontId="5" fillId="0" borderId="2" xfId="0" applyFont="1" applyBorder="1" applyAlignment="1">
      <alignment vertical="top" wrapText="1"/>
    </xf>
    <xf numFmtId="0" fontId="5" fillId="0" borderId="0" xfId="0" applyFont="1" applyAlignment="1">
      <alignment vertical="top" wrapText="1"/>
    </xf>
    <xf numFmtId="0" fontId="4" fillId="0" borderId="9" xfId="0" applyFont="1" applyBorder="1" applyAlignment="1">
      <alignment vertical="top" wrapText="1"/>
    </xf>
    <xf numFmtId="166" fontId="4" fillId="0" borderId="12" xfId="0" applyNumberFormat="1" applyFont="1" applyBorder="1" applyAlignment="1" applyProtection="1">
      <alignment vertical="top" wrapText="1"/>
      <protection locked="0"/>
    </xf>
    <xf numFmtId="0" fontId="4" fillId="0" borderId="12" xfId="0" applyFont="1" applyBorder="1" applyAlignment="1" applyProtection="1">
      <alignment vertical="top" wrapText="1"/>
      <protection locked="0"/>
    </xf>
    <xf numFmtId="0" fontId="9" fillId="0" borderId="0" xfId="0" applyFont="1" applyAlignment="1">
      <alignment horizontal="center" vertical="top" wrapText="1"/>
    </xf>
    <xf numFmtId="165" fontId="4" fillId="0" borderId="12" xfId="0" applyNumberFormat="1" applyFont="1" applyBorder="1" applyAlignment="1" applyProtection="1">
      <alignment vertical="top" wrapText="1"/>
      <protection locked="0"/>
    </xf>
    <xf numFmtId="0" fontId="11" fillId="0" borderId="0" xfId="0" applyFont="1" applyAlignment="1">
      <alignment horizontal="center" vertical="top" wrapText="1"/>
    </xf>
    <xf numFmtId="0" fontId="1" fillId="0" borderId="0" xfId="0" applyFont="1" applyBorder="1" applyAlignment="1">
      <alignment vertical="top" wrapText="1"/>
    </xf>
    <xf numFmtId="0" fontId="0" fillId="0" borderId="0" xfId="0" applyBorder="1"/>
    <xf numFmtId="0" fontId="1" fillId="0" borderId="0" xfId="0" applyFont="1" applyFill="1" applyBorder="1" applyAlignment="1">
      <alignment vertical="top" wrapText="1"/>
    </xf>
    <xf numFmtId="0" fontId="2" fillId="0" borderId="0" xfId="0" applyFont="1" applyBorder="1" applyAlignment="1">
      <alignment vertical="center" wrapText="1"/>
    </xf>
    <xf numFmtId="0" fontId="17" fillId="0" borderId="0" xfId="1"/>
    <xf numFmtId="49" fontId="19" fillId="0" borderId="0" xfId="1" applyNumberFormat="1" applyFont="1"/>
    <xf numFmtId="49" fontId="18" fillId="0" borderId="0" xfId="1" applyNumberFormat="1" applyFont="1"/>
    <xf numFmtId="0" fontId="21" fillId="0" borderId="0" xfId="1" applyFont="1" applyAlignment="1">
      <alignment horizontal="center" vertical="center" wrapText="1"/>
    </xf>
    <xf numFmtId="172" fontId="21" fillId="0" borderId="0" xfId="1" applyNumberFormat="1" applyFont="1" applyAlignment="1">
      <alignment horizontal="center" vertical="center" wrapText="1"/>
    </xf>
    <xf numFmtId="0" fontId="18" fillId="0" borderId="14" xfId="1" applyFont="1" applyBorder="1" applyAlignment="1">
      <alignment wrapText="1"/>
    </xf>
    <xf numFmtId="0" fontId="21" fillId="0" borderId="21" xfId="1" applyFont="1" applyBorder="1" applyAlignment="1">
      <alignment horizontal="center" vertical="center" wrapText="1"/>
    </xf>
    <xf numFmtId="0" fontId="23" fillId="0" borderId="18" xfId="1" applyFont="1" applyBorder="1"/>
    <xf numFmtId="0" fontId="23" fillId="0" borderId="20" xfId="1" applyFont="1" applyBorder="1"/>
    <xf numFmtId="0" fontId="23" fillId="0" borderId="13" xfId="1" applyFont="1" applyBorder="1"/>
    <xf numFmtId="0" fontId="18" fillId="0" borderId="14" xfId="1" applyFont="1" applyBorder="1"/>
    <xf numFmtId="0" fontId="23" fillId="0" borderId="34" xfId="1" applyFont="1" applyBorder="1"/>
    <xf numFmtId="0" fontId="23" fillId="0" borderId="36" xfId="1" quotePrefix="1" applyFont="1" applyBorder="1" applyAlignment="1">
      <alignment horizontal="center" vertical="center"/>
    </xf>
    <xf numFmtId="0" fontId="23" fillId="0" borderId="36" xfId="1" applyFont="1" applyBorder="1" applyAlignment="1">
      <alignment horizontal="center" vertical="center"/>
    </xf>
    <xf numFmtId="0" fontId="18" fillId="0" borderId="36" xfId="1" applyFont="1" applyBorder="1" applyAlignment="1">
      <alignment horizontal="center" vertical="center"/>
    </xf>
    <xf numFmtId="0" fontId="18" fillId="0" borderId="37" xfId="1" applyFont="1" applyBorder="1" applyAlignment="1">
      <alignment horizontal="center" vertical="center"/>
    </xf>
    <xf numFmtId="0" fontId="20" fillId="0" borderId="35" xfId="1" applyFont="1" applyBorder="1" applyAlignment="1">
      <alignment horizontal="center" vertical="center" wrapText="1"/>
    </xf>
    <xf numFmtId="0" fontId="20" fillId="0" borderId="9" xfId="1" applyFont="1" applyBorder="1" applyAlignment="1">
      <alignment horizontal="center" wrapText="1"/>
    </xf>
    <xf numFmtId="0" fontId="20" fillId="0" borderId="38" xfId="1" applyFont="1" applyBorder="1" applyAlignment="1">
      <alignment horizontal="center" wrapText="1"/>
    </xf>
    <xf numFmtId="0" fontId="24" fillId="0" borderId="0" xfId="1" applyFont="1"/>
    <xf numFmtId="170" fontId="21" fillId="0" borderId="0" xfId="1" applyNumberFormat="1" applyFont="1" applyAlignment="1">
      <alignment horizontal="center" vertical="center" wrapText="1"/>
    </xf>
    <xf numFmtId="0" fontId="23" fillId="0" borderId="20" xfId="1" applyFont="1" applyBorder="1" applyAlignment="1">
      <alignment horizontal="center"/>
    </xf>
    <xf numFmtId="0" fontId="23" fillId="0" borderId="22" xfId="1" applyFont="1" applyBorder="1" applyAlignment="1">
      <alignment horizontal="center"/>
    </xf>
    <xf numFmtId="0" fontId="23" fillId="0" borderId="21" xfId="1" applyFont="1" applyBorder="1" applyAlignment="1">
      <alignment horizontal="center"/>
    </xf>
    <xf numFmtId="0" fontId="22" fillId="0" borderId="25" xfId="1" applyFont="1" applyBorder="1" applyAlignment="1">
      <alignment horizontal="center" vertical="center" wrapText="1"/>
    </xf>
    <xf numFmtId="0" fontId="22" fillId="0" borderId="26" xfId="1" applyFont="1" applyBorder="1" applyAlignment="1">
      <alignment horizontal="center" vertical="center" wrapText="1"/>
    </xf>
    <xf numFmtId="0" fontId="22" fillId="0" borderId="27" xfId="1" applyFont="1" applyBorder="1" applyAlignment="1">
      <alignment horizontal="center" vertical="center" wrapText="1"/>
    </xf>
    <xf numFmtId="0" fontId="23" fillId="0" borderId="0" xfId="1" applyFont="1" applyAlignment="1">
      <alignment horizontal="center"/>
    </xf>
    <xf numFmtId="0" fontId="23" fillId="0" borderId="25" xfId="1" applyFont="1" applyBorder="1" applyAlignment="1">
      <alignment horizontal="center"/>
    </xf>
    <xf numFmtId="0" fontId="23" fillId="0" borderId="26" xfId="1" applyFont="1" applyBorder="1" applyAlignment="1">
      <alignment horizontal="center"/>
    </xf>
    <xf numFmtId="0" fontId="23" fillId="0" borderId="27" xfId="1" applyFont="1" applyBorder="1" applyAlignment="1">
      <alignment horizontal="center"/>
    </xf>
    <xf numFmtId="0" fontId="23" fillId="0" borderId="13" xfId="1" applyFont="1" applyBorder="1" applyAlignment="1">
      <alignment horizontal="center" vertical="center" wrapText="1"/>
    </xf>
    <xf numFmtId="0" fontId="23" fillId="0" borderId="28" xfId="1" applyFont="1" applyBorder="1" applyAlignment="1">
      <alignment horizontal="center"/>
    </xf>
    <xf numFmtId="0" fontId="23" fillId="0" borderId="30" xfId="1" applyFont="1" applyBorder="1" applyAlignment="1">
      <alignment horizontal="center"/>
    </xf>
    <xf numFmtId="0" fontId="23" fillId="0" borderId="29" xfId="1" applyFont="1" applyBorder="1" applyAlignment="1">
      <alignment horizontal="center"/>
    </xf>
    <xf numFmtId="0" fontId="20" fillId="0" borderId="13" xfId="1" applyFont="1" applyBorder="1" applyAlignment="1">
      <alignment horizontal="center" vertical="center" wrapText="1"/>
    </xf>
    <xf numFmtId="0" fontId="20" fillId="0" borderId="14" xfId="1" applyFont="1" applyBorder="1" applyAlignment="1">
      <alignment horizontal="center" vertical="center" wrapText="1"/>
    </xf>
    <xf numFmtId="0" fontId="20" fillId="0" borderId="15" xfId="1" applyFont="1" applyBorder="1" applyAlignment="1">
      <alignment horizontal="center" vertical="center" wrapText="1"/>
    </xf>
    <xf numFmtId="0" fontId="20" fillId="0" borderId="31" xfId="1" applyFont="1" applyBorder="1" applyAlignment="1">
      <alignment horizontal="center" vertical="center" wrapText="1"/>
    </xf>
    <xf numFmtId="0" fontId="20" fillId="0" borderId="32" xfId="1" applyFont="1" applyBorder="1" applyAlignment="1">
      <alignment horizontal="center" vertical="center" wrapText="1"/>
    </xf>
    <xf numFmtId="0" fontId="20" fillId="0" borderId="33" xfId="1" applyFont="1" applyBorder="1" applyAlignment="1">
      <alignment horizontal="center" vertical="center" wrapText="1"/>
    </xf>
    <xf numFmtId="14" fontId="20" fillId="0" borderId="20" xfId="1" applyNumberFormat="1" applyFont="1" applyBorder="1" applyAlignment="1">
      <alignment horizontal="center" vertical="center" wrapText="1"/>
    </xf>
    <xf numFmtId="14" fontId="20" fillId="0" borderId="21" xfId="1" applyNumberFormat="1" applyFont="1" applyBorder="1" applyAlignment="1">
      <alignment horizontal="center" vertical="center" wrapText="1"/>
    </xf>
    <xf numFmtId="14" fontId="20" fillId="0" borderId="22" xfId="1" applyNumberFormat="1" applyFont="1" applyBorder="1" applyAlignment="1">
      <alignment horizontal="center" vertical="center" wrapText="1"/>
    </xf>
    <xf numFmtId="0" fontId="20" fillId="0" borderId="39" xfId="1" applyFont="1" applyBorder="1" applyAlignment="1">
      <alignment horizontal="center" vertical="center" wrapText="1"/>
    </xf>
    <xf numFmtId="0" fontId="20" fillId="0" borderId="29" xfId="1" applyFont="1" applyBorder="1" applyAlignment="1">
      <alignment horizontal="center" vertical="center" wrapText="1"/>
    </xf>
    <xf numFmtId="0" fontId="20" fillId="0" borderId="30" xfId="1" applyFont="1" applyBorder="1" applyAlignment="1">
      <alignment horizontal="center" vertical="center" wrapText="1"/>
    </xf>
    <xf numFmtId="0" fontId="20" fillId="0" borderId="40" xfId="1" applyFont="1" applyBorder="1" applyAlignment="1">
      <alignment horizontal="center" vertical="center" wrapText="1"/>
    </xf>
    <xf numFmtId="0" fontId="20" fillId="0" borderId="40" xfId="1" applyFont="1" applyBorder="1" applyAlignment="1">
      <alignment horizontal="left" vertical="center" wrapText="1"/>
    </xf>
    <xf numFmtId="0" fontId="20" fillId="0" borderId="32" xfId="1" applyFont="1" applyBorder="1" applyAlignment="1">
      <alignment horizontal="left" vertical="center" wrapText="1"/>
    </xf>
    <xf numFmtId="0" fontId="20" fillId="0" borderId="33" xfId="1" applyFont="1" applyBorder="1" applyAlignment="1">
      <alignment horizontal="left" vertical="center" wrapText="1"/>
    </xf>
    <xf numFmtId="0" fontId="20" fillId="0" borderId="41" xfId="1" applyFont="1" applyBorder="1" applyAlignment="1">
      <alignment horizontal="left" vertical="center" wrapText="1"/>
    </xf>
    <xf numFmtId="0" fontId="20" fillId="0" borderId="42" xfId="1" applyFont="1" applyBorder="1" applyAlignment="1">
      <alignment horizontal="left" vertical="center" wrapText="1"/>
    </xf>
    <xf numFmtId="0" fontId="20" fillId="0" borderId="43" xfId="1" applyFont="1" applyBorder="1" applyAlignment="1">
      <alignment horizontal="left" vertical="center" wrapText="1"/>
    </xf>
    <xf numFmtId="0" fontId="23" fillId="0" borderId="13" xfId="1" applyFont="1" applyBorder="1" applyAlignment="1">
      <alignment horizontal="center" vertical="top" wrapText="1"/>
    </xf>
    <xf numFmtId="0" fontId="23" fillId="0" borderId="14" xfId="1" applyFont="1" applyBorder="1" applyAlignment="1">
      <alignment horizontal="center" vertical="top" wrapText="1"/>
    </xf>
    <xf numFmtId="0" fontId="23" fillId="0" borderId="15" xfId="1" applyFont="1" applyBorder="1" applyAlignment="1">
      <alignment horizontal="center" vertical="top" wrapText="1"/>
    </xf>
    <xf numFmtId="0" fontId="23" fillId="0" borderId="18" xfId="1" applyFont="1" applyBorder="1" applyAlignment="1">
      <alignment horizontal="center" vertical="top" wrapText="1"/>
    </xf>
    <xf numFmtId="0" fontId="23" fillId="0" borderId="0" xfId="1" applyFont="1" applyAlignment="1">
      <alignment horizontal="center" vertical="top" wrapText="1"/>
    </xf>
    <xf numFmtId="0" fontId="23" fillId="0" borderId="19" xfId="1" applyFont="1" applyBorder="1" applyAlignment="1">
      <alignment horizontal="center" vertical="top" wrapText="1"/>
    </xf>
    <xf numFmtId="0" fontId="23" fillId="0" borderId="20" xfId="1" applyFont="1" applyBorder="1" applyAlignment="1">
      <alignment horizontal="center" vertical="top" wrapText="1"/>
    </xf>
    <xf numFmtId="0" fontId="23" fillId="0" borderId="21" xfId="1" applyFont="1" applyBorder="1" applyAlignment="1">
      <alignment horizontal="center" vertical="top" wrapText="1"/>
    </xf>
    <xf numFmtId="0" fontId="23" fillId="0" borderId="22" xfId="1" applyFont="1" applyBorder="1" applyAlignment="1">
      <alignment horizontal="center" vertical="top" wrapText="1"/>
    </xf>
    <xf numFmtId="0" fontId="23" fillId="0" borderId="14" xfId="1" applyFont="1" applyBorder="1" applyAlignment="1">
      <alignment horizontal="center" vertical="center"/>
    </xf>
    <xf numFmtId="0" fontId="23" fillId="0" borderId="15" xfId="1" applyFont="1" applyBorder="1" applyAlignment="1">
      <alignment horizontal="center" vertical="center"/>
    </xf>
    <xf numFmtId="0" fontId="23" fillId="0" borderId="18" xfId="1" applyFont="1" applyBorder="1" applyAlignment="1">
      <alignment horizontal="center" vertical="center"/>
    </xf>
    <xf numFmtId="0" fontId="23" fillId="0" borderId="0" xfId="1" applyFont="1" applyAlignment="1">
      <alignment horizontal="center" vertical="center"/>
    </xf>
    <xf numFmtId="0" fontId="23" fillId="0" borderId="19" xfId="1" applyFont="1" applyBorder="1" applyAlignment="1">
      <alignment horizontal="center" vertical="center"/>
    </xf>
    <xf numFmtId="0" fontId="23" fillId="0" borderId="20" xfId="1" applyFont="1" applyBorder="1" applyAlignment="1">
      <alignment horizontal="center" vertical="center"/>
    </xf>
    <xf numFmtId="0" fontId="23" fillId="0" borderId="21" xfId="1" applyFont="1" applyBorder="1" applyAlignment="1">
      <alignment horizontal="center" vertical="center"/>
    </xf>
    <xf numFmtId="0" fontId="23" fillId="0" borderId="22" xfId="1" applyFont="1" applyBorder="1" applyAlignment="1">
      <alignment horizontal="center" vertical="center"/>
    </xf>
    <xf numFmtId="14" fontId="23" fillId="0" borderId="9" xfId="1" applyNumberFormat="1" applyFont="1" applyBorder="1" applyAlignment="1">
      <alignment horizontal="center" wrapText="1"/>
    </xf>
  </cellXfs>
  <cellStyles count="3">
    <cellStyle name="Normal" xfId="0" builtinId="0"/>
    <cellStyle name="Normal 2" xfId="2" xr:uid="{7FC8C4D7-A397-4EFA-99B0-2C3A7EEFF14F}"/>
    <cellStyle name="Normal 3" xfId="1" xr:uid="{77719E84-FBC7-449F-9CFB-2DD31B31FB9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2</xdr:colOff>
      <xdr:row>0</xdr:row>
      <xdr:rowOff>0</xdr:rowOff>
    </xdr:from>
    <xdr:to>
      <xdr:col>5</xdr:col>
      <xdr:colOff>407327</xdr:colOff>
      <xdr:row>3</xdr:row>
      <xdr:rowOff>114300</xdr:rowOff>
    </xdr:to>
    <xdr:sp macro="" textlink="">
      <xdr:nvSpPr>
        <xdr:cNvPr id="7" name="ZoneTexte 6">
          <a:extLst>
            <a:ext uri="{FF2B5EF4-FFF2-40B4-BE49-F238E27FC236}">
              <a16:creationId xmlns:a16="http://schemas.microsoft.com/office/drawing/2014/main" id="{D14C9294-6279-4628-9D89-B1375FAEB066}"/>
            </a:ext>
          </a:extLst>
        </xdr:cNvPr>
        <xdr:cNvSpPr txBox="1"/>
      </xdr:nvSpPr>
      <xdr:spPr>
        <a:xfrm>
          <a:off x="9527" y="0"/>
          <a:ext cx="4284000" cy="685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100"/>
            <a:t>			</a:t>
          </a:r>
          <a:r>
            <a:rPr lang="fr-FR" sz="900" b="1">
              <a:solidFill>
                <a:srgbClr val="669900"/>
              </a:solidFill>
              <a:latin typeface="Arial" panose="020B0604020202020204" pitchFamily="34" charset="0"/>
              <a:cs typeface="Arial" panose="020B0604020202020204" pitchFamily="34" charset="0"/>
            </a:rPr>
            <a:t>6 rue</a:t>
          </a:r>
          <a:r>
            <a:rPr lang="fr-FR" sz="900" b="1" baseline="0">
              <a:solidFill>
                <a:srgbClr val="669900"/>
              </a:solidFill>
              <a:latin typeface="Arial" panose="020B0604020202020204" pitchFamily="34" charset="0"/>
              <a:cs typeface="Arial" panose="020B0604020202020204" pitchFamily="34" charset="0"/>
            </a:rPr>
            <a:t> de Bretagne</a:t>
          </a:r>
        </a:p>
        <a:p>
          <a:r>
            <a:rPr lang="fr-FR" sz="900" b="1" baseline="0">
              <a:solidFill>
                <a:srgbClr val="669900"/>
              </a:solidFill>
              <a:latin typeface="Arial" panose="020B0604020202020204" pitchFamily="34" charset="0"/>
              <a:cs typeface="Arial" panose="020B0604020202020204" pitchFamily="34" charset="0"/>
            </a:rPr>
            <a:t>			68390 SAUSHEIM			@ : sedime68@sedime.fr</a:t>
          </a:r>
          <a:endParaRPr lang="fr-FR" sz="1100" baseline="0"/>
        </a:p>
      </xdr:txBody>
    </xdr:sp>
    <xdr:clientData/>
  </xdr:twoCellAnchor>
  <xdr:twoCellAnchor editAs="oneCell">
    <xdr:from>
      <xdr:col>1</xdr:col>
      <xdr:colOff>28576</xdr:colOff>
      <xdr:row>0</xdr:row>
      <xdr:rowOff>0</xdr:rowOff>
    </xdr:from>
    <xdr:to>
      <xdr:col>2</xdr:col>
      <xdr:colOff>1256660</xdr:colOff>
      <xdr:row>4</xdr:row>
      <xdr:rowOff>0</xdr:rowOff>
    </xdr:to>
    <xdr:pic>
      <xdr:nvPicPr>
        <xdr:cNvPr id="8" name="Image 7">
          <a:extLst>
            <a:ext uri="{FF2B5EF4-FFF2-40B4-BE49-F238E27FC236}">
              <a16:creationId xmlns:a16="http://schemas.microsoft.com/office/drawing/2014/main" id="{BC568C07-C519-4117-B836-414C7F86DCB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8101" y="0"/>
          <a:ext cx="1904359" cy="762000"/>
        </a:xfrm>
        <a:prstGeom prst="rect">
          <a:avLst/>
        </a:prstGeom>
      </xdr:spPr>
    </xdr:pic>
    <xdr:clientData/>
  </xdr:twoCellAnchor>
  <xdr:twoCellAnchor>
    <xdr:from>
      <xdr:col>1</xdr:col>
      <xdr:colOff>0</xdr:colOff>
      <xdr:row>3</xdr:row>
      <xdr:rowOff>180976</xdr:rowOff>
    </xdr:from>
    <xdr:to>
      <xdr:col>6</xdr:col>
      <xdr:colOff>719667</xdr:colOff>
      <xdr:row>5</xdr:row>
      <xdr:rowOff>116417</xdr:rowOff>
    </xdr:to>
    <xdr:sp macro="" textlink="">
      <xdr:nvSpPr>
        <xdr:cNvPr id="9" name="ZoneTexte 8">
          <a:extLst>
            <a:ext uri="{FF2B5EF4-FFF2-40B4-BE49-F238E27FC236}">
              <a16:creationId xmlns:a16="http://schemas.microsoft.com/office/drawing/2014/main" id="{A0AB08E1-8164-4423-BD29-36472139BA05}"/>
            </a:ext>
          </a:extLst>
        </xdr:cNvPr>
        <xdr:cNvSpPr txBox="1"/>
      </xdr:nvSpPr>
      <xdr:spPr>
        <a:xfrm>
          <a:off x="10583" y="752476"/>
          <a:ext cx="5450417" cy="31644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algn="ctr" defTabSz="914400" eaLnBrk="1" fontAlgn="auto" latinLnBrk="0" hangingPunct="1">
            <a:lnSpc>
              <a:spcPct val="100000"/>
            </a:lnSpc>
            <a:spcBef>
              <a:spcPts val="0"/>
            </a:spcBef>
            <a:spcAft>
              <a:spcPts val="0"/>
            </a:spcAft>
            <a:buClrTx/>
            <a:buSzTx/>
            <a:buFontTx/>
            <a:buNone/>
            <a:tabLst/>
            <a:defRPr/>
          </a:pPr>
          <a:r>
            <a:rPr lang="fr-FR" sz="1100" b="1" cap="small" spc="300">
              <a:solidFill>
                <a:srgbClr val="FF9900"/>
              </a:solidFill>
              <a:effectLst/>
              <a:latin typeface="Arial" panose="020B0604020202020204" pitchFamily="34" charset="0"/>
              <a:ea typeface="+mn-ea"/>
              <a:cs typeface="Arial" panose="020B0604020202020204" pitchFamily="34" charset="0"/>
            </a:rPr>
            <a:t>Société d’Etudes de </a:t>
          </a:r>
          <a:r>
            <a:rPr lang="fr-FR" sz="1100" b="1" cap="small" spc="300" baseline="0">
              <a:solidFill>
                <a:srgbClr val="FF9900"/>
              </a:solidFill>
              <a:effectLst/>
              <a:latin typeface="Arial" panose="020B0604020202020204" pitchFamily="34" charset="0"/>
              <a:ea typeface="+mn-ea"/>
              <a:cs typeface="Arial" panose="020B0604020202020204" pitchFamily="34" charset="0"/>
            </a:rPr>
            <a:t>Structures</a:t>
          </a:r>
          <a:r>
            <a:rPr lang="fr-FR" sz="1100" b="1" cap="small" spc="300">
              <a:solidFill>
                <a:srgbClr val="FF9900"/>
              </a:solidFill>
              <a:effectLst/>
              <a:latin typeface="Arial" panose="020B0604020202020204" pitchFamily="34" charset="0"/>
              <a:ea typeface="+mn-ea"/>
              <a:cs typeface="Arial" panose="020B0604020202020204" pitchFamily="34" charset="0"/>
            </a:rPr>
            <a:t> Métalliques et Bois</a:t>
          </a:r>
          <a:endParaRPr lang="fr-FR" sz="1100" b="1" spc="300">
            <a:solidFill>
              <a:srgbClr val="FF9900"/>
            </a:solidFill>
            <a:effectLst/>
            <a:latin typeface="Arial" panose="020B0604020202020204" pitchFamily="34" charset="0"/>
            <a:ea typeface="+mn-ea"/>
            <a:cs typeface="Arial" panose="020B0604020202020204" pitchFamily="34" charset="0"/>
          </a:endParaRPr>
        </a:p>
        <a:p>
          <a:endParaRPr lang="fr-FR" sz="1100"/>
        </a:p>
      </xdr:txBody>
    </xdr:sp>
    <xdr:clientData/>
  </xdr:twoCellAnchor>
  <xdr:twoCellAnchor>
    <xdr:from>
      <xdr:col>5</xdr:col>
      <xdr:colOff>400050</xdr:colOff>
      <xdr:row>0</xdr:row>
      <xdr:rowOff>76201</xdr:rowOff>
    </xdr:from>
    <xdr:to>
      <xdr:col>7</xdr:col>
      <xdr:colOff>104775</xdr:colOff>
      <xdr:row>2</xdr:row>
      <xdr:rowOff>133350</xdr:rowOff>
    </xdr:to>
    <xdr:sp macro="" textlink="">
      <xdr:nvSpPr>
        <xdr:cNvPr id="10" name="ZoneTexte 9">
          <a:extLst>
            <a:ext uri="{FF2B5EF4-FFF2-40B4-BE49-F238E27FC236}">
              <a16:creationId xmlns:a16="http://schemas.microsoft.com/office/drawing/2014/main" id="{98097828-15B3-4A31-88E6-DA45E830CF00}"/>
            </a:ext>
          </a:extLst>
        </xdr:cNvPr>
        <xdr:cNvSpPr txBox="1"/>
      </xdr:nvSpPr>
      <xdr:spPr>
        <a:xfrm>
          <a:off x="4286250" y="76201"/>
          <a:ext cx="1390650" cy="4381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900" b="1">
              <a:solidFill>
                <a:srgbClr val="669900"/>
              </a:solidFill>
              <a:latin typeface="Arial" panose="020B0604020202020204" pitchFamily="34" charset="0"/>
              <a:cs typeface="Arial" panose="020B0604020202020204" pitchFamily="34" charset="0"/>
            </a:rPr>
            <a:t>Tél 03 89 46 87 60</a:t>
          </a:r>
        </a:p>
        <a:p>
          <a:r>
            <a:rPr lang="fr-FR" sz="900" b="1" baseline="0">
              <a:solidFill>
                <a:srgbClr val="669900"/>
              </a:solidFill>
              <a:latin typeface="Arial" panose="020B0604020202020204" pitchFamily="34" charset="0"/>
              <a:cs typeface="Arial" panose="020B0604020202020204" pitchFamily="34" charset="0"/>
            </a:rPr>
            <a:t>www.sedime.fr</a:t>
          </a:r>
          <a:endParaRPr lang="fr-FR" sz="900" b="1">
            <a:solidFill>
              <a:srgbClr val="669900"/>
            </a:solidFill>
            <a:latin typeface="Arial" panose="020B0604020202020204" pitchFamily="34" charset="0"/>
            <a:cs typeface="Arial" panose="020B0604020202020204" pitchFamily="34" charset="0"/>
          </a:endParaRPr>
        </a:p>
      </xdr:txBody>
    </xdr:sp>
    <xdr:clientData/>
  </xdr:twoCellAnchor>
  <xdr:twoCellAnchor editAs="oneCell">
    <xdr:from>
      <xdr:col>0</xdr:col>
      <xdr:colOff>1</xdr:colOff>
      <xdr:row>19</xdr:row>
      <xdr:rowOff>76199</xdr:rowOff>
    </xdr:from>
    <xdr:to>
      <xdr:col>6</xdr:col>
      <xdr:colOff>800101</xdr:colOff>
      <xdr:row>21</xdr:row>
      <xdr:rowOff>152786</xdr:rowOff>
    </xdr:to>
    <xdr:pic>
      <xdr:nvPicPr>
        <xdr:cNvPr id="11" name="Image 10">
          <a:extLst>
            <a:ext uri="{FF2B5EF4-FFF2-40B4-BE49-F238E27FC236}">
              <a16:creationId xmlns:a16="http://schemas.microsoft.com/office/drawing/2014/main" id="{FA26D374-AC69-432C-D532-0A6DDB6FCA05}"/>
            </a:ext>
          </a:extLst>
        </xdr:cNvPr>
        <xdr:cNvPicPr>
          <a:picLocks noChangeAspect="1"/>
        </xdr:cNvPicPr>
      </xdr:nvPicPr>
      <xdr:blipFill>
        <a:blip xmlns:r="http://schemas.openxmlformats.org/officeDocument/2006/relationships" r:embed="rId2"/>
        <a:stretch>
          <a:fillRect/>
        </a:stretch>
      </xdr:blipFill>
      <xdr:spPr>
        <a:xfrm>
          <a:off x="1" y="4019549"/>
          <a:ext cx="5543550" cy="457587"/>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pageSetUpPr fitToPage="1"/>
  </sheetPr>
  <dimension ref="B1:J77"/>
  <sheetViews>
    <sheetView showGridLines="0" view="pageBreakPreview" zoomScale="90" zoomScaleNormal="100" zoomScaleSheetLayoutView="90" workbookViewId="0">
      <selection activeCell="B14" sqref="B14:G14"/>
    </sheetView>
  </sheetViews>
  <sheetFormatPr baseColWidth="10" defaultColWidth="8.85546875" defaultRowHeight="9" customHeight="1" x14ac:dyDescent="0.25"/>
  <cols>
    <col min="1" max="1" width="0.140625" customWidth="1"/>
    <col min="2" max="2" width="10.140625" customWidth="1"/>
    <col min="3" max="3" width="31.28515625" customWidth="1"/>
    <col min="4" max="4" width="2.28515625" customWidth="1"/>
    <col min="5" max="5" width="14.42578125" customWidth="1"/>
    <col min="6" max="6" width="12.85546875" customWidth="1"/>
    <col min="7" max="7" width="12.42578125" customWidth="1"/>
    <col min="8" max="8" width="14.5703125" customWidth="1"/>
    <col min="9" max="9" width="2.140625" customWidth="1"/>
    <col min="10" max="69" width="10.7109375" customWidth="1"/>
  </cols>
  <sheetData>
    <row r="1" spans="2:9" ht="15" customHeight="1" x14ac:dyDescent="0.25">
      <c r="B1" s="103"/>
      <c r="C1" s="103"/>
      <c r="D1" s="101"/>
      <c r="E1" s="101"/>
      <c r="F1" s="101"/>
      <c r="G1" s="101"/>
      <c r="H1" s="101"/>
      <c r="I1" s="101"/>
    </row>
    <row r="2" spans="2:9" ht="15" customHeight="1" x14ac:dyDescent="0.25">
      <c r="B2" s="103"/>
      <c r="C2" s="103"/>
      <c r="D2" s="101"/>
      <c r="E2" s="101"/>
      <c r="F2" s="101"/>
      <c r="G2" s="101"/>
      <c r="H2" s="101"/>
      <c r="I2" s="101"/>
    </row>
    <row r="3" spans="2:9" ht="15" customHeight="1" x14ac:dyDescent="0.25">
      <c r="B3" s="103"/>
      <c r="C3" s="103"/>
      <c r="D3" s="101"/>
      <c r="E3" s="101"/>
      <c r="F3" s="101"/>
      <c r="G3" s="101"/>
      <c r="H3" s="101"/>
      <c r="I3" s="101"/>
    </row>
    <row r="4" spans="2:9" ht="15" customHeight="1" x14ac:dyDescent="0.25">
      <c r="B4" s="103"/>
      <c r="C4" s="103"/>
      <c r="D4" s="101"/>
      <c r="E4" s="101"/>
      <c r="F4" s="101"/>
      <c r="G4" s="101"/>
      <c r="H4" s="101"/>
      <c r="I4" s="101"/>
    </row>
    <row r="5" spans="2:9" ht="15" customHeight="1" x14ac:dyDescent="0.25">
      <c r="B5" s="103"/>
      <c r="C5" s="103"/>
      <c r="D5" s="101"/>
      <c r="E5" s="101"/>
      <c r="F5" s="101"/>
      <c r="G5" s="101"/>
      <c r="H5" s="101"/>
      <c r="I5" s="101"/>
    </row>
    <row r="6" spans="2:9" ht="15" customHeight="1" x14ac:dyDescent="0.25">
      <c r="B6" s="103"/>
      <c r="C6" s="103"/>
      <c r="D6" s="101"/>
      <c r="E6" s="101"/>
      <c r="F6" s="101"/>
      <c r="G6" s="101"/>
      <c r="H6" s="101"/>
      <c r="I6" s="101"/>
    </row>
    <row r="7" spans="2:9" ht="15" customHeight="1" thickBot="1" x14ac:dyDescent="0.3">
      <c r="B7" s="105"/>
      <c r="C7" s="108"/>
      <c r="D7" s="108"/>
      <c r="E7" s="108"/>
      <c r="F7" s="109"/>
      <c r="G7" s="125"/>
      <c r="H7" s="101"/>
      <c r="I7" s="101"/>
    </row>
    <row r="8" spans="2:9" ht="40.5" customHeight="1" thickBot="1" x14ac:dyDescent="0.3">
      <c r="B8" s="129" t="s">
        <v>647</v>
      </c>
      <c r="C8" s="130"/>
      <c r="D8" s="130"/>
      <c r="E8" s="130"/>
      <c r="F8" s="130"/>
      <c r="G8" s="131"/>
      <c r="H8" s="101"/>
      <c r="I8" s="101"/>
    </row>
    <row r="9" spans="2:9" ht="15" customHeight="1" thickBot="1" x14ac:dyDescent="0.3">
      <c r="B9" s="105"/>
      <c r="C9" s="108"/>
      <c r="D9" s="108"/>
      <c r="E9" s="108"/>
      <c r="F9" s="109"/>
      <c r="G9" s="125"/>
      <c r="H9" s="101"/>
      <c r="I9" s="101"/>
    </row>
    <row r="10" spans="2:9" ht="15" customHeight="1" x14ac:dyDescent="0.25">
      <c r="B10" s="136" t="s">
        <v>646</v>
      </c>
      <c r="C10" s="168"/>
      <c r="D10" s="168"/>
      <c r="E10" s="168"/>
      <c r="F10" s="168"/>
      <c r="G10" s="169"/>
      <c r="H10" s="101"/>
      <c r="I10" s="101"/>
    </row>
    <row r="11" spans="2:9" ht="15" customHeight="1" x14ac:dyDescent="0.25">
      <c r="B11" s="170"/>
      <c r="C11" s="171"/>
      <c r="D11" s="171"/>
      <c r="E11" s="171"/>
      <c r="F11" s="171"/>
      <c r="G11" s="172"/>
      <c r="H11" s="101"/>
      <c r="I11" s="101"/>
    </row>
    <row r="12" spans="2:9" ht="15" customHeight="1" thickBot="1" x14ac:dyDescent="0.3">
      <c r="B12" s="173"/>
      <c r="C12" s="174"/>
      <c r="D12" s="174"/>
      <c r="E12" s="174"/>
      <c r="F12" s="174"/>
      <c r="G12" s="175"/>
      <c r="H12" s="101"/>
      <c r="I12" s="101"/>
    </row>
    <row r="13" spans="2:9" ht="15" customHeight="1" x14ac:dyDescent="0.25">
      <c r="B13" s="105"/>
      <c r="C13" s="108"/>
      <c r="D13" s="108"/>
      <c r="E13" s="108"/>
      <c r="F13" s="109"/>
      <c r="G13" s="125"/>
      <c r="H13" s="104"/>
      <c r="I13" s="101"/>
    </row>
    <row r="14" spans="2:9" ht="15" customHeight="1" thickBot="1" x14ac:dyDescent="0.3">
      <c r="B14" s="132" t="s">
        <v>631</v>
      </c>
      <c r="C14" s="132"/>
      <c r="D14" s="132"/>
      <c r="E14" s="132"/>
      <c r="F14" s="132"/>
      <c r="G14" s="132"/>
      <c r="H14" s="104"/>
      <c r="I14" s="101"/>
    </row>
    <row r="15" spans="2:9" ht="15" customHeight="1" x14ac:dyDescent="0.25">
      <c r="B15" s="159" t="s">
        <v>645</v>
      </c>
      <c r="C15" s="160"/>
      <c r="D15" s="160"/>
      <c r="E15" s="160"/>
      <c r="F15" s="160"/>
      <c r="G15" s="161"/>
      <c r="H15" s="104"/>
      <c r="I15" s="101"/>
    </row>
    <row r="16" spans="2:9" ht="15" customHeight="1" x14ac:dyDescent="0.25">
      <c r="B16" s="162"/>
      <c r="C16" s="163"/>
      <c r="D16" s="163"/>
      <c r="E16" s="163"/>
      <c r="F16" s="163"/>
      <c r="G16" s="164"/>
      <c r="H16" s="104"/>
      <c r="I16" s="101"/>
    </row>
    <row r="17" spans="2:10" ht="21.75" customHeight="1" thickBot="1" x14ac:dyDescent="0.3">
      <c r="B17" s="165"/>
      <c r="C17" s="166"/>
      <c r="D17" s="166"/>
      <c r="E17" s="166"/>
      <c r="F17" s="166"/>
      <c r="G17" s="167"/>
      <c r="H17" s="104"/>
      <c r="I17" s="101"/>
    </row>
    <row r="18" spans="2:10" ht="15" customHeight="1" thickBot="1" x14ac:dyDescent="0.3">
      <c r="B18" s="105"/>
      <c r="C18" s="108"/>
      <c r="D18" s="108"/>
      <c r="E18" s="108"/>
      <c r="F18" s="109"/>
      <c r="G18" s="125"/>
      <c r="H18" s="104"/>
      <c r="I18" s="101"/>
    </row>
    <row r="19" spans="2:10" ht="15" customHeight="1" thickBot="1" x14ac:dyDescent="0.3">
      <c r="B19" s="133" t="s">
        <v>632</v>
      </c>
      <c r="C19" s="134"/>
      <c r="D19" s="134"/>
      <c r="E19" s="134"/>
      <c r="F19" s="134"/>
      <c r="G19" s="135"/>
      <c r="H19" s="104"/>
      <c r="I19" s="101"/>
    </row>
    <row r="20" spans="2:10" ht="15" customHeight="1" x14ac:dyDescent="0.25">
      <c r="B20" s="110"/>
      <c r="C20" s="110"/>
      <c r="D20" s="110"/>
      <c r="E20" s="110"/>
      <c r="F20" s="109"/>
      <c r="G20" s="125"/>
      <c r="H20" s="104"/>
      <c r="I20" s="101"/>
    </row>
    <row r="21" spans="2:10" ht="15" customHeight="1" x14ac:dyDescent="0.25">
      <c r="B21" s="105"/>
      <c r="C21" s="108"/>
      <c r="D21" s="108"/>
      <c r="E21" s="108"/>
      <c r="F21" s="109"/>
      <c r="G21" s="125"/>
      <c r="H21" s="104"/>
      <c r="I21" s="101"/>
    </row>
    <row r="22" spans="2:10" ht="15" customHeight="1" x14ac:dyDescent="0.25">
      <c r="B22" s="105"/>
      <c r="C22" s="108"/>
      <c r="D22" s="108"/>
      <c r="E22" s="108"/>
      <c r="F22" s="109"/>
      <c r="G22" s="125"/>
      <c r="H22" s="104"/>
      <c r="I22" s="101"/>
    </row>
    <row r="23" spans="2:10" ht="15" customHeight="1" thickBot="1" x14ac:dyDescent="0.3">
      <c r="B23" s="105"/>
      <c r="C23" s="108"/>
      <c r="D23" s="108"/>
      <c r="E23" s="108"/>
      <c r="F23" s="109"/>
      <c r="G23" s="125"/>
      <c r="H23" s="104"/>
      <c r="I23" s="101"/>
    </row>
    <row r="24" spans="2:10" ht="15" customHeight="1" thickBot="1" x14ac:dyDescent="0.3">
      <c r="B24" s="133" t="s">
        <v>633</v>
      </c>
      <c r="C24" s="134"/>
      <c r="D24" s="134"/>
      <c r="E24" s="134"/>
      <c r="F24" s="134"/>
      <c r="G24" s="135"/>
      <c r="H24" s="104"/>
      <c r="I24" s="101"/>
    </row>
    <row r="25" spans="2:10" ht="15" customHeight="1" x14ac:dyDescent="0.25">
      <c r="B25" s="137" t="s">
        <v>634</v>
      </c>
      <c r="C25" s="138"/>
      <c r="D25" s="137" t="s">
        <v>635</v>
      </c>
      <c r="E25" s="139"/>
      <c r="F25" s="139"/>
      <c r="G25" s="138"/>
      <c r="H25" s="104"/>
      <c r="I25" s="101"/>
    </row>
    <row r="26" spans="2:10" ht="15" customHeight="1" thickBot="1" x14ac:dyDescent="0.3">
      <c r="B26" s="126"/>
      <c r="C26" s="127"/>
      <c r="D26" s="128"/>
      <c r="E26" s="128"/>
      <c r="F26" s="128"/>
      <c r="G26" s="127"/>
      <c r="H26" s="104"/>
      <c r="I26" s="101"/>
    </row>
    <row r="27" spans="2:10" ht="15" customHeight="1" thickBot="1" x14ac:dyDescent="0.3">
      <c r="B27" s="124" t="s">
        <v>636</v>
      </c>
      <c r="C27" s="108"/>
      <c r="D27" s="108"/>
      <c r="E27" s="108"/>
      <c r="F27" s="109"/>
      <c r="G27" s="125"/>
      <c r="H27" s="104"/>
      <c r="I27" s="101"/>
    </row>
    <row r="28" spans="2:10" ht="15" customHeight="1" x14ac:dyDescent="0.25">
      <c r="B28" s="114" t="s">
        <v>637</v>
      </c>
      <c r="C28" s="115"/>
      <c r="D28" s="140" t="s">
        <v>648</v>
      </c>
      <c r="E28" s="141"/>
      <c r="F28" s="141"/>
      <c r="G28" s="142"/>
      <c r="H28" s="104"/>
      <c r="I28" s="101"/>
      <c r="J28" s="102"/>
    </row>
    <row r="29" spans="2:10" ht="15" customHeight="1" x14ac:dyDescent="0.25">
      <c r="B29" s="112" t="s">
        <v>638</v>
      </c>
      <c r="C29" s="108"/>
      <c r="D29" s="143" t="s">
        <v>649</v>
      </c>
      <c r="E29" s="144"/>
      <c r="F29" s="144"/>
      <c r="G29" s="145"/>
      <c r="H29" s="104"/>
      <c r="I29" s="101"/>
    </row>
    <row r="30" spans="2:10" ht="15" customHeight="1" thickBot="1" x14ac:dyDescent="0.3">
      <c r="B30" s="113" t="s">
        <v>639</v>
      </c>
      <c r="C30" s="111"/>
      <c r="D30" s="146">
        <v>45495</v>
      </c>
      <c r="E30" s="147"/>
      <c r="F30" s="147"/>
      <c r="G30" s="148"/>
      <c r="H30" s="101"/>
      <c r="I30" s="101"/>
    </row>
    <row r="31" spans="2:10" ht="15" customHeight="1" x14ac:dyDescent="0.25">
      <c r="B31" s="116" t="s">
        <v>640</v>
      </c>
      <c r="C31" s="121" t="s">
        <v>0</v>
      </c>
      <c r="D31" s="149" t="s">
        <v>641</v>
      </c>
      <c r="E31" s="150"/>
      <c r="F31" s="150"/>
      <c r="G31" s="151"/>
      <c r="H31" s="101"/>
      <c r="I31" s="101"/>
    </row>
    <row r="32" spans="2:10" ht="15" customHeight="1" x14ac:dyDescent="0.25">
      <c r="B32" s="117" t="s">
        <v>642</v>
      </c>
      <c r="C32" s="176">
        <v>45495</v>
      </c>
      <c r="D32" s="152" t="s">
        <v>643</v>
      </c>
      <c r="E32" s="144"/>
      <c r="F32" s="144"/>
      <c r="G32" s="145"/>
      <c r="H32" s="101"/>
      <c r="I32" s="101"/>
    </row>
    <row r="33" spans="2:9" ht="15" customHeight="1" x14ac:dyDescent="0.25">
      <c r="B33" s="118">
        <v>1</v>
      </c>
      <c r="C33" s="122" t="s">
        <v>644</v>
      </c>
      <c r="D33" s="152"/>
      <c r="E33" s="144"/>
      <c r="F33" s="144"/>
      <c r="G33" s="145"/>
      <c r="H33" s="101"/>
      <c r="I33" s="101"/>
    </row>
    <row r="34" spans="2:9" ht="15" customHeight="1" x14ac:dyDescent="0.25">
      <c r="B34" s="118">
        <v>2</v>
      </c>
      <c r="C34" s="122" t="s">
        <v>644</v>
      </c>
      <c r="D34" s="152"/>
      <c r="E34" s="144"/>
      <c r="F34" s="144"/>
      <c r="G34" s="145"/>
      <c r="H34" s="101"/>
      <c r="I34" s="101"/>
    </row>
    <row r="35" spans="2:9" ht="15" customHeight="1" x14ac:dyDescent="0.25">
      <c r="B35" s="118"/>
      <c r="C35" s="122"/>
      <c r="D35" s="152"/>
      <c r="E35" s="144"/>
      <c r="F35" s="144"/>
      <c r="G35" s="145"/>
      <c r="H35" s="101"/>
      <c r="I35" s="101"/>
    </row>
    <row r="36" spans="2:9" ht="15" customHeight="1" x14ac:dyDescent="0.25">
      <c r="B36" s="119"/>
      <c r="C36" s="122"/>
      <c r="D36" s="153"/>
      <c r="E36" s="154"/>
      <c r="F36" s="154"/>
      <c r="G36" s="155"/>
      <c r="H36" s="101"/>
      <c r="I36" s="101"/>
    </row>
    <row r="37" spans="2:9" ht="15" customHeight="1" thickBot="1" x14ac:dyDescent="0.3">
      <c r="B37" s="120"/>
      <c r="C37" s="123"/>
      <c r="D37" s="156"/>
      <c r="E37" s="157"/>
      <c r="F37" s="157"/>
      <c r="G37" s="158"/>
      <c r="H37" s="101"/>
      <c r="I37" s="101"/>
    </row>
    <row r="49" spans="2:7" ht="9" customHeight="1" x14ac:dyDescent="0.25">
      <c r="B49" s="105"/>
      <c r="C49" s="106"/>
      <c r="D49" s="105"/>
      <c r="E49" s="105"/>
      <c r="F49" s="105"/>
      <c r="G49" s="105"/>
    </row>
    <row r="64" spans="2:7" ht="9" customHeight="1" x14ac:dyDescent="0.25">
      <c r="B64" s="105"/>
      <c r="C64" s="107"/>
    </row>
    <row r="65" spans="2:3" ht="9" customHeight="1" x14ac:dyDescent="0.25">
      <c r="B65" s="105"/>
      <c r="C65" s="107"/>
    </row>
    <row r="66" spans="2:3" ht="9" customHeight="1" x14ac:dyDescent="0.25">
      <c r="B66" s="105"/>
      <c r="C66" s="107"/>
    </row>
    <row r="67" spans="2:3" ht="9" customHeight="1" x14ac:dyDescent="0.25">
      <c r="B67" s="105"/>
      <c r="C67" s="107"/>
    </row>
    <row r="68" spans="2:3" ht="9" customHeight="1" x14ac:dyDescent="0.25">
      <c r="B68" s="105"/>
      <c r="C68" s="107"/>
    </row>
    <row r="69" spans="2:3" ht="9" customHeight="1" x14ac:dyDescent="0.25">
      <c r="B69" s="105"/>
      <c r="C69" s="107"/>
    </row>
    <row r="70" spans="2:3" ht="9" customHeight="1" x14ac:dyDescent="0.25">
      <c r="B70" s="105"/>
      <c r="C70" s="107"/>
    </row>
    <row r="71" spans="2:3" ht="9" customHeight="1" x14ac:dyDescent="0.25">
      <c r="B71" s="105"/>
      <c r="C71" s="107"/>
    </row>
    <row r="72" spans="2:3" ht="9" customHeight="1" x14ac:dyDescent="0.25">
      <c r="B72" s="105"/>
      <c r="C72" s="107"/>
    </row>
    <row r="73" spans="2:3" ht="9" customHeight="1" x14ac:dyDescent="0.25">
      <c r="B73" s="105"/>
      <c r="C73" s="107"/>
    </row>
    <row r="74" spans="2:3" ht="9" customHeight="1" x14ac:dyDescent="0.25">
      <c r="B74" s="105"/>
      <c r="C74" s="107"/>
    </row>
    <row r="75" spans="2:3" ht="9" customHeight="1" x14ac:dyDescent="0.25">
      <c r="B75" s="105"/>
      <c r="C75" s="107"/>
    </row>
    <row r="76" spans="2:3" ht="9" customHeight="1" x14ac:dyDescent="0.25">
      <c r="B76" s="105"/>
      <c r="C76" s="107"/>
    </row>
    <row r="77" spans="2:3" ht="9" customHeight="1" x14ac:dyDescent="0.25">
      <c r="B77" s="105"/>
      <c r="C77" s="107"/>
    </row>
  </sheetData>
  <sheetProtection selectLockedCells="1"/>
  <mergeCells count="20">
    <mergeCell ref="B26:C26"/>
    <mergeCell ref="D26:G26"/>
    <mergeCell ref="B8:G8"/>
    <mergeCell ref="B10:G12"/>
    <mergeCell ref="B14:G14"/>
    <mergeCell ref="B24:G24"/>
    <mergeCell ref="B19:G19"/>
    <mergeCell ref="B15:G17"/>
    <mergeCell ref="B25:C25"/>
    <mergeCell ref="D25:G25"/>
    <mergeCell ref="D28:G28"/>
    <mergeCell ref="D29:G29"/>
    <mergeCell ref="D30:G30"/>
    <mergeCell ref="D31:G31"/>
    <mergeCell ref="D32:G32"/>
    <mergeCell ref="D33:G33"/>
    <mergeCell ref="D34:G34"/>
    <mergeCell ref="D35:G35"/>
    <mergeCell ref="D36:G36"/>
    <mergeCell ref="D37:G37"/>
  </mergeCells>
  <printOptions horizontalCentered="1" verticalCentered="1"/>
  <pageMargins left="0.23622047244093999" right="0.23622047244093999" top="0.35433070866142002" bottom="0.47244094488188998" header="0.27559055118109999" footer="0.43307086614173002"/>
  <pageSetup paperSize="9" fitToWidth="0"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pageSetUpPr fitToPage="1"/>
  </sheetPr>
  <dimension ref="A1:Q1069"/>
  <sheetViews>
    <sheetView showGridLines="0" tabSelected="1" workbookViewId="0">
      <pane ySplit="3" topLeftCell="A4" activePane="bottomLeft" state="frozen"/>
      <selection pane="bottomLeft" activeCell="H53" sqref="H53"/>
    </sheetView>
  </sheetViews>
  <sheetFormatPr baseColWidth="10" defaultColWidth="8.85546875" defaultRowHeight="15" x14ac:dyDescent="0.25"/>
  <cols>
    <col min="1" max="1" width="0" hidden="1" customWidth="1"/>
    <col min="2" max="2" width="8.140625" style="34" customWidth="1"/>
    <col min="3" max="3" width="27" customWidth="1"/>
    <col min="4" max="5" width="8.140625" customWidth="1"/>
    <col min="6" max="8" width="8.140625" style="31" customWidth="1"/>
    <col min="9" max="9" width="12.5703125" style="31" customWidth="1"/>
    <col min="10" max="10" width="12.5703125" customWidth="1"/>
    <col min="11" max="17" width="0" hidden="1" customWidth="1"/>
    <col min="18" max="69" width="10.7109375" customWidth="1"/>
  </cols>
  <sheetData>
    <row r="1" spans="1:17" hidden="1" x14ac:dyDescent="0.25">
      <c r="A1" s="1" t="s">
        <v>1</v>
      </c>
      <c r="B1" s="33" t="s">
        <v>2</v>
      </c>
      <c r="C1" s="1" t="s">
        <v>3</v>
      </c>
      <c r="D1" s="1" t="s">
        <v>4</v>
      </c>
      <c r="E1" s="1" t="s">
        <v>5</v>
      </c>
      <c r="F1" s="30" t="s">
        <v>6</v>
      </c>
      <c r="G1" s="30" t="s">
        <v>7</v>
      </c>
      <c r="H1" s="30" t="s">
        <v>8</v>
      </c>
      <c r="I1" s="30" t="s">
        <v>9</v>
      </c>
      <c r="J1" s="1" t="s">
        <v>10</v>
      </c>
      <c r="K1" s="1" t="s">
        <v>11</v>
      </c>
      <c r="M1" s="1" t="s">
        <v>12</v>
      </c>
      <c r="N1" s="1" t="s">
        <v>13</v>
      </c>
      <c r="O1" s="1" t="s">
        <v>14</v>
      </c>
      <c r="P1" s="1" t="s">
        <v>15</v>
      </c>
      <c r="Q1" s="1" t="s">
        <v>16</v>
      </c>
    </row>
    <row r="3" spans="1:17" ht="22.5" x14ac:dyDescent="0.25">
      <c r="A3" s="1" t="s">
        <v>17</v>
      </c>
      <c r="B3" s="2" t="s">
        <v>18</v>
      </c>
      <c r="C3" s="92" t="s">
        <v>19</v>
      </c>
      <c r="D3" s="92"/>
      <c r="E3" s="92"/>
      <c r="F3" s="2" t="s">
        <v>6</v>
      </c>
      <c r="G3" s="2" t="s">
        <v>20</v>
      </c>
      <c r="H3" s="2" t="s">
        <v>21</v>
      </c>
      <c r="I3" s="2" t="s">
        <v>22</v>
      </c>
      <c r="J3" s="2" t="s">
        <v>23</v>
      </c>
      <c r="K3" s="2" t="s">
        <v>24</v>
      </c>
      <c r="L3" s="2" t="s">
        <v>25</v>
      </c>
      <c r="M3" s="2" t="s">
        <v>26</v>
      </c>
      <c r="N3" s="2" t="s">
        <v>27</v>
      </c>
      <c r="O3" s="2" t="s">
        <v>28</v>
      </c>
      <c r="P3" s="2" t="s">
        <v>29</v>
      </c>
      <c r="Q3" s="2" t="s">
        <v>30</v>
      </c>
    </row>
    <row r="4" spans="1:17" ht="53.45" customHeight="1" x14ac:dyDescent="0.25">
      <c r="A4" s="1">
        <v>2</v>
      </c>
      <c r="B4" s="32"/>
      <c r="C4" s="93" t="s">
        <v>617</v>
      </c>
      <c r="D4" s="93"/>
      <c r="E4" s="93"/>
      <c r="F4" s="13"/>
      <c r="G4" s="13"/>
      <c r="H4" s="13"/>
      <c r="I4" s="13"/>
      <c r="J4" s="3"/>
      <c r="K4" s="1"/>
    </row>
    <row r="5" spans="1:17" hidden="1" x14ac:dyDescent="0.25">
      <c r="A5" s="1">
        <v>3</v>
      </c>
    </row>
    <row r="6" spans="1:17" hidden="1" x14ac:dyDescent="0.25">
      <c r="A6" s="1" t="s">
        <v>33</v>
      </c>
    </row>
    <row r="7" spans="1:17" hidden="1" x14ac:dyDescent="0.25">
      <c r="A7" s="1">
        <v>3</v>
      </c>
    </row>
    <row r="8" spans="1:17" hidden="1" x14ac:dyDescent="0.25">
      <c r="A8" s="1" t="s">
        <v>33</v>
      </c>
    </row>
    <row r="9" spans="1:17" ht="21" customHeight="1" x14ac:dyDescent="0.25">
      <c r="A9" s="1">
        <v>3</v>
      </c>
      <c r="B9" s="35"/>
      <c r="C9" s="94"/>
      <c r="D9" s="94"/>
      <c r="E9" s="94"/>
      <c r="F9" s="14"/>
      <c r="G9" s="14"/>
      <c r="H9" s="14"/>
      <c r="I9" s="14"/>
      <c r="J9" s="4"/>
      <c r="K9" s="1"/>
    </row>
    <row r="10" spans="1:17" ht="29.45" customHeight="1" x14ac:dyDescent="0.25">
      <c r="A10" s="1">
        <v>4</v>
      </c>
      <c r="B10" s="35" t="s">
        <v>34</v>
      </c>
      <c r="C10" s="90" t="s">
        <v>35</v>
      </c>
      <c r="D10" s="90"/>
      <c r="E10" s="90"/>
      <c r="F10" s="38"/>
      <c r="G10" s="38"/>
      <c r="H10" s="38"/>
      <c r="I10" s="38"/>
      <c r="J10" s="5"/>
      <c r="K10" s="1"/>
    </row>
    <row r="11" spans="1:17" hidden="1" x14ac:dyDescent="0.25">
      <c r="A11" s="1" t="s">
        <v>36</v>
      </c>
    </row>
    <row r="12" spans="1:17" hidden="1" x14ac:dyDescent="0.25">
      <c r="A12" s="1" t="s">
        <v>36</v>
      </c>
    </row>
    <row r="13" spans="1:17" hidden="1" x14ac:dyDescent="0.25">
      <c r="A13" s="1" t="s">
        <v>36</v>
      </c>
    </row>
    <row r="14" spans="1:17" hidden="1" x14ac:dyDescent="0.25">
      <c r="A14" s="1" t="s">
        <v>36</v>
      </c>
    </row>
    <row r="15" spans="1:17" hidden="1" x14ac:dyDescent="0.25">
      <c r="A15" s="1" t="s">
        <v>36</v>
      </c>
    </row>
    <row r="16" spans="1:17" hidden="1" x14ac:dyDescent="0.25">
      <c r="A16" s="1" t="s">
        <v>36</v>
      </c>
    </row>
    <row r="17" spans="1:1" hidden="1" x14ac:dyDescent="0.25">
      <c r="A17" s="1" t="s">
        <v>36</v>
      </c>
    </row>
    <row r="18" spans="1:1" hidden="1" x14ac:dyDescent="0.25">
      <c r="A18" s="1" t="s">
        <v>36</v>
      </c>
    </row>
    <row r="19" spans="1:1" hidden="1" x14ac:dyDescent="0.25">
      <c r="A19" s="1" t="s">
        <v>36</v>
      </c>
    </row>
    <row r="20" spans="1:1" hidden="1" x14ac:dyDescent="0.25">
      <c r="A20" s="1" t="s">
        <v>36</v>
      </c>
    </row>
    <row r="21" spans="1:1" hidden="1" x14ac:dyDescent="0.25">
      <c r="A21" s="1" t="s">
        <v>36</v>
      </c>
    </row>
    <row r="22" spans="1:1" hidden="1" x14ac:dyDescent="0.25">
      <c r="A22" s="1" t="s">
        <v>36</v>
      </c>
    </row>
    <row r="23" spans="1:1" hidden="1" x14ac:dyDescent="0.25">
      <c r="A23" s="1" t="s">
        <v>36</v>
      </c>
    </row>
    <row r="24" spans="1:1" hidden="1" x14ac:dyDescent="0.25">
      <c r="A24" s="1" t="s">
        <v>36</v>
      </c>
    </row>
    <row r="25" spans="1:1" hidden="1" x14ac:dyDescent="0.25">
      <c r="A25" s="1" t="s">
        <v>36</v>
      </c>
    </row>
    <row r="26" spans="1:1" hidden="1" x14ac:dyDescent="0.25">
      <c r="A26" s="1" t="s">
        <v>36</v>
      </c>
    </row>
    <row r="27" spans="1:1" hidden="1" x14ac:dyDescent="0.25">
      <c r="A27" s="1" t="s">
        <v>36</v>
      </c>
    </row>
    <row r="28" spans="1:1" hidden="1" x14ac:dyDescent="0.25">
      <c r="A28" s="1" t="s">
        <v>36</v>
      </c>
    </row>
    <row r="29" spans="1:1" hidden="1" x14ac:dyDescent="0.25">
      <c r="A29" s="1" t="s">
        <v>36</v>
      </c>
    </row>
    <row r="30" spans="1:1" hidden="1" x14ac:dyDescent="0.25">
      <c r="A30" s="1" t="s">
        <v>36</v>
      </c>
    </row>
    <row r="31" spans="1:1" hidden="1" x14ac:dyDescent="0.25">
      <c r="A31" s="1" t="s">
        <v>36</v>
      </c>
    </row>
    <row r="32" spans="1:1" hidden="1" x14ac:dyDescent="0.25">
      <c r="A32" s="1" t="s">
        <v>36</v>
      </c>
    </row>
    <row r="33" spans="1:1" hidden="1" x14ac:dyDescent="0.25">
      <c r="A33" s="1" t="s">
        <v>36</v>
      </c>
    </row>
    <row r="34" spans="1:1" hidden="1" x14ac:dyDescent="0.25">
      <c r="A34" s="1" t="s">
        <v>36</v>
      </c>
    </row>
    <row r="35" spans="1:1" hidden="1" x14ac:dyDescent="0.25">
      <c r="A35" s="1" t="s">
        <v>36</v>
      </c>
    </row>
    <row r="36" spans="1:1" hidden="1" x14ac:dyDescent="0.25">
      <c r="A36" s="1" t="s">
        <v>36</v>
      </c>
    </row>
    <row r="37" spans="1:1" hidden="1" x14ac:dyDescent="0.25">
      <c r="A37" s="1" t="s">
        <v>36</v>
      </c>
    </row>
    <row r="38" spans="1:1" hidden="1" x14ac:dyDescent="0.25">
      <c r="A38" s="1" t="s">
        <v>36</v>
      </c>
    </row>
    <row r="39" spans="1:1" hidden="1" x14ac:dyDescent="0.25">
      <c r="A39" s="1" t="s">
        <v>36</v>
      </c>
    </row>
    <row r="40" spans="1:1" hidden="1" x14ac:dyDescent="0.25">
      <c r="A40" s="1" t="s">
        <v>36</v>
      </c>
    </row>
    <row r="41" spans="1:1" hidden="1" x14ac:dyDescent="0.25">
      <c r="A41" s="1" t="s">
        <v>36</v>
      </c>
    </row>
    <row r="42" spans="1:1" hidden="1" x14ac:dyDescent="0.25">
      <c r="A42" s="1" t="s">
        <v>36</v>
      </c>
    </row>
    <row r="43" spans="1:1" hidden="1" x14ac:dyDescent="0.25">
      <c r="A43" s="1" t="s">
        <v>36</v>
      </c>
    </row>
    <row r="44" spans="1:1" hidden="1" x14ac:dyDescent="0.25">
      <c r="A44" s="1" t="s">
        <v>36</v>
      </c>
    </row>
    <row r="45" spans="1:1" hidden="1" x14ac:dyDescent="0.25">
      <c r="A45" s="1" t="s">
        <v>36</v>
      </c>
    </row>
    <row r="46" spans="1:1" hidden="1" x14ac:dyDescent="0.25">
      <c r="A46" s="1" t="s">
        <v>36</v>
      </c>
    </row>
    <row r="47" spans="1:1" hidden="1" x14ac:dyDescent="0.25">
      <c r="A47" s="1" t="s">
        <v>36</v>
      </c>
    </row>
    <row r="48" spans="1:1" hidden="1" x14ac:dyDescent="0.25">
      <c r="A48" s="1" t="s">
        <v>36</v>
      </c>
    </row>
    <row r="49" spans="1:17" hidden="1" x14ac:dyDescent="0.25">
      <c r="A49" s="1" t="s">
        <v>36</v>
      </c>
    </row>
    <row r="50" spans="1:17" hidden="1" x14ac:dyDescent="0.25">
      <c r="A50" s="1" t="s">
        <v>36</v>
      </c>
    </row>
    <row r="51" spans="1:17" hidden="1" x14ac:dyDescent="0.25">
      <c r="A51" s="1" t="s">
        <v>36</v>
      </c>
    </row>
    <row r="52" spans="1:17" ht="18" customHeight="1" thickBot="1" x14ac:dyDescent="0.3">
      <c r="A52" s="1">
        <v>8</v>
      </c>
      <c r="B52" s="35" t="s">
        <v>37</v>
      </c>
      <c r="C52" s="83" t="s">
        <v>618</v>
      </c>
      <c r="D52" s="83"/>
      <c r="E52" s="83"/>
      <c r="J52" s="6"/>
      <c r="K52" s="1"/>
    </row>
    <row r="53" spans="1:17" ht="27.2" customHeight="1" thickTop="1" thickBot="1" x14ac:dyDescent="0.3">
      <c r="A53" s="1">
        <v>9</v>
      </c>
      <c r="B53" s="35" t="s">
        <v>38</v>
      </c>
      <c r="C53" s="88" t="s">
        <v>39</v>
      </c>
      <c r="D53" s="89"/>
      <c r="E53" s="89"/>
      <c r="F53" s="37" t="s">
        <v>40</v>
      </c>
      <c r="G53" s="39">
        <v>1</v>
      </c>
      <c r="H53" s="40"/>
      <c r="I53" s="41"/>
      <c r="J53" s="7">
        <f>IF(AND(G53= "",H53= ""), 0, ROUND(ROUND(I53, 2) * ROUND(IF(H53="",G53,H53),  0), 2))</f>
        <v>0</v>
      </c>
      <c r="K53" s="1"/>
      <c r="M53" s="8">
        <v>0.2</v>
      </c>
      <c r="Q53" s="1">
        <v>29</v>
      </c>
    </row>
    <row r="54" spans="1:17" ht="15.75" hidden="1" thickTop="1" x14ac:dyDescent="0.25">
      <c r="A54" s="1" t="s">
        <v>41</v>
      </c>
    </row>
    <row r="55" spans="1:17" ht="15.75" hidden="1" thickTop="1" x14ac:dyDescent="0.25">
      <c r="A55" s="1" t="s">
        <v>42</v>
      </c>
    </row>
    <row r="56" spans="1:17" ht="15.75" hidden="1" thickTop="1" x14ac:dyDescent="0.25">
      <c r="A56" s="1" t="s">
        <v>43</v>
      </c>
    </row>
    <row r="57" spans="1:17" ht="36" customHeight="1" thickTop="1" thickBot="1" x14ac:dyDescent="0.3">
      <c r="A57" s="1">
        <v>8</v>
      </c>
      <c r="B57" s="35" t="s">
        <v>44</v>
      </c>
      <c r="C57" s="83" t="s">
        <v>619</v>
      </c>
      <c r="D57" s="83"/>
      <c r="E57" s="83"/>
      <c r="J57" s="6"/>
      <c r="K57" s="1"/>
    </row>
    <row r="58" spans="1:17" ht="15.75" hidden="1" thickBot="1" x14ac:dyDescent="0.3">
      <c r="A58" s="1" t="s">
        <v>45</v>
      </c>
    </row>
    <row r="59" spans="1:17" ht="15.75" hidden="1" thickBot="1" x14ac:dyDescent="0.3">
      <c r="A59" s="1" t="s">
        <v>45</v>
      </c>
    </row>
    <row r="60" spans="1:17" ht="15.75" hidden="1" thickBot="1" x14ac:dyDescent="0.3">
      <c r="A60" s="1" t="s">
        <v>45</v>
      </c>
    </row>
    <row r="61" spans="1:17" ht="15.75" hidden="1" thickBot="1" x14ac:dyDescent="0.3">
      <c r="A61" s="1" t="s">
        <v>45</v>
      </c>
    </row>
    <row r="62" spans="1:17" ht="15.75" hidden="1" thickBot="1" x14ac:dyDescent="0.3">
      <c r="A62" s="1" t="s">
        <v>46</v>
      </c>
    </row>
    <row r="63" spans="1:17" ht="16.5" thickTop="1" thickBot="1" x14ac:dyDescent="0.3">
      <c r="A63" s="1">
        <v>9</v>
      </c>
      <c r="B63" s="35" t="s">
        <v>47</v>
      </c>
      <c r="C63" s="88" t="s">
        <v>48</v>
      </c>
      <c r="D63" s="89"/>
      <c r="E63" s="89"/>
      <c r="F63" s="37" t="s">
        <v>40</v>
      </c>
      <c r="G63" s="39">
        <v>1</v>
      </c>
      <c r="H63" s="40"/>
      <c r="I63" s="41"/>
      <c r="J63" s="7">
        <f>IF(AND(G63= "",H63= ""), 0, ROUND(ROUND(I63, 2) * ROUND(IF(H63="",G63,H63),  0), 2))</f>
        <v>0</v>
      </c>
      <c r="K63" s="1"/>
      <c r="M63" s="8">
        <v>0.2</v>
      </c>
      <c r="Q63" s="1">
        <v>29</v>
      </c>
    </row>
    <row r="64" spans="1:17" ht="15.75" hidden="1" thickTop="1" x14ac:dyDescent="0.25">
      <c r="A64" s="1" t="s">
        <v>42</v>
      </c>
    </row>
    <row r="65" spans="1:17" ht="15.75" hidden="1" thickTop="1" x14ac:dyDescent="0.25">
      <c r="A65" s="1" t="s">
        <v>43</v>
      </c>
    </row>
    <row r="66" spans="1:17" ht="25.15" customHeight="1" thickTop="1" thickBot="1" x14ac:dyDescent="0.3">
      <c r="A66" s="1">
        <v>8</v>
      </c>
      <c r="B66" s="35" t="s">
        <v>49</v>
      </c>
      <c r="C66" s="83" t="s">
        <v>50</v>
      </c>
      <c r="D66" s="83"/>
      <c r="E66" s="83"/>
      <c r="J66" s="6"/>
      <c r="K66" s="1"/>
    </row>
    <row r="67" spans="1:17" ht="15.75" hidden="1" thickBot="1" x14ac:dyDescent="0.3">
      <c r="A67" s="1" t="s">
        <v>45</v>
      </c>
    </row>
    <row r="68" spans="1:17" ht="15.75" hidden="1" thickBot="1" x14ac:dyDescent="0.3">
      <c r="A68" s="1" t="s">
        <v>46</v>
      </c>
    </row>
    <row r="69" spans="1:17" ht="16.5" thickTop="1" thickBot="1" x14ac:dyDescent="0.3">
      <c r="A69" s="1">
        <v>9</v>
      </c>
      <c r="B69" s="35" t="s">
        <v>51</v>
      </c>
      <c r="C69" s="88" t="s">
        <v>52</v>
      </c>
      <c r="D69" s="89"/>
      <c r="E69" s="89"/>
      <c r="F69" s="37" t="s">
        <v>40</v>
      </c>
      <c r="G69" s="39">
        <v>1</v>
      </c>
      <c r="H69" s="40"/>
      <c r="I69" s="41"/>
      <c r="J69" s="7">
        <f>IF(AND(G69= "",H69= ""), 0, ROUND(ROUND(I69, 2) * ROUND(IF(H69="",G69,H69),  0), 2))</f>
        <v>0</v>
      </c>
      <c r="K69" s="1"/>
      <c r="M69" s="8">
        <v>0.2</v>
      </c>
      <c r="Q69" s="1">
        <v>29</v>
      </c>
    </row>
    <row r="70" spans="1:17" ht="16.5" hidden="1" thickTop="1" thickBot="1" x14ac:dyDescent="0.3">
      <c r="A70" s="1" t="s">
        <v>53</v>
      </c>
    </row>
    <row r="71" spans="1:17" ht="16.5" hidden="1" thickTop="1" thickBot="1" x14ac:dyDescent="0.3">
      <c r="A71" s="1" t="s">
        <v>54</v>
      </c>
    </row>
    <row r="72" spans="1:17" ht="16.5" hidden="1" thickTop="1" thickBot="1" x14ac:dyDescent="0.3">
      <c r="A72" s="1" t="s">
        <v>55</v>
      </c>
    </row>
    <row r="73" spans="1:17" ht="16.5" hidden="1" thickTop="1" thickBot="1" x14ac:dyDescent="0.3">
      <c r="A73" s="1" t="s">
        <v>56</v>
      </c>
    </row>
    <row r="74" spans="1:17" ht="16.5" hidden="1" thickTop="1" thickBot="1" x14ac:dyDescent="0.3">
      <c r="A74" s="1" t="s">
        <v>57</v>
      </c>
    </row>
    <row r="75" spans="1:17" ht="16.5" hidden="1" thickTop="1" thickBot="1" x14ac:dyDescent="0.3">
      <c r="A75" s="1" t="s">
        <v>55</v>
      </c>
    </row>
    <row r="76" spans="1:17" ht="16.5" hidden="1" thickTop="1" thickBot="1" x14ac:dyDescent="0.3">
      <c r="A76" s="1" t="s">
        <v>42</v>
      </c>
    </row>
    <row r="77" spans="1:17" ht="16.5" thickTop="1" thickBot="1" x14ac:dyDescent="0.3">
      <c r="A77" s="1">
        <v>9</v>
      </c>
      <c r="B77" s="35" t="s">
        <v>58</v>
      </c>
      <c r="C77" s="88" t="s">
        <v>59</v>
      </c>
      <c r="D77" s="89"/>
      <c r="E77" s="89"/>
      <c r="F77" s="37" t="s">
        <v>40</v>
      </c>
      <c r="G77" s="39">
        <v>1</v>
      </c>
      <c r="H77" s="40"/>
      <c r="I77" s="41"/>
      <c r="J77" s="7">
        <f>IF(AND(G77= "",H77= ""), 0, ROUND(ROUND(I77, 2) * ROUND(IF(H77="",G77,H77),  0), 2))</f>
        <v>0</v>
      </c>
      <c r="K77" s="1"/>
      <c r="M77" s="8">
        <v>0.2</v>
      </c>
      <c r="Q77" s="1">
        <v>29</v>
      </c>
    </row>
    <row r="78" spans="1:17" ht="15.75" hidden="1" thickTop="1" x14ac:dyDescent="0.25">
      <c r="A78" s="1" t="s">
        <v>53</v>
      </c>
    </row>
    <row r="79" spans="1:17" ht="15.75" hidden="1" thickTop="1" x14ac:dyDescent="0.25">
      <c r="A79" s="1" t="s">
        <v>54</v>
      </c>
    </row>
    <row r="80" spans="1:17" ht="15.75" hidden="1" thickTop="1" x14ac:dyDescent="0.25">
      <c r="A80" s="1" t="s">
        <v>55</v>
      </c>
    </row>
    <row r="81" spans="1:11" ht="15.75" hidden="1" thickTop="1" x14ac:dyDescent="0.25">
      <c r="A81" s="1" t="s">
        <v>42</v>
      </c>
    </row>
    <row r="82" spans="1:11" ht="15.75" hidden="1" thickTop="1" x14ac:dyDescent="0.25">
      <c r="A82" s="1" t="s">
        <v>43</v>
      </c>
    </row>
    <row r="83" spans="1:11" ht="15.75" thickTop="1" x14ac:dyDescent="0.25">
      <c r="A83" s="1" t="s">
        <v>60</v>
      </c>
      <c r="B83" s="35"/>
      <c r="C83" s="52"/>
      <c r="D83" s="52"/>
      <c r="E83" s="52"/>
      <c r="J83" s="6"/>
    </row>
    <row r="84" spans="1:11" ht="27.2" customHeight="1" x14ac:dyDescent="0.25">
      <c r="B84" s="35"/>
      <c r="C84" s="76" t="s">
        <v>35</v>
      </c>
      <c r="D84" s="77"/>
      <c r="E84" s="77"/>
      <c r="F84" s="74"/>
      <c r="G84" s="74"/>
      <c r="H84" s="74"/>
      <c r="I84" s="74"/>
      <c r="J84" s="75"/>
    </row>
    <row r="85" spans="1:11" x14ac:dyDescent="0.25">
      <c r="B85" s="35"/>
      <c r="C85" s="79"/>
      <c r="D85" s="45"/>
      <c r="E85" s="45"/>
      <c r="F85" s="45"/>
      <c r="G85" s="45"/>
      <c r="H85" s="45"/>
      <c r="I85" s="45"/>
      <c r="J85" s="78"/>
    </row>
    <row r="86" spans="1:11" x14ac:dyDescent="0.25">
      <c r="B86" s="35"/>
      <c r="C86" s="82" t="s">
        <v>61</v>
      </c>
      <c r="D86" s="83"/>
      <c r="E86" s="83"/>
      <c r="F86" s="80">
        <f>SUMIF(K11:K83, IF(K10="","",K10), J11:J83)</f>
        <v>0</v>
      </c>
      <c r="G86" s="80"/>
      <c r="H86" s="80"/>
      <c r="I86" s="80"/>
      <c r="J86" s="81"/>
    </row>
    <row r="87" spans="1:11" ht="16.899999999999999" customHeight="1" x14ac:dyDescent="0.25">
      <c r="B87" s="35"/>
      <c r="C87" s="82" t="s">
        <v>62</v>
      </c>
      <c r="D87" s="83"/>
      <c r="E87" s="83"/>
      <c r="F87" s="80">
        <f>ROUND(SUMIF(K11:K83, IF(K10="","",K10), J11:J83) * 0.2, 2)</f>
        <v>0</v>
      </c>
      <c r="G87" s="80"/>
      <c r="H87" s="80"/>
      <c r="I87" s="80"/>
      <c r="J87" s="81"/>
    </row>
    <row r="88" spans="1:11" x14ac:dyDescent="0.25">
      <c r="B88" s="35"/>
      <c r="C88" s="86" t="s">
        <v>63</v>
      </c>
      <c r="D88" s="87"/>
      <c r="E88" s="87"/>
      <c r="F88" s="84">
        <f>SUM(F86:F87)</f>
        <v>0</v>
      </c>
      <c r="G88" s="84"/>
      <c r="H88" s="84"/>
      <c r="I88" s="84"/>
      <c r="J88" s="85"/>
    </row>
    <row r="89" spans="1:11" ht="29.45" customHeight="1" x14ac:dyDescent="0.25">
      <c r="A89" s="1">
        <v>4</v>
      </c>
      <c r="B89" s="35" t="s">
        <v>64</v>
      </c>
      <c r="C89" s="90" t="s">
        <v>65</v>
      </c>
      <c r="D89" s="90"/>
      <c r="E89" s="90"/>
      <c r="F89" s="38"/>
      <c r="G89" s="38"/>
      <c r="H89" s="38"/>
      <c r="I89" s="38"/>
      <c r="J89" s="5"/>
      <c r="K89" s="1"/>
    </row>
    <row r="90" spans="1:11" hidden="1" x14ac:dyDescent="0.25">
      <c r="A90" s="1" t="s">
        <v>36</v>
      </c>
    </row>
    <row r="91" spans="1:11" hidden="1" x14ac:dyDescent="0.25">
      <c r="A91" s="1" t="s">
        <v>36</v>
      </c>
    </row>
    <row r="92" spans="1:11" ht="27.2" customHeight="1" x14ac:dyDescent="0.25">
      <c r="A92" s="1">
        <v>5</v>
      </c>
      <c r="B92" s="35" t="s">
        <v>66</v>
      </c>
      <c r="C92" s="83" t="s">
        <v>67</v>
      </c>
      <c r="D92" s="83"/>
      <c r="E92" s="83"/>
      <c r="F92" s="23"/>
      <c r="G92" s="23"/>
      <c r="H92" s="23"/>
      <c r="I92" s="23"/>
      <c r="J92" s="10"/>
      <c r="K92" s="1"/>
    </row>
    <row r="93" spans="1:11" ht="15.75" thickBot="1" x14ac:dyDescent="0.3">
      <c r="A93" s="1">
        <v>8</v>
      </c>
      <c r="B93" s="35" t="s">
        <v>68</v>
      </c>
      <c r="C93" s="53" t="s">
        <v>69</v>
      </c>
      <c r="D93" s="53"/>
      <c r="E93" s="53"/>
      <c r="J93" s="6"/>
      <c r="K93" s="1"/>
    </row>
    <row r="94" spans="1:11" ht="15.75" hidden="1" thickBot="1" x14ac:dyDescent="0.3">
      <c r="A94" s="1" t="s">
        <v>45</v>
      </c>
    </row>
    <row r="95" spans="1:11" ht="15.75" hidden="1" thickBot="1" x14ac:dyDescent="0.3">
      <c r="A95" s="1" t="s">
        <v>70</v>
      </c>
    </row>
    <row r="96" spans="1:11" ht="15.75" hidden="1" thickBot="1" x14ac:dyDescent="0.3">
      <c r="A96" s="1" t="s">
        <v>46</v>
      </c>
    </row>
    <row r="97" spans="1:17" ht="16.5" thickTop="1" thickBot="1" x14ac:dyDescent="0.3">
      <c r="A97" s="1">
        <v>9</v>
      </c>
      <c r="B97" s="35" t="s">
        <v>71</v>
      </c>
      <c r="C97" s="88" t="s">
        <v>72</v>
      </c>
      <c r="D97" s="89"/>
      <c r="E97" s="89"/>
      <c r="F97" s="37" t="s">
        <v>73</v>
      </c>
      <c r="G97" s="42">
        <v>8</v>
      </c>
      <c r="H97" s="41"/>
      <c r="I97" s="41"/>
      <c r="J97" s="7">
        <f>IF(AND(G97= "",H97= ""), 0, ROUND(ROUND(I97, 2) * ROUND(IF(H97="",G97,H97),  2), 2))</f>
        <v>0</v>
      </c>
      <c r="K97" s="1"/>
      <c r="M97" s="8">
        <v>0.2</v>
      </c>
      <c r="Q97" s="1">
        <v>29</v>
      </c>
    </row>
    <row r="98" spans="1:17" ht="15.75" hidden="1" thickTop="1" x14ac:dyDescent="0.25">
      <c r="A98" s="1" t="s">
        <v>42</v>
      </c>
    </row>
    <row r="99" spans="1:17" ht="15.75" hidden="1" thickTop="1" x14ac:dyDescent="0.25">
      <c r="A99" s="1" t="s">
        <v>43</v>
      </c>
    </row>
    <row r="100" spans="1:17" ht="25.15" customHeight="1" thickTop="1" thickBot="1" x14ac:dyDescent="0.3">
      <c r="A100" s="1">
        <v>8</v>
      </c>
      <c r="B100" s="35" t="s">
        <v>74</v>
      </c>
      <c r="C100" s="53" t="s">
        <v>75</v>
      </c>
      <c r="D100" s="53"/>
      <c r="E100" s="53"/>
      <c r="J100" s="6"/>
      <c r="K100" s="1"/>
    </row>
    <row r="101" spans="1:17" ht="15.75" hidden="1" thickBot="1" x14ac:dyDescent="0.3">
      <c r="A101" s="1" t="s">
        <v>45</v>
      </c>
    </row>
    <row r="102" spans="1:17" ht="15.75" hidden="1" thickBot="1" x14ac:dyDescent="0.3">
      <c r="A102" s="1" t="s">
        <v>70</v>
      </c>
    </row>
    <row r="103" spans="1:17" ht="15.75" hidden="1" thickBot="1" x14ac:dyDescent="0.3">
      <c r="A103" s="1" t="s">
        <v>46</v>
      </c>
    </row>
    <row r="104" spans="1:17" ht="25.15" customHeight="1" thickTop="1" thickBot="1" x14ac:dyDescent="0.3">
      <c r="A104" s="1">
        <v>9</v>
      </c>
      <c r="B104" s="35" t="s">
        <v>76</v>
      </c>
      <c r="C104" s="88" t="s">
        <v>77</v>
      </c>
      <c r="D104" s="89"/>
      <c r="E104" s="89"/>
      <c r="F104" s="37" t="s">
        <v>78</v>
      </c>
      <c r="G104" s="42">
        <v>36</v>
      </c>
      <c r="H104" s="41"/>
      <c r="I104" s="41"/>
      <c r="J104" s="7">
        <f>IF(AND(G104= "",H104= ""), 0, ROUND(ROUND(I104, 2) * ROUND(IF(H104="",G104,H104),  2), 2))</f>
        <v>0</v>
      </c>
      <c r="K104" s="1"/>
      <c r="M104" s="8">
        <v>0.2</v>
      </c>
      <c r="Q104" s="1">
        <v>29</v>
      </c>
    </row>
    <row r="105" spans="1:17" ht="15.75" hidden="1" thickTop="1" x14ac:dyDescent="0.25">
      <c r="A105" s="1" t="s">
        <v>79</v>
      </c>
    </row>
    <row r="106" spans="1:17" ht="15.75" hidden="1" thickTop="1" x14ac:dyDescent="0.25">
      <c r="A106" s="1" t="s">
        <v>42</v>
      </c>
    </row>
    <row r="107" spans="1:17" ht="15.75" hidden="1" thickTop="1" x14ac:dyDescent="0.25">
      <c r="A107" s="1" t="s">
        <v>43</v>
      </c>
    </row>
    <row r="108" spans="1:17" ht="25.15" customHeight="1" thickTop="1" thickBot="1" x14ac:dyDescent="0.3">
      <c r="A108" s="1">
        <v>8</v>
      </c>
      <c r="B108" s="35" t="s">
        <v>80</v>
      </c>
      <c r="C108" s="53" t="s">
        <v>81</v>
      </c>
      <c r="D108" s="53"/>
      <c r="E108" s="53"/>
      <c r="J108" s="6"/>
      <c r="K108" s="1"/>
    </row>
    <row r="109" spans="1:17" ht="15.75" hidden="1" thickBot="1" x14ac:dyDescent="0.3">
      <c r="A109" s="1" t="s">
        <v>45</v>
      </c>
    </row>
    <row r="110" spans="1:17" ht="15.75" hidden="1" thickBot="1" x14ac:dyDescent="0.3">
      <c r="A110" s="1" t="s">
        <v>46</v>
      </c>
    </row>
    <row r="111" spans="1:17" ht="16.5" thickTop="1" thickBot="1" x14ac:dyDescent="0.3">
      <c r="A111" s="1">
        <v>9</v>
      </c>
      <c r="B111" s="35" t="s">
        <v>82</v>
      </c>
      <c r="C111" s="88" t="s">
        <v>83</v>
      </c>
      <c r="D111" s="89"/>
      <c r="E111" s="89"/>
      <c r="F111" s="37" t="s">
        <v>78</v>
      </c>
      <c r="G111" s="42">
        <v>18</v>
      </c>
      <c r="H111" s="41"/>
      <c r="I111" s="41"/>
      <c r="J111" s="7">
        <f>IF(AND(G111= "",H111= ""), 0, ROUND(ROUND(I111, 2) * ROUND(IF(H111="",G111,H111),  2), 2))</f>
        <v>0</v>
      </c>
      <c r="K111" s="1"/>
      <c r="M111" s="8">
        <v>0.2</v>
      </c>
      <c r="Q111" s="1">
        <v>29</v>
      </c>
    </row>
    <row r="112" spans="1:17" ht="16.5" hidden="1" thickTop="1" thickBot="1" x14ac:dyDescent="0.3">
      <c r="A112" s="1" t="s">
        <v>79</v>
      </c>
    </row>
    <row r="113" spans="1:17" ht="16.5" hidden="1" thickTop="1" thickBot="1" x14ac:dyDescent="0.3">
      <c r="A113" s="1" t="s">
        <v>42</v>
      </c>
    </row>
    <row r="114" spans="1:17" ht="16.5" thickTop="1" thickBot="1" x14ac:dyDescent="0.3">
      <c r="A114" s="1">
        <v>9</v>
      </c>
      <c r="B114" s="35" t="s">
        <v>84</v>
      </c>
      <c r="C114" s="88" t="s">
        <v>85</v>
      </c>
      <c r="D114" s="89"/>
      <c r="E114" s="89"/>
      <c r="F114" s="37" t="s">
        <v>5</v>
      </c>
      <c r="G114" s="42">
        <v>60</v>
      </c>
      <c r="H114" s="41"/>
      <c r="I114" s="41"/>
      <c r="J114" s="7">
        <f>IF(AND(G114= "",H114= ""), 0, ROUND(ROUND(I114, 2) * ROUND(IF(H114="",G114,H114),  2), 2))</f>
        <v>0</v>
      </c>
      <c r="K114" s="1"/>
      <c r="M114" s="8">
        <v>0.2</v>
      </c>
      <c r="Q114" s="1">
        <v>29</v>
      </c>
    </row>
    <row r="115" spans="1:17" ht="15.75" hidden="1" thickTop="1" x14ac:dyDescent="0.25">
      <c r="A115" s="1" t="s">
        <v>79</v>
      </c>
    </row>
    <row r="116" spans="1:17" ht="15.75" hidden="1" thickTop="1" x14ac:dyDescent="0.25">
      <c r="A116" s="1" t="s">
        <v>42</v>
      </c>
    </row>
    <row r="117" spans="1:17" ht="15.75" hidden="1" thickTop="1" x14ac:dyDescent="0.25">
      <c r="A117" s="1" t="s">
        <v>43</v>
      </c>
    </row>
    <row r="118" spans="1:17" ht="25.15" customHeight="1" thickTop="1" thickBot="1" x14ac:dyDescent="0.3">
      <c r="A118" s="1">
        <v>8</v>
      </c>
      <c r="B118" s="35" t="s">
        <v>86</v>
      </c>
      <c r="C118" s="53" t="s">
        <v>87</v>
      </c>
      <c r="D118" s="53"/>
      <c r="E118" s="53"/>
      <c r="J118" s="6"/>
      <c r="K118" s="1"/>
    </row>
    <row r="119" spans="1:17" ht="15.75" hidden="1" thickBot="1" x14ac:dyDescent="0.3">
      <c r="A119" s="1" t="s">
        <v>45</v>
      </c>
    </row>
    <row r="120" spans="1:17" ht="15.75" hidden="1" thickBot="1" x14ac:dyDescent="0.3">
      <c r="A120" s="1" t="s">
        <v>46</v>
      </c>
    </row>
    <row r="121" spans="1:17" ht="51.75" customHeight="1" thickTop="1" thickBot="1" x14ac:dyDescent="0.3">
      <c r="A121" s="1">
        <v>9</v>
      </c>
      <c r="B121" s="35" t="s">
        <v>88</v>
      </c>
      <c r="C121" s="88" t="s">
        <v>89</v>
      </c>
      <c r="D121" s="89"/>
      <c r="E121" s="89"/>
      <c r="F121" s="37" t="s">
        <v>5</v>
      </c>
      <c r="G121" s="42">
        <v>45</v>
      </c>
      <c r="H121" s="41"/>
      <c r="I121" s="41"/>
      <c r="J121" s="7">
        <f>IF(AND(G121= "",H121= ""), 0, ROUND(ROUND(I121, 2) * ROUND(IF(H121="",G121,H121),  2), 2))</f>
        <v>0</v>
      </c>
      <c r="K121" s="1"/>
      <c r="M121" s="8">
        <v>0.2</v>
      </c>
      <c r="Q121" s="1">
        <v>29</v>
      </c>
    </row>
    <row r="122" spans="1:17" ht="15.75" hidden="1" thickTop="1" x14ac:dyDescent="0.25">
      <c r="A122" s="1" t="s">
        <v>79</v>
      </c>
    </row>
    <row r="123" spans="1:17" ht="15.75" hidden="1" thickTop="1" x14ac:dyDescent="0.25">
      <c r="A123" s="1" t="s">
        <v>42</v>
      </c>
    </row>
    <row r="124" spans="1:17" ht="15.75" hidden="1" thickTop="1" x14ac:dyDescent="0.25">
      <c r="A124" s="1" t="s">
        <v>43</v>
      </c>
    </row>
    <row r="125" spans="1:17" ht="16.5" thickTop="1" thickBot="1" x14ac:dyDescent="0.3">
      <c r="A125" s="1">
        <v>8</v>
      </c>
      <c r="B125" s="35" t="s">
        <v>90</v>
      </c>
      <c r="C125" s="53" t="s">
        <v>91</v>
      </c>
      <c r="D125" s="53"/>
      <c r="E125" s="53"/>
      <c r="J125" s="6"/>
      <c r="K125" s="1"/>
    </row>
    <row r="126" spans="1:17" ht="15.75" hidden="1" thickBot="1" x14ac:dyDescent="0.3">
      <c r="A126" s="1" t="s">
        <v>45</v>
      </c>
    </row>
    <row r="127" spans="1:17" ht="15.75" hidden="1" thickBot="1" x14ac:dyDescent="0.3">
      <c r="A127" s="1" t="s">
        <v>46</v>
      </c>
    </row>
    <row r="128" spans="1:17" ht="27.2" customHeight="1" thickTop="1" thickBot="1" x14ac:dyDescent="0.3">
      <c r="A128" s="1">
        <v>9</v>
      </c>
      <c r="B128" s="35" t="s">
        <v>92</v>
      </c>
      <c r="C128" s="88" t="s">
        <v>93</v>
      </c>
      <c r="D128" s="89"/>
      <c r="E128" s="89"/>
      <c r="F128" s="37" t="s">
        <v>78</v>
      </c>
      <c r="G128" s="42">
        <v>14</v>
      </c>
      <c r="H128" s="41"/>
      <c r="I128" s="41"/>
      <c r="J128" s="7">
        <f>IF(AND(G128= "",H128= ""), 0, ROUND(ROUND(I128, 2) * ROUND(IF(H128="",G128,H128),  2), 2))</f>
        <v>0</v>
      </c>
      <c r="K128" s="1"/>
      <c r="M128" s="8">
        <v>0.2</v>
      </c>
      <c r="Q128" s="1">
        <v>29</v>
      </c>
    </row>
    <row r="129" spans="1:17" ht="15.75" hidden="1" thickTop="1" x14ac:dyDescent="0.25">
      <c r="A129" s="1" t="s">
        <v>79</v>
      </c>
    </row>
    <row r="130" spans="1:17" ht="15.75" hidden="1" thickTop="1" x14ac:dyDescent="0.25">
      <c r="A130" s="1" t="s">
        <v>42</v>
      </c>
    </row>
    <row r="131" spans="1:17" ht="15.75" hidden="1" thickTop="1" x14ac:dyDescent="0.25">
      <c r="A131" s="1" t="s">
        <v>43</v>
      </c>
    </row>
    <row r="132" spans="1:17" ht="16.5" thickTop="1" thickBot="1" x14ac:dyDescent="0.3">
      <c r="A132" s="1">
        <v>8</v>
      </c>
      <c r="B132" s="35" t="s">
        <v>94</v>
      </c>
      <c r="C132" s="53" t="s">
        <v>95</v>
      </c>
      <c r="D132" s="53"/>
      <c r="E132" s="53"/>
      <c r="J132" s="6"/>
      <c r="K132" s="1"/>
    </row>
    <row r="133" spans="1:17" ht="15.75" hidden="1" thickBot="1" x14ac:dyDescent="0.3">
      <c r="A133" s="1" t="s">
        <v>45</v>
      </c>
    </row>
    <row r="134" spans="1:17" ht="15.75" hidden="1" thickBot="1" x14ac:dyDescent="0.3">
      <c r="A134" s="1" t="s">
        <v>46</v>
      </c>
    </row>
    <row r="135" spans="1:17" ht="16.5" thickTop="1" thickBot="1" x14ac:dyDescent="0.3">
      <c r="A135" s="1">
        <v>9</v>
      </c>
      <c r="B135" s="35" t="s">
        <v>96</v>
      </c>
      <c r="C135" s="88" t="s">
        <v>97</v>
      </c>
      <c r="D135" s="89"/>
      <c r="E135" s="89"/>
      <c r="F135" s="37" t="s">
        <v>40</v>
      </c>
      <c r="G135" s="39">
        <v>1</v>
      </c>
      <c r="H135" s="40"/>
      <c r="I135" s="41"/>
      <c r="J135" s="7">
        <f>IF(AND(G135= "",H135= ""), 0, ROUND(ROUND(I135, 2) * ROUND(IF(H135="",G135,H135),  0), 2))</f>
        <v>0</v>
      </c>
      <c r="K135" s="1"/>
      <c r="M135" s="8">
        <v>0.2</v>
      </c>
      <c r="Q135" s="1">
        <v>29</v>
      </c>
    </row>
    <row r="136" spans="1:17" ht="15.75" hidden="1" thickTop="1" x14ac:dyDescent="0.25">
      <c r="A136" s="1" t="s">
        <v>42</v>
      </c>
    </row>
    <row r="137" spans="1:17" ht="15.75" hidden="1" thickTop="1" x14ac:dyDescent="0.25">
      <c r="A137" s="1" t="s">
        <v>43</v>
      </c>
    </row>
    <row r="138" spans="1:17" ht="16.5" thickTop="1" thickBot="1" x14ac:dyDescent="0.3">
      <c r="A138" s="1">
        <v>8</v>
      </c>
      <c r="B138" s="35" t="s">
        <v>98</v>
      </c>
      <c r="C138" s="53" t="s">
        <v>99</v>
      </c>
      <c r="D138" s="53"/>
      <c r="E138" s="53"/>
      <c r="J138" s="6"/>
      <c r="K138" s="1"/>
    </row>
    <row r="139" spans="1:17" ht="15.75" hidden="1" thickBot="1" x14ac:dyDescent="0.3">
      <c r="A139" s="1" t="s">
        <v>45</v>
      </c>
    </row>
    <row r="140" spans="1:17" ht="15.75" hidden="1" thickBot="1" x14ac:dyDescent="0.3">
      <c r="A140" s="1" t="s">
        <v>70</v>
      </c>
    </row>
    <row r="141" spans="1:17" ht="15.75" hidden="1" thickBot="1" x14ac:dyDescent="0.3">
      <c r="A141" s="1" t="s">
        <v>100</v>
      </c>
    </row>
    <row r="142" spans="1:17" ht="15.75" hidden="1" thickBot="1" x14ac:dyDescent="0.3">
      <c r="A142" s="1" t="s">
        <v>101</v>
      </c>
    </row>
    <row r="143" spans="1:17" ht="15.75" hidden="1" thickBot="1" x14ac:dyDescent="0.3">
      <c r="A143" s="1" t="s">
        <v>46</v>
      </c>
    </row>
    <row r="144" spans="1:17" ht="16.5" thickTop="1" thickBot="1" x14ac:dyDescent="0.3">
      <c r="A144" s="1">
        <v>9</v>
      </c>
      <c r="B144" s="35" t="s">
        <v>102</v>
      </c>
      <c r="C144" s="88" t="s">
        <v>103</v>
      </c>
      <c r="D144" s="89"/>
      <c r="E144" s="89"/>
      <c r="F144" s="37" t="s">
        <v>104</v>
      </c>
      <c r="G144" s="39">
        <v>1600</v>
      </c>
      <c r="H144" s="40"/>
      <c r="I144" s="41"/>
      <c r="J144" s="7">
        <f>IF(AND(G144= "",H144= ""), 0, ROUND(ROUND(I144, 2) * ROUND(IF(H144="",G144,H144),  0), 2))</f>
        <v>0</v>
      </c>
      <c r="K144" s="1"/>
      <c r="M144" s="8">
        <v>0.2</v>
      </c>
      <c r="Q144" s="1">
        <v>29</v>
      </c>
    </row>
    <row r="145" spans="1:17" ht="16.5" hidden="1" thickTop="1" thickBot="1" x14ac:dyDescent="0.3">
      <c r="A145" s="1" t="s">
        <v>42</v>
      </c>
    </row>
    <row r="146" spans="1:17" ht="16.5" thickTop="1" thickBot="1" x14ac:dyDescent="0.3">
      <c r="A146" s="1">
        <v>9</v>
      </c>
      <c r="B146" s="35" t="s">
        <v>105</v>
      </c>
      <c r="C146" s="88" t="s">
        <v>107</v>
      </c>
      <c r="D146" s="89"/>
      <c r="E146" s="89"/>
      <c r="F146" s="37" t="s">
        <v>104</v>
      </c>
      <c r="G146" s="39">
        <v>450</v>
      </c>
      <c r="H146" s="40"/>
      <c r="I146" s="41"/>
      <c r="J146" s="7">
        <f>IF(AND(G146= "",H146= ""), 0, ROUND(ROUND(I146, 2) * ROUND(IF(H146="",G146,H146),  0), 2))</f>
        <v>0</v>
      </c>
      <c r="K146" s="1"/>
      <c r="M146" s="8">
        <v>0.2</v>
      </c>
      <c r="Q146" s="1">
        <v>29</v>
      </c>
    </row>
    <row r="147" spans="1:17" ht="15.75" hidden="1" thickTop="1" x14ac:dyDescent="0.25">
      <c r="A147" s="1" t="s">
        <v>42</v>
      </c>
    </row>
    <row r="148" spans="1:17" ht="15.75" hidden="1" thickTop="1" x14ac:dyDescent="0.25">
      <c r="A148" s="1" t="s">
        <v>43</v>
      </c>
    </row>
    <row r="149" spans="1:17" ht="15.75" thickTop="1" x14ac:dyDescent="0.25">
      <c r="A149" s="1" t="s">
        <v>108</v>
      </c>
      <c r="B149" s="35"/>
      <c r="C149" s="52"/>
      <c r="D149" s="52"/>
      <c r="E149" s="52"/>
      <c r="J149" s="6"/>
    </row>
    <row r="150" spans="1:17" ht="27.2" customHeight="1" x14ac:dyDescent="0.25">
      <c r="B150" s="35"/>
      <c r="C150" s="76" t="s">
        <v>67</v>
      </c>
      <c r="D150" s="77"/>
      <c r="E150" s="77"/>
      <c r="F150" s="74"/>
      <c r="G150" s="74"/>
      <c r="H150" s="74"/>
      <c r="I150" s="74"/>
      <c r="J150" s="75"/>
    </row>
    <row r="151" spans="1:17" x14ac:dyDescent="0.25">
      <c r="B151" s="35"/>
      <c r="C151" s="79"/>
      <c r="D151" s="45"/>
      <c r="E151" s="45"/>
      <c r="F151" s="45"/>
      <c r="G151" s="45"/>
      <c r="H151" s="45"/>
      <c r="I151" s="45"/>
      <c r="J151" s="78"/>
    </row>
    <row r="152" spans="1:17" x14ac:dyDescent="0.25">
      <c r="B152" s="35"/>
      <c r="C152" s="82" t="s">
        <v>61</v>
      </c>
      <c r="D152" s="83"/>
      <c r="E152" s="83"/>
      <c r="F152" s="80">
        <f>SUMIF(K93:K149, IF(K92="","",K92), J93:J149)</f>
        <v>0</v>
      </c>
      <c r="G152" s="80"/>
      <c r="H152" s="80"/>
      <c r="I152" s="80"/>
      <c r="J152" s="81"/>
    </row>
    <row r="153" spans="1:17" ht="16.899999999999999" customHeight="1" x14ac:dyDescent="0.25">
      <c r="B153" s="35"/>
      <c r="C153" s="82" t="s">
        <v>62</v>
      </c>
      <c r="D153" s="83"/>
      <c r="E153" s="83"/>
      <c r="F153" s="80">
        <f>ROUND(SUMIF(K93:K149, IF(K92="","",K92), J93:J149) * 0.2, 2)</f>
        <v>0</v>
      </c>
      <c r="G153" s="80"/>
      <c r="H153" s="80"/>
      <c r="I153" s="80"/>
      <c r="J153" s="81"/>
    </row>
    <row r="154" spans="1:17" x14ac:dyDescent="0.25">
      <c r="B154" s="35"/>
      <c r="C154" s="86" t="s">
        <v>63</v>
      </c>
      <c r="D154" s="87"/>
      <c r="E154" s="87"/>
      <c r="F154" s="84">
        <f>SUM(F152:F153)</f>
        <v>0</v>
      </c>
      <c r="G154" s="84"/>
      <c r="H154" s="84"/>
      <c r="I154" s="84"/>
      <c r="J154" s="85"/>
    </row>
    <row r="155" spans="1:17" x14ac:dyDescent="0.25">
      <c r="A155" s="1">
        <v>5</v>
      </c>
      <c r="B155" s="35" t="s">
        <v>109</v>
      </c>
      <c r="C155" s="83" t="s">
        <v>110</v>
      </c>
      <c r="D155" s="83"/>
      <c r="E155" s="83"/>
      <c r="F155" s="23"/>
      <c r="G155" s="23"/>
      <c r="H155" s="23"/>
      <c r="I155" s="23"/>
      <c r="J155" s="10"/>
      <c r="K155" s="1"/>
    </row>
    <row r="156" spans="1:17" ht="27.2" customHeight="1" x14ac:dyDescent="0.25">
      <c r="A156" s="1">
        <v>6</v>
      </c>
      <c r="B156" s="35" t="s">
        <v>111</v>
      </c>
      <c r="C156" s="91" t="s">
        <v>112</v>
      </c>
      <c r="D156" s="91"/>
      <c r="E156" s="91"/>
      <c r="F156" s="43"/>
      <c r="G156" s="43"/>
      <c r="H156" s="43"/>
      <c r="I156" s="43"/>
      <c r="J156" s="11"/>
      <c r="K156" s="1"/>
    </row>
    <row r="157" spans="1:17" ht="15.75" thickBot="1" x14ac:dyDescent="0.3">
      <c r="A157" s="1">
        <v>8</v>
      </c>
      <c r="B157" s="35" t="s">
        <v>113</v>
      </c>
      <c r="C157" s="53" t="s">
        <v>69</v>
      </c>
      <c r="D157" s="53"/>
      <c r="E157" s="53"/>
      <c r="J157" s="6"/>
      <c r="K157" s="1"/>
    </row>
    <row r="158" spans="1:17" ht="15.75" hidden="1" thickBot="1" x14ac:dyDescent="0.3">
      <c r="A158" s="1" t="s">
        <v>45</v>
      </c>
    </row>
    <row r="159" spans="1:17" ht="15.75" hidden="1" thickBot="1" x14ac:dyDescent="0.3">
      <c r="A159" s="1" t="s">
        <v>70</v>
      </c>
    </row>
    <row r="160" spans="1:17" ht="15.75" hidden="1" thickBot="1" x14ac:dyDescent="0.3">
      <c r="A160" s="1" t="s">
        <v>46</v>
      </c>
    </row>
    <row r="161" spans="1:17" ht="25.5" thickTop="1" thickBot="1" x14ac:dyDescent="0.3">
      <c r="A161" s="1">
        <v>9</v>
      </c>
      <c r="B161" s="35" t="s">
        <v>114</v>
      </c>
      <c r="C161" s="88" t="s">
        <v>72</v>
      </c>
      <c r="D161" s="89"/>
      <c r="E161" s="89"/>
      <c r="F161" s="37" t="s">
        <v>73</v>
      </c>
      <c r="G161" s="42">
        <v>15</v>
      </c>
      <c r="H161" s="41"/>
      <c r="I161" s="41"/>
      <c r="J161" s="7">
        <f>IF(AND(G161= "",H161= ""), 0, ROUND(ROUND(I161, 2) * ROUND(IF(H161="",G161,H161),  2), 2))</f>
        <v>0</v>
      </c>
      <c r="K161" s="1"/>
      <c r="M161" s="8">
        <v>0.2</v>
      </c>
      <c r="Q161" s="1">
        <v>29</v>
      </c>
    </row>
    <row r="162" spans="1:17" ht="15.75" hidden="1" thickTop="1" x14ac:dyDescent="0.25">
      <c r="A162" s="1" t="s">
        <v>42</v>
      </c>
    </row>
    <row r="163" spans="1:17" ht="15.75" hidden="1" thickTop="1" x14ac:dyDescent="0.25">
      <c r="A163" s="1" t="s">
        <v>43</v>
      </c>
    </row>
    <row r="164" spans="1:17" ht="16.5" thickTop="1" thickBot="1" x14ac:dyDescent="0.3">
      <c r="A164" s="1">
        <v>8</v>
      </c>
      <c r="B164" s="35" t="s">
        <v>115</v>
      </c>
      <c r="C164" s="53" t="s">
        <v>116</v>
      </c>
      <c r="D164" s="53"/>
      <c r="E164" s="53"/>
      <c r="J164" s="6"/>
      <c r="K164" s="1"/>
    </row>
    <row r="165" spans="1:17" ht="15.75" hidden="1" thickBot="1" x14ac:dyDescent="0.3">
      <c r="A165" s="1" t="s">
        <v>45</v>
      </c>
    </row>
    <row r="166" spans="1:17" ht="15.75" hidden="1" thickBot="1" x14ac:dyDescent="0.3">
      <c r="A166" s="1" t="s">
        <v>46</v>
      </c>
    </row>
    <row r="167" spans="1:17" ht="25.5" thickTop="1" thickBot="1" x14ac:dyDescent="0.3">
      <c r="A167" s="1">
        <v>9</v>
      </c>
      <c r="B167" s="35" t="s">
        <v>117</v>
      </c>
      <c r="C167" s="88" t="s">
        <v>118</v>
      </c>
      <c r="D167" s="89"/>
      <c r="E167" s="89"/>
      <c r="F167" s="37" t="s">
        <v>5</v>
      </c>
      <c r="G167" s="42">
        <v>32</v>
      </c>
      <c r="H167" s="41"/>
      <c r="I167" s="41"/>
      <c r="J167" s="7">
        <f>IF(AND(G167= "",H167= ""), 0, ROUND(ROUND(I167, 2) * ROUND(IF(H167="",G167,H167),  2), 2))</f>
        <v>0</v>
      </c>
      <c r="K167" s="1"/>
      <c r="M167" s="8">
        <v>0.2</v>
      </c>
      <c r="Q167" s="1">
        <v>29</v>
      </c>
    </row>
    <row r="168" spans="1:17" ht="15.75" hidden="1" thickTop="1" x14ac:dyDescent="0.25">
      <c r="A168" s="1" t="s">
        <v>79</v>
      </c>
    </row>
    <row r="169" spans="1:17" ht="15.75" hidden="1" thickTop="1" x14ac:dyDescent="0.25">
      <c r="A169" s="1" t="s">
        <v>42</v>
      </c>
    </row>
    <row r="170" spans="1:17" ht="15.75" hidden="1" thickTop="1" x14ac:dyDescent="0.25">
      <c r="A170" s="1" t="s">
        <v>43</v>
      </c>
    </row>
    <row r="171" spans="1:17" ht="16.5" thickTop="1" thickBot="1" x14ac:dyDescent="0.3">
      <c r="A171" s="1">
        <v>8</v>
      </c>
      <c r="B171" s="35" t="s">
        <v>119</v>
      </c>
      <c r="C171" s="53" t="s">
        <v>120</v>
      </c>
      <c r="D171" s="53"/>
      <c r="E171" s="53"/>
      <c r="J171" s="6"/>
      <c r="K171" s="1"/>
    </row>
    <row r="172" spans="1:17" ht="15.75" hidden="1" thickBot="1" x14ac:dyDescent="0.3">
      <c r="A172" s="1" t="s">
        <v>45</v>
      </c>
    </row>
    <row r="173" spans="1:17" ht="15.75" hidden="1" thickBot="1" x14ac:dyDescent="0.3">
      <c r="A173" s="1" t="s">
        <v>70</v>
      </c>
    </row>
    <row r="174" spans="1:17" ht="15.75" hidden="1" thickBot="1" x14ac:dyDescent="0.3">
      <c r="A174" s="1" t="s">
        <v>46</v>
      </c>
    </row>
    <row r="175" spans="1:17" ht="25.5" thickTop="1" thickBot="1" x14ac:dyDescent="0.3">
      <c r="A175" s="1">
        <v>9</v>
      </c>
      <c r="B175" s="35" t="s">
        <v>121</v>
      </c>
      <c r="C175" s="88" t="s">
        <v>122</v>
      </c>
      <c r="D175" s="89"/>
      <c r="E175" s="89"/>
      <c r="F175" s="37" t="s">
        <v>73</v>
      </c>
      <c r="G175" s="42">
        <v>60</v>
      </c>
      <c r="H175" s="41"/>
      <c r="I175" s="41"/>
      <c r="J175" s="7">
        <f>IF(AND(G175= "",H175= ""), 0, ROUND(ROUND(I175, 2) * ROUND(IF(H175="",G175,H175),  2), 2))</f>
        <v>0</v>
      </c>
      <c r="K175" s="1"/>
      <c r="M175" s="8">
        <v>0.2</v>
      </c>
      <c r="Q175" s="1">
        <v>29</v>
      </c>
    </row>
    <row r="176" spans="1:17" ht="15.75" hidden="1" thickTop="1" x14ac:dyDescent="0.25">
      <c r="A176" s="1" t="s">
        <v>79</v>
      </c>
    </row>
    <row r="177" spans="1:17" ht="15.75" hidden="1" thickTop="1" x14ac:dyDescent="0.25">
      <c r="A177" s="1" t="s">
        <v>42</v>
      </c>
    </row>
    <row r="178" spans="1:17" ht="15.75" hidden="1" thickTop="1" x14ac:dyDescent="0.25">
      <c r="A178" s="1" t="s">
        <v>43</v>
      </c>
    </row>
    <row r="179" spans="1:17" ht="16.5" thickTop="1" thickBot="1" x14ac:dyDescent="0.3">
      <c r="A179" s="1">
        <v>8</v>
      </c>
      <c r="B179" s="35" t="s">
        <v>123</v>
      </c>
      <c r="C179" s="53" t="s">
        <v>124</v>
      </c>
      <c r="D179" s="53"/>
      <c r="E179" s="53"/>
      <c r="J179" s="6"/>
      <c r="K179" s="1"/>
    </row>
    <row r="180" spans="1:17" ht="15.75" hidden="1" thickBot="1" x14ac:dyDescent="0.3">
      <c r="A180" s="1" t="s">
        <v>45</v>
      </c>
    </row>
    <row r="181" spans="1:17" ht="15.75" hidden="1" thickBot="1" x14ac:dyDescent="0.3">
      <c r="A181" s="1" t="s">
        <v>46</v>
      </c>
    </row>
    <row r="182" spans="1:17" ht="25.5" thickTop="1" thickBot="1" x14ac:dyDescent="0.3">
      <c r="A182" s="1">
        <v>9</v>
      </c>
      <c r="B182" s="35" t="s">
        <v>125</v>
      </c>
      <c r="C182" s="88" t="s">
        <v>126</v>
      </c>
      <c r="D182" s="89"/>
      <c r="E182" s="89"/>
      <c r="F182" s="37" t="s">
        <v>5</v>
      </c>
      <c r="G182" s="42">
        <v>112</v>
      </c>
      <c r="H182" s="41"/>
      <c r="I182" s="41"/>
      <c r="J182" s="7">
        <f>IF(AND(G182= "",H182= ""), 0, ROUND(ROUND(I182, 2) * ROUND(IF(H182="",G182,H182),  2), 2))</f>
        <v>0</v>
      </c>
      <c r="K182" s="1"/>
      <c r="M182" s="8">
        <v>0.2</v>
      </c>
      <c r="Q182" s="1">
        <v>29</v>
      </c>
    </row>
    <row r="183" spans="1:17" ht="15.75" hidden="1" thickTop="1" x14ac:dyDescent="0.25">
      <c r="A183" s="1" t="s">
        <v>79</v>
      </c>
    </row>
    <row r="184" spans="1:17" ht="15.75" hidden="1" thickTop="1" x14ac:dyDescent="0.25">
      <c r="A184" s="1" t="s">
        <v>42</v>
      </c>
    </row>
    <row r="185" spans="1:17" ht="15.75" hidden="1" thickTop="1" x14ac:dyDescent="0.25">
      <c r="A185" s="1" t="s">
        <v>43</v>
      </c>
    </row>
    <row r="186" spans="1:17" ht="16.5" thickTop="1" thickBot="1" x14ac:dyDescent="0.3">
      <c r="A186" s="1">
        <v>8</v>
      </c>
      <c r="B186" s="35" t="s">
        <v>127</v>
      </c>
      <c r="C186" s="53" t="s">
        <v>128</v>
      </c>
      <c r="D186" s="53"/>
      <c r="E186" s="53"/>
      <c r="J186" s="6"/>
      <c r="K186" s="1"/>
    </row>
    <row r="187" spans="1:17" ht="15.75" hidden="1" thickBot="1" x14ac:dyDescent="0.3">
      <c r="A187" s="1" t="s">
        <v>45</v>
      </c>
    </row>
    <row r="188" spans="1:17" ht="15.75" hidden="1" thickBot="1" x14ac:dyDescent="0.3">
      <c r="A188" s="1" t="s">
        <v>70</v>
      </c>
    </row>
    <row r="189" spans="1:17" ht="15.75" hidden="1" thickBot="1" x14ac:dyDescent="0.3">
      <c r="A189" s="1" t="s">
        <v>46</v>
      </c>
    </row>
    <row r="190" spans="1:17" ht="25.5" thickTop="1" thickBot="1" x14ac:dyDescent="0.3">
      <c r="A190" s="1">
        <v>9</v>
      </c>
      <c r="B190" s="35" t="s">
        <v>129</v>
      </c>
      <c r="C190" s="88" t="s">
        <v>130</v>
      </c>
      <c r="D190" s="89"/>
      <c r="E190" s="89"/>
      <c r="F190" s="37" t="s">
        <v>5</v>
      </c>
      <c r="G190" s="42">
        <v>15</v>
      </c>
      <c r="H190" s="41"/>
      <c r="I190" s="41"/>
      <c r="J190" s="7">
        <f>IF(AND(G190= "",H190= ""), 0, ROUND(ROUND(I190, 2) * ROUND(IF(H190="",G190,H190),  2), 2))</f>
        <v>0</v>
      </c>
      <c r="K190" s="1"/>
      <c r="M190" s="8">
        <v>0.2</v>
      </c>
      <c r="Q190" s="1">
        <v>29</v>
      </c>
    </row>
    <row r="191" spans="1:17" ht="15.75" hidden="1" thickTop="1" x14ac:dyDescent="0.25">
      <c r="A191" s="1" t="s">
        <v>79</v>
      </c>
    </row>
    <row r="192" spans="1:17" ht="15.75" hidden="1" thickTop="1" x14ac:dyDescent="0.25">
      <c r="A192" s="1" t="s">
        <v>42</v>
      </c>
    </row>
    <row r="193" spans="1:17" ht="15.75" hidden="1" thickTop="1" x14ac:dyDescent="0.25">
      <c r="A193" s="1" t="s">
        <v>43</v>
      </c>
    </row>
    <row r="194" spans="1:17" ht="52.15" customHeight="1" thickTop="1" thickBot="1" x14ac:dyDescent="0.3">
      <c r="A194" s="1">
        <v>8</v>
      </c>
      <c r="B194" s="35" t="s">
        <v>131</v>
      </c>
      <c r="C194" s="83" t="s">
        <v>620</v>
      </c>
      <c r="D194" s="83"/>
      <c r="E194" s="83"/>
      <c r="J194" s="6"/>
      <c r="K194" s="1"/>
    </row>
    <row r="195" spans="1:17" ht="15.75" hidden="1" thickBot="1" x14ac:dyDescent="0.3">
      <c r="A195" s="1" t="s">
        <v>45</v>
      </c>
    </row>
    <row r="196" spans="1:17" ht="15.75" hidden="1" thickBot="1" x14ac:dyDescent="0.3">
      <c r="A196" s="1" t="s">
        <v>70</v>
      </c>
    </row>
    <row r="197" spans="1:17" ht="15.75" hidden="1" thickBot="1" x14ac:dyDescent="0.3">
      <c r="A197" s="1" t="s">
        <v>46</v>
      </c>
    </row>
    <row r="198" spans="1:17" ht="25.15" customHeight="1" thickTop="1" thickBot="1" x14ac:dyDescent="0.3">
      <c r="A198" s="1">
        <v>9</v>
      </c>
      <c r="B198" s="35" t="s">
        <v>132</v>
      </c>
      <c r="C198" s="88" t="s">
        <v>77</v>
      </c>
      <c r="D198" s="89"/>
      <c r="E198" s="89"/>
      <c r="F198" s="37" t="s">
        <v>78</v>
      </c>
      <c r="G198" s="42">
        <v>174</v>
      </c>
      <c r="H198" s="41"/>
      <c r="I198" s="41"/>
      <c r="J198" s="7">
        <f>IF(AND(G198= "",H198= ""), 0, ROUND(ROUND(I198, 2) * ROUND(IF(H198="",G198,H198),  2), 2))</f>
        <v>0</v>
      </c>
      <c r="K198" s="1"/>
      <c r="M198" s="8">
        <v>0.2</v>
      </c>
      <c r="Q198" s="1">
        <v>29</v>
      </c>
    </row>
    <row r="199" spans="1:17" ht="15.75" hidden="1" thickTop="1" x14ac:dyDescent="0.25">
      <c r="A199" s="1" t="s">
        <v>79</v>
      </c>
    </row>
    <row r="200" spans="1:17" ht="15.75" hidden="1" thickTop="1" x14ac:dyDescent="0.25">
      <c r="A200" s="1" t="s">
        <v>42</v>
      </c>
    </row>
    <row r="201" spans="1:17" ht="15.75" hidden="1" thickTop="1" x14ac:dyDescent="0.25">
      <c r="A201" s="1" t="s">
        <v>43</v>
      </c>
    </row>
    <row r="202" spans="1:17" ht="36" customHeight="1" thickTop="1" thickBot="1" x14ac:dyDescent="0.3">
      <c r="A202" s="1">
        <v>8</v>
      </c>
      <c r="B202" s="35" t="s">
        <v>133</v>
      </c>
      <c r="C202" s="83" t="s">
        <v>622</v>
      </c>
      <c r="D202" s="83"/>
      <c r="E202" s="83"/>
      <c r="J202" s="6"/>
      <c r="K202" s="1"/>
    </row>
    <row r="203" spans="1:17" ht="15.75" hidden="1" thickBot="1" x14ac:dyDescent="0.3">
      <c r="A203" s="1" t="s">
        <v>45</v>
      </c>
    </row>
    <row r="204" spans="1:17" ht="15.75" hidden="1" thickBot="1" x14ac:dyDescent="0.3">
      <c r="A204" s="1" t="s">
        <v>70</v>
      </c>
    </row>
    <row r="205" spans="1:17" ht="15.75" hidden="1" thickBot="1" x14ac:dyDescent="0.3">
      <c r="A205" s="1" t="s">
        <v>46</v>
      </c>
    </row>
    <row r="206" spans="1:17" ht="25.5" thickTop="1" thickBot="1" x14ac:dyDescent="0.3">
      <c r="A206" s="1">
        <v>9</v>
      </c>
      <c r="B206" s="35" t="s">
        <v>134</v>
      </c>
      <c r="C206" s="88" t="s">
        <v>621</v>
      </c>
      <c r="D206" s="89"/>
      <c r="E206" s="89"/>
      <c r="F206" s="37" t="s">
        <v>78</v>
      </c>
      <c r="G206" s="42">
        <v>87</v>
      </c>
      <c r="H206" s="41"/>
      <c r="I206" s="41"/>
      <c r="J206" s="7">
        <f>IF(AND(G206= "",H206= ""), 0, ROUND(ROUND(I206, 2) * ROUND(IF(H206="",G206,H206),  2), 2))</f>
        <v>0</v>
      </c>
      <c r="K206" s="1"/>
      <c r="M206" s="8">
        <v>0.2</v>
      </c>
      <c r="Q206" s="1">
        <v>29</v>
      </c>
    </row>
    <row r="207" spans="1:17" ht="16.5" hidden="1" thickTop="1" thickBot="1" x14ac:dyDescent="0.3">
      <c r="A207" s="1" t="s">
        <v>79</v>
      </c>
    </row>
    <row r="208" spans="1:17" ht="16.5" hidden="1" thickTop="1" thickBot="1" x14ac:dyDescent="0.3">
      <c r="A208" s="1" t="s">
        <v>42</v>
      </c>
    </row>
    <row r="209" spans="1:17" ht="25.5" thickTop="1" thickBot="1" x14ac:dyDescent="0.3">
      <c r="A209" s="1">
        <v>9</v>
      </c>
      <c r="B209" s="35" t="s">
        <v>135</v>
      </c>
      <c r="C209" s="88" t="s">
        <v>85</v>
      </c>
      <c r="D209" s="89"/>
      <c r="E209" s="89"/>
      <c r="F209" s="37" t="s">
        <v>5</v>
      </c>
      <c r="G209" s="42">
        <v>290</v>
      </c>
      <c r="H209" s="41"/>
      <c r="I209" s="41"/>
      <c r="J209" s="7">
        <f>IF(AND(G209= "",H209= ""), 0, ROUND(ROUND(I209, 2) * ROUND(IF(H209="",G209,H209),  2), 2))</f>
        <v>0</v>
      </c>
      <c r="K209" s="1"/>
      <c r="M209" s="8">
        <v>0.2</v>
      </c>
      <c r="Q209" s="1">
        <v>29</v>
      </c>
    </row>
    <row r="210" spans="1:17" ht="15.75" hidden="1" thickTop="1" x14ac:dyDescent="0.25">
      <c r="A210" s="1" t="s">
        <v>42</v>
      </c>
    </row>
    <row r="211" spans="1:17" ht="15.75" hidden="1" thickTop="1" x14ac:dyDescent="0.25">
      <c r="A211" s="1" t="s">
        <v>43</v>
      </c>
    </row>
    <row r="212" spans="1:17" ht="15.75" thickTop="1" x14ac:dyDescent="0.25">
      <c r="A212" s="1" t="s">
        <v>136</v>
      </c>
      <c r="B212" s="35"/>
      <c r="C212" s="52"/>
      <c r="D212" s="52"/>
      <c r="E212" s="52"/>
      <c r="J212" s="6"/>
    </row>
    <row r="213" spans="1:17" ht="27.2" customHeight="1" x14ac:dyDescent="0.25">
      <c r="B213" s="35"/>
      <c r="C213" s="76" t="s">
        <v>112</v>
      </c>
      <c r="D213" s="77"/>
      <c r="E213" s="77"/>
      <c r="F213" s="74"/>
      <c r="G213" s="74"/>
      <c r="H213" s="74"/>
      <c r="I213" s="74"/>
      <c r="J213" s="75"/>
    </row>
    <row r="214" spans="1:17" x14ac:dyDescent="0.25">
      <c r="B214" s="35"/>
      <c r="C214" s="79"/>
      <c r="D214" s="45"/>
      <c r="E214" s="45"/>
      <c r="F214" s="45"/>
      <c r="G214" s="45"/>
      <c r="H214" s="45"/>
      <c r="I214" s="45"/>
      <c r="J214" s="78"/>
    </row>
    <row r="215" spans="1:17" x14ac:dyDescent="0.25">
      <c r="B215" s="35"/>
      <c r="C215" s="82" t="s">
        <v>61</v>
      </c>
      <c r="D215" s="83"/>
      <c r="E215" s="83"/>
      <c r="F215" s="80">
        <f>SUMIF(K157:K212, IF(K156="","",K156), J157:J212)</f>
        <v>0</v>
      </c>
      <c r="G215" s="80"/>
      <c r="H215" s="80"/>
      <c r="I215" s="80"/>
      <c r="J215" s="81"/>
    </row>
    <row r="216" spans="1:17" ht="16.899999999999999" customHeight="1" x14ac:dyDescent="0.25">
      <c r="B216" s="35"/>
      <c r="C216" s="82" t="s">
        <v>62</v>
      </c>
      <c r="D216" s="83"/>
      <c r="E216" s="83"/>
      <c r="F216" s="80">
        <f>ROUND(SUMIF(K157:K212, IF(K156="","",K156), J157:J212) * 0.2, 2)</f>
        <v>0</v>
      </c>
      <c r="G216" s="80"/>
      <c r="H216" s="80"/>
      <c r="I216" s="80"/>
      <c r="J216" s="81"/>
    </row>
    <row r="217" spans="1:17" x14ac:dyDescent="0.25">
      <c r="B217" s="35"/>
      <c r="C217" s="86" t="s">
        <v>63</v>
      </c>
      <c r="D217" s="87"/>
      <c r="E217" s="87"/>
      <c r="F217" s="84">
        <f>SUM(F215:F216)</f>
        <v>0</v>
      </c>
      <c r="G217" s="84"/>
      <c r="H217" s="84"/>
      <c r="I217" s="84"/>
      <c r="J217" s="85"/>
    </row>
    <row r="218" spans="1:17" x14ac:dyDescent="0.25">
      <c r="A218" s="1">
        <v>6</v>
      </c>
      <c r="B218" s="35" t="s">
        <v>137</v>
      </c>
      <c r="C218" s="91" t="s">
        <v>138</v>
      </c>
      <c r="D218" s="91"/>
      <c r="E218" s="91"/>
      <c r="F218" s="43"/>
      <c r="G218" s="43"/>
      <c r="H218" s="43"/>
      <c r="I218" s="43"/>
      <c r="J218" s="11"/>
      <c r="K218" s="1"/>
    </row>
    <row r="219" spans="1:17" hidden="1" x14ac:dyDescent="0.25">
      <c r="A219" s="1" t="s">
        <v>139</v>
      </c>
    </row>
    <row r="220" spans="1:17" hidden="1" x14ac:dyDescent="0.25">
      <c r="A220" s="1" t="s">
        <v>139</v>
      </c>
    </row>
    <row r="221" spans="1:17" ht="15.75" thickBot="1" x14ac:dyDescent="0.3">
      <c r="A221" s="1">
        <v>8</v>
      </c>
      <c r="B221" s="35" t="s">
        <v>140</v>
      </c>
      <c r="C221" s="53" t="s">
        <v>141</v>
      </c>
      <c r="D221" s="53"/>
      <c r="E221" s="53"/>
      <c r="J221" s="6"/>
      <c r="K221" s="1"/>
    </row>
    <row r="222" spans="1:17" ht="15.75" hidden="1" thickBot="1" x14ac:dyDescent="0.3">
      <c r="A222" s="1" t="s">
        <v>45</v>
      </c>
    </row>
    <row r="223" spans="1:17" ht="15.75" hidden="1" thickBot="1" x14ac:dyDescent="0.3">
      <c r="A223" s="1" t="s">
        <v>46</v>
      </c>
    </row>
    <row r="224" spans="1:17" ht="25.5" thickTop="1" thickBot="1" x14ac:dyDescent="0.3">
      <c r="A224" s="1">
        <v>9</v>
      </c>
      <c r="B224" s="35" t="s">
        <v>142</v>
      </c>
      <c r="C224" s="88" t="s">
        <v>143</v>
      </c>
      <c r="D224" s="89"/>
      <c r="E224" s="89"/>
      <c r="F224" s="37" t="s">
        <v>78</v>
      </c>
      <c r="G224" s="42">
        <v>132</v>
      </c>
      <c r="H224" s="41"/>
      <c r="I224" s="41"/>
      <c r="J224" s="7">
        <f>IF(AND(G224= "",H224= ""), 0, ROUND(ROUND(I224, 2) * ROUND(IF(H224="",G224,H224),  2), 2))</f>
        <v>0</v>
      </c>
      <c r="K224" s="1"/>
      <c r="M224" s="8">
        <v>0.2</v>
      </c>
      <c r="Q224" s="1">
        <v>29</v>
      </c>
    </row>
    <row r="225" spans="1:17" ht="15.75" hidden="1" thickTop="1" x14ac:dyDescent="0.25">
      <c r="A225" s="1" t="s">
        <v>79</v>
      </c>
    </row>
    <row r="226" spans="1:17" ht="15.75" hidden="1" thickTop="1" x14ac:dyDescent="0.25">
      <c r="A226" s="1" t="s">
        <v>79</v>
      </c>
    </row>
    <row r="227" spans="1:17" ht="15.75" hidden="1" thickTop="1" x14ac:dyDescent="0.25">
      <c r="A227" s="1" t="s">
        <v>79</v>
      </c>
    </row>
    <row r="228" spans="1:17" ht="15.75" hidden="1" thickTop="1" x14ac:dyDescent="0.25">
      <c r="A228" s="1" t="s">
        <v>79</v>
      </c>
    </row>
    <row r="229" spans="1:17" ht="15.75" hidden="1" thickTop="1" x14ac:dyDescent="0.25">
      <c r="A229" s="1" t="s">
        <v>79</v>
      </c>
    </row>
    <row r="230" spans="1:17" ht="15.75" hidden="1" thickTop="1" x14ac:dyDescent="0.25">
      <c r="A230" s="1" t="s">
        <v>42</v>
      </c>
    </row>
    <row r="231" spans="1:17" ht="15.75" hidden="1" thickTop="1" x14ac:dyDescent="0.25">
      <c r="A231" s="1" t="s">
        <v>43</v>
      </c>
    </row>
    <row r="232" spans="1:17" ht="27.2" customHeight="1" thickTop="1" thickBot="1" x14ac:dyDescent="0.3">
      <c r="A232" s="1">
        <v>8</v>
      </c>
      <c r="B232" s="35" t="s">
        <v>144</v>
      </c>
      <c r="C232" s="53" t="s">
        <v>145</v>
      </c>
      <c r="D232" s="53"/>
      <c r="E232" s="53"/>
      <c r="J232" s="6"/>
      <c r="K232" s="1"/>
    </row>
    <row r="233" spans="1:17" ht="15.75" hidden="1" thickBot="1" x14ac:dyDescent="0.3">
      <c r="A233" s="1" t="s">
        <v>45</v>
      </c>
    </row>
    <row r="234" spans="1:17" ht="15.75" hidden="1" thickBot="1" x14ac:dyDescent="0.3">
      <c r="A234" s="1" t="s">
        <v>46</v>
      </c>
    </row>
    <row r="235" spans="1:17" ht="27.2" customHeight="1" thickTop="1" thickBot="1" x14ac:dyDescent="0.3">
      <c r="A235" s="1">
        <v>9</v>
      </c>
      <c r="B235" s="35" t="s">
        <v>146</v>
      </c>
      <c r="C235" s="88" t="s">
        <v>147</v>
      </c>
      <c r="D235" s="89"/>
      <c r="E235" s="89"/>
      <c r="F235" s="37" t="s">
        <v>78</v>
      </c>
      <c r="G235" s="42">
        <v>1</v>
      </c>
      <c r="H235" s="41"/>
      <c r="I235" s="41"/>
      <c r="J235" s="7">
        <f>IF(AND(G235= "",H235= ""), 0, ROUND(ROUND(I235, 2) * ROUND(IF(H235="",G235,H235),  2), 2))</f>
        <v>0</v>
      </c>
      <c r="K235" s="1"/>
      <c r="M235" s="8">
        <v>0.2</v>
      </c>
      <c r="Q235" s="1">
        <v>29</v>
      </c>
    </row>
    <row r="236" spans="1:17" ht="15.75" hidden="1" thickTop="1" x14ac:dyDescent="0.25">
      <c r="A236" s="1" t="s">
        <v>42</v>
      </c>
    </row>
    <row r="237" spans="1:17" ht="15.75" hidden="1" thickTop="1" x14ac:dyDescent="0.25">
      <c r="A237" s="1" t="s">
        <v>43</v>
      </c>
    </row>
    <row r="238" spans="1:17" ht="16.5" thickTop="1" thickBot="1" x14ac:dyDescent="0.3">
      <c r="A238" s="1">
        <v>8</v>
      </c>
      <c r="B238" s="35" t="s">
        <v>148</v>
      </c>
      <c r="C238" s="53" t="s">
        <v>149</v>
      </c>
      <c r="D238" s="53"/>
      <c r="E238" s="53"/>
      <c r="J238" s="6"/>
      <c r="K238" s="1"/>
    </row>
    <row r="239" spans="1:17" ht="15.75" hidden="1" thickBot="1" x14ac:dyDescent="0.3">
      <c r="A239" s="1" t="s">
        <v>45</v>
      </c>
    </row>
    <row r="240" spans="1:17" ht="15.75" hidden="1" thickBot="1" x14ac:dyDescent="0.3">
      <c r="A240" s="1" t="s">
        <v>46</v>
      </c>
    </row>
    <row r="241" spans="1:17" ht="25.5" thickTop="1" thickBot="1" x14ac:dyDescent="0.3">
      <c r="A241" s="1">
        <v>9</v>
      </c>
      <c r="B241" s="35" t="s">
        <v>150</v>
      </c>
      <c r="C241" s="88" t="s">
        <v>151</v>
      </c>
      <c r="D241" s="89"/>
      <c r="E241" s="89"/>
      <c r="F241" s="37" t="s">
        <v>5</v>
      </c>
      <c r="G241" s="42">
        <v>15</v>
      </c>
      <c r="H241" s="41"/>
      <c r="I241" s="41"/>
      <c r="J241" s="7">
        <f>IF(AND(G241= "",H241= ""), 0, ROUND(ROUND(I241, 2) * ROUND(IF(H241="",G241,H241),  2), 2))</f>
        <v>0</v>
      </c>
      <c r="K241" s="1"/>
      <c r="M241" s="8">
        <v>0.2</v>
      </c>
      <c r="Q241" s="1">
        <v>29</v>
      </c>
    </row>
    <row r="242" spans="1:17" ht="15.75" hidden="1" thickTop="1" x14ac:dyDescent="0.25">
      <c r="A242" s="1" t="s">
        <v>42</v>
      </c>
    </row>
    <row r="243" spans="1:17" ht="15.75" hidden="1" thickTop="1" x14ac:dyDescent="0.25">
      <c r="A243" s="1" t="s">
        <v>43</v>
      </c>
    </row>
    <row r="244" spans="1:17" ht="16.5" thickTop="1" thickBot="1" x14ac:dyDescent="0.3">
      <c r="A244" s="1">
        <v>8</v>
      </c>
      <c r="B244" s="35" t="s">
        <v>152</v>
      </c>
      <c r="C244" s="53" t="s">
        <v>153</v>
      </c>
      <c r="D244" s="53"/>
      <c r="E244" s="53"/>
      <c r="J244" s="6"/>
      <c r="K244" s="1"/>
    </row>
    <row r="245" spans="1:17" ht="15.75" hidden="1" thickBot="1" x14ac:dyDescent="0.3">
      <c r="A245" s="1" t="s">
        <v>45</v>
      </c>
    </row>
    <row r="246" spans="1:17" ht="15.75" hidden="1" thickBot="1" x14ac:dyDescent="0.3">
      <c r="A246" s="1" t="s">
        <v>46</v>
      </c>
    </row>
    <row r="247" spans="1:17" ht="27.2" customHeight="1" thickTop="1" thickBot="1" x14ac:dyDescent="0.3">
      <c r="A247" s="1">
        <v>9</v>
      </c>
      <c r="B247" s="35" t="s">
        <v>154</v>
      </c>
      <c r="C247" s="88" t="s">
        <v>155</v>
      </c>
      <c r="D247" s="89"/>
      <c r="E247" s="89"/>
      <c r="F247" s="37" t="s">
        <v>78</v>
      </c>
      <c r="G247" s="42">
        <v>77</v>
      </c>
      <c r="H247" s="41"/>
      <c r="I247" s="41"/>
      <c r="J247" s="7">
        <f>IF(AND(G247= "",H247= ""), 0, ROUND(ROUND(I247, 2) * ROUND(IF(H247="",G247,H247),  2), 2))</f>
        <v>0</v>
      </c>
      <c r="K247" s="1"/>
      <c r="M247" s="8">
        <v>0.2</v>
      </c>
      <c r="Q247" s="1">
        <v>29</v>
      </c>
    </row>
    <row r="248" spans="1:17" ht="15.75" hidden="1" thickTop="1" x14ac:dyDescent="0.25">
      <c r="A248" s="1" t="s">
        <v>42</v>
      </c>
    </row>
    <row r="249" spans="1:17" ht="15.75" hidden="1" thickTop="1" x14ac:dyDescent="0.25">
      <c r="A249" s="1" t="s">
        <v>43</v>
      </c>
    </row>
    <row r="250" spans="1:17" ht="25.15" customHeight="1" thickTop="1" thickBot="1" x14ac:dyDescent="0.3">
      <c r="A250" s="1">
        <v>8</v>
      </c>
      <c r="B250" s="35" t="s">
        <v>156</v>
      </c>
      <c r="C250" s="53" t="s">
        <v>157</v>
      </c>
      <c r="D250" s="53"/>
      <c r="E250" s="53"/>
      <c r="J250" s="6"/>
      <c r="K250" s="1"/>
    </row>
    <row r="251" spans="1:17" ht="15.75" hidden="1" thickBot="1" x14ac:dyDescent="0.3">
      <c r="A251" s="1" t="s">
        <v>45</v>
      </c>
    </row>
    <row r="252" spans="1:17" ht="15.75" hidden="1" thickBot="1" x14ac:dyDescent="0.3">
      <c r="A252" s="1" t="s">
        <v>46</v>
      </c>
    </row>
    <row r="253" spans="1:17" ht="25.5" thickTop="1" thickBot="1" x14ac:dyDescent="0.3">
      <c r="A253" s="1">
        <v>9</v>
      </c>
      <c r="B253" s="35" t="s">
        <v>158</v>
      </c>
      <c r="C253" s="88" t="s">
        <v>159</v>
      </c>
      <c r="D253" s="89"/>
      <c r="E253" s="89"/>
      <c r="F253" s="37" t="s">
        <v>73</v>
      </c>
      <c r="G253" s="42">
        <v>4</v>
      </c>
      <c r="H253" s="41"/>
      <c r="I253" s="41"/>
      <c r="J253" s="7">
        <f>IF(AND(G253= "",H253= ""), 0, ROUND(ROUND(I253, 2) * ROUND(IF(H253="",G253,H253),  2), 2))</f>
        <v>0</v>
      </c>
      <c r="K253" s="1"/>
      <c r="M253" s="8">
        <v>0.2</v>
      </c>
      <c r="Q253" s="1">
        <v>29</v>
      </c>
    </row>
    <row r="254" spans="1:17" ht="15.75" hidden="1" thickTop="1" x14ac:dyDescent="0.25">
      <c r="A254" s="1" t="s">
        <v>42</v>
      </c>
    </row>
    <row r="255" spans="1:17" ht="15.75" hidden="1" thickTop="1" x14ac:dyDescent="0.25">
      <c r="A255" s="1" t="s">
        <v>43</v>
      </c>
    </row>
    <row r="256" spans="1:17" ht="16.5" thickTop="1" thickBot="1" x14ac:dyDescent="0.3">
      <c r="A256" s="1">
        <v>8</v>
      </c>
      <c r="B256" s="35" t="s">
        <v>160</v>
      </c>
      <c r="C256" s="53" t="s">
        <v>161</v>
      </c>
      <c r="D256" s="53"/>
      <c r="E256" s="53"/>
      <c r="J256" s="6"/>
      <c r="K256" s="1"/>
    </row>
    <row r="257" spans="1:17" ht="15.75" hidden="1" thickBot="1" x14ac:dyDescent="0.3">
      <c r="A257" s="1" t="s">
        <v>45</v>
      </c>
    </row>
    <row r="258" spans="1:17" ht="15.75" hidden="1" thickBot="1" x14ac:dyDescent="0.3">
      <c r="A258" s="1" t="s">
        <v>70</v>
      </c>
    </row>
    <row r="259" spans="1:17" ht="15.75" hidden="1" thickBot="1" x14ac:dyDescent="0.3">
      <c r="A259" s="1" t="s">
        <v>46</v>
      </c>
    </row>
    <row r="260" spans="1:17" ht="27.2" customHeight="1" thickTop="1" thickBot="1" x14ac:dyDescent="0.3">
      <c r="A260" s="1">
        <v>9</v>
      </c>
      <c r="B260" s="35" t="s">
        <v>162</v>
      </c>
      <c r="C260" s="88" t="s">
        <v>163</v>
      </c>
      <c r="D260" s="89"/>
      <c r="E260" s="89"/>
      <c r="F260" s="37" t="s">
        <v>78</v>
      </c>
      <c r="G260" s="42">
        <v>17</v>
      </c>
      <c r="H260" s="41"/>
      <c r="I260" s="41"/>
      <c r="J260" s="7">
        <f>IF(AND(G260= "",H260= ""), 0, ROUND(ROUND(I260, 2) * ROUND(IF(H260="",G260,H260),  2), 2))</f>
        <v>0</v>
      </c>
      <c r="K260" s="1"/>
      <c r="M260" s="8">
        <v>0.2</v>
      </c>
      <c r="Q260" s="1">
        <v>29</v>
      </c>
    </row>
    <row r="261" spans="1:17" ht="15.75" hidden="1" thickTop="1" x14ac:dyDescent="0.25">
      <c r="A261" s="1" t="s">
        <v>42</v>
      </c>
    </row>
    <row r="262" spans="1:17" ht="15.75" hidden="1" thickTop="1" x14ac:dyDescent="0.25">
      <c r="A262" s="1" t="s">
        <v>43</v>
      </c>
    </row>
    <row r="263" spans="1:17" ht="16.5" thickTop="1" thickBot="1" x14ac:dyDescent="0.3">
      <c r="A263" s="1">
        <v>8</v>
      </c>
      <c r="B263" s="35" t="s">
        <v>164</v>
      </c>
      <c r="C263" s="53" t="s">
        <v>165</v>
      </c>
      <c r="D263" s="53"/>
      <c r="E263" s="53"/>
      <c r="J263" s="6"/>
      <c r="K263" s="1"/>
    </row>
    <row r="264" spans="1:17" ht="15.75" hidden="1" thickBot="1" x14ac:dyDescent="0.3">
      <c r="A264" s="1" t="s">
        <v>45</v>
      </c>
    </row>
    <row r="265" spans="1:17" ht="15.75" hidden="1" thickBot="1" x14ac:dyDescent="0.3">
      <c r="A265" s="1" t="s">
        <v>46</v>
      </c>
    </row>
    <row r="266" spans="1:17" ht="39.4" customHeight="1" thickTop="1" thickBot="1" x14ac:dyDescent="0.3">
      <c r="A266" s="1">
        <v>9</v>
      </c>
      <c r="B266" s="35" t="s">
        <v>166</v>
      </c>
      <c r="C266" s="88" t="s">
        <v>167</v>
      </c>
      <c r="D266" s="89"/>
      <c r="E266" s="89"/>
      <c r="F266" s="37" t="s">
        <v>78</v>
      </c>
      <c r="G266" s="42">
        <v>14</v>
      </c>
      <c r="H266" s="41"/>
      <c r="I266" s="41"/>
      <c r="J266" s="7">
        <f>IF(AND(G266= "",H266= ""), 0, ROUND(ROUND(I266, 2) * ROUND(IF(H266="",G266,H266),  2), 2))</f>
        <v>0</v>
      </c>
      <c r="K266" s="1"/>
      <c r="M266" s="8">
        <v>0.2</v>
      </c>
      <c r="Q266" s="1">
        <v>29</v>
      </c>
    </row>
    <row r="267" spans="1:17" ht="15.75" hidden="1" thickTop="1" x14ac:dyDescent="0.25">
      <c r="A267" s="1" t="s">
        <v>42</v>
      </c>
    </row>
    <row r="268" spans="1:17" ht="15.75" hidden="1" thickTop="1" x14ac:dyDescent="0.25">
      <c r="A268" s="1" t="s">
        <v>43</v>
      </c>
    </row>
    <row r="269" spans="1:17" ht="16.5" thickTop="1" thickBot="1" x14ac:dyDescent="0.3">
      <c r="A269" s="1">
        <v>8</v>
      </c>
      <c r="B269" s="35" t="s">
        <v>168</v>
      </c>
      <c r="C269" s="53" t="s">
        <v>169</v>
      </c>
      <c r="D269" s="53"/>
      <c r="E269" s="53"/>
      <c r="J269" s="6"/>
      <c r="K269" s="1"/>
    </row>
    <row r="270" spans="1:17" ht="15.75" hidden="1" thickBot="1" x14ac:dyDescent="0.3">
      <c r="A270" s="1" t="s">
        <v>45</v>
      </c>
    </row>
    <row r="271" spans="1:17" ht="15.75" hidden="1" thickBot="1" x14ac:dyDescent="0.3">
      <c r="A271" s="1" t="s">
        <v>46</v>
      </c>
    </row>
    <row r="272" spans="1:17" ht="25.5" thickTop="1" thickBot="1" x14ac:dyDescent="0.3">
      <c r="A272" s="1">
        <v>9</v>
      </c>
      <c r="B272" s="35" t="s">
        <v>170</v>
      </c>
      <c r="C272" s="88" t="s">
        <v>171</v>
      </c>
      <c r="D272" s="89"/>
      <c r="E272" s="89"/>
      <c r="F272" s="37" t="s">
        <v>78</v>
      </c>
      <c r="G272" s="42">
        <v>29</v>
      </c>
      <c r="H272" s="41"/>
      <c r="I272" s="41"/>
      <c r="J272" s="7">
        <f>IF(AND(G272= "",H272= ""), 0, ROUND(ROUND(I272, 2) * ROUND(IF(H272="",G272,H272),  2), 2))</f>
        <v>0</v>
      </c>
      <c r="K272" s="1"/>
      <c r="M272" s="8">
        <v>0.2</v>
      </c>
      <c r="Q272" s="1">
        <v>29</v>
      </c>
    </row>
    <row r="273" spans="1:17" ht="15.75" hidden="1" thickTop="1" x14ac:dyDescent="0.25">
      <c r="A273" s="1" t="s">
        <v>79</v>
      </c>
    </row>
    <row r="274" spans="1:17" ht="15.75" hidden="1" thickTop="1" x14ac:dyDescent="0.25">
      <c r="A274" s="1" t="s">
        <v>79</v>
      </c>
    </row>
    <row r="275" spans="1:17" ht="15.75" hidden="1" thickTop="1" x14ac:dyDescent="0.25">
      <c r="A275" s="1" t="s">
        <v>79</v>
      </c>
    </row>
    <row r="276" spans="1:17" ht="15.75" hidden="1" thickTop="1" x14ac:dyDescent="0.25">
      <c r="A276" s="1" t="s">
        <v>79</v>
      </c>
    </row>
    <row r="277" spans="1:17" ht="15.75" hidden="1" thickTop="1" x14ac:dyDescent="0.25">
      <c r="A277" s="1" t="s">
        <v>79</v>
      </c>
    </row>
    <row r="278" spans="1:17" ht="15.75" hidden="1" thickTop="1" x14ac:dyDescent="0.25">
      <c r="A278" s="1" t="s">
        <v>42</v>
      </c>
    </row>
    <row r="279" spans="1:17" ht="15.75" hidden="1" thickTop="1" x14ac:dyDescent="0.25">
      <c r="A279" s="1" t="s">
        <v>43</v>
      </c>
    </row>
    <row r="280" spans="1:17" ht="16.5" thickTop="1" thickBot="1" x14ac:dyDescent="0.3">
      <c r="A280" s="1">
        <v>8</v>
      </c>
      <c r="B280" s="35" t="s">
        <v>172</v>
      </c>
      <c r="C280" s="53" t="s">
        <v>99</v>
      </c>
      <c r="D280" s="53"/>
      <c r="E280" s="53"/>
      <c r="J280" s="6"/>
      <c r="K280" s="1"/>
    </row>
    <row r="281" spans="1:17" ht="15.75" hidden="1" thickBot="1" x14ac:dyDescent="0.3">
      <c r="A281" s="1" t="s">
        <v>45</v>
      </c>
    </row>
    <row r="282" spans="1:17" ht="15.75" hidden="1" thickBot="1" x14ac:dyDescent="0.3">
      <c r="A282" s="1" t="s">
        <v>70</v>
      </c>
    </row>
    <row r="283" spans="1:17" ht="15.75" hidden="1" thickBot="1" x14ac:dyDescent="0.3">
      <c r="A283" s="1" t="s">
        <v>100</v>
      </c>
    </row>
    <row r="284" spans="1:17" ht="15.75" hidden="1" thickBot="1" x14ac:dyDescent="0.3">
      <c r="A284" s="1" t="s">
        <v>101</v>
      </c>
    </row>
    <row r="285" spans="1:17" ht="15.75" hidden="1" thickBot="1" x14ac:dyDescent="0.3">
      <c r="A285" s="1" t="s">
        <v>46</v>
      </c>
    </row>
    <row r="286" spans="1:17" ht="25.5" thickTop="1" thickBot="1" x14ac:dyDescent="0.3">
      <c r="A286" s="1">
        <v>9</v>
      </c>
      <c r="B286" s="35" t="s">
        <v>173</v>
      </c>
      <c r="C286" s="88" t="s">
        <v>103</v>
      </c>
      <c r="D286" s="89"/>
      <c r="E286" s="89"/>
      <c r="F286" s="37" t="s">
        <v>104</v>
      </c>
      <c r="G286" s="39">
        <v>3850</v>
      </c>
      <c r="H286" s="40"/>
      <c r="I286" s="41"/>
      <c r="J286" s="7">
        <f>IF(AND(G286= "",H286= ""), 0, ROUND(ROUND(I286, 2) * ROUND(IF(H286="",G286,H286),  0), 2))</f>
        <v>0</v>
      </c>
      <c r="K286" s="1"/>
      <c r="M286" s="8">
        <v>0.2</v>
      </c>
      <c r="Q286" s="1">
        <v>29</v>
      </c>
    </row>
    <row r="287" spans="1:17" ht="15.75" hidden="1" thickTop="1" x14ac:dyDescent="0.25">
      <c r="A287" s="1" t="s">
        <v>42</v>
      </c>
    </row>
    <row r="288" spans="1:17" ht="15.75" hidden="1" thickTop="1" x14ac:dyDescent="0.25">
      <c r="A288" s="1" t="s">
        <v>43</v>
      </c>
    </row>
    <row r="289" spans="1:17" ht="15.75" thickTop="1" x14ac:dyDescent="0.25">
      <c r="A289" s="1" t="s">
        <v>136</v>
      </c>
      <c r="B289" s="35"/>
      <c r="C289" s="52"/>
      <c r="D289" s="52"/>
      <c r="E289" s="52"/>
      <c r="J289" s="6"/>
    </row>
    <row r="290" spans="1:17" x14ac:dyDescent="0.25">
      <c r="B290" s="35"/>
      <c r="C290" s="76" t="s">
        <v>138</v>
      </c>
      <c r="D290" s="77"/>
      <c r="E290" s="77"/>
      <c r="F290" s="74"/>
      <c r="G290" s="74"/>
      <c r="H290" s="74"/>
      <c r="I290" s="74"/>
      <c r="J290" s="75"/>
    </row>
    <row r="291" spans="1:17" x14ac:dyDescent="0.25">
      <c r="B291" s="35"/>
      <c r="C291" s="79"/>
      <c r="D291" s="45"/>
      <c r="E291" s="45"/>
      <c r="F291" s="45"/>
      <c r="G291" s="45"/>
      <c r="H291" s="45"/>
      <c r="I291" s="45"/>
      <c r="J291" s="78"/>
    </row>
    <row r="292" spans="1:17" x14ac:dyDescent="0.25">
      <c r="B292" s="35"/>
      <c r="C292" s="82" t="s">
        <v>61</v>
      </c>
      <c r="D292" s="83"/>
      <c r="E292" s="83"/>
      <c r="F292" s="80">
        <f>SUMIF(K219:K289, IF(K218="","",K218), J219:J289)</f>
        <v>0</v>
      </c>
      <c r="G292" s="80"/>
      <c r="H292" s="80"/>
      <c r="I292" s="80"/>
      <c r="J292" s="81"/>
    </row>
    <row r="293" spans="1:17" ht="16.899999999999999" customHeight="1" x14ac:dyDescent="0.25">
      <c r="B293" s="35"/>
      <c r="C293" s="82" t="s">
        <v>62</v>
      </c>
      <c r="D293" s="83"/>
      <c r="E293" s="83"/>
      <c r="F293" s="80">
        <f>ROUND(SUMIF(K219:K289, IF(K218="","",K218), J219:J289) * 0.2, 2)</f>
        <v>0</v>
      </c>
      <c r="G293" s="80"/>
      <c r="H293" s="80"/>
      <c r="I293" s="80"/>
      <c r="J293" s="81"/>
    </row>
    <row r="294" spans="1:17" x14ac:dyDescent="0.25">
      <c r="B294" s="35"/>
      <c r="C294" s="86" t="s">
        <v>63</v>
      </c>
      <c r="D294" s="87"/>
      <c r="E294" s="87"/>
      <c r="F294" s="84">
        <f>SUM(F292:F293)</f>
        <v>0</v>
      </c>
      <c r="G294" s="84"/>
      <c r="H294" s="84"/>
      <c r="I294" s="84"/>
      <c r="J294" s="85"/>
    </row>
    <row r="295" spans="1:17" x14ac:dyDescent="0.25">
      <c r="A295" s="1">
        <v>6</v>
      </c>
      <c r="B295" s="35" t="s">
        <v>174</v>
      </c>
      <c r="C295" s="91" t="s">
        <v>175</v>
      </c>
      <c r="D295" s="91"/>
      <c r="E295" s="91"/>
      <c r="F295" s="43"/>
      <c r="G295" s="43"/>
      <c r="H295" s="43"/>
      <c r="I295" s="43"/>
      <c r="J295" s="11"/>
      <c r="K295" s="1"/>
    </row>
    <row r="296" spans="1:17" ht="15.75" thickBot="1" x14ac:dyDescent="0.3">
      <c r="A296" s="1">
        <v>8</v>
      </c>
      <c r="B296" s="35" t="s">
        <v>176</v>
      </c>
      <c r="C296" s="53" t="s">
        <v>177</v>
      </c>
      <c r="D296" s="53"/>
      <c r="E296" s="53"/>
      <c r="J296" s="6"/>
      <c r="K296" s="1"/>
    </row>
    <row r="297" spans="1:17" ht="15.75" hidden="1" thickBot="1" x14ac:dyDescent="0.3">
      <c r="A297" s="1" t="s">
        <v>45</v>
      </c>
    </row>
    <row r="298" spans="1:17" ht="15.75" hidden="1" thickBot="1" x14ac:dyDescent="0.3">
      <c r="A298" s="1" t="s">
        <v>46</v>
      </c>
    </row>
    <row r="299" spans="1:17" ht="25.5" thickTop="1" thickBot="1" x14ac:dyDescent="0.3">
      <c r="A299" s="1">
        <v>9</v>
      </c>
      <c r="B299" s="35" t="s">
        <v>178</v>
      </c>
      <c r="C299" s="88" t="s">
        <v>179</v>
      </c>
      <c r="D299" s="89"/>
      <c r="E299" s="89"/>
      <c r="F299" s="37" t="s">
        <v>5</v>
      </c>
      <c r="G299" s="42">
        <v>182</v>
      </c>
      <c r="H299" s="41"/>
      <c r="I299" s="41"/>
      <c r="J299" s="7">
        <f>IF(AND(G299= "",H299= ""), 0, ROUND(ROUND(I299, 2) * ROUND(IF(H299="",G299,H299),  2), 2))</f>
        <v>0</v>
      </c>
      <c r="K299" s="1"/>
      <c r="M299" s="8">
        <v>0.2</v>
      </c>
      <c r="Q299" s="1">
        <v>29</v>
      </c>
    </row>
    <row r="300" spans="1:17" ht="15.75" hidden="1" thickTop="1" x14ac:dyDescent="0.25">
      <c r="A300" s="1" t="s">
        <v>42</v>
      </c>
    </row>
    <row r="301" spans="1:17" ht="15.75" hidden="1" thickTop="1" x14ac:dyDescent="0.25">
      <c r="A301" s="1" t="s">
        <v>43</v>
      </c>
    </row>
    <row r="302" spans="1:17" ht="25.15" customHeight="1" thickTop="1" thickBot="1" x14ac:dyDescent="0.3">
      <c r="A302" s="1">
        <v>8</v>
      </c>
      <c r="B302" s="35" t="s">
        <v>180</v>
      </c>
      <c r="C302" s="53" t="s">
        <v>181</v>
      </c>
      <c r="D302" s="53"/>
      <c r="E302" s="53"/>
      <c r="J302" s="6"/>
      <c r="K302" s="1"/>
    </row>
    <row r="303" spans="1:17" ht="15.75" hidden="1" thickBot="1" x14ac:dyDescent="0.3">
      <c r="A303" s="1" t="s">
        <v>45</v>
      </c>
    </row>
    <row r="304" spans="1:17" ht="15.75" hidden="1" thickBot="1" x14ac:dyDescent="0.3">
      <c r="A304" s="1" t="s">
        <v>46</v>
      </c>
    </row>
    <row r="305" spans="1:17" ht="39.4" customHeight="1" thickTop="1" thickBot="1" x14ac:dyDescent="0.3">
      <c r="A305" s="1">
        <v>9</v>
      </c>
      <c r="B305" s="35" t="s">
        <v>182</v>
      </c>
      <c r="C305" s="88" t="s">
        <v>183</v>
      </c>
      <c r="D305" s="89"/>
      <c r="E305" s="89"/>
      <c r="F305" s="37" t="s">
        <v>5</v>
      </c>
      <c r="G305" s="42">
        <v>182</v>
      </c>
      <c r="H305" s="41"/>
      <c r="I305" s="41"/>
      <c r="J305" s="7">
        <f>IF(AND(G305= "",H305= ""), 0, ROUND(ROUND(I305, 2) * ROUND(IF(H305="",G305,H305),  2), 2))</f>
        <v>0</v>
      </c>
      <c r="K305" s="1"/>
      <c r="M305" s="8">
        <v>0.2</v>
      </c>
      <c r="Q305" s="1">
        <v>29</v>
      </c>
    </row>
    <row r="306" spans="1:17" ht="15.75" hidden="1" thickTop="1" x14ac:dyDescent="0.25">
      <c r="A306" s="1" t="s">
        <v>42</v>
      </c>
    </row>
    <row r="307" spans="1:17" ht="15.75" hidden="1" thickTop="1" x14ac:dyDescent="0.25">
      <c r="A307" s="1" t="s">
        <v>43</v>
      </c>
    </row>
    <row r="308" spans="1:17" ht="16.5" thickTop="1" thickBot="1" x14ac:dyDescent="0.3">
      <c r="A308" s="1">
        <v>8</v>
      </c>
      <c r="B308" s="35" t="s">
        <v>184</v>
      </c>
      <c r="C308" s="53" t="s">
        <v>185</v>
      </c>
      <c r="D308" s="53"/>
      <c r="E308" s="53"/>
      <c r="J308" s="6"/>
      <c r="K308" s="1"/>
    </row>
    <row r="309" spans="1:17" ht="15.75" hidden="1" thickBot="1" x14ac:dyDescent="0.3">
      <c r="A309" s="1" t="s">
        <v>45</v>
      </c>
    </row>
    <row r="310" spans="1:17" ht="15.75" hidden="1" thickBot="1" x14ac:dyDescent="0.3">
      <c r="A310" s="1" t="s">
        <v>70</v>
      </c>
    </row>
    <row r="311" spans="1:17" ht="15.75" hidden="1" thickBot="1" x14ac:dyDescent="0.3">
      <c r="A311" s="1" t="s">
        <v>46</v>
      </c>
    </row>
    <row r="312" spans="1:17" ht="51.75" customHeight="1" thickTop="1" thickBot="1" x14ac:dyDescent="0.3">
      <c r="A312" s="1">
        <v>9</v>
      </c>
      <c r="B312" s="35" t="s">
        <v>186</v>
      </c>
      <c r="C312" s="88" t="s">
        <v>187</v>
      </c>
      <c r="D312" s="89"/>
      <c r="E312" s="89"/>
      <c r="F312" s="37" t="s">
        <v>5</v>
      </c>
      <c r="G312" s="42">
        <v>182</v>
      </c>
      <c r="H312" s="41"/>
      <c r="I312" s="41"/>
      <c r="J312" s="7">
        <f>IF(AND(G312= "",H312= ""), 0, ROUND(ROUND(I312, 2) * ROUND(IF(H312="",G312,H312),  2), 2))</f>
        <v>0</v>
      </c>
      <c r="K312" s="1"/>
      <c r="M312" s="8">
        <v>0.2</v>
      </c>
      <c r="Q312" s="1">
        <v>29</v>
      </c>
    </row>
    <row r="313" spans="1:17" ht="15.75" hidden="1" thickTop="1" x14ac:dyDescent="0.25">
      <c r="A313" s="1" t="s">
        <v>42</v>
      </c>
    </row>
    <row r="314" spans="1:17" ht="15.75" hidden="1" thickTop="1" x14ac:dyDescent="0.25">
      <c r="A314" s="1" t="s">
        <v>43</v>
      </c>
    </row>
    <row r="315" spans="1:17" ht="36" customHeight="1" thickTop="1" thickBot="1" x14ac:dyDescent="0.3">
      <c r="A315" s="1">
        <v>8</v>
      </c>
      <c r="B315" s="35" t="s">
        <v>188</v>
      </c>
      <c r="C315" s="83" t="s">
        <v>623</v>
      </c>
      <c r="D315" s="83"/>
      <c r="E315" s="83"/>
      <c r="J315" s="6"/>
      <c r="K315" s="1"/>
    </row>
    <row r="316" spans="1:17" ht="15.75" hidden="1" thickBot="1" x14ac:dyDescent="0.3">
      <c r="A316" s="1" t="s">
        <v>45</v>
      </c>
    </row>
    <row r="317" spans="1:17" ht="15.75" hidden="1" thickBot="1" x14ac:dyDescent="0.3">
      <c r="A317" s="1" t="s">
        <v>45</v>
      </c>
    </row>
    <row r="318" spans="1:17" ht="15.75" hidden="1" thickBot="1" x14ac:dyDescent="0.3">
      <c r="A318" s="1" t="s">
        <v>70</v>
      </c>
    </row>
    <row r="319" spans="1:17" ht="15.75" hidden="1" thickBot="1" x14ac:dyDescent="0.3">
      <c r="A319" s="1" t="s">
        <v>46</v>
      </c>
    </row>
    <row r="320" spans="1:17" ht="16.899999999999999" customHeight="1" thickTop="1" thickBot="1" x14ac:dyDescent="0.3">
      <c r="A320" s="1">
        <v>9</v>
      </c>
      <c r="B320" s="35" t="s">
        <v>189</v>
      </c>
      <c r="C320" s="88" t="s">
        <v>190</v>
      </c>
      <c r="D320" s="89"/>
      <c r="E320" s="89"/>
      <c r="F320" s="37" t="s">
        <v>73</v>
      </c>
      <c r="G320" s="42">
        <v>25</v>
      </c>
      <c r="H320" s="41"/>
      <c r="I320" s="41"/>
      <c r="J320" s="7">
        <f>IF(AND(G320= "",H320= ""), 0, ROUND(ROUND(I320, 2) * ROUND(IF(H320="",G320,H320),  2), 2))</f>
        <v>0</v>
      </c>
      <c r="K320" s="1"/>
      <c r="M320" s="8">
        <v>0.2</v>
      </c>
      <c r="Q320" s="1">
        <v>29</v>
      </c>
    </row>
    <row r="321" spans="1:17" ht="16.5" hidden="1" thickTop="1" thickBot="1" x14ac:dyDescent="0.3">
      <c r="A321" s="1" t="s">
        <v>42</v>
      </c>
    </row>
    <row r="322" spans="1:17" ht="25.5" thickTop="1" thickBot="1" x14ac:dyDescent="0.3">
      <c r="A322" s="1">
        <v>9</v>
      </c>
      <c r="B322" s="35" t="s">
        <v>191</v>
      </c>
      <c r="C322" s="88" t="s">
        <v>192</v>
      </c>
      <c r="D322" s="89"/>
      <c r="E322" s="89"/>
      <c r="F322" s="37" t="s">
        <v>6</v>
      </c>
      <c r="G322" s="39">
        <v>6</v>
      </c>
      <c r="H322" s="40"/>
      <c r="I322" s="41"/>
      <c r="J322" s="7">
        <f>IF(AND(G322= "",H322= ""), 0, ROUND(ROUND(I322, 2) * ROUND(IF(H322="",G322,H322),  0), 2))</f>
        <v>0</v>
      </c>
      <c r="K322" s="1"/>
      <c r="M322" s="8">
        <v>0.2</v>
      </c>
      <c r="Q322" s="1">
        <v>29</v>
      </c>
    </row>
    <row r="323" spans="1:17" ht="16.5" hidden="1" thickTop="1" thickBot="1" x14ac:dyDescent="0.3">
      <c r="A323" s="1" t="s">
        <v>42</v>
      </c>
    </row>
    <row r="324" spans="1:17" ht="16.899999999999999" customHeight="1" thickTop="1" thickBot="1" x14ac:dyDescent="0.3">
      <c r="A324" s="1">
        <v>9</v>
      </c>
      <c r="B324" s="35" t="s">
        <v>193</v>
      </c>
      <c r="C324" s="88" t="s">
        <v>194</v>
      </c>
      <c r="D324" s="89"/>
      <c r="E324" s="89"/>
      <c r="F324" s="37" t="s">
        <v>73</v>
      </c>
      <c r="G324" s="42">
        <v>15</v>
      </c>
      <c r="H324" s="41"/>
      <c r="I324" s="41"/>
      <c r="J324" s="7">
        <f>IF(AND(G324= "",H324= ""), 0, ROUND(ROUND(I324, 2) * ROUND(IF(H324="",G324,H324),  2), 2))</f>
        <v>0</v>
      </c>
      <c r="K324" s="1"/>
      <c r="M324" s="8">
        <v>0.2</v>
      </c>
      <c r="Q324" s="1">
        <v>29</v>
      </c>
    </row>
    <row r="325" spans="1:17" ht="16.5" hidden="1" thickTop="1" thickBot="1" x14ac:dyDescent="0.3">
      <c r="A325" s="1" t="s">
        <v>42</v>
      </c>
    </row>
    <row r="326" spans="1:17" ht="25.5" thickTop="1" thickBot="1" x14ac:dyDescent="0.3">
      <c r="A326" s="1">
        <v>9</v>
      </c>
      <c r="B326" s="35" t="s">
        <v>195</v>
      </c>
      <c r="C326" s="88" t="s">
        <v>196</v>
      </c>
      <c r="D326" s="89"/>
      <c r="E326" s="89"/>
      <c r="F326" s="37" t="s">
        <v>6</v>
      </c>
      <c r="G326" s="39">
        <v>1</v>
      </c>
      <c r="H326" s="40"/>
      <c r="I326" s="41"/>
      <c r="J326" s="7">
        <f>IF(AND(G326= "",H326= ""), 0, ROUND(ROUND(I326, 2) * ROUND(IF(H326="",G326,H326),  0), 2))</f>
        <v>0</v>
      </c>
      <c r="K326" s="1"/>
      <c r="M326" s="8">
        <v>0.2</v>
      </c>
      <c r="Q326" s="1">
        <v>29</v>
      </c>
    </row>
    <row r="327" spans="1:17" ht="15.75" hidden="1" thickTop="1" x14ac:dyDescent="0.25">
      <c r="A327" s="1" t="s">
        <v>42</v>
      </c>
    </row>
    <row r="328" spans="1:17" ht="15.75" hidden="1" thickTop="1" x14ac:dyDescent="0.25">
      <c r="A328" s="1" t="s">
        <v>43</v>
      </c>
    </row>
    <row r="329" spans="1:17" ht="16.5" thickTop="1" thickBot="1" x14ac:dyDescent="0.3">
      <c r="A329" s="1">
        <v>8</v>
      </c>
      <c r="B329" s="35" t="s">
        <v>197</v>
      </c>
      <c r="C329" s="53" t="s">
        <v>99</v>
      </c>
      <c r="D329" s="53"/>
      <c r="E329" s="53"/>
      <c r="J329" s="6"/>
      <c r="K329" s="1"/>
    </row>
    <row r="330" spans="1:17" ht="15.75" hidden="1" thickBot="1" x14ac:dyDescent="0.3">
      <c r="A330" s="1" t="s">
        <v>45</v>
      </c>
    </row>
    <row r="331" spans="1:17" ht="15.75" hidden="1" thickBot="1" x14ac:dyDescent="0.3">
      <c r="A331" s="1" t="s">
        <v>70</v>
      </c>
    </row>
    <row r="332" spans="1:17" ht="15.75" hidden="1" thickBot="1" x14ac:dyDescent="0.3">
      <c r="A332" s="1" t="s">
        <v>100</v>
      </c>
    </row>
    <row r="333" spans="1:17" ht="15.75" hidden="1" thickBot="1" x14ac:dyDescent="0.3">
      <c r="A333" s="1" t="s">
        <v>101</v>
      </c>
    </row>
    <row r="334" spans="1:17" ht="15.75" hidden="1" thickBot="1" x14ac:dyDescent="0.3">
      <c r="A334" s="1" t="s">
        <v>46</v>
      </c>
    </row>
    <row r="335" spans="1:17" ht="25.5" thickTop="1" thickBot="1" x14ac:dyDescent="0.3">
      <c r="A335" s="1">
        <v>9</v>
      </c>
      <c r="B335" s="35" t="s">
        <v>198</v>
      </c>
      <c r="C335" s="88" t="s">
        <v>103</v>
      </c>
      <c r="D335" s="89"/>
      <c r="E335" s="89"/>
      <c r="F335" s="37" t="s">
        <v>104</v>
      </c>
      <c r="G335" s="39">
        <v>730</v>
      </c>
      <c r="H335" s="40"/>
      <c r="I335" s="41"/>
      <c r="J335" s="7">
        <f>IF(AND(G335= "",H335= ""), 0, ROUND(ROUND(I335, 2) * ROUND(IF(H335="",G335,H335),  0), 2))</f>
        <v>0</v>
      </c>
      <c r="K335" s="1"/>
      <c r="M335" s="8">
        <v>0.2</v>
      </c>
      <c r="Q335" s="1">
        <v>29</v>
      </c>
    </row>
    <row r="336" spans="1:17" ht="16.5" hidden="1" thickTop="1" thickBot="1" x14ac:dyDescent="0.3">
      <c r="A336" s="1" t="s">
        <v>42</v>
      </c>
    </row>
    <row r="337" spans="1:17" ht="25.5" thickTop="1" thickBot="1" x14ac:dyDescent="0.3">
      <c r="A337" s="1">
        <v>9</v>
      </c>
      <c r="B337" s="35" t="s">
        <v>199</v>
      </c>
      <c r="C337" s="88" t="s">
        <v>106</v>
      </c>
      <c r="D337" s="89"/>
      <c r="E337" s="89"/>
      <c r="F337" s="37" t="s">
        <v>104</v>
      </c>
      <c r="G337" s="39">
        <v>2750</v>
      </c>
      <c r="H337" s="40"/>
      <c r="I337" s="41"/>
      <c r="J337" s="7">
        <f>IF(AND(G337= "",H337= ""), 0, ROUND(ROUND(I337, 2) * ROUND(IF(H337="",G337,H337),  0), 2))</f>
        <v>0</v>
      </c>
      <c r="K337" s="1"/>
      <c r="M337" s="8">
        <v>0.2</v>
      </c>
      <c r="Q337" s="1">
        <v>29</v>
      </c>
    </row>
    <row r="338" spans="1:17" ht="15.75" hidden="1" thickTop="1" x14ac:dyDescent="0.25">
      <c r="A338" s="1" t="s">
        <v>42</v>
      </c>
    </row>
    <row r="339" spans="1:17" ht="15.75" hidden="1" thickTop="1" x14ac:dyDescent="0.25">
      <c r="A339" s="1" t="s">
        <v>43</v>
      </c>
    </row>
    <row r="340" spans="1:17" ht="15.75" thickTop="1" x14ac:dyDescent="0.25">
      <c r="A340" s="1" t="s">
        <v>136</v>
      </c>
      <c r="B340" s="35"/>
      <c r="C340" s="52"/>
      <c r="D340" s="52"/>
      <c r="E340" s="52"/>
      <c r="J340" s="6"/>
    </row>
    <row r="341" spans="1:17" x14ac:dyDescent="0.25">
      <c r="B341" s="35"/>
      <c r="C341" s="76" t="s">
        <v>175</v>
      </c>
      <c r="D341" s="77"/>
      <c r="E341" s="77"/>
      <c r="F341" s="74"/>
      <c r="G341" s="74"/>
      <c r="H341" s="74"/>
      <c r="I341" s="74"/>
      <c r="J341" s="75"/>
    </row>
    <row r="342" spans="1:17" x14ac:dyDescent="0.25">
      <c r="B342" s="35"/>
      <c r="C342" s="79"/>
      <c r="D342" s="45"/>
      <c r="E342" s="45"/>
      <c r="F342" s="45"/>
      <c r="G342" s="45"/>
      <c r="H342" s="45"/>
      <c r="I342" s="45"/>
      <c r="J342" s="78"/>
    </row>
    <row r="343" spans="1:17" x14ac:dyDescent="0.25">
      <c r="B343" s="35"/>
      <c r="C343" s="82" t="s">
        <v>61</v>
      </c>
      <c r="D343" s="83"/>
      <c r="E343" s="83"/>
      <c r="F343" s="80">
        <f>SUMIF(K296:K340, IF(K295="","",K295), J296:J340)</f>
        <v>0</v>
      </c>
      <c r="G343" s="80"/>
      <c r="H343" s="80"/>
      <c r="I343" s="80"/>
      <c r="J343" s="81"/>
    </row>
    <row r="344" spans="1:17" ht="16.899999999999999" customHeight="1" x14ac:dyDescent="0.25">
      <c r="B344" s="35"/>
      <c r="C344" s="82" t="s">
        <v>62</v>
      </c>
      <c r="D344" s="83"/>
      <c r="E344" s="83"/>
      <c r="F344" s="80">
        <f>ROUND(SUMIF(K296:K340, IF(K295="","",K295), J296:J340) * 0.2, 2)</f>
        <v>0</v>
      </c>
      <c r="G344" s="80"/>
      <c r="H344" s="80"/>
      <c r="I344" s="80"/>
      <c r="J344" s="81"/>
    </row>
    <row r="345" spans="1:17" x14ac:dyDescent="0.25">
      <c r="B345" s="35"/>
      <c r="C345" s="86" t="s">
        <v>63</v>
      </c>
      <c r="D345" s="87"/>
      <c r="E345" s="87"/>
      <c r="F345" s="84">
        <f>SUM(F343:F344)</f>
        <v>0</v>
      </c>
      <c r="G345" s="84"/>
      <c r="H345" s="84"/>
      <c r="I345" s="84"/>
      <c r="J345" s="85"/>
    </row>
    <row r="346" spans="1:17" x14ac:dyDescent="0.25">
      <c r="A346" s="1">
        <v>6</v>
      </c>
      <c r="B346" s="35" t="s">
        <v>200</v>
      </c>
      <c r="C346" s="91" t="s">
        <v>201</v>
      </c>
      <c r="D346" s="91"/>
      <c r="E346" s="91"/>
      <c r="F346" s="43"/>
      <c r="G346" s="43"/>
      <c r="H346" s="43"/>
      <c r="I346" s="43"/>
      <c r="J346" s="11"/>
      <c r="K346" s="1"/>
    </row>
    <row r="347" spans="1:17" hidden="1" x14ac:dyDescent="0.25">
      <c r="A347" s="1" t="s">
        <v>139</v>
      </c>
    </row>
    <row r="348" spans="1:17" hidden="1" x14ac:dyDescent="0.25">
      <c r="A348" s="1" t="s">
        <v>139</v>
      </c>
    </row>
    <row r="349" spans="1:17" ht="36" customHeight="1" thickBot="1" x14ac:dyDescent="0.3">
      <c r="A349" s="1">
        <v>8</v>
      </c>
      <c r="B349" s="35" t="s">
        <v>202</v>
      </c>
      <c r="C349" s="83" t="s">
        <v>624</v>
      </c>
      <c r="D349" s="83"/>
      <c r="E349" s="83"/>
      <c r="J349" s="6"/>
      <c r="K349" s="1"/>
    </row>
    <row r="350" spans="1:17" ht="15.75" hidden="1" thickBot="1" x14ac:dyDescent="0.3">
      <c r="A350" s="1" t="s">
        <v>45</v>
      </c>
    </row>
    <row r="351" spans="1:17" ht="15.75" hidden="1" thickBot="1" x14ac:dyDescent="0.3">
      <c r="A351" s="1" t="s">
        <v>45</v>
      </c>
    </row>
    <row r="352" spans="1:17" ht="15.75" hidden="1" thickBot="1" x14ac:dyDescent="0.3">
      <c r="A352" s="1" t="s">
        <v>46</v>
      </c>
    </row>
    <row r="353" spans="1:17" ht="51.75" customHeight="1" thickTop="1" thickBot="1" x14ac:dyDescent="0.3">
      <c r="A353" s="1">
        <v>9</v>
      </c>
      <c r="B353" s="35" t="s">
        <v>203</v>
      </c>
      <c r="C353" s="88" t="s">
        <v>204</v>
      </c>
      <c r="D353" s="89"/>
      <c r="E353" s="89"/>
      <c r="F353" s="37" t="s">
        <v>5</v>
      </c>
      <c r="G353" s="42">
        <v>323</v>
      </c>
      <c r="H353" s="41"/>
      <c r="I353" s="41"/>
      <c r="J353" s="7">
        <f>IF(AND(G353= "",H353= ""), 0, ROUND(ROUND(I353, 2) * ROUND(IF(H353="",G353,H353),  2), 2))</f>
        <v>0</v>
      </c>
      <c r="K353" s="1"/>
      <c r="M353" s="8">
        <v>0.2</v>
      </c>
      <c r="Q353" s="1">
        <v>29</v>
      </c>
    </row>
    <row r="354" spans="1:17" ht="16.5" hidden="1" thickTop="1" thickBot="1" x14ac:dyDescent="0.3">
      <c r="A354" s="1" t="s">
        <v>42</v>
      </c>
    </row>
    <row r="355" spans="1:17" ht="51.75" customHeight="1" thickTop="1" thickBot="1" x14ac:dyDescent="0.3">
      <c r="A355" s="1">
        <v>9</v>
      </c>
      <c r="B355" s="35" t="s">
        <v>205</v>
      </c>
      <c r="C355" s="88" t="s">
        <v>206</v>
      </c>
      <c r="D355" s="89"/>
      <c r="E355" s="89"/>
      <c r="F355" s="37" t="s">
        <v>5</v>
      </c>
      <c r="G355" s="42">
        <v>52</v>
      </c>
      <c r="H355" s="41"/>
      <c r="I355" s="41"/>
      <c r="J355" s="7">
        <f>IF(AND(G355= "",H355= ""), 0, ROUND(ROUND(I355, 2) * ROUND(IF(H355="",G355,H355),  2), 2))</f>
        <v>0</v>
      </c>
      <c r="K355" s="1"/>
      <c r="M355" s="8">
        <v>0.2</v>
      </c>
      <c r="Q355" s="1">
        <v>29</v>
      </c>
    </row>
    <row r="356" spans="1:17" ht="16.5" hidden="1" thickTop="1" thickBot="1" x14ac:dyDescent="0.3">
      <c r="A356" s="1" t="s">
        <v>42</v>
      </c>
    </row>
    <row r="357" spans="1:17" ht="27.2" customHeight="1" thickTop="1" thickBot="1" x14ac:dyDescent="0.3">
      <c r="A357" s="1">
        <v>9</v>
      </c>
      <c r="B357" s="35" t="s">
        <v>207</v>
      </c>
      <c r="C357" s="88" t="s">
        <v>208</v>
      </c>
      <c r="D357" s="89"/>
      <c r="E357" s="89"/>
      <c r="F357" s="37" t="s">
        <v>5</v>
      </c>
      <c r="G357" s="42">
        <v>375</v>
      </c>
      <c r="H357" s="41"/>
      <c r="I357" s="41"/>
      <c r="J357" s="7">
        <f>IF(AND(G357= "",H357= ""), 0, ROUND(ROUND(I357, 2) * ROUND(IF(H357="",G357,H357),  2), 2))</f>
        <v>0</v>
      </c>
      <c r="K357" s="1"/>
      <c r="M357" s="8">
        <v>0.2</v>
      </c>
      <c r="Q357" s="1">
        <v>29</v>
      </c>
    </row>
    <row r="358" spans="1:17" ht="15.75" hidden="1" thickTop="1" x14ac:dyDescent="0.25">
      <c r="A358" s="1" t="s">
        <v>79</v>
      </c>
    </row>
    <row r="359" spans="1:17" ht="15.75" hidden="1" thickTop="1" x14ac:dyDescent="0.25">
      <c r="A359" s="1" t="s">
        <v>79</v>
      </c>
    </row>
    <row r="360" spans="1:17" ht="15.75" hidden="1" thickTop="1" x14ac:dyDescent="0.25">
      <c r="A360" s="1" t="s">
        <v>42</v>
      </c>
    </row>
    <row r="361" spans="1:17" ht="15.75" hidden="1" thickTop="1" x14ac:dyDescent="0.25">
      <c r="A361" s="1" t="s">
        <v>43</v>
      </c>
    </row>
    <row r="362" spans="1:17" ht="25.15" customHeight="1" thickTop="1" thickBot="1" x14ac:dyDescent="0.3">
      <c r="A362" s="1">
        <v>8</v>
      </c>
      <c r="B362" s="35" t="s">
        <v>209</v>
      </c>
      <c r="C362" s="53" t="s">
        <v>210</v>
      </c>
      <c r="D362" s="53"/>
      <c r="E362" s="53"/>
      <c r="J362" s="6"/>
      <c r="K362" s="1"/>
    </row>
    <row r="363" spans="1:17" ht="15.75" hidden="1" thickBot="1" x14ac:dyDescent="0.3">
      <c r="A363" s="1" t="s">
        <v>45</v>
      </c>
    </row>
    <row r="364" spans="1:17" ht="15.75" hidden="1" thickBot="1" x14ac:dyDescent="0.3">
      <c r="A364" s="1" t="s">
        <v>46</v>
      </c>
    </row>
    <row r="365" spans="1:17" ht="27.2" customHeight="1" thickTop="1" thickBot="1" x14ac:dyDescent="0.3">
      <c r="A365" s="1">
        <v>9</v>
      </c>
      <c r="B365" s="35" t="s">
        <v>211</v>
      </c>
      <c r="C365" s="88" t="s">
        <v>212</v>
      </c>
      <c r="D365" s="89"/>
      <c r="E365" s="89"/>
      <c r="F365" s="37" t="s">
        <v>73</v>
      </c>
      <c r="G365" s="42">
        <v>40</v>
      </c>
      <c r="H365" s="41"/>
      <c r="I365" s="41"/>
      <c r="J365" s="7">
        <f>IF(AND(G365= "",H365= ""), 0, ROUND(ROUND(I365, 2) * ROUND(IF(H365="",G365,H365),  2), 2))</f>
        <v>0</v>
      </c>
      <c r="K365" s="1"/>
      <c r="M365" s="8">
        <v>0.2</v>
      </c>
      <c r="Q365" s="1">
        <v>29</v>
      </c>
    </row>
    <row r="366" spans="1:17" ht="16.5" hidden="1" thickTop="1" thickBot="1" x14ac:dyDescent="0.3">
      <c r="A366" s="1" t="s">
        <v>42</v>
      </c>
    </row>
    <row r="367" spans="1:17" ht="27.2" customHeight="1" thickTop="1" thickBot="1" x14ac:dyDescent="0.3">
      <c r="A367" s="1">
        <v>9</v>
      </c>
      <c r="B367" s="35" t="s">
        <v>213</v>
      </c>
      <c r="C367" s="88" t="s">
        <v>214</v>
      </c>
      <c r="D367" s="89"/>
      <c r="E367" s="89"/>
      <c r="F367" s="37" t="s">
        <v>73</v>
      </c>
      <c r="G367" s="42">
        <v>14</v>
      </c>
      <c r="H367" s="41"/>
      <c r="I367" s="41"/>
      <c r="J367" s="7">
        <f>IF(AND(G367= "",H367= ""), 0, ROUND(ROUND(I367, 2) * ROUND(IF(H367="",G367,H367),  2), 2))</f>
        <v>0</v>
      </c>
      <c r="K367" s="1"/>
      <c r="M367" s="8">
        <v>0.2</v>
      </c>
      <c r="Q367" s="1">
        <v>29</v>
      </c>
    </row>
    <row r="368" spans="1:17" ht="15.75" hidden="1" thickTop="1" x14ac:dyDescent="0.25">
      <c r="A368" s="1" t="s">
        <v>42</v>
      </c>
    </row>
    <row r="369" spans="1:17" ht="15.75" hidden="1" thickTop="1" x14ac:dyDescent="0.25">
      <c r="A369" s="1" t="s">
        <v>43</v>
      </c>
    </row>
    <row r="370" spans="1:17" ht="36.4" customHeight="1" thickTop="1" thickBot="1" x14ac:dyDescent="0.3">
      <c r="A370" s="1">
        <v>8</v>
      </c>
      <c r="B370" s="35" t="s">
        <v>215</v>
      </c>
      <c r="C370" s="53" t="s">
        <v>216</v>
      </c>
      <c r="D370" s="53"/>
      <c r="E370" s="53"/>
      <c r="J370" s="6"/>
      <c r="K370" s="1"/>
    </row>
    <row r="371" spans="1:17" ht="15.75" hidden="1" thickBot="1" x14ac:dyDescent="0.3">
      <c r="A371" s="1" t="s">
        <v>45</v>
      </c>
    </row>
    <row r="372" spans="1:17" ht="15.75" hidden="1" thickBot="1" x14ac:dyDescent="0.3">
      <c r="A372" s="1" t="s">
        <v>46</v>
      </c>
    </row>
    <row r="373" spans="1:17" ht="27.2" customHeight="1" thickTop="1" thickBot="1" x14ac:dyDescent="0.3">
      <c r="A373" s="1">
        <v>9</v>
      </c>
      <c r="B373" s="35" t="s">
        <v>217</v>
      </c>
      <c r="C373" s="88" t="s">
        <v>218</v>
      </c>
      <c r="D373" s="89"/>
      <c r="E373" s="89"/>
      <c r="F373" s="37" t="s">
        <v>6</v>
      </c>
      <c r="G373" s="39">
        <v>2</v>
      </c>
      <c r="H373" s="40"/>
      <c r="I373" s="41"/>
      <c r="J373" s="7">
        <f>IF(AND(G373= "",H373= ""), 0, ROUND(ROUND(I373, 2) * ROUND(IF(H373="",G373,H373),  0), 2))</f>
        <v>0</v>
      </c>
      <c r="K373" s="1"/>
      <c r="M373" s="8">
        <v>0.2</v>
      </c>
      <c r="Q373" s="1">
        <v>29</v>
      </c>
    </row>
    <row r="374" spans="1:17" ht="16.5" hidden="1" thickTop="1" thickBot="1" x14ac:dyDescent="0.3">
      <c r="A374" s="1" t="s">
        <v>42</v>
      </c>
    </row>
    <row r="375" spans="1:17" ht="27.2" customHeight="1" thickTop="1" thickBot="1" x14ac:dyDescent="0.3">
      <c r="A375" s="1">
        <v>9</v>
      </c>
      <c r="B375" s="35" t="s">
        <v>219</v>
      </c>
      <c r="C375" s="88" t="s">
        <v>220</v>
      </c>
      <c r="D375" s="89"/>
      <c r="E375" s="89"/>
      <c r="F375" s="37" t="s">
        <v>6</v>
      </c>
      <c r="G375" s="39">
        <v>1</v>
      </c>
      <c r="H375" s="40"/>
      <c r="I375" s="41"/>
      <c r="J375" s="7">
        <f>IF(AND(G375= "",H375= ""), 0, ROUND(ROUND(I375, 2) * ROUND(IF(H375="",G375,H375),  0), 2))</f>
        <v>0</v>
      </c>
      <c r="K375" s="1"/>
      <c r="M375" s="8">
        <v>0.2</v>
      </c>
      <c r="Q375" s="1">
        <v>29</v>
      </c>
    </row>
    <row r="376" spans="1:17" ht="16.5" hidden="1" thickTop="1" thickBot="1" x14ac:dyDescent="0.3">
      <c r="A376" s="1" t="s">
        <v>42</v>
      </c>
    </row>
    <row r="377" spans="1:17" ht="27.2" customHeight="1" thickTop="1" thickBot="1" x14ac:dyDescent="0.3">
      <c r="A377" s="1">
        <v>9</v>
      </c>
      <c r="B377" s="35" t="s">
        <v>221</v>
      </c>
      <c r="C377" s="88" t="s">
        <v>222</v>
      </c>
      <c r="D377" s="89"/>
      <c r="E377" s="89"/>
      <c r="F377" s="37" t="s">
        <v>6</v>
      </c>
      <c r="G377" s="39">
        <v>5</v>
      </c>
      <c r="H377" s="40"/>
      <c r="I377" s="41"/>
      <c r="J377" s="7">
        <f>IF(AND(G377= "",H377= ""), 0, ROUND(ROUND(I377, 2) * ROUND(IF(H377="",G377,H377),  0), 2))</f>
        <v>0</v>
      </c>
      <c r="K377" s="1"/>
      <c r="M377" s="8">
        <v>0.2</v>
      </c>
      <c r="Q377" s="1">
        <v>29</v>
      </c>
    </row>
    <row r="378" spans="1:17" ht="16.5" hidden="1" thickTop="1" thickBot="1" x14ac:dyDescent="0.3">
      <c r="A378" s="1" t="s">
        <v>42</v>
      </c>
    </row>
    <row r="379" spans="1:17" ht="27.2" customHeight="1" thickTop="1" thickBot="1" x14ac:dyDescent="0.3">
      <c r="A379" s="1">
        <v>9</v>
      </c>
      <c r="B379" s="35" t="s">
        <v>223</v>
      </c>
      <c r="C379" s="88" t="s">
        <v>224</v>
      </c>
      <c r="D379" s="89"/>
      <c r="E379" s="89"/>
      <c r="F379" s="37" t="s">
        <v>6</v>
      </c>
      <c r="G379" s="39">
        <v>5</v>
      </c>
      <c r="H379" s="40"/>
      <c r="I379" s="41"/>
      <c r="J379" s="7">
        <f>IF(AND(G379= "",H379= ""), 0, ROUND(ROUND(I379, 2) * ROUND(IF(H379="",G379,H379),  0), 2))</f>
        <v>0</v>
      </c>
      <c r="K379" s="1"/>
      <c r="M379" s="8">
        <v>0.2</v>
      </c>
      <c r="Q379" s="1">
        <v>29</v>
      </c>
    </row>
    <row r="380" spans="1:17" ht="15.75" hidden="1" thickTop="1" x14ac:dyDescent="0.25">
      <c r="A380" s="1" t="s">
        <v>42</v>
      </c>
    </row>
    <row r="381" spans="1:17" ht="15.75" hidden="1" thickTop="1" x14ac:dyDescent="0.25">
      <c r="A381" s="1" t="s">
        <v>43</v>
      </c>
    </row>
    <row r="382" spans="1:17" ht="25.15" customHeight="1" thickTop="1" thickBot="1" x14ac:dyDescent="0.3">
      <c r="A382" s="1">
        <v>8</v>
      </c>
      <c r="B382" s="35" t="s">
        <v>225</v>
      </c>
      <c r="C382" s="53" t="s">
        <v>226</v>
      </c>
      <c r="D382" s="53"/>
      <c r="E382" s="53"/>
      <c r="J382" s="6"/>
      <c r="K382" s="1"/>
    </row>
    <row r="383" spans="1:17" ht="15.75" hidden="1" thickBot="1" x14ac:dyDescent="0.3">
      <c r="A383" s="1" t="s">
        <v>45</v>
      </c>
    </row>
    <row r="384" spans="1:17" ht="15.75" hidden="1" thickBot="1" x14ac:dyDescent="0.3">
      <c r="A384" s="12" t="s">
        <v>227</v>
      </c>
    </row>
    <row r="385" spans="1:17" ht="15.75" hidden="1" thickBot="1" x14ac:dyDescent="0.3">
      <c r="A385" s="1" t="s">
        <v>46</v>
      </c>
    </row>
    <row r="386" spans="1:17" ht="27.2" customHeight="1" thickTop="1" thickBot="1" x14ac:dyDescent="0.3">
      <c r="A386" s="1">
        <v>9</v>
      </c>
      <c r="B386" s="35" t="s">
        <v>228</v>
      </c>
      <c r="C386" s="88" t="s">
        <v>229</v>
      </c>
      <c r="D386" s="89"/>
      <c r="E386" s="89"/>
      <c r="F386" s="37" t="s">
        <v>73</v>
      </c>
      <c r="G386" s="42">
        <v>2.9</v>
      </c>
      <c r="H386" s="41"/>
      <c r="I386" s="41"/>
      <c r="J386" s="7">
        <f>IF(AND(G386= "",H386= ""), 0, ROUND(ROUND(I386, 2) * ROUND(IF(H386="",G386,H386),  2), 2))</f>
        <v>0</v>
      </c>
      <c r="K386" s="1"/>
      <c r="M386" s="8">
        <v>0.2</v>
      </c>
      <c r="Q386" s="1">
        <v>29</v>
      </c>
    </row>
    <row r="387" spans="1:17" ht="15.75" hidden="1" thickTop="1" x14ac:dyDescent="0.25">
      <c r="A387" s="1" t="s">
        <v>42</v>
      </c>
    </row>
    <row r="388" spans="1:17" ht="15.75" hidden="1" thickTop="1" x14ac:dyDescent="0.25">
      <c r="A388" s="1" t="s">
        <v>43</v>
      </c>
    </row>
    <row r="389" spans="1:17" ht="36" customHeight="1" thickTop="1" thickBot="1" x14ac:dyDescent="0.3">
      <c r="A389" s="1">
        <v>8</v>
      </c>
      <c r="B389" s="35" t="s">
        <v>230</v>
      </c>
      <c r="C389" s="83" t="s">
        <v>625</v>
      </c>
      <c r="D389" s="83"/>
      <c r="E389" s="83"/>
      <c r="J389" s="6"/>
      <c r="K389" s="1"/>
    </row>
    <row r="390" spans="1:17" ht="15.75" hidden="1" thickBot="1" x14ac:dyDescent="0.3">
      <c r="A390" s="1" t="s">
        <v>45</v>
      </c>
    </row>
    <row r="391" spans="1:17" ht="15.75" hidden="1" thickBot="1" x14ac:dyDescent="0.3">
      <c r="A391" s="1" t="s">
        <v>46</v>
      </c>
    </row>
    <row r="392" spans="1:17" ht="51.75" customHeight="1" thickTop="1" thickBot="1" x14ac:dyDescent="0.3">
      <c r="A392" s="1">
        <v>9</v>
      </c>
      <c r="B392" s="35" t="s">
        <v>231</v>
      </c>
      <c r="C392" s="88" t="s">
        <v>232</v>
      </c>
      <c r="D392" s="89"/>
      <c r="E392" s="89"/>
      <c r="F392" s="37" t="s">
        <v>5</v>
      </c>
      <c r="G392" s="42">
        <v>227</v>
      </c>
      <c r="H392" s="41"/>
      <c r="I392" s="41"/>
      <c r="J392" s="7">
        <f>IF(AND(G392= "",H392= ""), 0, ROUND(ROUND(I392, 2) * ROUND(IF(H392="",G392,H392),  2), 2))</f>
        <v>0</v>
      </c>
      <c r="K392" s="1"/>
      <c r="M392" s="8">
        <v>0.2</v>
      </c>
      <c r="Q392" s="1">
        <v>29</v>
      </c>
    </row>
    <row r="393" spans="1:17" ht="15.75" hidden="1" thickTop="1" x14ac:dyDescent="0.25">
      <c r="A393" s="1" t="s">
        <v>42</v>
      </c>
    </row>
    <row r="394" spans="1:17" ht="15.75" hidden="1" thickTop="1" x14ac:dyDescent="0.25">
      <c r="A394" s="1" t="s">
        <v>43</v>
      </c>
    </row>
    <row r="395" spans="1:17" ht="25.15" customHeight="1" thickTop="1" thickBot="1" x14ac:dyDescent="0.3">
      <c r="A395" s="1">
        <v>8</v>
      </c>
      <c r="B395" s="35" t="s">
        <v>233</v>
      </c>
      <c r="C395" s="53" t="s">
        <v>210</v>
      </c>
      <c r="D395" s="53"/>
      <c r="E395" s="53"/>
      <c r="J395" s="6"/>
      <c r="K395" s="1"/>
    </row>
    <row r="396" spans="1:17" ht="15.75" hidden="1" thickBot="1" x14ac:dyDescent="0.3">
      <c r="A396" s="1" t="s">
        <v>45</v>
      </c>
    </row>
    <row r="397" spans="1:17" ht="15.75" hidden="1" thickBot="1" x14ac:dyDescent="0.3">
      <c r="A397" s="1" t="s">
        <v>46</v>
      </c>
    </row>
    <row r="398" spans="1:17" ht="25.5" thickTop="1" thickBot="1" x14ac:dyDescent="0.3">
      <c r="A398" s="1">
        <v>9</v>
      </c>
      <c r="B398" s="35" t="s">
        <v>234</v>
      </c>
      <c r="C398" s="88" t="s">
        <v>235</v>
      </c>
      <c r="D398" s="89"/>
      <c r="E398" s="89"/>
      <c r="F398" s="37" t="s">
        <v>73</v>
      </c>
      <c r="G398" s="42">
        <v>30</v>
      </c>
      <c r="H398" s="41"/>
      <c r="I398" s="41"/>
      <c r="J398" s="7">
        <f>IF(AND(G398= "",H398= ""), 0, ROUND(ROUND(I398, 2) * ROUND(IF(H398="",G398,H398),  2), 2))</f>
        <v>0</v>
      </c>
      <c r="K398" s="1"/>
      <c r="M398" s="8">
        <v>0.2</v>
      </c>
      <c r="Q398" s="1">
        <v>29</v>
      </c>
    </row>
    <row r="399" spans="1:17" ht="15.75" hidden="1" thickTop="1" x14ac:dyDescent="0.25">
      <c r="A399" s="1" t="s">
        <v>42</v>
      </c>
    </row>
    <row r="400" spans="1:17" ht="15.75" hidden="1" thickTop="1" x14ac:dyDescent="0.25">
      <c r="A400" s="1" t="s">
        <v>43</v>
      </c>
    </row>
    <row r="401" spans="1:17" ht="18" customHeight="1" thickTop="1" thickBot="1" x14ac:dyDescent="0.3">
      <c r="A401" s="1">
        <v>8</v>
      </c>
      <c r="B401" s="35" t="s">
        <v>236</v>
      </c>
      <c r="C401" s="83" t="s">
        <v>626</v>
      </c>
      <c r="D401" s="83"/>
      <c r="E401" s="83"/>
      <c r="J401" s="6"/>
      <c r="K401" s="1"/>
    </row>
    <row r="402" spans="1:17" ht="15.75" hidden="1" thickBot="1" x14ac:dyDescent="0.3">
      <c r="A402" s="1" t="s">
        <v>45</v>
      </c>
    </row>
    <row r="403" spans="1:17" ht="15.75" hidden="1" thickBot="1" x14ac:dyDescent="0.3">
      <c r="A403" s="1" t="s">
        <v>46</v>
      </c>
    </row>
    <row r="404" spans="1:17" ht="15.75" hidden="1" thickBot="1" x14ac:dyDescent="0.3">
      <c r="A404" s="1" t="s">
        <v>101</v>
      </c>
    </row>
    <row r="405" spans="1:17" ht="51.75" customHeight="1" thickTop="1" thickBot="1" x14ac:dyDescent="0.3">
      <c r="A405" s="1">
        <v>9</v>
      </c>
      <c r="B405" s="35" t="s">
        <v>238</v>
      </c>
      <c r="C405" s="88" t="s">
        <v>239</v>
      </c>
      <c r="D405" s="89"/>
      <c r="E405" s="89"/>
      <c r="F405" s="37" t="s">
        <v>73</v>
      </c>
      <c r="G405" s="42">
        <v>2.8</v>
      </c>
      <c r="H405" s="41"/>
      <c r="I405" s="41"/>
      <c r="J405" s="7">
        <f>IF(AND(G405= "",H405= ""), 0, ROUND(ROUND(I405, 2) * ROUND(IF(H405="",G405,H405),  2), 2))</f>
        <v>0</v>
      </c>
      <c r="K405" s="1"/>
      <c r="M405" s="8">
        <v>0.2</v>
      </c>
      <c r="Q405" s="1">
        <v>29</v>
      </c>
    </row>
    <row r="406" spans="1:17" ht="15.75" hidden="1" thickTop="1" x14ac:dyDescent="0.25">
      <c r="A406" s="1" t="s">
        <v>42</v>
      </c>
    </row>
    <row r="407" spans="1:17" ht="15.75" hidden="1" thickTop="1" x14ac:dyDescent="0.25">
      <c r="A407" s="1" t="s">
        <v>43</v>
      </c>
    </row>
    <row r="408" spans="1:17" ht="16.5" thickTop="1" thickBot="1" x14ac:dyDescent="0.3">
      <c r="A408" s="1">
        <v>8</v>
      </c>
      <c r="B408" s="35" t="s">
        <v>240</v>
      </c>
      <c r="C408" s="53" t="s">
        <v>241</v>
      </c>
      <c r="D408" s="53"/>
      <c r="E408" s="53"/>
      <c r="J408" s="6"/>
      <c r="K408" s="1"/>
    </row>
    <row r="409" spans="1:17" ht="15.75" hidden="1" thickBot="1" x14ac:dyDescent="0.3">
      <c r="A409" s="1" t="s">
        <v>45</v>
      </c>
    </row>
    <row r="410" spans="1:17" ht="15.75" hidden="1" thickBot="1" x14ac:dyDescent="0.3">
      <c r="A410" s="1" t="s">
        <v>100</v>
      </c>
    </row>
    <row r="411" spans="1:17" ht="15.75" hidden="1" thickBot="1" x14ac:dyDescent="0.3">
      <c r="A411" s="1" t="s">
        <v>46</v>
      </c>
    </row>
    <row r="412" spans="1:17" ht="51.75" customHeight="1" thickTop="1" thickBot="1" x14ac:dyDescent="0.3">
      <c r="A412" s="1">
        <v>9</v>
      </c>
      <c r="B412" s="35" t="s">
        <v>242</v>
      </c>
      <c r="C412" s="88" t="s">
        <v>243</v>
      </c>
      <c r="D412" s="89"/>
      <c r="E412" s="89"/>
      <c r="F412" s="37" t="s">
        <v>78</v>
      </c>
      <c r="G412" s="42">
        <v>5.4</v>
      </c>
      <c r="H412" s="41"/>
      <c r="I412" s="41"/>
      <c r="J412" s="7">
        <f>IF(AND(G412= "",H412= ""), 0, ROUND(ROUND(I412, 2) * ROUND(IF(H412="",G412,H412),  2), 2))</f>
        <v>0</v>
      </c>
      <c r="K412" s="1"/>
      <c r="M412" s="8">
        <v>0.2</v>
      </c>
      <c r="Q412" s="1">
        <v>29</v>
      </c>
    </row>
    <row r="413" spans="1:17" ht="15.75" hidden="1" thickTop="1" x14ac:dyDescent="0.25">
      <c r="A413" s="1" t="s">
        <v>42</v>
      </c>
    </row>
    <row r="414" spans="1:17" ht="15.75" hidden="1" thickTop="1" x14ac:dyDescent="0.25">
      <c r="A414" s="1" t="s">
        <v>43</v>
      </c>
    </row>
    <row r="415" spans="1:17" ht="36" customHeight="1" thickTop="1" thickBot="1" x14ac:dyDescent="0.3">
      <c r="A415" s="1">
        <v>8</v>
      </c>
      <c r="B415" s="35" t="s">
        <v>244</v>
      </c>
      <c r="C415" s="83" t="s">
        <v>627</v>
      </c>
      <c r="D415" s="83"/>
      <c r="E415" s="83"/>
      <c r="J415" s="6"/>
      <c r="K415" s="1"/>
    </row>
    <row r="416" spans="1:17" ht="15.75" hidden="1" thickBot="1" x14ac:dyDescent="0.3">
      <c r="A416" s="1" t="s">
        <v>45</v>
      </c>
    </row>
    <row r="417" spans="1:17" ht="15.75" hidden="1" thickBot="1" x14ac:dyDescent="0.3">
      <c r="A417" s="1" t="s">
        <v>45</v>
      </c>
    </row>
    <row r="418" spans="1:17" ht="15.75" hidden="1" thickBot="1" x14ac:dyDescent="0.3">
      <c r="A418" s="1" t="s">
        <v>46</v>
      </c>
    </row>
    <row r="419" spans="1:17" ht="51.75" customHeight="1" thickTop="1" thickBot="1" x14ac:dyDescent="0.3">
      <c r="A419" s="1">
        <v>9</v>
      </c>
      <c r="B419" s="35" t="s">
        <v>245</v>
      </c>
      <c r="C419" s="88" t="s">
        <v>246</v>
      </c>
      <c r="D419" s="89"/>
      <c r="E419" s="89"/>
      <c r="F419" s="37" t="s">
        <v>5</v>
      </c>
      <c r="G419" s="42">
        <v>223</v>
      </c>
      <c r="H419" s="41"/>
      <c r="I419" s="41"/>
      <c r="J419" s="7">
        <f>IF(AND(G419= "",H419= ""), 0, ROUND(ROUND(I419, 2) * ROUND(IF(H419="",G419,H419),  2), 2))</f>
        <v>0</v>
      </c>
      <c r="K419" s="1"/>
      <c r="M419" s="8">
        <v>0.2</v>
      </c>
      <c r="Q419" s="1">
        <v>29</v>
      </c>
    </row>
    <row r="420" spans="1:17" ht="16.5" hidden="1" thickTop="1" thickBot="1" x14ac:dyDescent="0.3">
      <c r="A420" s="1" t="s">
        <v>42</v>
      </c>
    </row>
    <row r="421" spans="1:17" ht="51.75" customHeight="1" thickTop="1" thickBot="1" x14ac:dyDescent="0.3">
      <c r="A421" s="1">
        <v>9</v>
      </c>
      <c r="B421" s="35" t="s">
        <v>247</v>
      </c>
      <c r="C421" s="88" t="s">
        <v>248</v>
      </c>
      <c r="D421" s="89"/>
      <c r="E421" s="89"/>
      <c r="F421" s="37" t="s">
        <v>5</v>
      </c>
      <c r="G421" s="42">
        <v>193</v>
      </c>
      <c r="H421" s="41"/>
      <c r="I421" s="41"/>
      <c r="J421" s="7">
        <f>IF(AND(G421= "",H421= ""), 0, ROUND(ROUND(I421, 2) * ROUND(IF(H421="",G421,H421),  2), 2))</f>
        <v>0</v>
      </c>
      <c r="K421" s="1"/>
      <c r="M421" s="8">
        <v>0.2</v>
      </c>
      <c r="Q421" s="1">
        <v>29</v>
      </c>
    </row>
    <row r="422" spans="1:17" ht="15.75" hidden="1" thickTop="1" x14ac:dyDescent="0.25">
      <c r="A422" s="1" t="s">
        <v>42</v>
      </c>
    </row>
    <row r="423" spans="1:17" ht="15.75" hidden="1" thickTop="1" x14ac:dyDescent="0.25">
      <c r="A423" s="1" t="s">
        <v>43</v>
      </c>
    </row>
    <row r="424" spans="1:17" ht="25.5" thickTop="1" thickBot="1" x14ac:dyDescent="0.3">
      <c r="A424" s="1">
        <v>8</v>
      </c>
      <c r="B424" s="35" t="s">
        <v>249</v>
      </c>
      <c r="C424" s="53" t="s">
        <v>250</v>
      </c>
      <c r="D424" s="53"/>
      <c r="E424" s="53"/>
      <c r="J424" s="6"/>
      <c r="K424" s="1"/>
    </row>
    <row r="425" spans="1:17" ht="15.75" hidden="1" thickBot="1" x14ac:dyDescent="0.3">
      <c r="A425" s="1" t="s">
        <v>45</v>
      </c>
    </row>
    <row r="426" spans="1:17" ht="15.75" hidden="1" thickBot="1" x14ac:dyDescent="0.3">
      <c r="A426" s="1" t="s">
        <v>46</v>
      </c>
    </row>
    <row r="427" spans="1:17" ht="39.4" customHeight="1" thickTop="1" thickBot="1" x14ac:dyDescent="0.3">
      <c r="A427" s="1">
        <v>9</v>
      </c>
      <c r="B427" s="35" t="s">
        <v>251</v>
      </c>
      <c r="C427" s="88" t="s">
        <v>252</v>
      </c>
      <c r="D427" s="89"/>
      <c r="E427" s="89"/>
      <c r="F427" s="37" t="s">
        <v>5</v>
      </c>
      <c r="G427" s="42">
        <v>40</v>
      </c>
      <c r="H427" s="41"/>
      <c r="I427" s="41"/>
      <c r="J427" s="7">
        <f>IF(AND(G427= "",H427= ""), 0, ROUND(ROUND(I427, 2) * ROUND(IF(H427="",G427,H427),  2), 2))</f>
        <v>0</v>
      </c>
      <c r="K427" s="1"/>
      <c r="M427" s="8">
        <v>0.2</v>
      </c>
      <c r="Q427" s="1">
        <v>29</v>
      </c>
    </row>
    <row r="428" spans="1:17" ht="15.75" hidden="1" thickTop="1" x14ac:dyDescent="0.25">
      <c r="A428" s="1" t="s">
        <v>42</v>
      </c>
    </row>
    <row r="429" spans="1:17" ht="15.75" hidden="1" thickTop="1" x14ac:dyDescent="0.25">
      <c r="A429" s="1" t="s">
        <v>43</v>
      </c>
    </row>
    <row r="430" spans="1:17" ht="27.2" customHeight="1" thickTop="1" thickBot="1" x14ac:dyDescent="0.3">
      <c r="A430" s="1">
        <v>8</v>
      </c>
      <c r="B430" s="35" t="s">
        <v>253</v>
      </c>
      <c r="C430" s="53" t="s">
        <v>254</v>
      </c>
      <c r="D430" s="53"/>
      <c r="E430" s="53"/>
      <c r="J430" s="6"/>
      <c r="K430" s="1"/>
    </row>
    <row r="431" spans="1:17" ht="15.75" hidden="1" thickBot="1" x14ac:dyDescent="0.3">
      <c r="A431" s="1" t="s">
        <v>45</v>
      </c>
    </row>
    <row r="432" spans="1:17" ht="15.75" hidden="1" thickBot="1" x14ac:dyDescent="0.3">
      <c r="A432" s="1" t="s">
        <v>46</v>
      </c>
    </row>
    <row r="433" spans="1:17" ht="27.2" customHeight="1" thickTop="1" thickBot="1" x14ac:dyDescent="0.3">
      <c r="A433" s="1">
        <v>9</v>
      </c>
      <c r="B433" s="35" t="s">
        <v>255</v>
      </c>
      <c r="C433" s="88" t="s">
        <v>256</v>
      </c>
      <c r="D433" s="89"/>
      <c r="E433" s="89"/>
      <c r="F433" s="37" t="s">
        <v>73</v>
      </c>
      <c r="G433" s="42">
        <v>12.5</v>
      </c>
      <c r="H433" s="41"/>
      <c r="I433" s="41"/>
      <c r="J433" s="7">
        <f>IF(AND(G433= "",H433= ""), 0, ROUND(ROUND(I433, 2) * ROUND(IF(H433="",G433,H433),  2), 2))</f>
        <v>0</v>
      </c>
      <c r="K433" s="1"/>
      <c r="M433" s="8">
        <v>0.2</v>
      </c>
      <c r="Q433" s="1">
        <v>29</v>
      </c>
    </row>
    <row r="434" spans="1:17" ht="16.5" hidden="1" thickTop="1" thickBot="1" x14ac:dyDescent="0.3">
      <c r="A434" s="1" t="s">
        <v>42</v>
      </c>
    </row>
    <row r="435" spans="1:17" ht="25.5" thickTop="1" thickBot="1" x14ac:dyDescent="0.3">
      <c r="A435" s="1">
        <v>9</v>
      </c>
      <c r="B435" s="35" t="s">
        <v>257</v>
      </c>
      <c r="C435" s="88" t="s">
        <v>258</v>
      </c>
      <c r="D435" s="89"/>
      <c r="E435" s="89"/>
      <c r="F435" s="37" t="s">
        <v>73</v>
      </c>
      <c r="G435" s="42">
        <v>12.5</v>
      </c>
      <c r="H435" s="41"/>
      <c r="I435" s="41"/>
      <c r="J435" s="7">
        <f>IF(AND(G435= "",H435= ""), 0, ROUND(ROUND(I435, 2) * ROUND(IF(H435="",G435,H435),  2), 2))</f>
        <v>0</v>
      </c>
      <c r="K435" s="1"/>
      <c r="M435" s="8">
        <v>0.2</v>
      </c>
      <c r="Q435" s="1">
        <v>29</v>
      </c>
    </row>
    <row r="436" spans="1:17" ht="16.5" hidden="1" thickTop="1" thickBot="1" x14ac:dyDescent="0.3">
      <c r="A436" s="1" t="s">
        <v>42</v>
      </c>
    </row>
    <row r="437" spans="1:17" ht="27.2" customHeight="1" thickTop="1" thickBot="1" x14ac:dyDescent="0.3">
      <c r="A437" s="1">
        <v>9</v>
      </c>
      <c r="B437" s="35" t="s">
        <v>259</v>
      </c>
      <c r="C437" s="88" t="s">
        <v>260</v>
      </c>
      <c r="D437" s="89"/>
      <c r="E437" s="89"/>
      <c r="F437" s="37" t="s">
        <v>73</v>
      </c>
      <c r="G437" s="42">
        <v>61</v>
      </c>
      <c r="H437" s="41"/>
      <c r="I437" s="41"/>
      <c r="J437" s="7">
        <f>IF(AND(G437= "",H437= ""), 0, ROUND(ROUND(I437, 2) * ROUND(IF(H437="",G437,H437),  2), 2))</f>
        <v>0</v>
      </c>
      <c r="K437" s="1"/>
      <c r="M437" s="8">
        <v>0.2</v>
      </c>
      <c r="Q437" s="1">
        <v>29</v>
      </c>
    </row>
    <row r="438" spans="1:17" ht="16.5" hidden="1" thickTop="1" thickBot="1" x14ac:dyDescent="0.3">
      <c r="A438" s="1" t="s">
        <v>42</v>
      </c>
    </row>
    <row r="439" spans="1:17" ht="25.5" thickTop="1" thickBot="1" x14ac:dyDescent="0.3">
      <c r="A439" s="1">
        <v>9</v>
      </c>
      <c r="B439" s="35" t="s">
        <v>261</v>
      </c>
      <c r="C439" s="88" t="s">
        <v>258</v>
      </c>
      <c r="D439" s="89"/>
      <c r="E439" s="89"/>
      <c r="F439" s="37" t="s">
        <v>73</v>
      </c>
      <c r="G439" s="42">
        <v>61</v>
      </c>
      <c r="H439" s="41"/>
      <c r="I439" s="41"/>
      <c r="J439" s="7">
        <f>IF(AND(G439= "",H439= ""), 0, ROUND(ROUND(I439, 2) * ROUND(IF(H439="",G439,H439),  2), 2))</f>
        <v>0</v>
      </c>
      <c r="K439" s="1"/>
      <c r="M439" s="8">
        <v>0.2</v>
      </c>
      <c r="Q439" s="1">
        <v>29</v>
      </c>
    </row>
    <row r="440" spans="1:17" ht="15.75" hidden="1" thickTop="1" x14ac:dyDescent="0.25">
      <c r="A440" s="1" t="s">
        <v>42</v>
      </c>
    </row>
    <row r="441" spans="1:17" ht="15.75" hidden="1" thickTop="1" x14ac:dyDescent="0.25">
      <c r="A441" s="1" t="s">
        <v>43</v>
      </c>
    </row>
    <row r="442" spans="1:17" ht="18" customHeight="1" thickTop="1" thickBot="1" x14ac:dyDescent="0.3">
      <c r="A442" s="1">
        <v>8</v>
      </c>
      <c r="B442" s="35" t="s">
        <v>262</v>
      </c>
      <c r="C442" s="83" t="s">
        <v>628</v>
      </c>
      <c r="D442" s="83"/>
      <c r="E442" s="83"/>
      <c r="J442" s="6"/>
      <c r="K442" s="1"/>
    </row>
    <row r="443" spans="1:17" ht="15.75" hidden="1" thickBot="1" x14ac:dyDescent="0.3">
      <c r="A443" s="1" t="s">
        <v>45</v>
      </c>
    </row>
    <row r="444" spans="1:17" ht="15.75" hidden="1" thickBot="1" x14ac:dyDescent="0.3">
      <c r="A444" s="1" t="s">
        <v>70</v>
      </c>
    </row>
    <row r="445" spans="1:17" ht="15.75" hidden="1" thickBot="1" x14ac:dyDescent="0.3">
      <c r="A445" s="1" t="s">
        <v>45</v>
      </c>
    </row>
    <row r="446" spans="1:17" ht="15.75" hidden="1" thickBot="1" x14ac:dyDescent="0.3">
      <c r="A446" s="1" t="s">
        <v>46</v>
      </c>
    </row>
    <row r="447" spans="1:17" ht="37.15" customHeight="1" thickTop="1" thickBot="1" x14ac:dyDescent="0.3">
      <c r="A447" s="1">
        <v>9</v>
      </c>
      <c r="B447" s="35" t="s">
        <v>263</v>
      </c>
      <c r="C447" s="88" t="s">
        <v>264</v>
      </c>
      <c r="D447" s="89"/>
      <c r="E447" s="89"/>
      <c r="F447" s="37" t="s">
        <v>6</v>
      </c>
      <c r="G447" s="39">
        <v>18</v>
      </c>
      <c r="H447" s="40"/>
      <c r="I447" s="41"/>
      <c r="J447" s="7">
        <f>IF(AND(G447= "",H447= ""), 0, ROUND(ROUND(I447, 2) * ROUND(IF(H447="",G447,H447),  0), 2))</f>
        <v>0</v>
      </c>
      <c r="K447" s="1"/>
      <c r="M447" s="8">
        <v>0.2</v>
      </c>
      <c r="Q447" s="1">
        <v>29</v>
      </c>
    </row>
    <row r="448" spans="1:17" ht="16.5" hidden="1" thickTop="1" thickBot="1" x14ac:dyDescent="0.3">
      <c r="A448" s="1" t="s">
        <v>42</v>
      </c>
    </row>
    <row r="449" spans="1:17" ht="25.5" thickTop="1" thickBot="1" x14ac:dyDescent="0.3">
      <c r="A449" s="1">
        <v>9</v>
      </c>
      <c r="B449" s="35" t="s">
        <v>265</v>
      </c>
      <c r="C449" s="88" t="s">
        <v>266</v>
      </c>
      <c r="D449" s="89"/>
      <c r="E449" s="89"/>
      <c r="F449" s="37" t="s">
        <v>5</v>
      </c>
      <c r="G449" s="42">
        <v>4.5</v>
      </c>
      <c r="H449" s="41"/>
      <c r="I449" s="41"/>
      <c r="J449" s="7">
        <f>IF(AND(G449= "",H449= ""), 0, ROUND(ROUND(I449, 2) * ROUND(IF(H449="",G449,H449),  2), 2))</f>
        <v>0</v>
      </c>
      <c r="K449" s="1"/>
      <c r="M449" s="8">
        <v>0.2</v>
      </c>
      <c r="Q449" s="1">
        <v>29</v>
      </c>
    </row>
    <row r="450" spans="1:17" ht="15.75" hidden="1" thickTop="1" x14ac:dyDescent="0.25">
      <c r="A450" s="1" t="s">
        <v>42</v>
      </c>
    </row>
    <row r="451" spans="1:17" ht="15.75" hidden="1" thickTop="1" x14ac:dyDescent="0.25">
      <c r="A451" s="1" t="s">
        <v>43</v>
      </c>
    </row>
    <row r="452" spans="1:17" ht="25.5" thickTop="1" thickBot="1" x14ac:dyDescent="0.3">
      <c r="A452" s="1">
        <v>8</v>
      </c>
      <c r="B452" s="35" t="s">
        <v>267</v>
      </c>
      <c r="C452" s="53" t="s">
        <v>268</v>
      </c>
      <c r="D452" s="53"/>
      <c r="E452" s="53"/>
      <c r="J452" s="6"/>
      <c r="K452" s="1"/>
    </row>
    <row r="453" spans="1:17" ht="15.75" hidden="1" thickBot="1" x14ac:dyDescent="0.3">
      <c r="A453" s="1" t="s">
        <v>45</v>
      </c>
    </row>
    <row r="454" spans="1:17" ht="15.75" hidden="1" thickBot="1" x14ac:dyDescent="0.3">
      <c r="A454" s="1" t="s">
        <v>46</v>
      </c>
    </row>
    <row r="455" spans="1:17" ht="27.2" customHeight="1" thickTop="1" thickBot="1" x14ac:dyDescent="0.3">
      <c r="A455" s="1">
        <v>9</v>
      </c>
      <c r="B455" s="35" t="s">
        <v>269</v>
      </c>
      <c r="C455" s="88" t="s">
        <v>270</v>
      </c>
      <c r="D455" s="89"/>
      <c r="E455" s="89"/>
      <c r="F455" s="37" t="s">
        <v>5</v>
      </c>
      <c r="G455" s="42">
        <v>18</v>
      </c>
      <c r="H455" s="41"/>
      <c r="I455" s="41"/>
      <c r="J455" s="7">
        <f>IF(AND(G455= "",H455= ""), 0, ROUND(ROUND(I455, 2) * ROUND(IF(H455="",G455,H455),  2), 2))</f>
        <v>0</v>
      </c>
      <c r="K455" s="1"/>
      <c r="M455" s="8">
        <v>0.2</v>
      </c>
      <c r="Q455" s="1">
        <v>29</v>
      </c>
    </row>
    <row r="456" spans="1:17" ht="15.75" hidden="1" thickTop="1" x14ac:dyDescent="0.25">
      <c r="A456" s="1" t="s">
        <v>42</v>
      </c>
    </row>
    <row r="457" spans="1:17" ht="15.75" hidden="1" thickTop="1" x14ac:dyDescent="0.25">
      <c r="A457" s="1" t="s">
        <v>43</v>
      </c>
    </row>
    <row r="458" spans="1:17" ht="25.15" customHeight="1" thickTop="1" thickBot="1" x14ac:dyDescent="0.3">
      <c r="A458" s="1">
        <v>8</v>
      </c>
      <c r="B458" s="35" t="s">
        <v>271</v>
      </c>
      <c r="C458" s="53" t="s">
        <v>272</v>
      </c>
      <c r="D458" s="53"/>
      <c r="E458" s="53"/>
      <c r="J458" s="6"/>
      <c r="K458" s="1"/>
    </row>
    <row r="459" spans="1:17" ht="15.75" hidden="1" thickBot="1" x14ac:dyDescent="0.3">
      <c r="A459" s="1" t="s">
        <v>45</v>
      </c>
    </row>
    <row r="460" spans="1:17" ht="15.75" hidden="1" thickBot="1" x14ac:dyDescent="0.3">
      <c r="A460" s="1" t="s">
        <v>100</v>
      </c>
    </row>
    <row r="461" spans="1:17" ht="15.75" hidden="1" thickBot="1" x14ac:dyDescent="0.3">
      <c r="A461" s="1" t="s">
        <v>46</v>
      </c>
    </row>
    <row r="462" spans="1:17" ht="25.5" thickTop="1" thickBot="1" x14ac:dyDescent="0.3">
      <c r="A462" s="1">
        <v>9</v>
      </c>
      <c r="B462" s="35" t="s">
        <v>273</v>
      </c>
      <c r="C462" s="88" t="s">
        <v>274</v>
      </c>
      <c r="D462" s="89"/>
      <c r="E462" s="89"/>
      <c r="F462" s="37" t="s">
        <v>78</v>
      </c>
      <c r="G462" s="42">
        <v>0.2</v>
      </c>
      <c r="H462" s="41"/>
      <c r="I462" s="41"/>
      <c r="J462" s="7">
        <f>IF(AND(G462= "",H462= ""), 0, ROUND(ROUND(I462, 2) * ROUND(IF(H462="",G462,H462),  2), 2))</f>
        <v>0</v>
      </c>
      <c r="K462" s="1"/>
      <c r="M462" s="8">
        <v>0.2</v>
      </c>
      <c r="Q462" s="1">
        <v>29</v>
      </c>
    </row>
    <row r="463" spans="1:17" ht="15.75" hidden="1" thickTop="1" x14ac:dyDescent="0.25">
      <c r="A463" s="1" t="s">
        <v>42</v>
      </c>
    </row>
    <row r="464" spans="1:17" ht="15.75" hidden="1" thickTop="1" x14ac:dyDescent="0.25">
      <c r="A464" s="1" t="s">
        <v>43</v>
      </c>
    </row>
    <row r="465" spans="1:17" ht="25.15" customHeight="1" thickTop="1" thickBot="1" x14ac:dyDescent="0.3">
      <c r="A465" s="1">
        <v>8</v>
      </c>
      <c r="B465" s="35" t="s">
        <v>275</v>
      </c>
      <c r="C465" s="53" t="s">
        <v>276</v>
      </c>
      <c r="D465" s="53"/>
      <c r="E465" s="53"/>
      <c r="J465" s="6"/>
      <c r="K465" s="1"/>
    </row>
    <row r="466" spans="1:17" ht="15.75" hidden="1" thickBot="1" x14ac:dyDescent="0.3">
      <c r="A466" s="1" t="s">
        <v>45</v>
      </c>
    </row>
    <row r="467" spans="1:17" ht="15.75" hidden="1" thickBot="1" x14ac:dyDescent="0.3">
      <c r="A467" s="1" t="s">
        <v>46</v>
      </c>
    </row>
    <row r="468" spans="1:17" ht="25.5" thickTop="1" thickBot="1" x14ac:dyDescent="0.3">
      <c r="A468" s="1">
        <v>9</v>
      </c>
      <c r="B468" s="35" t="s">
        <v>277</v>
      </c>
      <c r="C468" s="88" t="s">
        <v>278</v>
      </c>
      <c r="D468" s="89"/>
      <c r="E468" s="89"/>
      <c r="F468" s="37" t="s">
        <v>73</v>
      </c>
      <c r="G468" s="42">
        <v>10</v>
      </c>
      <c r="H468" s="41"/>
      <c r="I468" s="41"/>
      <c r="J468" s="7">
        <f>IF(AND(G468= "",H468= ""), 0, ROUND(ROUND(I468, 2) * ROUND(IF(H468="",G468,H468),  2), 2))</f>
        <v>0</v>
      </c>
      <c r="K468" s="1"/>
      <c r="M468" s="8">
        <v>0.2</v>
      </c>
      <c r="Q468" s="1">
        <v>29</v>
      </c>
    </row>
    <row r="469" spans="1:17" ht="15.75" hidden="1" thickTop="1" x14ac:dyDescent="0.25">
      <c r="A469" s="1" t="s">
        <v>42</v>
      </c>
    </row>
    <row r="470" spans="1:17" ht="15.75" hidden="1" thickTop="1" x14ac:dyDescent="0.25">
      <c r="A470" s="1" t="s">
        <v>43</v>
      </c>
    </row>
    <row r="471" spans="1:17" ht="25.5" thickTop="1" thickBot="1" x14ac:dyDescent="0.3">
      <c r="A471" s="1">
        <v>8</v>
      </c>
      <c r="B471" s="35" t="s">
        <v>279</v>
      </c>
      <c r="C471" s="53" t="s">
        <v>280</v>
      </c>
      <c r="D471" s="53"/>
      <c r="E471" s="53"/>
      <c r="J471" s="6"/>
      <c r="K471" s="1"/>
    </row>
    <row r="472" spans="1:17" ht="15.75" hidden="1" thickBot="1" x14ac:dyDescent="0.3">
      <c r="A472" s="1" t="s">
        <v>45</v>
      </c>
    </row>
    <row r="473" spans="1:17" ht="15.75" hidden="1" thickBot="1" x14ac:dyDescent="0.3">
      <c r="A473" s="1" t="s">
        <v>46</v>
      </c>
    </row>
    <row r="474" spans="1:17" ht="27.2" customHeight="1" thickTop="1" thickBot="1" x14ac:dyDescent="0.3">
      <c r="A474" s="1">
        <v>9</v>
      </c>
      <c r="B474" s="35" t="s">
        <v>281</v>
      </c>
      <c r="C474" s="88" t="s">
        <v>282</v>
      </c>
      <c r="D474" s="89"/>
      <c r="E474" s="89"/>
      <c r="F474" s="37" t="s">
        <v>5</v>
      </c>
      <c r="G474" s="42">
        <v>36</v>
      </c>
      <c r="H474" s="41"/>
      <c r="I474" s="41"/>
      <c r="J474" s="7">
        <f>IF(AND(G474= "",H474= ""), 0, ROUND(ROUND(I474, 2) * ROUND(IF(H474="",G474,H474),  2), 2))</f>
        <v>0</v>
      </c>
      <c r="K474" s="1"/>
      <c r="M474" s="8">
        <v>0.2</v>
      </c>
      <c r="Q474" s="1">
        <v>29</v>
      </c>
    </row>
    <row r="475" spans="1:17" ht="15.75" hidden="1" thickTop="1" x14ac:dyDescent="0.25">
      <c r="A475" s="1" t="s">
        <v>42</v>
      </c>
    </row>
    <row r="476" spans="1:17" ht="15.75" hidden="1" thickTop="1" x14ac:dyDescent="0.25">
      <c r="A476" s="1" t="s">
        <v>43</v>
      </c>
    </row>
    <row r="477" spans="1:17" ht="25.5" thickTop="1" thickBot="1" x14ac:dyDescent="0.3">
      <c r="A477" s="1">
        <v>8</v>
      </c>
      <c r="B477" s="35" t="s">
        <v>283</v>
      </c>
      <c r="C477" s="53" t="s">
        <v>99</v>
      </c>
      <c r="D477" s="53"/>
      <c r="E477" s="53"/>
      <c r="J477" s="6"/>
      <c r="K477" s="1"/>
    </row>
    <row r="478" spans="1:17" ht="15.75" hidden="1" thickBot="1" x14ac:dyDescent="0.3">
      <c r="A478" s="1" t="s">
        <v>45</v>
      </c>
    </row>
    <row r="479" spans="1:17" ht="15.75" hidden="1" thickBot="1" x14ac:dyDescent="0.3">
      <c r="A479" s="1" t="s">
        <v>70</v>
      </c>
    </row>
    <row r="480" spans="1:17" ht="15.75" hidden="1" thickBot="1" x14ac:dyDescent="0.3">
      <c r="A480" s="1" t="s">
        <v>100</v>
      </c>
    </row>
    <row r="481" spans="1:17" ht="15.75" hidden="1" thickBot="1" x14ac:dyDescent="0.3">
      <c r="A481" s="1" t="s">
        <v>101</v>
      </c>
    </row>
    <row r="482" spans="1:17" ht="15.75" hidden="1" thickBot="1" x14ac:dyDescent="0.3">
      <c r="A482" s="1" t="s">
        <v>46</v>
      </c>
    </row>
    <row r="483" spans="1:17" ht="25.5" thickTop="1" thickBot="1" x14ac:dyDescent="0.3">
      <c r="A483" s="1">
        <v>9</v>
      </c>
      <c r="B483" s="35" t="s">
        <v>284</v>
      </c>
      <c r="C483" s="88" t="s">
        <v>103</v>
      </c>
      <c r="D483" s="89"/>
      <c r="E483" s="89"/>
      <c r="F483" s="37" t="s">
        <v>104</v>
      </c>
      <c r="G483" s="39">
        <v>6000</v>
      </c>
      <c r="H483" s="40"/>
      <c r="I483" s="41"/>
      <c r="J483" s="7">
        <f>IF(AND(G483= "",H483= ""), 0, ROUND(ROUND(I483, 2) * ROUND(IF(H483="",G483,H483),  0), 2))</f>
        <v>0</v>
      </c>
      <c r="K483" s="1"/>
      <c r="M483" s="8">
        <v>0.2</v>
      </c>
      <c r="Q483" s="1">
        <v>29</v>
      </c>
    </row>
    <row r="484" spans="1:17" ht="16.5" hidden="1" thickTop="1" thickBot="1" x14ac:dyDescent="0.3">
      <c r="A484" s="1" t="s">
        <v>42</v>
      </c>
    </row>
    <row r="485" spans="1:17" ht="25.5" thickTop="1" thickBot="1" x14ac:dyDescent="0.3">
      <c r="A485" s="1">
        <v>9</v>
      </c>
      <c r="B485" s="35" t="s">
        <v>285</v>
      </c>
      <c r="C485" s="88" t="s">
        <v>107</v>
      </c>
      <c r="D485" s="89"/>
      <c r="E485" s="89"/>
      <c r="F485" s="37" t="s">
        <v>104</v>
      </c>
      <c r="G485" s="39">
        <v>7900</v>
      </c>
      <c r="H485" s="40"/>
      <c r="I485" s="41"/>
      <c r="J485" s="7">
        <f>IF(AND(G485= "",H485= ""), 0, ROUND(ROUND(I485, 2) * ROUND(IF(H485="",G485,H485),  0), 2))</f>
        <v>0</v>
      </c>
      <c r="K485" s="1"/>
      <c r="M485" s="8">
        <v>0.2</v>
      </c>
      <c r="Q485" s="1">
        <v>29</v>
      </c>
    </row>
    <row r="486" spans="1:17" ht="15.75" hidden="1" thickTop="1" x14ac:dyDescent="0.25">
      <c r="A486" s="1" t="s">
        <v>42</v>
      </c>
    </row>
    <row r="487" spans="1:17" ht="15.75" hidden="1" thickTop="1" x14ac:dyDescent="0.25">
      <c r="A487" s="1" t="s">
        <v>43</v>
      </c>
    </row>
    <row r="488" spans="1:17" ht="15.75" thickTop="1" x14ac:dyDescent="0.25">
      <c r="A488" s="1" t="s">
        <v>136</v>
      </c>
      <c r="B488" s="35"/>
      <c r="C488" s="52"/>
      <c r="D488" s="52"/>
      <c r="E488" s="52"/>
      <c r="J488" s="6"/>
    </row>
    <row r="489" spans="1:17" x14ac:dyDescent="0.25">
      <c r="B489" s="35"/>
      <c r="C489" s="76" t="s">
        <v>201</v>
      </c>
      <c r="D489" s="77"/>
      <c r="E489" s="77"/>
      <c r="F489" s="74"/>
      <c r="G489" s="74"/>
      <c r="H489" s="74"/>
      <c r="I489" s="74"/>
      <c r="J489" s="75"/>
    </row>
    <row r="490" spans="1:17" x14ac:dyDescent="0.25">
      <c r="B490" s="35"/>
      <c r="C490" s="79"/>
      <c r="D490" s="45"/>
      <c r="E490" s="45"/>
      <c r="F490" s="45"/>
      <c r="G490" s="45"/>
      <c r="H490" s="45"/>
      <c r="I490" s="45"/>
      <c r="J490" s="78"/>
    </row>
    <row r="491" spans="1:17" x14ac:dyDescent="0.25">
      <c r="B491" s="35"/>
      <c r="C491" s="82" t="s">
        <v>61</v>
      </c>
      <c r="D491" s="83"/>
      <c r="E491" s="83"/>
      <c r="F491" s="80">
        <f>SUMIF(K347:K488, IF(K346="","",K346), J347:J488)</f>
        <v>0</v>
      </c>
      <c r="G491" s="80"/>
      <c r="H491" s="80"/>
      <c r="I491" s="80"/>
      <c r="J491" s="81"/>
    </row>
    <row r="492" spans="1:17" ht="16.899999999999999" customHeight="1" x14ac:dyDescent="0.25">
      <c r="B492" s="35"/>
      <c r="C492" s="82" t="s">
        <v>62</v>
      </c>
      <c r="D492" s="83"/>
      <c r="E492" s="83"/>
      <c r="F492" s="80">
        <f>ROUND(SUMIF(K347:K488, IF(K346="","",K346), J347:J488) * 0.2, 2)</f>
        <v>0</v>
      </c>
      <c r="G492" s="80"/>
      <c r="H492" s="80"/>
      <c r="I492" s="80"/>
      <c r="J492" s="81"/>
    </row>
    <row r="493" spans="1:17" x14ac:dyDescent="0.25">
      <c r="B493" s="35"/>
      <c r="C493" s="86" t="s">
        <v>63</v>
      </c>
      <c r="D493" s="87"/>
      <c r="E493" s="87"/>
      <c r="F493" s="84">
        <f>SUM(F491:F492)</f>
        <v>0</v>
      </c>
      <c r="G493" s="84"/>
      <c r="H493" s="84"/>
      <c r="I493" s="84"/>
      <c r="J493" s="85"/>
    </row>
    <row r="494" spans="1:17" x14ac:dyDescent="0.25">
      <c r="A494" s="1" t="s">
        <v>108</v>
      </c>
      <c r="B494" s="35"/>
      <c r="C494" s="52"/>
      <c r="D494" s="52"/>
      <c r="E494" s="52"/>
      <c r="J494" s="6"/>
    </row>
    <row r="495" spans="1:17" x14ac:dyDescent="0.25">
      <c r="B495" s="35"/>
      <c r="C495" s="76" t="s">
        <v>110</v>
      </c>
      <c r="D495" s="77"/>
      <c r="E495" s="77"/>
      <c r="F495" s="74"/>
      <c r="G495" s="74"/>
      <c r="H495" s="74"/>
      <c r="I495" s="74"/>
      <c r="J495" s="75"/>
    </row>
    <row r="496" spans="1:17" x14ac:dyDescent="0.25">
      <c r="B496" s="35"/>
      <c r="C496" s="79"/>
      <c r="D496" s="45"/>
      <c r="E496" s="45"/>
      <c r="F496" s="45"/>
      <c r="G496" s="45"/>
      <c r="H496" s="45"/>
      <c r="I496" s="45"/>
      <c r="J496" s="78"/>
    </row>
    <row r="497" spans="1:17" x14ac:dyDescent="0.25">
      <c r="B497" s="35"/>
      <c r="C497" s="82" t="s">
        <v>61</v>
      </c>
      <c r="D497" s="83"/>
      <c r="E497" s="83"/>
      <c r="F497" s="80">
        <f>SUMIF(K156:K494, IF(K155="","",K155), J156:J494)</f>
        <v>0</v>
      </c>
      <c r="G497" s="80"/>
      <c r="H497" s="80"/>
      <c r="I497" s="80"/>
      <c r="J497" s="81"/>
    </row>
    <row r="498" spans="1:17" ht="16.899999999999999" customHeight="1" x14ac:dyDescent="0.25">
      <c r="B498" s="35"/>
      <c r="C498" s="82" t="s">
        <v>62</v>
      </c>
      <c r="D498" s="83"/>
      <c r="E498" s="83"/>
      <c r="F498" s="80">
        <f>ROUND(SUMIF(K156:K494, IF(K155="","",K155), J156:J494) * 0.2, 2)</f>
        <v>0</v>
      </c>
      <c r="G498" s="80"/>
      <c r="H498" s="80"/>
      <c r="I498" s="80"/>
      <c r="J498" s="81"/>
    </row>
    <row r="499" spans="1:17" x14ac:dyDescent="0.25">
      <c r="B499" s="35"/>
      <c r="C499" s="86" t="s">
        <v>63</v>
      </c>
      <c r="D499" s="87"/>
      <c r="E499" s="87"/>
      <c r="F499" s="84">
        <f>SUM(F497:F498)</f>
        <v>0</v>
      </c>
      <c r="G499" s="84"/>
      <c r="H499" s="84"/>
      <c r="I499" s="84"/>
      <c r="J499" s="85"/>
    </row>
    <row r="500" spans="1:17" x14ac:dyDescent="0.25">
      <c r="A500" s="1">
        <v>5</v>
      </c>
      <c r="B500" s="35" t="s">
        <v>286</v>
      </c>
      <c r="C500" s="83" t="s">
        <v>287</v>
      </c>
      <c r="D500" s="83"/>
      <c r="E500" s="83"/>
      <c r="F500" s="23"/>
      <c r="G500" s="23"/>
      <c r="H500" s="23"/>
      <c r="I500" s="23"/>
      <c r="J500" s="10"/>
      <c r="K500" s="1"/>
    </row>
    <row r="501" spans="1:17" hidden="1" x14ac:dyDescent="0.25">
      <c r="A501" s="1" t="s">
        <v>288</v>
      </c>
    </row>
    <row r="502" spans="1:17" hidden="1" x14ac:dyDescent="0.25">
      <c r="A502" s="1" t="s">
        <v>288</v>
      </c>
    </row>
    <row r="503" spans="1:17" ht="25.15" customHeight="1" thickBot="1" x14ac:dyDescent="0.3">
      <c r="A503" s="1">
        <v>8</v>
      </c>
      <c r="B503" s="35" t="s">
        <v>289</v>
      </c>
      <c r="C503" s="53" t="s">
        <v>290</v>
      </c>
      <c r="D503" s="53"/>
      <c r="E503" s="53"/>
      <c r="J503" s="6"/>
      <c r="K503" s="1"/>
    </row>
    <row r="504" spans="1:17" ht="15.75" hidden="1" thickBot="1" x14ac:dyDescent="0.3">
      <c r="A504" s="1" t="s">
        <v>45</v>
      </c>
    </row>
    <row r="505" spans="1:17" ht="15.75" hidden="1" thickBot="1" x14ac:dyDescent="0.3">
      <c r="A505" s="1" t="s">
        <v>70</v>
      </c>
    </row>
    <row r="506" spans="1:17" ht="15.75" hidden="1" thickBot="1" x14ac:dyDescent="0.3">
      <c r="A506" s="1" t="s">
        <v>46</v>
      </c>
    </row>
    <row r="507" spans="1:17" ht="27.2" customHeight="1" thickTop="1" thickBot="1" x14ac:dyDescent="0.3">
      <c r="A507" s="1">
        <v>9</v>
      </c>
      <c r="B507" s="35" t="s">
        <v>291</v>
      </c>
      <c r="C507" s="88" t="s">
        <v>292</v>
      </c>
      <c r="D507" s="89"/>
      <c r="E507" s="89"/>
      <c r="F507" s="37" t="s">
        <v>5</v>
      </c>
      <c r="G507" s="42">
        <v>90</v>
      </c>
      <c r="H507" s="41"/>
      <c r="I507" s="41"/>
      <c r="J507" s="7">
        <f>IF(AND(G507= "",H507= ""), 0, ROUND(ROUND(I507, 2) * ROUND(IF(H507="",G507,H507),  2), 2))</f>
        <v>0</v>
      </c>
      <c r="K507" s="1"/>
      <c r="M507" s="8">
        <v>0.2</v>
      </c>
      <c r="Q507" s="1">
        <v>29</v>
      </c>
    </row>
    <row r="508" spans="1:17" ht="15.75" hidden="1" thickTop="1" x14ac:dyDescent="0.25">
      <c r="A508" s="1" t="s">
        <v>79</v>
      </c>
    </row>
    <row r="509" spans="1:17" ht="15.75" hidden="1" thickTop="1" x14ac:dyDescent="0.25">
      <c r="A509" s="1" t="s">
        <v>42</v>
      </c>
    </row>
    <row r="510" spans="1:17" ht="15.75" hidden="1" thickTop="1" x14ac:dyDescent="0.25">
      <c r="A510" s="1" t="s">
        <v>43</v>
      </c>
    </row>
    <row r="511" spans="1:17" ht="16.5" thickTop="1" thickBot="1" x14ac:dyDescent="0.3">
      <c r="A511" s="1">
        <v>8</v>
      </c>
      <c r="B511" s="35" t="s">
        <v>293</v>
      </c>
      <c r="C511" s="53" t="s">
        <v>141</v>
      </c>
      <c r="D511" s="53"/>
      <c r="E511" s="53"/>
      <c r="J511" s="6"/>
      <c r="K511" s="1"/>
    </row>
    <row r="512" spans="1:17" ht="15.75" hidden="1" thickBot="1" x14ac:dyDescent="0.3">
      <c r="A512" s="1" t="s">
        <v>45</v>
      </c>
    </row>
    <row r="513" spans="1:17" ht="15.75" hidden="1" thickBot="1" x14ac:dyDescent="0.3">
      <c r="A513" s="1" t="s">
        <v>46</v>
      </c>
    </row>
    <row r="514" spans="1:17" ht="16.5" thickTop="1" thickBot="1" x14ac:dyDescent="0.3">
      <c r="A514" s="1">
        <v>9</v>
      </c>
      <c r="B514" s="35" t="s">
        <v>294</v>
      </c>
      <c r="C514" s="88" t="s">
        <v>143</v>
      </c>
      <c r="D514" s="89"/>
      <c r="E514" s="89"/>
      <c r="F514" s="37" t="s">
        <v>78</v>
      </c>
      <c r="G514" s="42">
        <v>15</v>
      </c>
      <c r="H514" s="41"/>
      <c r="I514" s="41"/>
      <c r="J514" s="7">
        <f>IF(AND(G514= "",H514= ""), 0, ROUND(ROUND(I514, 2) * ROUND(IF(H514="",G514,H514),  2), 2))</f>
        <v>0</v>
      </c>
      <c r="K514" s="1"/>
      <c r="M514" s="8">
        <v>0.2</v>
      </c>
      <c r="Q514" s="1">
        <v>29</v>
      </c>
    </row>
    <row r="515" spans="1:17" ht="15.75" hidden="1" thickTop="1" x14ac:dyDescent="0.25">
      <c r="A515" s="1" t="s">
        <v>79</v>
      </c>
    </row>
    <row r="516" spans="1:17" ht="15.75" hidden="1" thickTop="1" x14ac:dyDescent="0.25">
      <c r="A516" s="1" t="s">
        <v>79</v>
      </c>
    </row>
    <row r="517" spans="1:17" ht="15.75" hidden="1" thickTop="1" x14ac:dyDescent="0.25">
      <c r="A517" s="1" t="s">
        <v>79</v>
      </c>
    </row>
    <row r="518" spans="1:17" ht="15.75" hidden="1" thickTop="1" x14ac:dyDescent="0.25">
      <c r="A518" s="1" t="s">
        <v>79</v>
      </c>
    </row>
    <row r="519" spans="1:17" ht="15.75" hidden="1" thickTop="1" x14ac:dyDescent="0.25">
      <c r="A519" s="1" t="s">
        <v>42</v>
      </c>
    </row>
    <row r="520" spans="1:17" ht="15.75" hidden="1" thickTop="1" x14ac:dyDescent="0.25">
      <c r="A520" s="1" t="s">
        <v>43</v>
      </c>
    </row>
    <row r="521" spans="1:17" ht="27.2" customHeight="1" thickTop="1" thickBot="1" x14ac:dyDescent="0.3">
      <c r="A521" s="1">
        <v>8</v>
      </c>
      <c r="B521" s="35" t="s">
        <v>295</v>
      </c>
      <c r="C521" s="53" t="s">
        <v>145</v>
      </c>
      <c r="D521" s="53"/>
      <c r="E521" s="53"/>
      <c r="J521" s="6"/>
      <c r="K521" s="1"/>
    </row>
    <row r="522" spans="1:17" ht="15.75" hidden="1" thickBot="1" x14ac:dyDescent="0.3">
      <c r="A522" s="1" t="s">
        <v>45</v>
      </c>
    </row>
    <row r="523" spans="1:17" ht="15.75" hidden="1" thickBot="1" x14ac:dyDescent="0.3">
      <c r="A523" s="1" t="s">
        <v>46</v>
      </c>
    </row>
    <row r="524" spans="1:17" ht="27.2" customHeight="1" thickTop="1" thickBot="1" x14ac:dyDescent="0.3">
      <c r="A524" s="1">
        <v>9</v>
      </c>
      <c r="B524" s="35" t="s">
        <v>296</v>
      </c>
      <c r="C524" s="88" t="s">
        <v>147</v>
      </c>
      <c r="D524" s="89"/>
      <c r="E524" s="89"/>
      <c r="F524" s="37" t="s">
        <v>78</v>
      </c>
      <c r="G524" s="42">
        <v>1</v>
      </c>
      <c r="H524" s="41"/>
      <c r="I524" s="41"/>
      <c r="J524" s="7">
        <f>IF(AND(G524= "",H524= ""), 0, ROUND(ROUND(I524, 2) * ROUND(IF(H524="",G524,H524),  2), 2))</f>
        <v>0</v>
      </c>
      <c r="K524" s="1"/>
      <c r="M524" s="8">
        <v>0.2</v>
      </c>
      <c r="Q524" s="1">
        <v>29</v>
      </c>
    </row>
    <row r="525" spans="1:17" ht="15.75" hidden="1" thickTop="1" x14ac:dyDescent="0.25">
      <c r="A525" s="1" t="s">
        <v>42</v>
      </c>
    </row>
    <row r="526" spans="1:17" ht="15.75" hidden="1" thickTop="1" x14ac:dyDescent="0.25">
      <c r="A526" s="1" t="s">
        <v>43</v>
      </c>
    </row>
    <row r="527" spans="1:17" ht="16.5" thickTop="1" thickBot="1" x14ac:dyDescent="0.3">
      <c r="A527" s="1">
        <v>8</v>
      </c>
      <c r="B527" s="35" t="s">
        <v>297</v>
      </c>
      <c r="C527" s="53" t="s">
        <v>149</v>
      </c>
      <c r="D527" s="53"/>
      <c r="E527" s="53"/>
      <c r="J527" s="6"/>
      <c r="K527" s="1"/>
    </row>
    <row r="528" spans="1:17" ht="15.75" hidden="1" thickBot="1" x14ac:dyDescent="0.3">
      <c r="A528" s="1" t="s">
        <v>45</v>
      </c>
    </row>
    <row r="529" spans="1:17" ht="15.75" hidden="1" thickBot="1" x14ac:dyDescent="0.3">
      <c r="A529" s="1" t="s">
        <v>46</v>
      </c>
    </row>
    <row r="530" spans="1:17" ht="16.5" thickTop="1" thickBot="1" x14ac:dyDescent="0.3">
      <c r="A530" s="1">
        <v>9</v>
      </c>
      <c r="B530" s="35" t="s">
        <v>298</v>
      </c>
      <c r="C530" s="88" t="s">
        <v>151</v>
      </c>
      <c r="D530" s="89"/>
      <c r="E530" s="89"/>
      <c r="F530" s="37" t="s">
        <v>5</v>
      </c>
      <c r="G530" s="42">
        <v>1.6</v>
      </c>
      <c r="H530" s="41"/>
      <c r="I530" s="41"/>
      <c r="J530" s="7">
        <f>IF(AND(G530= "",H530= ""), 0, ROUND(ROUND(I530, 2) * ROUND(IF(H530="",G530,H530),  2), 2))</f>
        <v>0</v>
      </c>
      <c r="K530" s="1"/>
      <c r="M530" s="8">
        <v>0.2</v>
      </c>
      <c r="Q530" s="1">
        <v>29</v>
      </c>
    </row>
    <row r="531" spans="1:17" ht="15.75" hidden="1" thickTop="1" x14ac:dyDescent="0.25">
      <c r="A531" s="1" t="s">
        <v>42</v>
      </c>
    </row>
    <row r="532" spans="1:17" ht="15.75" hidden="1" thickTop="1" x14ac:dyDescent="0.25">
      <c r="A532" s="1" t="s">
        <v>43</v>
      </c>
    </row>
    <row r="533" spans="1:17" ht="16.5" thickTop="1" thickBot="1" x14ac:dyDescent="0.3">
      <c r="A533" s="1">
        <v>8</v>
      </c>
      <c r="B533" s="35" t="s">
        <v>299</v>
      </c>
      <c r="C533" s="53" t="s">
        <v>153</v>
      </c>
      <c r="D533" s="53"/>
      <c r="E533" s="53"/>
      <c r="J533" s="6"/>
      <c r="K533" s="1"/>
    </row>
    <row r="534" spans="1:17" ht="15.75" hidden="1" thickBot="1" x14ac:dyDescent="0.3">
      <c r="A534" s="1" t="s">
        <v>45</v>
      </c>
    </row>
    <row r="535" spans="1:17" ht="15.75" hidden="1" thickBot="1" x14ac:dyDescent="0.3">
      <c r="A535" s="1" t="s">
        <v>46</v>
      </c>
    </row>
    <row r="536" spans="1:17" ht="27.2" customHeight="1" thickTop="1" thickBot="1" x14ac:dyDescent="0.3">
      <c r="A536" s="1">
        <v>9</v>
      </c>
      <c r="B536" s="35" t="s">
        <v>300</v>
      </c>
      <c r="C536" s="88" t="s">
        <v>155</v>
      </c>
      <c r="D536" s="89"/>
      <c r="E536" s="89"/>
      <c r="F536" s="37" t="s">
        <v>78</v>
      </c>
      <c r="G536" s="42">
        <v>7</v>
      </c>
      <c r="H536" s="41"/>
      <c r="I536" s="41"/>
      <c r="J536" s="7">
        <f>IF(AND(G536= "",H536= ""), 0, ROUND(ROUND(I536, 2) * ROUND(IF(H536="",G536,H536),  2), 2))</f>
        <v>0</v>
      </c>
      <c r="K536" s="1"/>
      <c r="M536" s="8">
        <v>0.2</v>
      </c>
      <c r="Q536" s="1">
        <v>29</v>
      </c>
    </row>
    <row r="537" spans="1:17" ht="15.75" hidden="1" thickTop="1" x14ac:dyDescent="0.25">
      <c r="A537" s="1" t="s">
        <v>42</v>
      </c>
    </row>
    <row r="538" spans="1:17" ht="15.75" hidden="1" thickTop="1" x14ac:dyDescent="0.25">
      <c r="A538" s="1" t="s">
        <v>43</v>
      </c>
    </row>
    <row r="539" spans="1:17" ht="25.15" customHeight="1" thickTop="1" thickBot="1" x14ac:dyDescent="0.3">
      <c r="A539" s="1">
        <v>8</v>
      </c>
      <c r="B539" s="35" t="s">
        <v>301</v>
      </c>
      <c r="C539" s="53" t="s">
        <v>157</v>
      </c>
      <c r="D539" s="53"/>
      <c r="E539" s="53"/>
      <c r="J539" s="6"/>
      <c r="K539" s="1"/>
    </row>
    <row r="540" spans="1:17" ht="15.75" hidden="1" thickBot="1" x14ac:dyDescent="0.3">
      <c r="A540" s="1" t="s">
        <v>45</v>
      </c>
    </row>
    <row r="541" spans="1:17" ht="15.75" hidden="1" thickBot="1" x14ac:dyDescent="0.3">
      <c r="A541" s="1" t="s">
        <v>46</v>
      </c>
    </row>
    <row r="542" spans="1:17" ht="16.5" thickTop="1" thickBot="1" x14ac:dyDescent="0.3">
      <c r="A542" s="1">
        <v>9</v>
      </c>
      <c r="B542" s="35" t="s">
        <v>302</v>
      </c>
      <c r="C542" s="88" t="s">
        <v>159</v>
      </c>
      <c r="D542" s="89"/>
      <c r="E542" s="89"/>
      <c r="F542" s="37" t="s">
        <v>73</v>
      </c>
      <c r="G542" s="42">
        <v>2</v>
      </c>
      <c r="H542" s="41"/>
      <c r="I542" s="41"/>
      <c r="J542" s="7">
        <f>IF(AND(G542= "",H542= ""), 0, ROUND(ROUND(I542, 2) * ROUND(IF(H542="",G542,H542),  2), 2))</f>
        <v>0</v>
      </c>
      <c r="K542" s="1"/>
      <c r="M542" s="8">
        <v>0.2</v>
      </c>
      <c r="Q542" s="1">
        <v>29</v>
      </c>
    </row>
    <row r="543" spans="1:17" ht="15.75" hidden="1" thickTop="1" x14ac:dyDescent="0.25">
      <c r="A543" s="1" t="s">
        <v>42</v>
      </c>
    </row>
    <row r="544" spans="1:17" ht="15.75" hidden="1" thickTop="1" x14ac:dyDescent="0.25">
      <c r="A544" s="1" t="s">
        <v>43</v>
      </c>
    </row>
    <row r="545" spans="1:17" ht="16.5" thickTop="1" thickBot="1" x14ac:dyDescent="0.3">
      <c r="A545" s="1">
        <v>8</v>
      </c>
      <c r="B545" s="35" t="s">
        <v>303</v>
      </c>
      <c r="C545" s="53" t="s">
        <v>161</v>
      </c>
      <c r="D545" s="53"/>
      <c r="E545" s="53"/>
      <c r="J545" s="6"/>
      <c r="K545" s="1"/>
    </row>
    <row r="546" spans="1:17" ht="15.75" hidden="1" thickBot="1" x14ac:dyDescent="0.3">
      <c r="A546" s="1" t="s">
        <v>45</v>
      </c>
    </row>
    <row r="547" spans="1:17" ht="15.75" hidden="1" thickBot="1" x14ac:dyDescent="0.3">
      <c r="A547" s="1" t="s">
        <v>70</v>
      </c>
    </row>
    <row r="548" spans="1:17" ht="15.75" hidden="1" thickBot="1" x14ac:dyDescent="0.3">
      <c r="A548" s="1" t="s">
        <v>46</v>
      </c>
    </row>
    <row r="549" spans="1:17" ht="27.2" customHeight="1" thickTop="1" thickBot="1" x14ac:dyDescent="0.3">
      <c r="A549" s="1">
        <v>9</v>
      </c>
      <c r="B549" s="35" t="s">
        <v>304</v>
      </c>
      <c r="C549" s="88" t="s">
        <v>163</v>
      </c>
      <c r="D549" s="89"/>
      <c r="E549" s="89"/>
      <c r="F549" s="37" t="s">
        <v>78</v>
      </c>
      <c r="G549" s="42">
        <v>1.3</v>
      </c>
      <c r="H549" s="41"/>
      <c r="I549" s="41"/>
      <c r="J549" s="7">
        <f>IF(AND(G549= "",H549= ""), 0, ROUND(ROUND(I549, 2) * ROUND(IF(H549="",G549,H549),  2), 2))</f>
        <v>0</v>
      </c>
      <c r="K549" s="1"/>
      <c r="M549" s="8">
        <v>0.2</v>
      </c>
      <c r="Q549" s="1">
        <v>29</v>
      </c>
    </row>
    <row r="550" spans="1:17" ht="15.75" hidden="1" thickTop="1" x14ac:dyDescent="0.25">
      <c r="A550" s="1" t="s">
        <v>42</v>
      </c>
    </row>
    <row r="551" spans="1:17" ht="15.75" hidden="1" thickTop="1" x14ac:dyDescent="0.25">
      <c r="A551" s="1" t="s">
        <v>43</v>
      </c>
    </row>
    <row r="552" spans="1:17" ht="16.5" thickTop="1" thickBot="1" x14ac:dyDescent="0.3">
      <c r="A552" s="1">
        <v>8</v>
      </c>
      <c r="B552" s="35" t="s">
        <v>305</v>
      </c>
      <c r="C552" s="53" t="s">
        <v>165</v>
      </c>
      <c r="D552" s="53"/>
      <c r="E552" s="53"/>
      <c r="J552" s="6"/>
      <c r="K552" s="1"/>
    </row>
    <row r="553" spans="1:17" ht="15.75" hidden="1" thickBot="1" x14ac:dyDescent="0.3">
      <c r="A553" s="1" t="s">
        <v>45</v>
      </c>
    </row>
    <row r="554" spans="1:17" ht="15.75" hidden="1" thickBot="1" x14ac:dyDescent="0.3">
      <c r="A554" s="1" t="s">
        <v>46</v>
      </c>
    </row>
    <row r="555" spans="1:17" ht="39.4" customHeight="1" thickTop="1" thickBot="1" x14ac:dyDescent="0.3">
      <c r="A555" s="1">
        <v>9</v>
      </c>
      <c r="B555" s="35" t="s">
        <v>306</v>
      </c>
      <c r="C555" s="88" t="s">
        <v>167</v>
      </c>
      <c r="D555" s="89"/>
      <c r="E555" s="89"/>
      <c r="F555" s="37" t="s">
        <v>78</v>
      </c>
      <c r="G555" s="42">
        <v>2.4</v>
      </c>
      <c r="H555" s="41"/>
      <c r="I555" s="41"/>
      <c r="J555" s="7">
        <f>IF(AND(G555= "",H555= ""), 0, ROUND(ROUND(I555, 2) * ROUND(IF(H555="",G555,H555),  2), 2))</f>
        <v>0</v>
      </c>
      <c r="K555" s="1"/>
      <c r="M555" s="8">
        <v>0.2</v>
      </c>
      <c r="Q555" s="1">
        <v>29</v>
      </c>
    </row>
    <row r="556" spans="1:17" ht="15.75" hidden="1" thickTop="1" x14ac:dyDescent="0.25">
      <c r="A556" s="1" t="s">
        <v>42</v>
      </c>
    </row>
    <row r="557" spans="1:17" ht="15.75" hidden="1" thickTop="1" x14ac:dyDescent="0.25">
      <c r="A557" s="1" t="s">
        <v>43</v>
      </c>
    </row>
    <row r="558" spans="1:17" ht="25.15" customHeight="1" thickTop="1" thickBot="1" x14ac:dyDescent="0.3">
      <c r="A558" s="1">
        <v>8</v>
      </c>
      <c r="B558" s="35" t="s">
        <v>307</v>
      </c>
      <c r="C558" s="53" t="s">
        <v>308</v>
      </c>
      <c r="D558" s="53"/>
      <c r="E558" s="53"/>
      <c r="J558" s="6"/>
      <c r="K558" s="1"/>
    </row>
    <row r="559" spans="1:17" ht="15.75" hidden="1" thickBot="1" x14ac:dyDescent="0.3">
      <c r="A559" s="1" t="s">
        <v>45</v>
      </c>
    </row>
    <row r="560" spans="1:17" ht="15.75" hidden="1" thickBot="1" x14ac:dyDescent="0.3">
      <c r="A560" s="1" t="s">
        <v>46</v>
      </c>
    </row>
    <row r="561" spans="1:17" ht="51.75" customHeight="1" thickTop="1" thickBot="1" x14ac:dyDescent="0.3">
      <c r="A561" s="1">
        <v>9</v>
      </c>
      <c r="B561" s="35" t="s">
        <v>309</v>
      </c>
      <c r="C561" s="88" t="s">
        <v>310</v>
      </c>
      <c r="D561" s="89"/>
      <c r="E561" s="89"/>
      <c r="F561" s="37" t="s">
        <v>5</v>
      </c>
      <c r="G561" s="42">
        <v>57</v>
      </c>
      <c r="H561" s="41"/>
      <c r="I561" s="41"/>
      <c r="J561" s="7">
        <f>IF(AND(G561= "",H561= ""), 0, ROUND(ROUND(I561, 2) * ROUND(IF(H561="",G561,H561),  2), 2))</f>
        <v>0</v>
      </c>
      <c r="K561" s="1"/>
      <c r="M561" s="8">
        <v>0.2</v>
      </c>
      <c r="Q561" s="1">
        <v>29</v>
      </c>
    </row>
    <row r="562" spans="1:17" ht="16.5" hidden="1" thickTop="1" thickBot="1" x14ac:dyDescent="0.3">
      <c r="A562" s="1" t="s">
        <v>42</v>
      </c>
    </row>
    <row r="563" spans="1:17" ht="16.5" thickTop="1" thickBot="1" x14ac:dyDescent="0.3">
      <c r="A563" s="1">
        <v>9</v>
      </c>
      <c r="B563" s="35" t="s">
        <v>311</v>
      </c>
      <c r="C563" s="88" t="s">
        <v>258</v>
      </c>
      <c r="D563" s="89"/>
      <c r="E563" s="89"/>
      <c r="F563" s="37" t="s">
        <v>5</v>
      </c>
      <c r="G563" s="42">
        <v>370</v>
      </c>
      <c r="H563" s="41"/>
      <c r="I563" s="41"/>
      <c r="J563" s="7">
        <f>IF(AND(G563= "",H563= ""), 0, ROUND(ROUND(I563, 2) * ROUND(IF(H563="",G563,H563),  2), 2))</f>
        <v>0</v>
      </c>
      <c r="K563" s="1"/>
      <c r="M563" s="8">
        <v>0.2</v>
      </c>
      <c r="Q563" s="1">
        <v>29</v>
      </c>
    </row>
    <row r="564" spans="1:17" ht="15.75" hidden="1" thickTop="1" x14ac:dyDescent="0.25">
      <c r="A564" s="1" t="s">
        <v>42</v>
      </c>
    </row>
    <row r="565" spans="1:17" ht="15.75" hidden="1" thickTop="1" x14ac:dyDescent="0.25">
      <c r="A565" s="1" t="s">
        <v>43</v>
      </c>
    </row>
    <row r="566" spans="1:17" ht="16.5" thickTop="1" thickBot="1" x14ac:dyDescent="0.3">
      <c r="A566" s="1">
        <v>8</v>
      </c>
      <c r="B566" s="35" t="s">
        <v>312</v>
      </c>
      <c r="C566" s="53" t="s">
        <v>313</v>
      </c>
      <c r="D566" s="53"/>
      <c r="E566" s="53"/>
      <c r="J566" s="6"/>
      <c r="K566" s="1"/>
    </row>
    <row r="567" spans="1:17" ht="15.75" hidden="1" thickBot="1" x14ac:dyDescent="0.3">
      <c r="A567" s="1" t="s">
        <v>45</v>
      </c>
    </row>
    <row r="568" spans="1:17" ht="15.75" hidden="1" thickBot="1" x14ac:dyDescent="0.3">
      <c r="A568" s="1" t="s">
        <v>70</v>
      </c>
    </row>
    <row r="569" spans="1:17" ht="15.75" hidden="1" thickBot="1" x14ac:dyDescent="0.3">
      <c r="A569" s="1" t="s">
        <v>46</v>
      </c>
    </row>
    <row r="570" spans="1:17" ht="25.5" thickTop="1" thickBot="1" x14ac:dyDescent="0.3">
      <c r="A570" s="1">
        <v>9</v>
      </c>
      <c r="B570" s="35" t="s">
        <v>314</v>
      </c>
      <c r="C570" s="88" t="s">
        <v>315</v>
      </c>
      <c r="D570" s="89"/>
      <c r="E570" s="89"/>
      <c r="F570" s="37" t="s">
        <v>73</v>
      </c>
      <c r="G570" s="42">
        <v>12</v>
      </c>
      <c r="H570" s="41"/>
      <c r="I570" s="41"/>
      <c r="J570" s="7">
        <f>IF(AND(G570= "",H570= ""), 0, ROUND(ROUND(I570, 2) * ROUND(IF(H570="",G570,H570),  2), 2))</f>
        <v>0</v>
      </c>
      <c r="K570" s="1"/>
      <c r="M570" s="8">
        <v>0.2</v>
      </c>
      <c r="Q570" s="1">
        <v>29</v>
      </c>
    </row>
    <row r="571" spans="1:17" ht="15.75" hidden="1" thickTop="1" x14ac:dyDescent="0.25">
      <c r="A571" s="1" t="s">
        <v>42</v>
      </c>
    </row>
    <row r="572" spans="1:17" ht="15.75" hidden="1" thickTop="1" x14ac:dyDescent="0.25">
      <c r="A572" s="1" t="s">
        <v>43</v>
      </c>
    </row>
    <row r="573" spans="1:17" ht="16.5" thickTop="1" thickBot="1" x14ac:dyDescent="0.3">
      <c r="A573" s="1">
        <v>8</v>
      </c>
      <c r="B573" s="35" t="s">
        <v>316</v>
      </c>
      <c r="C573" s="53" t="s">
        <v>99</v>
      </c>
      <c r="D573" s="53"/>
      <c r="E573" s="53"/>
      <c r="J573" s="6"/>
      <c r="K573" s="1"/>
    </row>
    <row r="574" spans="1:17" ht="15.75" hidden="1" thickBot="1" x14ac:dyDescent="0.3">
      <c r="A574" s="1" t="s">
        <v>45</v>
      </c>
    </row>
    <row r="575" spans="1:17" ht="15.75" hidden="1" thickBot="1" x14ac:dyDescent="0.3">
      <c r="A575" s="1" t="s">
        <v>70</v>
      </c>
    </row>
    <row r="576" spans="1:17" ht="15.75" hidden="1" thickBot="1" x14ac:dyDescent="0.3">
      <c r="A576" s="1" t="s">
        <v>100</v>
      </c>
    </row>
    <row r="577" spans="1:17" ht="15.75" hidden="1" thickBot="1" x14ac:dyDescent="0.3">
      <c r="A577" s="1" t="s">
        <v>101</v>
      </c>
    </row>
    <row r="578" spans="1:17" ht="15.75" hidden="1" thickBot="1" x14ac:dyDescent="0.3">
      <c r="A578" s="1" t="s">
        <v>46</v>
      </c>
    </row>
    <row r="579" spans="1:17" ht="25.5" thickTop="1" thickBot="1" x14ac:dyDescent="0.3">
      <c r="A579" s="1">
        <v>9</v>
      </c>
      <c r="B579" s="35" t="s">
        <v>317</v>
      </c>
      <c r="C579" s="88" t="s">
        <v>103</v>
      </c>
      <c r="D579" s="89"/>
      <c r="E579" s="89"/>
      <c r="F579" s="37" t="s">
        <v>104</v>
      </c>
      <c r="G579" s="39">
        <v>700</v>
      </c>
      <c r="H579" s="40"/>
      <c r="I579" s="41"/>
      <c r="J579" s="7">
        <f>IF(AND(G579= "",H579= ""), 0, ROUND(ROUND(I579, 2) * ROUND(IF(H579="",G579,H579),  0), 2))</f>
        <v>0</v>
      </c>
      <c r="K579" s="1"/>
      <c r="M579" s="8">
        <v>0.2</v>
      </c>
      <c r="Q579" s="1">
        <v>29</v>
      </c>
    </row>
    <row r="580" spans="1:17" ht="15.75" hidden="1" thickTop="1" x14ac:dyDescent="0.25">
      <c r="A580" s="1" t="s">
        <v>42</v>
      </c>
    </row>
    <row r="581" spans="1:17" ht="15.75" hidden="1" thickTop="1" x14ac:dyDescent="0.25">
      <c r="A581" s="1" t="s">
        <v>43</v>
      </c>
    </row>
    <row r="582" spans="1:17" ht="15.75" thickTop="1" x14ac:dyDescent="0.25">
      <c r="A582" s="1" t="s">
        <v>108</v>
      </c>
      <c r="B582" s="35"/>
      <c r="C582" s="52"/>
      <c r="D582" s="52"/>
      <c r="E582" s="52"/>
      <c r="J582" s="6"/>
    </row>
    <row r="583" spans="1:17" x14ac:dyDescent="0.25">
      <c r="B583" s="35"/>
      <c r="C583" s="76" t="s">
        <v>287</v>
      </c>
      <c r="D583" s="77"/>
      <c r="E583" s="77"/>
      <c r="F583" s="74"/>
      <c r="G583" s="74"/>
      <c r="H583" s="74"/>
      <c r="I583" s="74"/>
      <c r="J583" s="75"/>
    </row>
    <row r="584" spans="1:17" x14ac:dyDescent="0.25">
      <c r="B584" s="35"/>
      <c r="C584" s="79"/>
      <c r="D584" s="45"/>
      <c r="E584" s="45"/>
      <c r="F584" s="45"/>
      <c r="G584" s="45"/>
      <c r="H584" s="45"/>
      <c r="I584" s="45"/>
      <c r="J584" s="78"/>
    </row>
    <row r="585" spans="1:17" x14ac:dyDescent="0.25">
      <c r="B585" s="35"/>
      <c r="C585" s="82" t="s">
        <v>61</v>
      </c>
      <c r="D585" s="83"/>
      <c r="E585" s="83"/>
      <c r="F585" s="80">
        <f>SUMIF(K501:K582, IF(K500="","",K500), J501:J582)</f>
        <v>0</v>
      </c>
      <c r="G585" s="80"/>
      <c r="H585" s="80"/>
      <c r="I585" s="80"/>
      <c r="J585" s="81"/>
    </row>
    <row r="586" spans="1:17" ht="16.899999999999999" customHeight="1" x14ac:dyDescent="0.25">
      <c r="B586" s="35"/>
      <c r="C586" s="82" t="s">
        <v>62</v>
      </c>
      <c r="D586" s="83"/>
      <c r="E586" s="83"/>
      <c r="F586" s="80">
        <f>ROUND(SUMIF(K501:K582, IF(K500="","",K500), J501:J582) * 0.2, 2)</f>
        <v>0</v>
      </c>
      <c r="G586" s="80"/>
      <c r="H586" s="80"/>
      <c r="I586" s="80"/>
      <c r="J586" s="81"/>
    </row>
    <row r="587" spans="1:17" x14ac:dyDescent="0.25">
      <c r="B587" s="35"/>
      <c r="C587" s="86" t="s">
        <v>63</v>
      </c>
      <c r="D587" s="87"/>
      <c r="E587" s="87"/>
      <c r="F587" s="84">
        <f>SUM(F585:F586)</f>
        <v>0</v>
      </c>
      <c r="G587" s="84"/>
      <c r="H587" s="84"/>
      <c r="I587" s="84"/>
      <c r="J587" s="85"/>
    </row>
    <row r="588" spans="1:17" x14ac:dyDescent="0.25">
      <c r="A588" s="1">
        <v>5</v>
      </c>
      <c r="B588" s="35" t="s">
        <v>318</v>
      </c>
      <c r="C588" s="83" t="s">
        <v>319</v>
      </c>
      <c r="D588" s="83"/>
      <c r="E588" s="83"/>
      <c r="F588" s="23"/>
      <c r="G588" s="23"/>
      <c r="H588" s="23"/>
      <c r="I588" s="23"/>
      <c r="J588" s="10"/>
      <c r="K588" s="1"/>
    </row>
    <row r="589" spans="1:17" ht="25.15" customHeight="1" thickBot="1" x14ac:dyDescent="0.3">
      <c r="A589" s="1">
        <v>8</v>
      </c>
      <c r="B589" s="35" t="s">
        <v>320</v>
      </c>
      <c r="C589" s="53" t="s">
        <v>321</v>
      </c>
      <c r="D589" s="53"/>
      <c r="E589" s="53"/>
      <c r="J589" s="6"/>
      <c r="K589" s="1"/>
    </row>
    <row r="590" spans="1:17" ht="15.75" hidden="1" thickBot="1" x14ac:dyDescent="0.3">
      <c r="A590" s="1" t="s">
        <v>45</v>
      </c>
    </row>
    <row r="591" spans="1:17" ht="15.75" hidden="1" thickBot="1" x14ac:dyDescent="0.3">
      <c r="A591" s="1" t="s">
        <v>70</v>
      </c>
    </row>
    <row r="592" spans="1:17" ht="15.75" hidden="1" thickBot="1" x14ac:dyDescent="0.3">
      <c r="A592" s="1" t="s">
        <v>46</v>
      </c>
    </row>
    <row r="593" spans="1:17" ht="27.2" customHeight="1" thickTop="1" thickBot="1" x14ac:dyDescent="0.3">
      <c r="A593" s="1">
        <v>9</v>
      </c>
      <c r="B593" s="35" t="s">
        <v>322</v>
      </c>
      <c r="C593" s="88" t="s">
        <v>323</v>
      </c>
      <c r="D593" s="89"/>
      <c r="E593" s="89"/>
      <c r="F593" s="37" t="s">
        <v>6</v>
      </c>
      <c r="G593" s="39">
        <v>1</v>
      </c>
      <c r="H593" s="40"/>
      <c r="I593" s="41"/>
      <c r="J593" s="7">
        <f>IF(AND(G593= "",H593= ""), 0, ROUND(ROUND(I593, 2) * ROUND(IF(H593="",G593,H593),  0), 2))</f>
        <v>0</v>
      </c>
      <c r="K593" s="1"/>
      <c r="M593" s="8">
        <v>0.2</v>
      </c>
      <c r="Q593" s="1">
        <v>29</v>
      </c>
    </row>
    <row r="594" spans="1:17" ht="15.75" hidden="1" thickTop="1" x14ac:dyDescent="0.25">
      <c r="A594" s="1" t="s">
        <v>42</v>
      </c>
    </row>
    <row r="595" spans="1:17" ht="15.75" hidden="1" thickTop="1" x14ac:dyDescent="0.25">
      <c r="A595" s="1" t="s">
        <v>43</v>
      </c>
    </row>
    <row r="596" spans="1:17" ht="25.15" customHeight="1" thickTop="1" thickBot="1" x14ac:dyDescent="0.3">
      <c r="A596" s="1">
        <v>8</v>
      </c>
      <c r="B596" s="35" t="s">
        <v>324</v>
      </c>
      <c r="C596" s="53" t="s">
        <v>325</v>
      </c>
      <c r="D596" s="53"/>
      <c r="E596" s="53"/>
      <c r="J596" s="6"/>
      <c r="K596" s="1"/>
    </row>
    <row r="597" spans="1:17" ht="15.75" hidden="1" thickBot="1" x14ac:dyDescent="0.3">
      <c r="A597" s="1" t="s">
        <v>45</v>
      </c>
    </row>
    <row r="598" spans="1:17" ht="15.75" hidden="1" thickBot="1" x14ac:dyDescent="0.3">
      <c r="A598" s="1" t="s">
        <v>70</v>
      </c>
    </row>
    <row r="599" spans="1:17" ht="15.75" hidden="1" thickBot="1" x14ac:dyDescent="0.3">
      <c r="A599" s="1" t="s">
        <v>46</v>
      </c>
    </row>
    <row r="600" spans="1:17" ht="16.5" thickTop="1" thickBot="1" x14ac:dyDescent="0.3">
      <c r="A600" s="1">
        <v>9</v>
      </c>
      <c r="B600" s="35" t="s">
        <v>326</v>
      </c>
      <c r="C600" s="88" t="s">
        <v>327</v>
      </c>
      <c r="D600" s="89"/>
      <c r="E600" s="89"/>
      <c r="F600" s="37" t="s">
        <v>6</v>
      </c>
      <c r="G600" s="39">
        <v>1</v>
      </c>
      <c r="H600" s="40"/>
      <c r="I600" s="41"/>
      <c r="J600" s="7">
        <f>IF(AND(G600= "",H600= ""), 0, ROUND(ROUND(I600, 2) * ROUND(IF(H600="",G600,H600),  0), 2))</f>
        <v>0</v>
      </c>
      <c r="K600" s="1"/>
      <c r="M600" s="8">
        <v>0.2</v>
      </c>
      <c r="Q600" s="1">
        <v>29</v>
      </c>
    </row>
    <row r="601" spans="1:17" ht="15.75" hidden="1" thickTop="1" x14ac:dyDescent="0.25">
      <c r="A601" s="1" t="s">
        <v>42</v>
      </c>
    </row>
    <row r="602" spans="1:17" ht="15.75" hidden="1" thickTop="1" x14ac:dyDescent="0.25">
      <c r="A602" s="1" t="s">
        <v>43</v>
      </c>
    </row>
    <row r="603" spans="1:17" ht="25.15" customHeight="1" thickTop="1" thickBot="1" x14ac:dyDescent="0.3">
      <c r="A603" s="1">
        <v>8</v>
      </c>
      <c r="B603" s="35" t="s">
        <v>328</v>
      </c>
      <c r="C603" s="53" t="s">
        <v>329</v>
      </c>
      <c r="D603" s="53"/>
      <c r="E603" s="53"/>
      <c r="J603" s="6"/>
      <c r="K603" s="1"/>
    </row>
    <row r="604" spans="1:17" ht="15.75" hidden="1" thickBot="1" x14ac:dyDescent="0.3">
      <c r="A604" s="1" t="s">
        <v>45</v>
      </c>
    </row>
    <row r="605" spans="1:17" ht="15.75" hidden="1" thickBot="1" x14ac:dyDescent="0.3">
      <c r="A605" s="1" t="s">
        <v>70</v>
      </c>
    </row>
    <row r="606" spans="1:17" ht="15.75" hidden="1" thickBot="1" x14ac:dyDescent="0.3">
      <c r="A606" s="1" t="s">
        <v>46</v>
      </c>
    </row>
    <row r="607" spans="1:17" ht="27.2" customHeight="1" thickTop="1" thickBot="1" x14ac:dyDescent="0.3">
      <c r="A607" s="1">
        <v>9</v>
      </c>
      <c r="B607" s="35" t="s">
        <v>330</v>
      </c>
      <c r="C607" s="88" t="s">
        <v>331</v>
      </c>
      <c r="D607" s="89"/>
      <c r="E607" s="89"/>
      <c r="F607" s="37" t="s">
        <v>5</v>
      </c>
      <c r="G607" s="42">
        <v>13.5</v>
      </c>
      <c r="H607" s="41"/>
      <c r="I607" s="41"/>
      <c r="J607" s="7">
        <f>IF(AND(G607= "",H607= ""), 0, ROUND(ROUND(I607, 2) * ROUND(IF(H607="",G607,H607),  2), 2))</f>
        <v>0</v>
      </c>
      <c r="K607" s="1"/>
      <c r="M607" s="8">
        <v>0.2</v>
      </c>
      <c r="Q607" s="1">
        <v>29</v>
      </c>
    </row>
    <row r="608" spans="1:17" ht="15.75" hidden="1" thickTop="1" x14ac:dyDescent="0.25">
      <c r="A608" s="1" t="s">
        <v>79</v>
      </c>
    </row>
    <row r="609" spans="1:11" ht="15.75" hidden="1" thickTop="1" x14ac:dyDescent="0.25">
      <c r="A609" s="1" t="s">
        <v>42</v>
      </c>
    </row>
    <row r="610" spans="1:11" ht="15.75" hidden="1" thickTop="1" x14ac:dyDescent="0.25">
      <c r="A610" s="1" t="s">
        <v>43</v>
      </c>
    </row>
    <row r="611" spans="1:11" ht="15.75" thickTop="1" x14ac:dyDescent="0.25">
      <c r="A611" s="1" t="s">
        <v>108</v>
      </c>
      <c r="B611" s="35"/>
      <c r="C611" s="52"/>
      <c r="D611" s="52"/>
      <c r="E611" s="52"/>
      <c r="J611" s="6"/>
    </row>
    <row r="612" spans="1:11" x14ac:dyDescent="0.25">
      <c r="B612" s="35"/>
      <c r="C612" s="76" t="s">
        <v>319</v>
      </c>
      <c r="D612" s="77"/>
      <c r="E612" s="77"/>
      <c r="F612" s="74"/>
      <c r="G612" s="74"/>
      <c r="H612" s="74"/>
      <c r="I612" s="74"/>
      <c r="J612" s="75"/>
    </row>
    <row r="613" spans="1:11" x14ac:dyDescent="0.25">
      <c r="B613" s="35"/>
      <c r="C613" s="79"/>
      <c r="D613" s="45"/>
      <c r="E613" s="45"/>
      <c r="F613" s="45"/>
      <c r="G613" s="45"/>
      <c r="H613" s="45"/>
      <c r="I613" s="45"/>
      <c r="J613" s="78"/>
    </row>
    <row r="614" spans="1:11" x14ac:dyDescent="0.25">
      <c r="B614" s="35"/>
      <c r="C614" s="82" t="s">
        <v>61</v>
      </c>
      <c r="D614" s="83"/>
      <c r="E614" s="83"/>
      <c r="F614" s="80">
        <f>SUMIF(K589:K611, IF(K588="","",K588), J589:J611)</f>
        <v>0</v>
      </c>
      <c r="G614" s="80"/>
      <c r="H614" s="80"/>
      <c r="I614" s="80"/>
      <c r="J614" s="81"/>
    </row>
    <row r="615" spans="1:11" ht="16.899999999999999" customHeight="1" x14ac:dyDescent="0.25">
      <c r="B615" s="35"/>
      <c r="C615" s="82" t="s">
        <v>62</v>
      </c>
      <c r="D615" s="83"/>
      <c r="E615" s="83"/>
      <c r="F615" s="80">
        <f>ROUND(SUMIF(K589:K611, IF(K588="","",K588), J589:J611) * 0.2, 2)</f>
        <v>0</v>
      </c>
      <c r="G615" s="80"/>
      <c r="H615" s="80"/>
      <c r="I615" s="80"/>
      <c r="J615" s="81"/>
    </row>
    <row r="616" spans="1:11" x14ac:dyDescent="0.25">
      <c r="B616" s="35"/>
      <c r="C616" s="86" t="s">
        <v>63</v>
      </c>
      <c r="D616" s="87"/>
      <c r="E616" s="87"/>
      <c r="F616" s="84">
        <f>SUM(F614:F615)</f>
        <v>0</v>
      </c>
      <c r="G616" s="84"/>
      <c r="H616" s="84"/>
      <c r="I616" s="84"/>
      <c r="J616" s="85"/>
    </row>
    <row r="617" spans="1:11" x14ac:dyDescent="0.25">
      <c r="A617" s="1" t="s">
        <v>60</v>
      </c>
      <c r="B617" s="35"/>
      <c r="C617" s="52"/>
      <c r="D617" s="52"/>
      <c r="E617" s="52"/>
      <c r="J617" s="6"/>
    </row>
    <row r="618" spans="1:11" ht="27.2" customHeight="1" x14ac:dyDescent="0.25">
      <c r="B618" s="35"/>
      <c r="C618" s="76" t="s">
        <v>65</v>
      </c>
      <c r="D618" s="77"/>
      <c r="E618" s="77"/>
      <c r="F618" s="74"/>
      <c r="G618" s="74"/>
      <c r="H618" s="74"/>
      <c r="I618" s="74"/>
      <c r="J618" s="75"/>
    </row>
    <row r="619" spans="1:11" x14ac:dyDescent="0.25">
      <c r="B619" s="35"/>
      <c r="C619" s="79"/>
      <c r="D619" s="45"/>
      <c r="E619" s="45"/>
      <c r="F619" s="45"/>
      <c r="G619" s="45"/>
      <c r="H619" s="45"/>
      <c r="I619" s="45"/>
      <c r="J619" s="78"/>
    </row>
    <row r="620" spans="1:11" x14ac:dyDescent="0.25">
      <c r="B620" s="35"/>
      <c r="C620" s="82" t="s">
        <v>61</v>
      </c>
      <c r="D620" s="83"/>
      <c r="E620" s="83"/>
      <c r="F620" s="80">
        <f>SUMIF(K90:K617, IF(K89="","",K89), J90:J617)</f>
        <v>0</v>
      </c>
      <c r="G620" s="80"/>
      <c r="H620" s="80"/>
      <c r="I620" s="80"/>
      <c r="J620" s="81"/>
    </row>
    <row r="621" spans="1:11" ht="16.899999999999999" customHeight="1" x14ac:dyDescent="0.25">
      <c r="B621" s="35"/>
      <c r="C621" s="82" t="s">
        <v>62</v>
      </c>
      <c r="D621" s="83"/>
      <c r="E621" s="83"/>
      <c r="F621" s="80">
        <f>ROUND(SUMIF(K90:K617, IF(K89="","",K89), J90:J617) * 0.2, 2)</f>
        <v>0</v>
      </c>
      <c r="G621" s="80"/>
      <c r="H621" s="80"/>
      <c r="I621" s="80"/>
      <c r="J621" s="81"/>
    </row>
    <row r="622" spans="1:11" x14ac:dyDescent="0.25">
      <c r="B622" s="35"/>
      <c r="C622" s="86" t="s">
        <v>63</v>
      </c>
      <c r="D622" s="87"/>
      <c r="E622" s="87"/>
      <c r="F622" s="84">
        <f>SUM(F620:F621)</f>
        <v>0</v>
      </c>
      <c r="G622" s="84"/>
      <c r="H622" s="84"/>
      <c r="I622" s="84"/>
      <c r="J622" s="85"/>
    </row>
    <row r="623" spans="1:11" ht="29.45" customHeight="1" x14ac:dyDescent="0.25">
      <c r="A623" s="1">
        <v>4</v>
      </c>
      <c r="B623" s="35" t="s">
        <v>332</v>
      </c>
      <c r="C623" s="90" t="s">
        <v>333</v>
      </c>
      <c r="D623" s="90"/>
      <c r="E623" s="90"/>
      <c r="F623" s="38"/>
      <c r="G623" s="38"/>
      <c r="H623" s="38"/>
      <c r="I623" s="38"/>
      <c r="J623" s="5"/>
      <c r="K623" s="1"/>
    </row>
    <row r="624" spans="1:11" ht="27.2" customHeight="1" x14ac:dyDescent="0.25">
      <c r="A624" s="1">
        <v>5</v>
      </c>
      <c r="B624" s="35" t="s">
        <v>334</v>
      </c>
      <c r="C624" s="83" t="s">
        <v>112</v>
      </c>
      <c r="D624" s="83"/>
      <c r="E624" s="83"/>
      <c r="F624" s="23"/>
      <c r="G624" s="23"/>
      <c r="H624" s="23"/>
      <c r="I624" s="23"/>
      <c r="J624" s="10"/>
      <c r="K624" s="1"/>
    </row>
    <row r="625" spans="1:17" ht="25.15" customHeight="1" thickBot="1" x14ac:dyDescent="0.3">
      <c r="A625" s="1">
        <v>8</v>
      </c>
      <c r="B625" s="35" t="s">
        <v>335</v>
      </c>
      <c r="C625" s="53" t="s">
        <v>336</v>
      </c>
      <c r="D625" s="53"/>
      <c r="E625" s="53"/>
      <c r="J625" s="6"/>
      <c r="K625" s="1"/>
    </row>
    <row r="626" spans="1:17" ht="15.75" hidden="1" thickBot="1" x14ac:dyDescent="0.3">
      <c r="A626" s="1" t="s">
        <v>45</v>
      </c>
    </row>
    <row r="627" spans="1:17" ht="15.75" hidden="1" thickBot="1" x14ac:dyDescent="0.3">
      <c r="A627" s="1" t="s">
        <v>45</v>
      </c>
    </row>
    <row r="628" spans="1:17" ht="15.75" hidden="1" thickBot="1" x14ac:dyDescent="0.3">
      <c r="A628" s="1" t="s">
        <v>45</v>
      </c>
    </row>
    <row r="629" spans="1:17" ht="15.75" hidden="1" thickBot="1" x14ac:dyDescent="0.3">
      <c r="A629" s="1" t="s">
        <v>45</v>
      </c>
    </row>
    <row r="630" spans="1:17" ht="15.75" hidden="1" thickBot="1" x14ac:dyDescent="0.3">
      <c r="A630" s="1" t="s">
        <v>45</v>
      </c>
    </row>
    <row r="631" spans="1:17" ht="16.5" thickTop="1" thickBot="1" x14ac:dyDescent="0.3">
      <c r="A631" s="1">
        <v>9</v>
      </c>
      <c r="B631" s="35" t="s">
        <v>337</v>
      </c>
      <c r="C631" s="88" t="s">
        <v>338</v>
      </c>
      <c r="D631" s="89"/>
      <c r="E631" s="89"/>
      <c r="F631" s="37" t="s">
        <v>40</v>
      </c>
      <c r="G631" s="39">
        <v>1</v>
      </c>
      <c r="H631" s="40"/>
      <c r="I631" s="41"/>
      <c r="J631" s="7">
        <f>IF(AND(G631= "",H631= ""), 0, ROUND(ROUND(I631, 2) * ROUND(IF(H631="",G631,H631),  0), 2))</f>
        <v>0</v>
      </c>
      <c r="K631" s="1"/>
      <c r="M631" s="8">
        <v>0.2</v>
      </c>
      <c r="Q631" s="1">
        <v>29</v>
      </c>
    </row>
    <row r="632" spans="1:17" ht="15.75" hidden="1" thickTop="1" x14ac:dyDescent="0.25">
      <c r="A632" s="1" t="s">
        <v>41</v>
      </c>
    </row>
    <row r="633" spans="1:17" ht="15.75" hidden="1" thickTop="1" x14ac:dyDescent="0.25">
      <c r="A633" s="1" t="s">
        <v>42</v>
      </c>
    </row>
    <row r="634" spans="1:17" ht="15.75" hidden="1" thickTop="1" x14ac:dyDescent="0.25">
      <c r="A634" s="1" t="s">
        <v>43</v>
      </c>
    </row>
    <row r="635" spans="1:17" ht="16.5" thickTop="1" thickBot="1" x14ac:dyDescent="0.3">
      <c r="A635" s="1">
        <v>8</v>
      </c>
      <c r="B635" s="35" t="s">
        <v>339</v>
      </c>
      <c r="C635" s="53" t="s">
        <v>124</v>
      </c>
      <c r="D635" s="53"/>
      <c r="E635" s="53"/>
      <c r="J635" s="6"/>
      <c r="K635" s="1"/>
    </row>
    <row r="636" spans="1:17" ht="15.75" hidden="1" thickBot="1" x14ac:dyDescent="0.3">
      <c r="A636" s="1" t="s">
        <v>45</v>
      </c>
    </row>
    <row r="637" spans="1:17" ht="15.75" hidden="1" thickBot="1" x14ac:dyDescent="0.3">
      <c r="A637" s="1" t="s">
        <v>46</v>
      </c>
    </row>
    <row r="638" spans="1:17" ht="16.5" thickTop="1" thickBot="1" x14ac:dyDescent="0.3">
      <c r="A638" s="1">
        <v>9</v>
      </c>
      <c r="B638" s="35" t="s">
        <v>340</v>
      </c>
      <c r="C638" s="88" t="s">
        <v>126</v>
      </c>
      <c r="D638" s="89"/>
      <c r="E638" s="89"/>
      <c r="F638" s="37" t="s">
        <v>5</v>
      </c>
      <c r="G638" s="42">
        <v>130</v>
      </c>
      <c r="H638" s="41"/>
      <c r="I638" s="41"/>
      <c r="J638" s="7">
        <f>IF(AND(G638= "",H638= ""), 0, ROUND(ROUND(I638, 2) * ROUND(IF(H638="",G638,H638),  2), 2))</f>
        <v>0</v>
      </c>
      <c r="K638" s="1"/>
      <c r="M638" s="8">
        <v>0.2</v>
      </c>
      <c r="Q638" s="1">
        <v>29</v>
      </c>
    </row>
    <row r="639" spans="1:17" ht="15.75" hidden="1" thickTop="1" x14ac:dyDescent="0.25">
      <c r="A639" s="1" t="s">
        <v>42</v>
      </c>
    </row>
    <row r="640" spans="1:17" ht="15.75" hidden="1" thickTop="1" x14ac:dyDescent="0.25">
      <c r="A640" s="1" t="s">
        <v>43</v>
      </c>
    </row>
    <row r="641" spans="1:17" ht="16.5" thickTop="1" thickBot="1" x14ac:dyDescent="0.3">
      <c r="A641" s="1">
        <v>8</v>
      </c>
      <c r="B641" s="35" t="s">
        <v>341</v>
      </c>
      <c r="C641" s="53" t="s">
        <v>120</v>
      </c>
      <c r="D641" s="53"/>
      <c r="E641" s="53"/>
      <c r="J641" s="6"/>
      <c r="K641" s="1"/>
    </row>
    <row r="642" spans="1:17" ht="15.75" hidden="1" thickBot="1" x14ac:dyDescent="0.3">
      <c r="A642" s="1" t="s">
        <v>45</v>
      </c>
    </row>
    <row r="643" spans="1:17" ht="15.75" hidden="1" thickBot="1" x14ac:dyDescent="0.3">
      <c r="A643" s="1" t="s">
        <v>70</v>
      </c>
    </row>
    <row r="644" spans="1:17" ht="15.75" hidden="1" thickBot="1" x14ac:dyDescent="0.3">
      <c r="A644" s="1" t="s">
        <v>46</v>
      </c>
    </row>
    <row r="645" spans="1:17" ht="16.5" thickTop="1" thickBot="1" x14ac:dyDescent="0.3">
      <c r="A645" s="1">
        <v>9</v>
      </c>
      <c r="B645" s="35" t="s">
        <v>342</v>
      </c>
      <c r="C645" s="88" t="s">
        <v>122</v>
      </c>
      <c r="D645" s="89"/>
      <c r="E645" s="89"/>
      <c r="F645" s="37" t="s">
        <v>73</v>
      </c>
      <c r="G645" s="42">
        <v>19</v>
      </c>
      <c r="H645" s="41"/>
      <c r="I645" s="41"/>
      <c r="J645" s="7">
        <f>IF(AND(G645= "",H645= ""), 0, ROUND(ROUND(I645, 2) * ROUND(IF(H645="",G645,H645),  2), 2))</f>
        <v>0</v>
      </c>
      <c r="K645" s="1"/>
      <c r="M645" s="8">
        <v>0.2</v>
      </c>
      <c r="Q645" s="1">
        <v>29</v>
      </c>
    </row>
    <row r="646" spans="1:17" ht="15.75" hidden="1" thickTop="1" x14ac:dyDescent="0.25">
      <c r="A646" s="1" t="s">
        <v>42</v>
      </c>
    </row>
    <row r="647" spans="1:17" ht="15.75" hidden="1" thickTop="1" x14ac:dyDescent="0.25">
      <c r="A647" s="1" t="s">
        <v>43</v>
      </c>
    </row>
    <row r="648" spans="1:17" ht="25.15" customHeight="1" thickTop="1" thickBot="1" x14ac:dyDescent="0.3">
      <c r="A648" s="1">
        <v>8</v>
      </c>
      <c r="B648" s="35" t="s">
        <v>343</v>
      </c>
      <c r="C648" s="53" t="s">
        <v>75</v>
      </c>
      <c r="D648" s="53"/>
      <c r="E648" s="53"/>
      <c r="J648" s="6"/>
      <c r="K648" s="1"/>
    </row>
    <row r="649" spans="1:17" ht="15.75" hidden="1" thickBot="1" x14ac:dyDescent="0.3">
      <c r="A649" s="1" t="s">
        <v>45</v>
      </c>
    </row>
    <row r="650" spans="1:17" ht="15.75" hidden="1" thickBot="1" x14ac:dyDescent="0.3">
      <c r="A650" s="1" t="s">
        <v>70</v>
      </c>
    </row>
    <row r="651" spans="1:17" ht="15.75" hidden="1" thickBot="1" x14ac:dyDescent="0.3">
      <c r="A651" s="1" t="s">
        <v>46</v>
      </c>
    </row>
    <row r="652" spans="1:17" ht="25.15" customHeight="1" thickTop="1" thickBot="1" x14ac:dyDescent="0.3">
      <c r="A652" s="1">
        <v>9</v>
      </c>
      <c r="B652" s="35" t="s">
        <v>344</v>
      </c>
      <c r="C652" s="88" t="s">
        <v>77</v>
      </c>
      <c r="D652" s="89"/>
      <c r="E652" s="89"/>
      <c r="F652" s="37" t="s">
        <v>78</v>
      </c>
      <c r="G652" s="42">
        <v>42.6</v>
      </c>
      <c r="H652" s="41"/>
      <c r="I652" s="41"/>
      <c r="J652" s="7">
        <f>IF(AND(G652= "",H652= ""), 0, ROUND(ROUND(I652, 2) * ROUND(IF(H652="",G652,H652),  2), 2))</f>
        <v>0</v>
      </c>
      <c r="K652" s="1"/>
      <c r="M652" s="8">
        <v>0.2</v>
      </c>
      <c r="Q652" s="1">
        <v>29</v>
      </c>
    </row>
    <row r="653" spans="1:17" ht="15.75" hidden="1" thickTop="1" x14ac:dyDescent="0.25">
      <c r="A653" s="1" t="s">
        <v>79</v>
      </c>
    </row>
    <row r="654" spans="1:17" ht="15.75" hidden="1" thickTop="1" x14ac:dyDescent="0.25">
      <c r="A654" s="1" t="s">
        <v>42</v>
      </c>
    </row>
    <row r="655" spans="1:17" ht="15.75" hidden="1" thickTop="1" x14ac:dyDescent="0.25">
      <c r="A655" s="1" t="s">
        <v>43</v>
      </c>
    </row>
    <row r="656" spans="1:17" ht="25.15" customHeight="1" thickTop="1" thickBot="1" x14ac:dyDescent="0.3">
      <c r="A656" s="1">
        <v>8</v>
      </c>
      <c r="B656" s="35" t="s">
        <v>345</v>
      </c>
      <c r="C656" s="53" t="s">
        <v>81</v>
      </c>
      <c r="D656" s="53"/>
      <c r="E656" s="53"/>
      <c r="J656" s="6"/>
      <c r="K656" s="1"/>
    </row>
    <row r="657" spans="1:17" ht="15.75" hidden="1" thickBot="1" x14ac:dyDescent="0.3">
      <c r="A657" s="1" t="s">
        <v>45</v>
      </c>
    </row>
    <row r="658" spans="1:17" ht="15.75" hidden="1" thickBot="1" x14ac:dyDescent="0.3">
      <c r="A658" s="1" t="s">
        <v>70</v>
      </c>
    </row>
    <row r="659" spans="1:17" ht="15.75" hidden="1" thickBot="1" x14ac:dyDescent="0.3">
      <c r="A659" s="1" t="s">
        <v>46</v>
      </c>
    </row>
    <row r="660" spans="1:17" ht="16.5" thickTop="1" thickBot="1" x14ac:dyDescent="0.3">
      <c r="A660" s="1">
        <v>9</v>
      </c>
      <c r="B660" s="35" t="s">
        <v>346</v>
      </c>
      <c r="C660" s="88" t="s">
        <v>83</v>
      </c>
      <c r="D660" s="89"/>
      <c r="E660" s="89"/>
      <c r="F660" s="37" t="s">
        <v>78</v>
      </c>
      <c r="G660" s="42">
        <v>71</v>
      </c>
      <c r="H660" s="41"/>
      <c r="I660" s="41"/>
      <c r="J660" s="7">
        <f>IF(AND(G660= "",H660= ""), 0, ROUND(ROUND(I660, 2) * ROUND(IF(H660="",G660,H660),  2), 2))</f>
        <v>0</v>
      </c>
      <c r="K660" s="1"/>
      <c r="M660" s="8">
        <v>0.2</v>
      </c>
      <c r="Q660" s="1">
        <v>29</v>
      </c>
    </row>
    <row r="661" spans="1:17" ht="16.5" hidden="1" thickTop="1" thickBot="1" x14ac:dyDescent="0.3">
      <c r="A661" s="1" t="s">
        <v>79</v>
      </c>
    </row>
    <row r="662" spans="1:17" ht="16.5" hidden="1" thickTop="1" thickBot="1" x14ac:dyDescent="0.3">
      <c r="A662" s="1" t="s">
        <v>42</v>
      </c>
    </row>
    <row r="663" spans="1:17" ht="16.5" thickTop="1" thickBot="1" x14ac:dyDescent="0.3">
      <c r="A663" s="1">
        <v>9</v>
      </c>
      <c r="B663" s="35" t="s">
        <v>347</v>
      </c>
      <c r="C663" s="88" t="s">
        <v>85</v>
      </c>
      <c r="D663" s="89"/>
      <c r="E663" s="89"/>
      <c r="F663" s="37" t="s">
        <v>5</v>
      </c>
      <c r="G663" s="42">
        <v>142</v>
      </c>
      <c r="H663" s="41"/>
      <c r="I663" s="41"/>
      <c r="J663" s="7">
        <f>IF(AND(G663= "",H663= ""), 0, ROUND(ROUND(I663, 2) * ROUND(IF(H663="",G663,H663),  2), 2))</f>
        <v>0</v>
      </c>
      <c r="K663" s="1"/>
      <c r="M663" s="8">
        <v>0.2</v>
      </c>
      <c r="Q663" s="1">
        <v>29</v>
      </c>
    </row>
    <row r="664" spans="1:17" ht="15.75" hidden="1" thickTop="1" x14ac:dyDescent="0.25">
      <c r="A664" s="1" t="s">
        <v>79</v>
      </c>
    </row>
    <row r="665" spans="1:17" ht="15.75" hidden="1" thickTop="1" x14ac:dyDescent="0.25">
      <c r="A665" s="1" t="s">
        <v>42</v>
      </c>
    </row>
    <row r="666" spans="1:17" ht="15.75" hidden="1" thickTop="1" x14ac:dyDescent="0.25">
      <c r="A666" s="1" t="s">
        <v>43</v>
      </c>
    </row>
    <row r="667" spans="1:17" ht="25.15" customHeight="1" thickTop="1" thickBot="1" x14ac:dyDescent="0.3">
      <c r="A667" s="1">
        <v>8</v>
      </c>
      <c r="B667" s="35" t="s">
        <v>348</v>
      </c>
      <c r="C667" s="53" t="s">
        <v>349</v>
      </c>
      <c r="D667" s="53"/>
      <c r="E667" s="53"/>
      <c r="J667" s="6"/>
      <c r="K667" s="1"/>
    </row>
    <row r="668" spans="1:17" ht="15.75" hidden="1" thickBot="1" x14ac:dyDescent="0.3">
      <c r="A668" s="1" t="s">
        <v>45</v>
      </c>
    </row>
    <row r="669" spans="1:17" ht="15.75" hidden="1" thickBot="1" x14ac:dyDescent="0.3">
      <c r="A669" s="1" t="s">
        <v>46</v>
      </c>
    </row>
    <row r="670" spans="1:17" ht="27.2" customHeight="1" thickTop="1" thickBot="1" x14ac:dyDescent="0.3">
      <c r="A670" s="1">
        <v>9</v>
      </c>
      <c r="B670" s="35" t="s">
        <v>350</v>
      </c>
      <c r="C670" s="88" t="s">
        <v>351</v>
      </c>
      <c r="D670" s="89"/>
      <c r="E670" s="89"/>
      <c r="F670" s="37" t="s">
        <v>6</v>
      </c>
      <c r="G670" s="39">
        <v>4</v>
      </c>
      <c r="H670" s="40"/>
      <c r="I670" s="41"/>
      <c r="J670" s="7">
        <f>IF(AND(G670= "",H670= ""), 0, ROUND(ROUND(I670, 2) * ROUND(IF(H670="",G670,H670),  0), 2))</f>
        <v>0</v>
      </c>
      <c r="K670" s="1"/>
      <c r="M670" s="8">
        <v>0.2</v>
      </c>
      <c r="Q670" s="1">
        <v>29</v>
      </c>
    </row>
    <row r="671" spans="1:17" ht="15.75" hidden="1" thickTop="1" x14ac:dyDescent="0.25">
      <c r="A671" s="1" t="s">
        <v>42</v>
      </c>
    </row>
    <row r="672" spans="1:17" ht="15.75" hidden="1" thickTop="1" x14ac:dyDescent="0.25">
      <c r="A672" s="1" t="s">
        <v>43</v>
      </c>
    </row>
    <row r="673" spans="1:17" ht="15.75" thickTop="1" x14ac:dyDescent="0.25">
      <c r="A673" s="1" t="s">
        <v>108</v>
      </c>
      <c r="B673" s="35"/>
      <c r="C673" s="52"/>
      <c r="D673" s="52"/>
      <c r="E673" s="52"/>
      <c r="J673" s="6"/>
    </row>
    <row r="674" spans="1:17" ht="27.2" customHeight="1" x14ac:dyDescent="0.25">
      <c r="B674" s="35"/>
      <c r="C674" s="76" t="s">
        <v>112</v>
      </c>
      <c r="D674" s="77"/>
      <c r="E674" s="77"/>
      <c r="F674" s="74"/>
      <c r="G674" s="74"/>
      <c r="H674" s="74"/>
      <c r="I674" s="74"/>
      <c r="J674" s="75"/>
    </row>
    <row r="675" spans="1:17" x14ac:dyDescent="0.25">
      <c r="B675" s="35"/>
      <c r="C675" s="79"/>
      <c r="D675" s="45"/>
      <c r="E675" s="45"/>
      <c r="F675" s="45"/>
      <c r="G675" s="45"/>
      <c r="H675" s="45"/>
      <c r="I675" s="45"/>
      <c r="J675" s="78"/>
    </row>
    <row r="676" spans="1:17" x14ac:dyDescent="0.25">
      <c r="B676" s="35"/>
      <c r="C676" s="82" t="s">
        <v>61</v>
      </c>
      <c r="D676" s="83"/>
      <c r="E676" s="83"/>
      <c r="F676" s="80">
        <f>SUMIF(K625:K673, IF(K624="","",K624), J625:J673)</f>
        <v>0</v>
      </c>
      <c r="G676" s="80"/>
      <c r="H676" s="80"/>
      <c r="I676" s="80"/>
      <c r="J676" s="81"/>
    </row>
    <row r="677" spans="1:17" ht="16.899999999999999" customHeight="1" x14ac:dyDescent="0.25">
      <c r="B677" s="35"/>
      <c r="C677" s="82" t="s">
        <v>62</v>
      </c>
      <c r="D677" s="83"/>
      <c r="E677" s="83"/>
      <c r="F677" s="80">
        <f>ROUND(SUMIF(K625:K673, IF(K624="","",K624), J625:J673) * 0.2, 2)</f>
        <v>0</v>
      </c>
      <c r="G677" s="80"/>
      <c r="H677" s="80"/>
      <c r="I677" s="80"/>
      <c r="J677" s="81"/>
    </row>
    <row r="678" spans="1:17" x14ac:dyDescent="0.25">
      <c r="B678" s="35"/>
      <c r="C678" s="86" t="s">
        <v>63</v>
      </c>
      <c r="D678" s="87"/>
      <c r="E678" s="87"/>
      <c r="F678" s="84">
        <f>SUM(F676:F677)</f>
        <v>0</v>
      </c>
      <c r="G678" s="84"/>
      <c r="H678" s="84"/>
      <c r="I678" s="84"/>
      <c r="J678" s="85"/>
    </row>
    <row r="679" spans="1:17" ht="27.2" customHeight="1" x14ac:dyDescent="0.25">
      <c r="A679" s="1">
        <v>5</v>
      </c>
      <c r="B679" s="35" t="s">
        <v>352</v>
      </c>
      <c r="C679" s="83" t="s">
        <v>353</v>
      </c>
      <c r="D679" s="83"/>
      <c r="E679" s="83"/>
      <c r="F679" s="23"/>
      <c r="G679" s="23"/>
      <c r="H679" s="23"/>
      <c r="I679" s="23"/>
      <c r="J679" s="10"/>
      <c r="K679" s="1"/>
    </row>
    <row r="680" spans="1:17" hidden="1" x14ac:dyDescent="0.25">
      <c r="A680" s="1" t="s">
        <v>288</v>
      </c>
    </row>
    <row r="681" spans="1:17" hidden="1" x14ac:dyDescent="0.25">
      <c r="A681" s="1" t="s">
        <v>288</v>
      </c>
    </row>
    <row r="682" spans="1:17" ht="15.75" thickBot="1" x14ac:dyDescent="0.3">
      <c r="A682" s="1">
        <v>8</v>
      </c>
      <c r="B682" s="35" t="s">
        <v>354</v>
      </c>
      <c r="C682" s="53" t="s">
        <v>141</v>
      </c>
      <c r="D682" s="53"/>
      <c r="E682" s="53"/>
      <c r="J682" s="6"/>
      <c r="K682" s="1"/>
    </row>
    <row r="683" spans="1:17" ht="15.75" hidden="1" thickBot="1" x14ac:dyDescent="0.3">
      <c r="A683" s="1" t="s">
        <v>45</v>
      </c>
    </row>
    <row r="684" spans="1:17" ht="15.75" hidden="1" thickBot="1" x14ac:dyDescent="0.3">
      <c r="A684" s="1" t="s">
        <v>46</v>
      </c>
    </row>
    <row r="685" spans="1:17" ht="16.5" thickTop="1" thickBot="1" x14ac:dyDescent="0.3">
      <c r="A685" s="1">
        <v>9</v>
      </c>
      <c r="B685" s="35" t="s">
        <v>355</v>
      </c>
      <c r="C685" s="88" t="s">
        <v>143</v>
      </c>
      <c r="D685" s="89"/>
      <c r="E685" s="89"/>
      <c r="F685" s="37" t="s">
        <v>78</v>
      </c>
      <c r="G685" s="42">
        <v>28</v>
      </c>
      <c r="H685" s="41"/>
      <c r="I685" s="41"/>
      <c r="J685" s="7">
        <f>IF(AND(G685= "",H685= ""), 0, ROUND(ROUND(I685, 2) * ROUND(IF(H685="",G685,H685),  2), 2))</f>
        <v>0</v>
      </c>
      <c r="K685" s="1"/>
      <c r="M685" s="8">
        <v>0.2</v>
      </c>
      <c r="Q685" s="1">
        <v>29</v>
      </c>
    </row>
    <row r="686" spans="1:17" ht="15.75" hidden="1" thickTop="1" x14ac:dyDescent="0.25">
      <c r="A686" s="1" t="s">
        <v>79</v>
      </c>
    </row>
    <row r="687" spans="1:17" ht="15.75" hidden="1" thickTop="1" x14ac:dyDescent="0.25">
      <c r="A687" s="1" t="s">
        <v>79</v>
      </c>
    </row>
    <row r="688" spans="1:17" ht="15.75" hidden="1" thickTop="1" x14ac:dyDescent="0.25">
      <c r="A688" s="1" t="s">
        <v>79</v>
      </c>
    </row>
    <row r="689" spans="1:17" ht="15.75" hidden="1" thickTop="1" x14ac:dyDescent="0.25">
      <c r="A689" s="1" t="s">
        <v>42</v>
      </c>
    </row>
    <row r="690" spans="1:17" ht="15.75" hidden="1" thickTop="1" x14ac:dyDescent="0.25">
      <c r="A690" s="1" t="s">
        <v>43</v>
      </c>
    </row>
    <row r="691" spans="1:17" ht="16.5" thickTop="1" thickBot="1" x14ac:dyDescent="0.3">
      <c r="A691" s="1">
        <v>8</v>
      </c>
      <c r="B691" s="35" t="s">
        <v>356</v>
      </c>
      <c r="C691" s="53" t="s">
        <v>149</v>
      </c>
      <c r="D691" s="53"/>
      <c r="E691" s="53"/>
      <c r="J691" s="6"/>
      <c r="K691" s="1"/>
    </row>
    <row r="692" spans="1:17" ht="15.75" hidden="1" thickBot="1" x14ac:dyDescent="0.3">
      <c r="A692" s="1" t="s">
        <v>45</v>
      </c>
    </row>
    <row r="693" spans="1:17" ht="15.75" hidden="1" thickBot="1" x14ac:dyDescent="0.3">
      <c r="A693" s="1" t="s">
        <v>46</v>
      </c>
    </row>
    <row r="694" spans="1:17" ht="16.5" thickTop="1" thickBot="1" x14ac:dyDescent="0.3">
      <c r="A694" s="1">
        <v>9</v>
      </c>
      <c r="B694" s="35" t="s">
        <v>357</v>
      </c>
      <c r="C694" s="88" t="s">
        <v>151</v>
      </c>
      <c r="D694" s="89"/>
      <c r="E694" s="89"/>
      <c r="F694" s="37" t="s">
        <v>5</v>
      </c>
      <c r="G694" s="42">
        <v>10</v>
      </c>
      <c r="H694" s="41"/>
      <c r="I694" s="41"/>
      <c r="J694" s="7">
        <f>IF(AND(G694= "",H694= ""), 0, ROUND(ROUND(I694, 2) * ROUND(IF(H694="",G694,H694),  2), 2))</f>
        <v>0</v>
      </c>
      <c r="K694" s="1"/>
      <c r="M694" s="8">
        <v>0.2</v>
      </c>
      <c r="Q694" s="1">
        <v>29</v>
      </c>
    </row>
    <row r="695" spans="1:17" ht="15.75" hidden="1" thickTop="1" x14ac:dyDescent="0.25">
      <c r="A695" s="1" t="s">
        <v>42</v>
      </c>
    </row>
    <row r="696" spans="1:17" ht="15.75" hidden="1" thickTop="1" x14ac:dyDescent="0.25">
      <c r="A696" s="1" t="s">
        <v>43</v>
      </c>
    </row>
    <row r="697" spans="1:17" ht="27.2" customHeight="1" thickTop="1" thickBot="1" x14ac:dyDescent="0.3">
      <c r="A697" s="1">
        <v>8</v>
      </c>
      <c r="B697" s="35" t="s">
        <v>358</v>
      </c>
      <c r="C697" s="53" t="s">
        <v>145</v>
      </c>
      <c r="D697" s="53"/>
      <c r="E697" s="53"/>
      <c r="J697" s="6"/>
      <c r="K697" s="1"/>
    </row>
    <row r="698" spans="1:17" ht="15.75" hidden="1" thickBot="1" x14ac:dyDescent="0.3">
      <c r="A698" s="1" t="s">
        <v>45</v>
      </c>
    </row>
    <row r="699" spans="1:17" ht="15.75" hidden="1" thickBot="1" x14ac:dyDescent="0.3">
      <c r="A699" s="1" t="s">
        <v>46</v>
      </c>
    </row>
    <row r="700" spans="1:17" ht="27.2" customHeight="1" thickTop="1" thickBot="1" x14ac:dyDescent="0.3">
      <c r="A700" s="1">
        <v>9</v>
      </c>
      <c r="B700" s="35" t="s">
        <v>359</v>
      </c>
      <c r="C700" s="88" t="s">
        <v>147</v>
      </c>
      <c r="D700" s="89"/>
      <c r="E700" s="89"/>
      <c r="F700" s="37" t="s">
        <v>78</v>
      </c>
      <c r="G700" s="42">
        <v>1</v>
      </c>
      <c r="H700" s="41"/>
      <c r="I700" s="41"/>
      <c r="J700" s="7">
        <f>IF(AND(G700= "",H700= ""), 0, ROUND(ROUND(I700, 2) * ROUND(IF(H700="",G700,H700),  2), 2))</f>
        <v>0</v>
      </c>
      <c r="K700" s="1"/>
      <c r="M700" s="8">
        <v>0.2</v>
      </c>
      <c r="Q700" s="1">
        <v>29</v>
      </c>
    </row>
    <row r="701" spans="1:17" ht="15.75" hidden="1" thickTop="1" x14ac:dyDescent="0.25">
      <c r="A701" s="1" t="s">
        <v>42</v>
      </c>
    </row>
    <row r="702" spans="1:17" ht="15.75" hidden="1" thickTop="1" x14ac:dyDescent="0.25">
      <c r="A702" s="1" t="s">
        <v>43</v>
      </c>
    </row>
    <row r="703" spans="1:17" ht="25.15" customHeight="1" thickTop="1" thickBot="1" x14ac:dyDescent="0.3">
      <c r="A703" s="1">
        <v>8</v>
      </c>
      <c r="B703" s="35" t="s">
        <v>360</v>
      </c>
      <c r="C703" s="53" t="s">
        <v>361</v>
      </c>
      <c r="D703" s="53"/>
      <c r="E703" s="53"/>
      <c r="J703" s="6"/>
      <c r="K703" s="1"/>
    </row>
    <row r="704" spans="1:17" ht="15.75" hidden="1" thickBot="1" x14ac:dyDescent="0.3">
      <c r="A704" s="1" t="s">
        <v>45</v>
      </c>
    </row>
    <row r="705" spans="1:17" ht="15.75" hidden="1" thickBot="1" x14ac:dyDescent="0.3">
      <c r="A705" s="1" t="s">
        <v>45</v>
      </c>
    </row>
    <row r="706" spans="1:17" ht="15.75" hidden="1" thickBot="1" x14ac:dyDescent="0.3">
      <c r="A706" s="1" t="s">
        <v>45</v>
      </c>
    </row>
    <row r="707" spans="1:17" ht="15.75" hidden="1" thickBot="1" x14ac:dyDescent="0.3">
      <c r="A707" s="1" t="s">
        <v>45</v>
      </c>
    </row>
    <row r="708" spans="1:17" ht="15.75" hidden="1" thickBot="1" x14ac:dyDescent="0.3">
      <c r="A708" s="1" t="s">
        <v>46</v>
      </c>
    </row>
    <row r="709" spans="1:17" ht="27.2" customHeight="1" thickTop="1" thickBot="1" x14ac:dyDescent="0.3">
      <c r="A709" s="1">
        <v>9</v>
      </c>
      <c r="B709" s="35" t="s">
        <v>362</v>
      </c>
      <c r="C709" s="88" t="s">
        <v>363</v>
      </c>
      <c r="D709" s="89"/>
      <c r="E709" s="89"/>
      <c r="F709" s="37" t="s">
        <v>78</v>
      </c>
      <c r="G709" s="42">
        <v>23</v>
      </c>
      <c r="H709" s="41"/>
      <c r="I709" s="41"/>
      <c r="J709" s="7">
        <f>IF(AND(G709= "",H709= ""), 0, ROUND(ROUND(I709, 2) * ROUND(IF(H709="",G709,H709),  2), 2))</f>
        <v>0</v>
      </c>
      <c r="K709" s="1"/>
      <c r="M709" s="8">
        <v>0.2</v>
      </c>
      <c r="Q709" s="1">
        <v>29</v>
      </c>
    </row>
    <row r="710" spans="1:17" ht="16.5" hidden="1" thickTop="1" thickBot="1" x14ac:dyDescent="0.3">
      <c r="A710" s="1" t="s">
        <v>42</v>
      </c>
    </row>
    <row r="711" spans="1:17" ht="27.2" customHeight="1" thickTop="1" thickBot="1" x14ac:dyDescent="0.3">
      <c r="A711" s="1">
        <v>9</v>
      </c>
      <c r="B711" s="35" t="s">
        <v>364</v>
      </c>
      <c r="C711" s="88" t="s">
        <v>365</v>
      </c>
      <c r="D711" s="89"/>
      <c r="E711" s="89"/>
      <c r="F711" s="37" t="s">
        <v>78</v>
      </c>
      <c r="G711" s="42">
        <v>8</v>
      </c>
      <c r="H711" s="41"/>
      <c r="I711" s="41"/>
      <c r="J711" s="7">
        <f>IF(AND(G711= "",H711= ""), 0, ROUND(ROUND(I711, 2) * ROUND(IF(H711="",G711,H711),  2), 2))</f>
        <v>0</v>
      </c>
      <c r="K711" s="1"/>
      <c r="M711" s="8">
        <v>0.2</v>
      </c>
      <c r="Q711" s="1">
        <v>29</v>
      </c>
    </row>
    <row r="712" spans="1:17" ht="15.75" hidden="1" thickTop="1" x14ac:dyDescent="0.25">
      <c r="A712" s="1" t="s">
        <v>42</v>
      </c>
    </row>
    <row r="713" spans="1:17" ht="15.75" hidden="1" thickTop="1" x14ac:dyDescent="0.25">
      <c r="A713" s="1" t="s">
        <v>43</v>
      </c>
    </row>
    <row r="714" spans="1:17" ht="25.15" customHeight="1" thickTop="1" thickBot="1" x14ac:dyDescent="0.3">
      <c r="A714" s="1">
        <v>8</v>
      </c>
      <c r="B714" s="35" t="s">
        <v>366</v>
      </c>
      <c r="C714" s="53" t="s">
        <v>367</v>
      </c>
      <c r="D714" s="53"/>
      <c r="E714" s="53"/>
      <c r="J714" s="6"/>
      <c r="K714" s="1"/>
    </row>
    <row r="715" spans="1:17" ht="15.75" hidden="1" thickBot="1" x14ac:dyDescent="0.3">
      <c r="A715" s="1" t="s">
        <v>45</v>
      </c>
    </row>
    <row r="716" spans="1:17" ht="15.75" hidden="1" thickBot="1" x14ac:dyDescent="0.3">
      <c r="A716" s="1" t="s">
        <v>46</v>
      </c>
    </row>
    <row r="717" spans="1:17" ht="27.2" customHeight="1" thickTop="1" thickBot="1" x14ac:dyDescent="0.3">
      <c r="A717" s="1">
        <v>9</v>
      </c>
      <c r="B717" s="35" t="s">
        <v>368</v>
      </c>
      <c r="C717" s="88" t="s">
        <v>369</v>
      </c>
      <c r="D717" s="89"/>
      <c r="E717" s="89"/>
      <c r="F717" s="37" t="s">
        <v>78</v>
      </c>
      <c r="G717" s="42">
        <v>1.9</v>
      </c>
      <c r="H717" s="41"/>
      <c r="I717" s="41"/>
      <c r="J717" s="7">
        <f>IF(AND(G717= "",H717= ""), 0, ROUND(ROUND(I717, 2) * ROUND(IF(H717="",G717,H717),  2), 2))</f>
        <v>0</v>
      </c>
      <c r="K717" s="1"/>
      <c r="M717" s="8">
        <v>0.2</v>
      </c>
      <c r="Q717" s="1">
        <v>29</v>
      </c>
    </row>
    <row r="718" spans="1:17" ht="15.75" hidden="1" thickTop="1" x14ac:dyDescent="0.25">
      <c r="A718" s="1" t="s">
        <v>42</v>
      </c>
    </row>
    <row r="719" spans="1:17" ht="15.75" hidden="1" thickTop="1" x14ac:dyDescent="0.25">
      <c r="A719" s="1" t="s">
        <v>43</v>
      </c>
    </row>
    <row r="720" spans="1:17" ht="16.5" thickTop="1" thickBot="1" x14ac:dyDescent="0.3">
      <c r="A720" s="1">
        <v>8</v>
      </c>
      <c r="B720" s="35" t="s">
        <v>370</v>
      </c>
      <c r="C720" s="53" t="s">
        <v>165</v>
      </c>
      <c r="D720" s="53"/>
      <c r="E720" s="53"/>
      <c r="J720" s="6"/>
      <c r="K720" s="1"/>
    </row>
    <row r="721" spans="1:17" ht="15.75" hidden="1" thickBot="1" x14ac:dyDescent="0.3">
      <c r="A721" s="1" t="s">
        <v>45</v>
      </c>
    </row>
    <row r="722" spans="1:17" ht="15.75" hidden="1" thickBot="1" x14ac:dyDescent="0.3">
      <c r="A722" s="1" t="s">
        <v>46</v>
      </c>
    </row>
    <row r="723" spans="1:17" ht="39.4" customHeight="1" thickTop="1" thickBot="1" x14ac:dyDescent="0.3">
      <c r="A723" s="1">
        <v>9</v>
      </c>
      <c r="B723" s="35" t="s">
        <v>371</v>
      </c>
      <c r="C723" s="88" t="s">
        <v>167</v>
      </c>
      <c r="D723" s="89"/>
      <c r="E723" s="89"/>
      <c r="F723" s="37" t="s">
        <v>78</v>
      </c>
      <c r="G723" s="42">
        <v>8</v>
      </c>
      <c r="H723" s="41"/>
      <c r="I723" s="41"/>
      <c r="J723" s="7">
        <f>IF(AND(G723= "",H723= ""), 0, ROUND(ROUND(I723, 2) * ROUND(IF(H723="",G723,H723),  2), 2))</f>
        <v>0</v>
      </c>
      <c r="K723" s="1"/>
      <c r="M723" s="8">
        <v>0.2</v>
      </c>
      <c r="Q723" s="1">
        <v>29</v>
      </c>
    </row>
    <row r="724" spans="1:17" ht="15.75" hidden="1" thickTop="1" x14ac:dyDescent="0.25">
      <c r="A724" s="1" t="s">
        <v>42</v>
      </c>
    </row>
    <row r="725" spans="1:17" ht="15.75" hidden="1" thickTop="1" x14ac:dyDescent="0.25">
      <c r="A725" s="1" t="s">
        <v>43</v>
      </c>
    </row>
    <row r="726" spans="1:17" ht="16.5" thickTop="1" thickBot="1" x14ac:dyDescent="0.3">
      <c r="A726" s="1">
        <v>8</v>
      </c>
      <c r="B726" s="35" t="s">
        <v>372</v>
      </c>
      <c r="C726" s="53" t="s">
        <v>169</v>
      </c>
      <c r="D726" s="53"/>
      <c r="E726" s="53"/>
      <c r="J726" s="6"/>
      <c r="K726" s="1"/>
    </row>
    <row r="727" spans="1:17" ht="15.75" hidden="1" thickBot="1" x14ac:dyDescent="0.3">
      <c r="A727" s="1" t="s">
        <v>45</v>
      </c>
    </row>
    <row r="728" spans="1:17" ht="15.75" hidden="1" thickBot="1" x14ac:dyDescent="0.3">
      <c r="A728" s="1" t="s">
        <v>46</v>
      </c>
    </row>
    <row r="729" spans="1:17" ht="16.5" thickTop="1" thickBot="1" x14ac:dyDescent="0.3">
      <c r="A729" s="1">
        <v>9</v>
      </c>
      <c r="B729" s="35" t="s">
        <v>373</v>
      </c>
      <c r="C729" s="88" t="s">
        <v>171</v>
      </c>
      <c r="D729" s="89"/>
      <c r="E729" s="89"/>
      <c r="F729" s="37" t="s">
        <v>78</v>
      </c>
      <c r="G729" s="42">
        <v>22</v>
      </c>
      <c r="H729" s="41"/>
      <c r="I729" s="41"/>
      <c r="J729" s="7">
        <f>IF(AND(G729= "",H729= ""), 0, ROUND(ROUND(I729, 2) * ROUND(IF(H729="",G729,H729),  2), 2))</f>
        <v>0</v>
      </c>
      <c r="K729" s="1"/>
      <c r="M729" s="8">
        <v>0.2</v>
      </c>
      <c r="Q729" s="1">
        <v>29</v>
      </c>
    </row>
    <row r="730" spans="1:17" ht="15.75" hidden="1" thickTop="1" x14ac:dyDescent="0.25">
      <c r="A730" s="1" t="s">
        <v>79</v>
      </c>
    </row>
    <row r="731" spans="1:17" ht="15.75" hidden="1" thickTop="1" x14ac:dyDescent="0.25">
      <c r="A731" s="1" t="s">
        <v>79</v>
      </c>
    </row>
    <row r="732" spans="1:17" ht="15.75" hidden="1" thickTop="1" x14ac:dyDescent="0.25">
      <c r="A732" s="1" t="s">
        <v>79</v>
      </c>
    </row>
    <row r="733" spans="1:17" ht="15.75" hidden="1" thickTop="1" x14ac:dyDescent="0.25">
      <c r="A733" s="1" t="s">
        <v>42</v>
      </c>
    </row>
    <row r="734" spans="1:17" ht="15.75" hidden="1" thickTop="1" x14ac:dyDescent="0.25">
      <c r="A734" s="1" t="s">
        <v>43</v>
      </c>
    </row>
    <row r="735" spans="1:17" ht="16.5" thickTop="1" thickBot="1" x14ac:dyDescent="0.3">
      <c r="A735" s="1">
        <v>8</v>
      </c>
      <c r="B735" s="35" t="s">
        <v>374</v>
      </c>
      <c r="C735" s="53" t="s">
        <v>177</v>
      </c>
      <c r="D735" s="53"/>
      <c r="E735" s="53"/>
      <c r="J735" s="6"/>
      <c r="K735" s="1"/>
    </row>
    <row r="736" spans="1:17" ht="15.75" hidden="1" thickBot="1" x14ac:dyDescent="0.3">
      <c r="A736" s="1" t="s">
        <v>45</v>
      </c>
    </row>
    <row r="737" spans="1:17" ht="15.75" hidden="1" thickBot="1" x14ac:dyDescent="0.3">
      <c r="A737" s="1" t="s">
        <v>46</v>
      </c>
    </row>
    <row r="738" spans="1:17" ht="16.5" thickTop="1" thickBot="1" x14ac:dyDescent="0.3">
      <c r="A738" s="1">
        <v>9</v>
      </c>
      <c r="B738" s="35" t="s">
        <v>375</v>
      </c>
      <c r="C738" s="88" t="s">
        <v>179</v>
      </c>
      <c r="D738" s="89"/>
      <c r="E738" s="89"/>
      <c r="F738" s="37" t="s">
        <v>5</v>
      </c>
      <c r="G738" s="42">
        <v>91</v>
      </c>
      <c r="H738" s="41"/>
      <c r="I738" s="41"/>
      <c r="J738" s="7">
        <f>IF(AND(G738= "",H738= ""), 0, ROUND(ROUND(I738, 2) * ROUND(IF(H738="",G738,H738),  2), 2))</f>
        <v>0</v>
      </c>
      <c r="K738" s="1"/>
      <c r="M738" s="8">
        <v>0.2</v>
      </c>
      <c r="Q738" s="1">
        <v>29</v>
      </c>
    </row>
    <row r="739" spans="1:17" ht="15.75" hidden="1" thickTop="1" x14ac:dyDescent="0.25">
      <c r="A739" s="1" t="s">
        <v>42</v>
      </c>
    </row>
    <row r="740" spans="1:17" ht="15.75" hidden="1" thickTop="1" x14ac:dyDescent="0.25">
      <c r="A740" s="1" t="s">
        <v>43</v>
      </c>
    </row>
    <row r="741" spans="1:17" ht="36.4" customHeight="1" thickTop="1" thickBot="1" x14ac:dyDescent="0.3">
      <c r="A741" s="1">
        <v>8</v>
      </c>
      <c r="B741" s="35" t="s">
        <v>376</v>
      </c>
      <c r="C741" s="53" t="s">
        <v>377</v>
      </c>
      <c r="D741" s="53"/>
      <c r="E741" s="53"/>
      <c r="J741" s="6"/>
      <c r="K741" s="1"/>
    </row>
    <row r="742" spans="1:17" ht="15.75" hidden="1" thickBot="1" x14ac:dyDescent="0.3">
      <c r="A742" s="1" t="s">
        <v>45</v>
      </c>
    </row>
    <row r="743" spans="1:17" ht="15.75" hidden="1" thickBot="1" x14ac:dyDescent="0.3">
      <c r="A743" s="1" t="s">
        <v>46</v>
      </c>
    </row>
    <row r="744" spans="1:17" ht="63.95" customHeight="1" thickTop="1" thickBot="1" x14ac:dyDescent="0.3">
      <c r="A744" s="1">
        <v>9</v>
      </c>
      <c r="B744" s="35" t="s">
        <v>378</v>
      </c>
      <c r="C744" s="88" t="s">
        <v>379</v>
      </c>
      <c r="D744" s="89"/>
      <c r="E744" s="89"/>
      <c r="F744" s="37" t="s">
        <v>5</v>
      </c>
      <c r="G744" s="42">
        <v>48</v>
      </c>
      <c r="H744" s="41"/>
      <c r="I744" s="41"/>
      <c r="J744" s="7">
        <f>IF(AND(G744= "",H744= ""), 0, ROUND(ROUND(I744, 2) * ROUND(IF(H744="",G744,H744),  2), 2))</f>
        <v>0</v>
      </c>
      <c r="K744" s="1"/>
      <c r="M744" s="8">
        <v>0.2</v>
      </c>
      <c r="Q744" s="1">
        <v>29</v>
      </c>
    </row>
    <row r="745" spans="1:17" ht="15.75" hidden="1" thickTop="1" x14ac:dyDescent="0.25">
      <c r="A745" s="1" t="s">
        <v>42</v>
      </c>
    </row>
    <row r="746" spans="1:17" ht="15.75" hidden="1" thickTop="1" x14ac:dyDescent="0.25">
      <c r="A746" s="1" t="s">
        <v>43</v>
      </c>
    </row>
    <row r="747" spans="1:17" ht="16.5" thickTop="1" thickBot="1" x14ac:dyDescent="0.3">
      <c r="A747" s="1">
        <v>8</v>
      </c>
      <c r="B747" s="35" t="s">
        <v>380</v>
      </c>
      <c r="C747" s="53" t="s">
        <v>185</v>
      </c>
      <c r="D747" s="53"/>
      <c r="E747" s="53"/>
      <c r="J747" s="6"/>
      <c r="K747" s="1"/>
    </row>
    <row r="748" spans="1:17" ht="15.75" hidden="1" thickBot="1" x14ac:dyDescent="0.3">
      <c r="A748" s="1" t="s">
        <v>45</v>
      </c>
    </row>
    <row r="749" spans="1:17" ht="15.75" hidden="1" thickBot="1" x14ac:dyDescent="0.3">
      <c r="A749" s="1" t="s">
        <v>70</v>
      </c>
    </row>
    <row r="750" spans="1:17" ht="15.75" hidden="1" thickBot="1" x14ac:dyDescent="0.3">
      <c r="A750" s="1" t="s">
        <v>46</v>
      </c>
    </row>
    <row r="751" spans="1:17" ht="51.75" customHeight="1" thickTop="1" thickBot="1" x14ac:dyDescent="0.3">
      <c r="A751" s="1">
        <v>9</v>
      </c>
      <c r="B751" s="35" t="s">
        <v>381</v>
      </c>
      <c r="C751" s="88" t="s">
        <v>187</v>
      </c>
      <c r="D751" s="89"/>
      <c r="E751" s="89"/>
      <c r="F751" s="37" t="s">
        <v>5</v>
      </c>
      <c r="G751" s="42">
        <v>48</v>
      </c>
      <c r="H751" s="41"/>
      <c r="I751" s="41"/>
      <c r="J751" s="7">
        <f>IF(AND(G751= "",H751= ""), 0, ROUND(ROUND(I751, 2) * ROUND(IF(H751="",G751,H751),  2), 2))</f>
        <v>0</v>
      </c>
      <c r="K751" s="1"/>
      <c r="M751" s="8">
        <v>0.2</v>
      </c>
      <c r="Q751" s="1">
        <v>29</v>
      </c>
    </row>
    <row r="752" spans="1:17" ht="15.75" hidden="1" thickTop="1" x14ac:dyDescent="0.25">
      <c r="A752" s="1" t="s">
        <v>42</v>
      </c>
    </row>
    <row r="753" spans="1:17" ht="15.75" hidden="1" thickTop="1" x14ac:dyDescent="0.25">
      <c r="A753" s="1" t="s">
        <v>43</v>
      </c>
    </row>
    <row r="754" spans="1:17" ht="25.15" customHeight="1" thickTop="1" thickBot="1" x14ac:dyDescent="0.3">
      <c r="A754" s="1">
        <v>8</v>
      </c>
      <c r="B754" s="35" t="s">
        <v>382</v>
      </c>
      <c r="C754" s="53" t="s">
        <v>383</v>
      </c>
      <c r="D754" s="53"/>
      <c r="E754" s="53"/>
      <c r="J754" s="6"/>
      <c r="K754" s="1"/>
    </row>
    <row r="755" spans="1:17" ht="15.75" hidden="1" thickBot="1" x14ac:dyDescent="0.3">
      <c r="A755" s="1" t="s">
        <v>45</v>
      </c>
    </row>
    <row r="756" spans="1:17" ht="15.75" hidden="1" thickBot="1" x14ac:dyDescent="0.3">
      <c r="A756" s="1" t="s">
        <v>70</v>
      </c>
    </row>
    <row r="757" spans="1:17" ht="15.75" hidden="1" thickBot="1" x14ac:dyDescent="0.3">
      <c r="A757" s="1" t="s">
        <v>46</v>
      </c>
    </row>
    <row r="758" spans="1:17" ht="39.4" customHeight="1" thickTop="1" thickBot="1" x14ac:dyDescent="0.3">
      <c r="A758" s="1">
        <v>9</v>
      </c>
      <c r="B758" s="35" t="s">
        <v>384</v>
      </c>
      <c r="C758" s="88" t="s">
        <v>385</v>
      </c>
      <c r="D758" s="89"/>
      <c r="E758" s="89"/>
      <c r="F758" s="37" t="s">
        <v>5</v>
      </c>
      <c r="G758" s="42">
        <v>28</v>
      </c>
      <c r="H758" s="41"/>
      <c r="I758" s="41"/>
      <c r="J758" s="7">
        <f>IF(AND(G758= "",H758= ""), 0, ROUND(ROUND(I758, 2) * ROUND(IF(H758="",G758,H758),  2), 2))</f>
        <v>0</v>
      </c>
      <c r="K758" s="1"/>
      <c r="M758" s="8">
        <v>0.2</v>
      </c>
      <c r="Q758" s="1">
        <v>29</v>
      </c>
    </row>
    <row r="759" spans="1:17" ht="16.5" hidden="1" thickTop="1" thickBot="1" x14ac:dyDescent="0.3">
      <c r="A759" s="1" t="s">
        <v>42</v>
      </c>
    </row>
    <row r="760" spans="1:17" ht="39.4" customHeight="1" thickTop="1" thickBot="1" x14ac:dyDescent="0.3">
      <c r="A760" s="1">
        <v>9</v>
      </c>
      <c r="B760" s="35" t="s">
        <v>386</v>
      </c>
      <c r="C760" s="88" t="s">
        <v>387</v>
      </c>
      <c r="D760" s="89"/>
      <c r="E760" s="89"/>
      <c r="F760" s="37" t="s">
        <v>5</v>
      </c>
      <c r="G760" s="42">
        <v>16</v>
      </c>
      <c r="H760" s="41"/>
      <c r="I760" s="41"/>
      <c r="J760" s="7">
        <f>IF(AND(G760= "",H760= ""), 0, ROUND(ROUND(I760, 2) * ROUND(IF(H760="",G760,H760),  2), 2))</f>
        <v>0</v>
      </c>
      <c r="K760" s="1"/>
      <c r="M760" s="8">
        <v>0.2</v>
      </c>
      <c r="Q760" s="1">
        <v>29</v>
      </c>
    </row>
    <row r="761" spans="1:17" ht="15.75" hidden="1" thickTop="1" x14ac:dyDescent="0.25">
      <c r="A761" s="1" t="s">
        <v>42</v>
      </c>
    </row>
    <row r="762" spans="1:17" ht="15.75" hidden="1" thickTop="1" x14ac:dyDescent="0.25">
      <c r="A762" s="1" t="s">
        <v>43</v>
      </c>
    </row>
    <row r="763" spans="1:17" ht="25.15" customHeight="1" thickTop="1" thickBot="1" x14ac:dyDescent="0.3">
      <c r="A763" s="1">
        <v>8</v>
      </c>
      <c r="B763" s="35" t="s">
        <v>388</v>
      </c>
      <c r="C763" s="53" t="s">
        <v>389</v>
      </c>
      <c r="D763" s="53"/>
      <c r="E763" s="53"/>
      <c r="J763" s="6"/>
      <c r="K763" s="1"/>
    </row>
    <row r="764" spans="1:17" ht="15.75" hidden="1" thickBot="1" x14ac:dyDescent="0.3">
      <c r="A764" s="1" t="s">
        <v>45</v>
      </c>
    </row>
    <row r="765" spans="1:17" ht="15.75" hidden="1" thickBot="1" x14ac:dyDescent="0.3">
      <c r="A765" s="1" t="s">
        <v>46</v>
      </c>
    </row>
    <row r="766" spans="1:17" ht="27.2" customHeight="1" thickTop="1" thickBot="1" x14ac:dyDescent="0.3">
      <c r="A766" s="1">
        <v>9</v>
      </c>
      <c r="B766" s="35" t="s">
        <v>390</v>
      </c>
      <c r="C766" s="88" t="s">
        <v>391</v>
      </c>
      <c r="D766" s="89"/>
      <c r="E766" s="89"/>
      <c r="F766" s="37" t="s">
        <v>73</v>
      </c>
      <c r="G766" s="42">
        <v>20.5</v>
      </c>
      <c r="H766" s="41"/>
      <c r="I766" s="41"/>
      <c r="J766" s="7">
        <f>IF(AND(G766= "",H766= ""), 0, ROUND(ROUND(I766, 2) * ROUND(IF(H766="",G766,H766),  2), 2))</f>
        <v>0</v>
      </c>
      <c r="K766" s="1"/>
      <c r="M766" s="8">
        <v>0.2</v>
      </c>
      <c r="Q766" s="1">
        <v>29</v>
      </c>
    </row>
    <row r="767" spans="1:17" ht="15.75" hidden="1" thickTop="1" x14ac:dyDescent="0.25">
      <c r="A767" s="1" t="s">
        <v>42</v>
      </c>
    </row>
    <row r="768" spans="1:17" ht="15.75" hidden="1" thickTop="1" x14ac:dyDescent="0.25">
      <c r="A768" s="1" t="s">
        <v>43</v>
      </c>
    </row>
    <row r="769" spans="1:17" ht="25.15" customHeight="1" thickTop="1" thickBot="1" x14ac:dyDescent="0.3">
      <c r="A769" s="1">
        <v>8</v>
      </c>
      <c r="B769" s="35" t="s">
        <v>392</v>
      </c>
      <c r="C769" s="53" t="s">
        <v>393</v>
      </c>
      <c r="D769" s="53"/>
      <c r="E769" s="53"/>
      <c r="J769" s="6"/>
      <c r="K769" s="1"/>
    </row>
    <row r="770" spans="1:17" ht="15.75" hidden="1" thickBot="1" x14ac:dyDescent="0.3">
      <c r="A770" s="1" t="s">
        <v>45</v>
      </c>
    </row>
    <row r="771" spans="1:17" ht="15.75" hidden="1" thickBot="1" x14ac:dyDescent="0.3">
      <c r="A771" s="1" t="s">
        <v>70</v>
      </c>
    </row>
    <row r="772" spans="1:17" ht="15.75" hidden="1" thickBot="1" x14ac:dyDescent="0.3">
      <c r="A772" s="1" t="s">
        <v>46</v>
      </c>
    </row>
    <row r="773" spans="1:17" ht="39.4" customHeight="1" thickTop="1" thickBot="1" x14ac:dyDescent="0.3">
      <c r="A773" s="1">
        <v>9</v>
      </c>
      <c r="B773" s="35" t="s">
        <v>394</v>
      </c>
      <c r="C773" s="88" t="s">
        <v>395</v>
      </c>
      <c r="D773" s="89"/>
      <c r="E773" s="89"/>
      <c r="F773" s="37" t="s">
        <v>6</v>
      </c>
      <c r="G773" s="39">
        <v>2</v>
      </c>
      <c r="H773" s="40"/>
      <c r="I773" s="41"/>
      <c r="J773" s="7">
        <f>IF(AND(G773= "",H773= ""), 0, ROUND(ROUND(I773, 2) * ROUND(IF(H773="",G773,H773),  0), 2))</f>
        <v>0</v>
      </c>
      <c r="K773" s="1"/>
      <c r="M773" s="8">
        <v>0.2</v>
      </c>
      <c r="Q773" s="1">
        <v>29</v>
      </c>
    </row>
    <row r="774" spans="1:17" ht="16.5" hidden="1" thickTop="1" thickBot="1" x14ac:dyDescent="0.3">
      <c r="A774" s="1" t="s">
        <v>42</v>
      </c>
    </row>
    <row r="775" spans="1:17" ht="39.4" customHeight="1" thickTop="1" thickBot="1" x14ac:dyDescent="0.3">
      <c r="A775" s="1">
        <v>9</v>
      </c>
      <c r="B775" s="35" t="s">
        <v>396</v>
      </c>
      <c r="C775" s="88" t="s">
        <v>397</v>
      </c>
      <c r="D775" s="89"/>
      <c r="E775" s="89"/>
      <c r="F775" s="37" t="s">
        <v>6</v>
      </c>
      <c r="G775" s="39">
        <v>2</v>
      </c>
      <c r="H775" s="40"/>
      <c r="I775" s="41"/>
      <c r="J775" s="7">
        <f>IF(AND(G775= "",H775= ""), 0, ROUND(ROUND(I775, 2) * ROUND(IF(H775="",G775,H775),  0), 2))</f>
        <v>0</v>
      </c>
      <c r="K775" s="1"/>
      <c r="M775" s="8">
        <v>0.2</v>
      </c>
      <c r="Q775" s="1">
        <v>29</v>
      </c>
    </row>
    <row r="776" spans="1:17" ht="15.75" hidden="1" thickTop="1" x14ac:dyDescent="0.25">
      <c r="A776" s="1" t="s">
        <v>42</v>
      </c>
    </row>
    <row r="777" spans="1:17" ht="15.75" hidden="1" thickTop="1" x14ac:dyDescent="0.25">
      <c r="A777" s="1" t="s">
        <v>43</v>
      </c>
    </row>
    <row r="778" spans="1:17" ht="16.5" thickTop="1" thickBot="1" x14ac:dyDescent="0.3">
      <c r="A778" s="1">
        <v>8</v>
      </c>
      <c r="B778" s="35" t="s">
        <v>398</v>
      </c>
      <c r="C778" s="53" t="s">
        <v>99</v>
      </c>
      <c r="D778" s="53"/>
      <c r="E778" s="53"/>
      <c r="J778" s="6"/>
      <c r="K778" s="1"/>
    </row>
    <row r="779" spans="1:17" ht="15.75" hidden="1" thickBot="1" x14ac:dyDescent="0.3">
      <c r="A779" s="1" t="s">
        <v>45</v>
      </c>
    </row>
    <row r="780" spans="1:17" ht="15.75" hidden="1" thickBot="1" x14ac:dyDescent="0.3">
      <c r="A780" s="1" t="s">
        <v>70</v>
      </c>
    </row>
    <row r="781" spans="1:17" ht="15.75" hidden="1" thickBot="1" x14ac:dyDescent="0.3">
      <c r="A781" s="1" t="s">
        <v>100</v>
      </c>
    </row>
    <row r="782" spans="1:17" ht="15.75" hidden="1" thickBot="1" x14ac:dyDescent="0.3">
      <c r="A782" s="1" t="s">
        <v>101</v>
      </c>
    </row>
    <row r="783" spans="1:17" ht="15.75" hidden="1" thickBot="1" x14ac:dyDescent="0.3">
      <c r="A783" s="1" t="s">
        <v>46</v>
      </c>
    </row>
    <row r="784" spans="1:17" ht="25.5" thickTop="1" thickBot="1" x14ac:dyDescent="0.3">
      <c r="A784" s="1">
        <v>9</v>
      </c>
      <c r="B784" s="35" t="s">
        <v>399</v>
      </c>
      <c r="C784" s="88" t="s">
        <v>103</v>
      </c>
      <c r="D784" s="89"/>
      <c r="E784" s="89"/>
      <c r="F784" s="37" t="s">
        <v>104</v>
      </c>
      <c r="G784" s="39">
        <v>2500</v>
      </c>
      <c r="H784" s="40"/>
      <c r="I784" s="41"/>
      <c r="J784" s="7">
        <f>IF(AND(G784= "",H784= ""), 0, ROUND(ROUND(I784, 2) * ROUND(IF(H784="",G784,H784),  0), 2))</f>
        <v>0</v>
      </c>
      <c r="K784" s="1"/>
      <c r="M784" s="8">
        <v>0.2</v>
      </c>
      <c r="Q784" s="1">
        <v>29</v>
      </c>
    </row>
    <row r="785" spans="1:17" ht="16.5" hidden="1" thickTop="1" thickBot="1" x14ac:dyDescent="0.3">
      <c r="A785" s="1" t="s">
        <v>42</v>
      </c>
    </row>
    <row r="786" spans="1:17" ht="25.5" thickTop="1" thickBot="1" x14ac:dyDescent="0.3">
      <c r="A786" s="1">
        <v>9</v>
      </c>
      <c r="B786" s="35" t="s">
        <v>400</v>
      </c>
      <c r="C786" s="88" t="s">
        <v>107</v>
      </c>
      <c r="D786" s="89"/>
      <c r="E786" s="89"/>
      <c r="F786" s="37" t="s">
        <v>104</v>
      </c>
      <c r="G786" s="39">
        <v>1100</v>
      </c>
      <c r="H786" s="40"/>
      <c r="I786" s="41"/>
      <c r="J786" s="7">
        <f>IF(AND(G786= "",H786= ""), 0, ROUND(ROUND(I786, 2) * ROUND(IF(H786="",G786,H786),  0), 2))</f>
        <v>0</v>
      </c>
      <c r="K786" s="1"/>
      <c r="M786" s="8">
        <v>0.2</v>
      </c>
      <c r="Q786" s="1">
        <v>29</v>
      </c>
    </row>
    <row r="787" spans="1:17" ht="15.75" hidden="1" thickTop="1" x14ac:dyDescent="0.25">
      <c r="A787" s="1" t="s">
        <v>42</v>
      </c>
    </row>
    <row r="788" spans="1:17" ht="15.75" hidden="1" thickTop="1" x14ac:dyDescent="0.25">
      <c r="A788" s="1" t="s">
        <v>43</v>
      </c>
    </row>
    <row r="789" spans="1:17" ht="15.75" thickTop="1" x14ac:dyDescent="0.25">
      <c r="A789" s="1" t="s">
        <v>108</v>
      </c>
      <c r="B789" s="35"/>
      <c r="C789" s="52"/>
      <c r="D789" s="52"/>
      <c r="E789" s="52"/>
      <c r="J789" s="6"/>
    </row>
    <row r="790" spans="1:17" ht="27.2" customHeight="1" x14ac:dyDescent="0.25">
      <c r="B790" s="35"/>
      <c r="C790" s="76" t="s">
        <v>353</v>
      </c>
      <c r="D790" s="77"/>
      <c r="E790" s="77"/>
      <c r="F790" s="74"/>
      <c r="G790" s="74"/>
      <c r="H790" s="74"/>
      <c r="I790" s="74"/>
      <c r="J790" s="75"/>
    </row>
    <row r="791" spans="1:17" x14ac:dyDescent="0.25">
      <c r="B791" s="35"/>
      <c r="C791" s="79"/>
      <c r="D791" s="45"/>
      <c r="E791" s="45"/>
      <c r="F791" s="45"/>
      <c r="G791" s="45"/>
      <c r="H791" s="45"/>
      <c r="I791" s="45"/>
      <c r="J791" s="78"/>
    </row>
    <row r="792" spans="1:17" x14ac:dyDescent="0.25">
      <c r="B792" s="35"/>
      <c r="C792" s="82" t="s">
        <v>61</v>
      </c>
      <c r="D792" s="83"/>
      <c r="E792" s="83"/>
      <c r="F792" s="80">
        <f>SUMIF(K680:K789, IF(K679="","",K679), J680:J789)</f>
        <v>0</v>
      </c>
      <c r="G792" s="80"/>
      <c r="H792" s="80"/>
      <c r="I792" s="80"/>
      <c r="J792" s="81"/>
    </row>
    <row r="793" spans="1:17" ht="16.899999999999999" customHeight="1" x14ac:dyDescent="0.25">
      <c r="B793" s="35"/>
      <c r="C793" s="82" t="s">
        <v>62</v>
      </c>
      <c r="D793" s="83"/>
      <c r="E793" s="83"/>
      <c r="F793" s="80">
        <f>ROUND(SUMIF(K680:K789, IF(K679="","",K679), J680:J789) * 0.2, 2)</f>
        <v>0</v>
      </c>
      <c r="G793" s="80"/>
      <c r="H793" s="80"/>
      <c r="I793" s="80"/>
      <c r="J793" s="81"/>
    </row>
    <row r="794" spans="1:17" x14ac:dyDescent="0.25">
      <c r="B794" s="35"/>
      <c r="C794" s="86" t="s">
        <v>63</v>
      </c>
      <c r="D794" s="87"/>
      <c r="E794" s="87"/>
      <c r="F794" s="84">
        <f>SUM(F792:F793)</f>
        <v>0</v>
      </c>
      <c r="G794" s="84"/>
      <c r="H794" s="84"/>
      <c r="I794" s="84"/>
      <c r="J794" s="85"/>
    </row>
    <row r="795" spans="1:17" x14ac:dyDescent="0.25">
      <c r="A795" s="1">
        <v>5</v>
      </c>
      <c r="B795" s="35" t="s">
        <v>401</v>
      </c>
      <c r="C795" s="83" t="s">
        <v>201</v>
      </c>
      <c r="D795" s="83"/>
      <c r="E795" s="83"/>
      <c r="F795" s="23"/>
      <c r="G795" s="23"/>
      <c r="H795" s="23"/>
      <c r="I795" s="23"/>
      <c r="J795" s="10"/>
      <c r="K795" s="1"/>
    </row>
    <row r="796" spans="1:17" hidden="1" x14ac:dyDescent="0.25">
      <c r="A796" s="1" t="s">
        <v>288</v>
      </c>
    </row>
    <row r="797" spans="1:17" hidden="1" x14ac:dyDescent="0.25">
      <c r="A797" s="1" t="s">
        <v>288</v>
      </c>
    </row>
    <row r="798" spans="1:17" ht="36" customHeight="1" thickBot="1" x14ac:dyDescent="0.3">
      <c r="A798" s="1">
        <v>8</v>
      </c>
      <c r="B798" s="35" t="s">
        <v>402</v>
      </c>
      <c r="C798" s="83" t="s">
        <v>624</v>
      </c>
      <c r="D798" s="83"/>
      <c r="E798" s="83"/>
      <c r="J798" s="6"/>
      <c r="K798" s="1"/>
    </row>
    <row r="799" spans="1:17" ht="15.75" hidden="1" thickBot="1" x14ac:dyDescent="0.3">
      <c r="A799" s="1" t="s">
        <v>45</v>
      </c>
    </row>
    <row r="800" spans="1:17" ht="15.75" hidden="1" thickBot="1" x14ac:dyDescent="0.3">
      <c r="A800" s="1" t="s">
        <v>46</v>
      </c>
    </row>
    <row r="801" spans="1:17" ht="51.75" customHeight="1" thickTop="1" thickBot="1" x14ac:dyDescent="0.3">
      <c r="A801" s="1">
        <v>9</v>
      </c>
      <c r="B801" s="35" t="s">
        <v>403</v>
      </c>
      <c r="C801" s="88" t="s">
        <v>404</v>
      </c>
      <c r="D801" s="89"/>
      <c r="E801" s="89"/>
      <c r="F801" s="37" t="s">
        <v>5</v>
      </c>
      <c r="G801" s="42">
        <v>75</v>
      </c>
      <c r="H801" s="41"/>
      <c r="I801" s="41"/>
      <c r="J801" s="7">
        <f>IF(AND(G801= "",H801= ""), 0, ROUND(ROUND(I801, 2) * ROUND(IF(H801="",G801,H801),  2), 2))</f>
        <v>0</v>
      </c>
      <c r="K801" s="1"/>
      <c r="M801" s="8">
        <v>0.2</v>
      </c>
      <c r="Q801" s="1">
        <v>29</v>
      </c>
    </row>
    <row r="802" spans="1:17" ht="15.75" hidden="1" thickTop="1" x14ac:dyDescent="0.25">
      <c r="A802" s="1" t="s">
        <v>53</v>
      </c>
    </row>
    <row r="803" spans="1:17" ht="15.75" hidden="1" thickTop="1" x14ac:dyDescent="0.25">
      <c r="A803" s="1" t="s">
        <v>42</v>
      </c>
    </row>
    <row r="804" spans="1:17" ht="15.75" hidden="1" thickTop="1" x14ac:dyDescent="0.25">
      <c r="A804" s="1" t="s">
        <v>43</v>
      </c>
    </row>
    <row r="805" spans="1:17" ht="25.15" customHeight="1" thickTop="1" thickBot="1" x14ac:dyDescent="0.3">
      <c r="A805" s="1">
        <v>8</v>
      </c>
      <c r="B805" s="35" t="s">
        <v>405</v>
      </c>
      <c r="C805" s="53" t="s">
        <v>210</v>
      </c>
      <c r="D805" s="53"/>
      <c r="E805" s="53"/>
      <c r="J805" s="6"/>
      <c r="K805" s="1"/>
    </row>
    <row r="806" spans="1:17" ht="15.75" hidden="1" thickBot="1" x14ac:dyDescent="0.3">
      <c r="A806" s="1" t="s">
        <v>45</v>
      </c>
    </row>
    <row r="807" spans="1:17" ht="15.75" hidden="1" thickBot="1" x14ac:dyDescent="0.3">
      <c r="A807" s="1" t="s">
        <v>46</v>
      </c>
    </row>
    <row r="808" spans="1:17" ht="16.5" thickTop="1" thickBot="1" x14ac:dyDescent="0.3">
      <c r="A808" s="1">
        <v>9</v>
      </c>
      <c r="B808" s="35" t="s">
        <v>406</v>
      </c>
      <c r="C808" s="88" t="s">
        <v>235</v>
      </c>
      <c r="D808" s="89"/>
      <c r="E808" s="89"/>
      <c r="F808" s="37" t="s">
        <v>73</v>
      </c>
      <c r="G808" s="42">
        <v>8</v>
      </c>
      <c r="H808" s="41"/>
      <c r="I808" s="41"/>
      <c r="J808" s="7">
        <f>IF(AND(G808= "",H808= ""), 0, ROUND(ROUND(I808, 2) * ROUND(IF(H808="",G808,H808),  2), 2))</f>
        <v>0</v>
      </c>
      <c r="K808" s="1"/>
      <c r="M808" s="8">
        <v>0.2</v>
      </c>
      <c r="Q808" s="1">
        <v>29</v>
      </c>
    </row>
    <row r="809" spans="1:17" ht="15.75" hidden="1" thickTop="1" x14ac:dyDescent="0.25">
      <c r="A809" s="1" t="s">
        <v>42</v>
      </c>
    </row>
    <row r="810" spans="1:17" ht="15.75" hidden="1" thickTop="1" x14ac:dyDescent="0.25">
      <c r="A810" s="1" t="s">
        <v>43</v>
      </c>
    </row>
    <row r="811" spans="1:17" ht="16.5" thickTop="1" thickBot="1" x14ac:dyDescent="0.3">
      <c r="A811" s="1">
        <v>8</v>
      </c>
      <c r="B811" s="35" t="s">
        <v>407</v>
      </c>
      <c r="C811" s="53" t="s">
        <v>408</v>
      </c>
      <c r="D811" s="53"/>
      <c r="E811" s="53"/>
      <c r="J811" s="6"/>
      <c r="K811" s="1"/>
    </row>
    <row r="812" spans="1:17" ht="15.75" hidden="1" thickBot="1" x14ac:dyDescent="0.3">
      <c r="A812" s="1" t="s">
        <v>45</v>
      </c>
    </row>
    <row r="813" spans="1:17" ht="15.75" hidden="1" thickBot="1" x14ac:dyDescent="0.3">
      <c r="A813" s="1" t="s">
        <v>46</v>
      </c>
    </row>
    <row r="814" spans="1:17" ht="27.2" customHeight="1" thickTop="1" thickBot="1" x14ac:dyDescent="0.3">
      <c r="A814" s="1">
        <v>9</v>
      </c>
      <c r="B814" s="35" t="s">
        <v>409</v>
      </c>
      <c r="C814" s="88" t="s">
        <v>410</v>
      </c>
      <c r="D814" s="89"/>
      <c r="E814" s="89"/>
      <c r="F814" s="37" t="s">
        <v>73</v>
      </c>
      <c r="G814" s="42">
        <v>8</v>
      </c>
      <c r="H814" s="41"/>
      <c r="I814" s="41"/>
      <c r="J814" s="7">
        <f>IF(AND(G814= "",H814= ""), 0, ROUND(ROUND(I814, 2) * ROUND(IF(H814="",G814,H814),  2), 2))</f>
        <v>0</v>
      </c>
      <c r="K814" s="1"/>
      <c r="M814" s="8">
        <v>0.2</v>
      </c>
      <c r="Q814" s="1">
        <v>29</v>
      </c>
    </row>
    <row r="815" spans="1:17" ht="15.75" hidden="1" thickTop="1" x14ac:dyDescent="0.25">
      <c r="A815" s="1" t="s">
        <v>42</v>
      </c>
    </row>
    <row r="816" spans="1:17" ht="15.75" hidden="1" thickTop="1" x14ac:dyDescent="0.25">
      <c r="A816" s="1" t="s">
        <v>43</v>
      </c>
    </row>
    <row r="817" spans="1:17" ht="36" customHeight="1" thickTop="1" thickBot="1" x14ac:dyDescent="0.3">
      <c r="A817" s="1">
        <v>8</v>
      </c>
      <c r="B817" s="35" t="s">
        <v>411</v>
      </c>
      <c r="C817" s="83" t="s">
        <v>625</v>
      </c>
      <c r="D817" s="83"/>
      <c r="E817" s="83"/>
      <c r="J817" s="6"/>
      <c r="K817" s="1"/>
    </row>
    <row r="818" spans="1:17" ht="15.75" hidden="1" thickBot="1" x14ac:dyDescent="0.3">
      <c r="A818" s="1" t="s">
        <v>45</v>
      </c>
    </row>
    <row r="819" spans="1:17" ht="15.75" hidden="1" thickBot="1" x14ac:dyDescent="0.3">
      <c r="A819" s="1" t="s">
        <v>46</v>
      </c>
    </row>
    <row r="820" spans="1:17" ht="51.75" customHeight="1" thickTop="1" thickBot="1" x14ac:dyDescent="0.3">
      <c r="A820" s="1">
        <v>9</v>
      </c>
      <c r="B820" s="35" t="s">
        <v>412</v>
      </c>
      <c r="C820" s="88" t="s">
        <v>232</v>
      </c>
      <c r="D820" s="89"/>
      <c r="E820" s="89"/>
      <c r="F820" s="37" t="s">
        <v>5</v>
      </c>
      <c r="G820" s="42">
        <v>13.5</v>
      </c>
      <c r="H820" s="41"/>
      <c r="I820" s="41"/>
      <c r="J820" s="7">
        <f>IF(AND(G820= "",H820= ""), 0, ROUND(ROUND(I820, 2) * ROUND(IF(H820="",G820,H820),  2), 2))</f>
        <v>0</v>
      </c>
      <c r="K820" s="1"/>
      <c r="M820" s="8">
        <v>0.2</v>
      </c>
      <c r="Q820" s="1">
        <v>29</v>
      </c>
    </row>
    <row r="821" spans="1:17" ht="15.75" hidden="1" thickTop="1" x14ac:dyDescent="0.25">
      <c r="A821" s="1" t="s">
        <v>42</v>
      </c>
    </row>
    <row r="822" spans="1:17" ht="15.75" hidden="1" thickTop="1" x14ac:dyDescent="0.25">
      <c r="A822" s="1" t="s">
        <v>43</v>
      </c>
    </row>
    <row r="823" spans="1:17" ht="16.5" thickTop="1" thickBot="1" x14ac:dyDescent="0.3">
      <c r="A823" s="1">
        <v>8</v>
      </c>
      <c r="B823" s="35" t="s">
        <v>413</v>
      </c>
      <c r="C823" s="53" t="s">
        <v>237</v>
      </c>
      <c r="D823" s="53"/>
      <c r="E823" s="53"/>
      <c r="J823" s="6"/>
      <c r="K823" s="1"/>
    </row>
    <row r="824" spans="1:17" ht="15.75" hidden="1" thickBot="1" x14ac:dyDescent="0.3">
      <c r="A824" s="1" t="s">
        <v>45</v>
      </c>
    </row>
    <row r="825" spans="1:17" ht="15.75" hidden="1" thickBot="1" x14ac:dyDescent="0.3">
      <c r="A825" s="1" t="s">
        <v>46</v>
      </c>
    </row>
    <row r="826" spans="1:17" ht="15.75" hidden="1" thickBot="1" x14ac:dyDescent="0.3">
      <c r="A826" s="1" t="s">
        <v>101</v>
      </c>
    </row>
    <row r="827" spans="1:17" ht="51.75" customHeight="1" thickTop="1" thickBot="1" x14ac:dyDescent="0.3">
      <c r="A827" s="1">
        <v>9</v>
      </c>
      <c r="B827" s="35" t="s">
        <v>414</v>
      </c>
      <c r="C827" s="88" t="s">
        <v>239</v>
      </c>
      <c r="D827" s="89"/>
      <c r="E827" s="89"/>
      <c r="F827" s="37" t="s">
        <v>73</v>
      </c>
      <c r="G827" s="42">
        <v>2.6</v>
      </c>
      <c r="H827" s="41"/>
      <c r="I827" s="41"/>
      <c r="J827" s="7">
        <f>IF(AND(G827= "",H827= ""), 0, ROUND(ROUND(I827, 2) * ROUND(IF(H827="",G827,H827),  2), 2))</f>
        <v>0</v>
      </c>
      <c r="K827" s="1"/>
      <c r="M827" s="8">
        <v>0.2</v>
      </c>
      <c r="Q827" s="1">
        <v>29</v>
      </c>
    </row>
    <row r="828" spans="1:17" ht="16.5" hidden="1" thickTop="1" thickBot="1" x14ac:dyDescent="0.3">
      <c r="A828" s="1" t="s">
        <v>42</v>
      </c>
    </row>
    <row r="829" spans="1:17" ht="51.75" customHeight="1" thickTop="1" thickBot="1" x14ac:dyDescent="0.3">
      <c r="A829" s="1">
        <v>9</v>
      </c>
      <c r="B829" s="35" t="s">
        <v>415</v>
      </c>
      <c r="C829" s="88" t="s">
        <v>416</v>
      </c>
      <c r="D829" s="89"/>
      <c r="E829" s="89"/>
      <c r="F829" s="37" t="s">
        <v>73</v>
      </c>
      <c r="G829" s="42">
        <v>2.6</v>
      </c>
      <c r="H829" s="41"/>
      <c r="I829" s="41"/>
      <c r="J829" s="7">
        <f>IF(AND(G829= "",H829= ""), 0, ROUND(ROUND(I829, 2) * ROUND(IF(H829="",G829,H829),  2), 2))</f>
        <v>0</v>
      </c>
      <c r="K829" s="1"/>
      <c r="M829" s="8">
        <v>0.2</v>
      </c>
      <c r="Q829" s="1">
        <v>29</v>
      </c>
    </row>
    <row r="830" spans="1:17" ht="15.75" hidden="1" thickTop="1" x14ac:dyDescent="0.25">
      <c r="A830" s="1" t="s">
        <v>42</v>
      </c>
    </row>
    <row r="831" spans="1:17" ht="15.75" hidden="1" thickTop="1" x14ac:dyDescent="0.25">
      <c r="A831" s="1" t="s">
        <v>43</v>
      </c>
    </row>
    <row r="832" spans="1:17" ht="16.5" thickTop="1" thickBot="1" x14ac:dyDescent="0.3">
      <c r="A832" s="1">
        <v>8</v>
      </c>
      <c r="B832" s="35" t="s">
        <v>417</v>
      </c>
      <c r="C832" s="53" t="s">
        <v>241</v>
      </c>
      <c r="D832" s="53"/>
      <c r="E832" s="53"/>
      <c r="J832" s="6"/>
      <c r="K832" s="1"/>
    </row>
    <row r="833" spans="1:17" ht="15.75" hidden="1" thickBot="1" x14ac:dyDescent="0.3">
      <c r="A833" s="1" t="s">
        <v>45</v>
      </c>
    </row>
    <row r="834" spans="1:17" ht="15.75" hidden="1" thickBot="1" x14ac:dyDescent="0.3">
      <c r="A834" s="1" t="s">
        <v>100</v>
      </c>
    </row>
    <row r="835" spans="1:17" ht="15.75" hidden="1" thickBot="1" x14ac:dyDescent="0.3">
      <c r="A835" s="1" t="s">
        <v>46</v>
      </c>
    </row>
    <row r="836" spans="1:17" ht="51.75" customHeight="1" thickTop="1" thickBot="1" x14ac:dyDescent="0.3">
      <c r="A836" s="1">
        <v>9</v>
      </c>
      <c r="B836" s="35" t="s">
        <v>418</v>
      </c>
      <c r="C836" s="88" t="s">
        <v>419</v>
      </c>
      <c r="D836" s="89"/>
      <c r="E836" s="89"/>
      <c r="F836" s="37" t="s">
        <v>78</v>
      </c>
      <c r="G836" s="42">
        <v>0.7</v>
      </c>
      <c r="H836" s="41"/>
      <c r="I836" s="41"/>
      <c r="J836" s="7">
        <f>IF(AND(G836= "",H836= ""), 0, ROUND(ROUND(I836, 2) * ROUND(IF(H836="",G836,H836),  2), 2))</f>
        <v>0</v>
      </c>
      <c r="K836" s="1"/>
      <c r="M836" s="8">
        <v>0.2</v>
      </c>
      <c r="Q836" s="1">
        <v>29</v>
      </c>
    </row>
    <row r="837" spans="1:17" ht="15.75" hidden="1" thickTop="1" x14ac:dyDescent="0.25">
      <c r="A837" s="1" t="s">
        <v>42</v>
      </c>
    </row>
    <row r="838" spans="1:17" ht="15.75" hidden="1" thickTop="1" x14ac:dyDescent="0.25">
      <c r="A838" s="1" t="s">
        <v>43</v>
      </c>
    </row>
    <row r="839" spans="1:17" ht="36" customHeight="1" thickTop="1" thickBot="1" x14ac:dyDescent="0.3">
      <c r="A839" s="1">
        <v>8</v>
      </c>
      <c r="B839" s="35" t="s">
        <v>420</v>
      </c>
      <c r="C839" s="83" t="s">
        <v>627</v>
      </c>
      <c r="D839" s="83"/>
      <c r="E839" s="83"/>
      <c r="J839" s="6"/>
      <c r="K839" s="1"/>
    </row>
    <row r="840" spans="1:17" ht="15.75" hidden="1" thickBot="1" x14ac:dyDescent="0.3">
      <c r="A840" s="1" t="s">
        <v>45</v>
      </c>
    </row>
    <row r="841" spans="1:17" ht="15.75" hidden="1" thickBot="1" x14ac:dyDescent="0.3">
      <c r="A841" s="1" t="s">
        <v>45</v>
      </c>
    </row>
    <row r="842" spans="1:17" ht="15.75" hidden="1" thickBot="1" x14ac:dyDescent="0.3">
      <c r="A842" s="1" t="s">
        <v>46</v>
      </c>
    </row>
    <row r="843" spans="1:17" ht="51.75" customHeight="1" thickTop="1" thickBot="1" x14ac:dyDescent="0.3">
      <c r="A843" s="1">
        <v>9</v>
      </c>
      <c r="B843" s="35" t="s">
        <v>421</v>
      </c>
      <c r="C843" s="88" t="s">
        <v>422</v>
      </c>
      <c r="D843" s="89"/>
      <c r="E843" s="89"/>
      <c r="F843" s="37" t="s">
        <v>5</v>
      </c>
      <c r="G843" s="42">
        <v>31</v>
      </c>
      <c r="H843" s="41"/>
      <c r="I843" s="41"/>
      <c r="J843" s="7">
        <f>IF(AND(G843= "",H843= ""), 0, ROUND(ROUND(I843, 2) * ROUND(IF(H843="",G843,H843),  2), 2))</f>
        <v>0</v>
      </c>
      <c r="K843" s="1"/>
      <c r="M843" s="8">
        <v>0.2</v>
      </c>
      <c r="Q843" s="1">
        <v>29</v>
      </c>
    </row>
    <row r="844" spans="1:17" ht="15.75" hidden="1" thickTop="1" x14ac:dyDescent="0.25">
      <c r="A844" s="1" t="s">
        <v>42</v>
      </c>
    </row>
    <row r="845" spans="1:17" ht="15.75" hidden="1" thickTop="1" x14ac:dyDescent="0.25">
      <c r="A845" s="1" t="s">
        <v>43</v>
      </c>
    </row>
    <row r="846" spans="1:17" ht="25.15" customHeight="1" thickTop="1" thickBot="1" x14ac:dyDescent="0.3">
      <c r="A846" s="1">
        <v>8</v>
      </c>
      <c r="B846" s="35" t="s">
        <v>423</v>
      </c>
      <c r="C846" s="53" t="s">
        <v>424</v>
      </c>
      <c r="D846" s="53"/>
      <c r="E846" s="53"/>
      <c r="J846" s="6"/>
      <c r="K846" s="1"/>
    </row>
    <row r="847" spans="1:17" ht="15.75" hidden="1" thickBot="1" x14ac:dyDescent="0.3">
      <c r="A847" s="1" t="s">
        <v>45</v>
      </c>
    </row>
    <row r="848" spans="1:17" ht="15.75" hidden="1" thickBot="1" x14ac:dyDescent="0.3">
      <c r="A848" s="1" t="s">
        <v>46</v>
      </c>
    </row>
    <row r="849" spans="1:17" ht="27.2" customHeight="1" thickTop="1" thickBot="1" x14ac:dyDescent="0.3">
      <c r="A849" s="1">
        <v>9</v>
      </c>
      <c r="B849" s="35" t="s">
        <v>425</v>
      </c>
      <c r="C849" s="88" t="s">
        <v>410</v>
      </c>
      <c r="D849" s="89"/>
      <c r="E849" s="89"/>
      <c r="F849" s="37" t="s">
        <v>73</v>
      </c>
      <c r="G849" s="42">
        <v>20</v>
      </c>
      <c r="H849" s="41"/>
      <c r="I849" s="41"/>
      <c r="J849" s="7">
        <f>IF(AND(G849= "",H849= ""), 0, ROUND(ROUND(I849, 2) * ROUND(IF(H849="",G849,H849),  2), 2))</f>
        <v>0</v>
      </c>
      <c r="K849" s="1"/>
      <c r="M849" s="8">
        <v>0.2</v>
      </c>
      <c r="Q849" s="1">
        <v>29</v>
      </c>
    </row>
    <row r="850" spans="1:17" ht="15.75" hidden="1" thickTop="1" x14ac:dyDescent="0.25">
      <c r="A850" s="1" t="s">
        <v>42</v>
      </c>
    </row>
    <row r="851" spans="1:17" ht="15.75" hidden="1" thickTop="1" x14ac:dyDescent="0.25">
      <c r="A851" s="1" t="s">
        <v>43</v>
      </c>
    </row>
    <row r="852" spans="1:17" ht="36" customHeight="1" thickTop="1" thickBot="1" x14ac:dyDescent="0.3">
      <c r="A852" s="1">
        <v>8</v>
      </c>
      <c r="B852" s="35" t="s">
        <v>426</v>
      </c>
      <c r="C852" s="83" t="s">
        <v>629</v>
      </c>
      <c r="D852" s="83"/>
      <c r="E852" s="83"/>
      <c r="J852" s="6"/>
      <c r="K852" s="1"/>
    </row>
    <row r="853" spans="1:17" ht="15.75" hidden="1" thickBot="1" x14ac:dyDescent="0.3">
      <c r="A853" s="1" t="s">
        <v>45</v>
      </c>
    </row>
    <row r="854" spans="1:17" ht="15.75" hidden="1" thickBot="1" x14ac:dyDescent="0.3">
      <c r="A854" s="1" t="s">
        <v>46</v>
      </c>
    </row>
    <row r="855" spans="1:17" ht="39.4" customHeight="1" thickTop="1" thickBot="1" x14ac:dyDescent="0.3">
      <c r="A855" s="1">
        <v>9</v>
      </c>
      <c r="B855" s="35" t="s">
        <v>427</v>
      </c>
      <c r="C855" s="88" t="s">
        <v>428</v>
      </c>
      <c r="D855" s="89"/>
      <c r="E855" s="89"/>
      <c r="F855" s="37" t="s">
        <v>5</v>
      </c>
      <c r="G855" s="42">
        <v>31</v>
      </c>
      <c r="H855" s="41"/>
      <c r="I855" s="41"/>
      <c r="J855" s="7">
        <f>IF(AND(G855= "",H855= ""), 0, ROUND(ROUND(I855, 2) * ROUND(IF(H855="",G855,H855),  2), 2))</f>
        <v>0</v>
      </c>
      <c r="K855" s="1"/>
      <c r="M855" s="8">
        <v>0.2</v>
      </c>
      <c r="Q855" s="1">
        <v>29</v>
      </c>
    </row>
    <row r="856" spans="1:17" ht="15.75" hidden="1" thickTop="1" x14ac:dyDescent="0.25">
      <c r="A856" s="1" t="s">
        <v>42</v>
      </c>
    </row>
    <row r="857" spans="1:17" ht="15.75" hidden="1" thickTop="1" x14ac:dyDescent="0.25">
      <c r="A857" s="1" t="s">
        <v>43</v>
      </c>
    </row>
    <row r="858" spans="1:17" ht="27.2" customHeight="1" thickTop="1" thickBot="1" x14ac:dyDescent="0.3">
      <c r="A858" s="1">
        <v>8</v>
      </c>
      <c r="B858" s="35" t="s">
        <v>429</v>
      </c>
      <c r="C858" s="53" t="s">
        <v>254</v>
      </c>
      <c r="D858" s="53"/>
      <c r="E858" s="53"/>
      <c r="J858" s="6"/>
      <c r="K858" s="1"/>
    </row>
    <row r="859" spans="1:17" ht="15.75" hidden="1" thickBot="1" x14ac:dyDescent="0.3">
      <c r="A859" s="1" t="s">
        <v>45</v>
      </c>
    </row>
    <row r="860" spans="1:17" ht="15.75" hidden="1" thickBot="1" x14ac:dyDescent="0.3">
      <c r="A860" s="1" t="s">
        <v>46</v>
      </c>
    </row>
    <row r="861" spans="1:17" ht="27.2" customHeight="1" thickTop="1" thickBot="1" x14ac:dyDescent="0.3">
      <c r="A861" s="1">
        <v>9</v>
      </c>
      <c r="B861" s="35" t="s">
        <v>430</v>
      </c>
      <c r="C861" s="88" t="s">
        <v>431</v>
      </c>
      <c r="D861" s="89"/>
      <c r="E861" s="89"/>
      <c r="F861" s="37" t="s">
        <v>73</v>
      </c>
      <c r="G861" s="42">
        <v>18</v>
      </c>
      <c r="H861" s="41"/>
      <c r="I861" s="41"/>
      <c r="J861" s="7">
        <f>IF(AND(G861= "",H861= ""), 0, ROUND(ROUND(I861, 2) * ROUND(IF(H861="",G861,H861),  2), 2))</f>
        <v>0</v>
      </c>
      <c r="K861" s="1"/>
      <c r="M861" s="8">
        <v>0.2</v>
      </c>
      <c r="Q861" s="1">
        <v>29</v>
      </c>
    </row>
    <row r="862" spans="1:17" ht="15.75" hidden="1" thickTop="1" x14ac:dyDescent="0.25">
      <c r="A862" s="1" t="s">
        <v>42</v>
      </c>
    </row>
    <row r="863" spans="1:17" ht="15.75" hidden="1" thickTop="1" x14ac:dyDescent="0.25">
      <c r="A863" s="1" t="s">
        <v>43</v>
      </c>
    </row>
    <row r="864" spans="1:17" ht="36" customHeight="1" thickTop="1" thickBot="1" x14ac:dyDescent="0.3">
      <c r="A864" s="1">
        <v>8</v>
      </c>
      <c r="B864" s="35" t="s">
        <v>432</v>
      </c>
      <c r="C864" s="83" t="s">
        <v>630</v>
      </c>
      <c r="D864" s="83"/>
      <c r="E864" s="83"/>
      <c r="J864" s="6"/>
      <c r="K864" s="1"/>
    </row>
    <row r="865" spans="1:17" ht="15.75" hidden="1" thickBot="1" x14ac:dyDescent="0.3">
      <c r="A865" s="1" t="s">
        <v>45</v>
      </c>
    </row>
    <row r="866" spans="1:17" ht="15.75" hidden="1" thickBot="1" x14ac:dyDescent="0.3">
      <c r="A866" s="1" t="s">
        <v>46</v>
      </c>
    </row>
    <row r="867" spans="1:17" ht="25.5" thickTop="1" thickBot="1" x14ac:dyDescent="0.3">
      <c r="A867" s="1">
        <v>9</v>
      </c>
      <c r="B867" s="35" t="s">
        <v>433</v>
      </c>
      <c r="C867" s="88" t="s">
        <v>434</v>
      </c>
      <c r="D867" s="89"/>
      <c r="E867" s="89"/>
      <c r="F867" s="37" t="s">
        <v>73</v>
      </c>
      <c r="G867" s="42">
        <v>41</v>
      </c>
      <c r="H867" s="41"/>
      <c r="I867" s="41"/>
      <c r="J867" s="7">
        <f>IF(AND(G867= "",H867= ""), 0, ROUND(ROUND(I867, 2) * ROUND(IF(H867="",G867,H867),  2), 2))</f>
        <v>0</v>
      </c>
      <c r="K867" s="1"/>
      <c r="M867" s="8">
        <v>0.2</v>
      </c>
      <c r="Q867" s="1">
        <v>29</v>
      </c>
    </row>
    <row r="868" spans="1:17" ht="15.75" hidden="1" thickTop="1" x14ac:dyDescent="0.25">
      <c r="A868" s="1" t="s">
        <v>42</v>
      </c>
    </row>
    <row r="869" spans="1:17" ht="15.75" hidden="1" thickTop="1" x14ac:dyDescent="0.25">
      <c r="A869" s="1" t="s">
        <v>43</v>
      </c>
    </row>
    <row r="870" spans="1:17" ht="16.5" thickTop="1" thickBot="1" x14ac:dyDescent="0.3">
      <c r="A870" s="1">
        <v>8</v>
      </c>
      <c r="B870" s="35" t="s">
        <v>435</v>
      </c>
      <c r="C870" s="53" t="s">
        <v>268</v>
      </c>
      <c r="D870" s="53"/>
      <c r="E870" s="53"/>
      <c r="J870" s="6"/>
      <c r="K870" s="1"/>
    </row>
    <row r="871" spans="1:17" ht="15.75" hidden="1" thickBot="1" x14ac:dyDescent="0.3">
      <c r="A871" s="1" t="s">
        <v>45</v>
      </c>
    </row>
    <row r="872" spans="1:17" ht="15.75" hidden="1" thickBot="1" x14ac:dyDescent="0.3">
      <c r="A872" s="1" t="s">
        <v>70</v>
      </c>
    </row>
    <row r="873" spans="1:17" ht="15.75" hidden="1" thickBot="1" x14ac:dyDescent="0.3">
      <c r="A873" s="1" t="s">
        <v>46</v>
      </c>
    </row>
    <row r="874" spans="1:17" ht="27.2" customHeight="1" thickTop="1" thickBot="1" x14ac:dyDescent="0.3">
      <c r="A874" s="1">
        <v>9</v>
      </c>
      <c r="B874" s="35" t="s">
        <v>436</v>
      </c>
      <c r="C874" s="88" t="s">
        <v>437</v>
      </c>
      <c r="D874" s="89"/>
      <c r="E874" s="89"/>
      <c r="F874" s="37" t="s">
        <v>5</v>
      </c>
      <c r="G874" s="42">
        <v>19</v>
      </c>
      <c r="H874" s="41"/>
      <c r="I874" s="41"/>
      <c r="J874" s="7">
        <f>IF(AND(G874= "",H874= ""), 0, ROUND(ROUND(I874, 2) * ROUND(IF(H874="",G874,H874),  2), 2))</f>
        <v>0</v>
      </c>
      <c r="K874" s="1"/>
      <c r="M874" s="8">
        <v>0.2</v>
      </c>
      <c r="Q874" s="1">
        <v>29</v>
      </c>
    </row>
    <row r="875" spans="1:17" ht="15.75" hidden="1" thickTop="1" x14ac:dyDescent="0.25">
      <c r="A875" s="1" t="s">
        <v>42</v>
      </c>
    </row>
    <row r="876" spans="1:17" ht="15.75" hidden="1" thickTop="1" x14ac:dyDescent="0.25">
      <c r="A876" s="1" t="s">
        <v>43</v>
      </c>
    </row>
    <row r="877" spans="1:17" ht="25.15" customHeight="1" thickTop="1" thickBot="1" x14ac:dyDescent="0.3">
      <c r="A877" s="1">
        <v>8</v>
      </c>
      <c r="B877" s="35" t="s">
        <v>438</v>
      </c>
      <c r="C877" s="53" t="s">
        <v>272</v>
      </c>
      <c r="D877" s="53"/>
      <c r="E877" s="53"/>
      <c r="J877" s="6"/>
      <c r="K877" s="1"/>
    </row>
    <row r="878" spans="1:17" ht="15.75" hidden="1" thickBot="1" x14ac:dyDescent="0.3">
      <c r="A878" s="1" t="s">
        <v>45</v>
      </c>
    </row>
    <row r="879" spans="1:17" ht="15.75" hidden="1" thickBot="1" x14ac:dyDescent="0.3">
      <c r="A879" s="1" t="s">
        <v>100</v>
      </c>
    </row>
    <row r="880" spans="1:17" ht="15.75" hidden="1" thickBot="1" x14ac:dyDescent="0.3">
      <c r="A880" s="1" t="s">
        <v>46</v>
      </c>
    </row>
    <row r="881" spans="1:17" ht="25.5" thickTop="1" thickBot="1" x14ac:dyDescent="0.3">
      <c r="A881" s="1">
        <v>9</v>
      </c>
      <c r="B881" s="35" t="s">
        <v>439</v>
      </c>
      <c r="C881" s="88" t="s">
        <v>274</v>
      </c>
      <c r="D881" s="89"/>
      <c r="E881" s="89"/>
      <c r="F881" s="37" t="s">
        <v>78</v>
      </c>
      <c r="G881" s="42">
        <v>0.2</v>
      </c>
      <c r="H881" s="41"/>
      <c r="I881" s="41"/>
      <c r="J881" s="7">
        <f>IF(AND(G881= "",H881= ""), 0, ROUND(ROUND(I881, 2) * ROUND(IF(H881="",G881,H881),  2), 2))</f>
        <v>0</v>
      </c>
      <c r="K881" s="1"/>
      <c r="M881" s="8">
        <v>0.2</v>
      </c>
      <c r="Q881" s="1">
        <v>29</v>
      </c>
    </row>
    <row r="882" spans="1:17" ht="15.75" hidden="1" thickTop="1" x14ac:dyDescent="0.25">
      <c r="A882" s="1" t="s">
        <v>42</v>
      </c>
    </row>
    <row r="883" spans="1:17" ht="15.75" hidden="1" thickTop="1" x14ac:dyDescent="0.25">
      <c r="A883" s="1" t="s">
        <v>43</v>
      </c>
    </row>
    <row r="884" spans="1:17" ht="25.15" customHeight="1" thickTop="1" thickBot="1" x14ac:dyDescent="0.3">
      <c r="A884" s="1">
        <v>8</v>
      </c>
      <c r="B884" s="35" t="s">
        <v>440</v>
      </c>
      <c r="C884" s="53" t="s">
        <v>276</v>
      </c>
      <c r="D884" s="53"/>
      <c r="E884" s="53"/>
      <c r="J884" s="6"/>
      <c r="K884" s="1"/>
    </row>
    <row r="885" spans="1:17" ht="15.75" hidden="1" thickBot="1" x14ac:dyDescent="0.3">
      <c r="A885" s="1" t="s">
        <v>45</v>
      </c>
    </row>
    <row r="886" spans="1:17" ht="15.75" hidden="1" thickBot="1" x14ac:dyDescent="0.3">
      <c r="A886" s="1" t="s">
        <v>46</v>
      </c>
    </row>
    <row r="887" spans="1:17" ht="25.5" thickTop="1" thickBot="1" x14ac:dyDescent="0.3">
      <c r="A887" s="1">
        <v>9</v>
      </c>
      <c r="B887" s="35" t="s">
        <v>441</v>
      </c>
      <c r="C887" s="88" t="s">
        <v>278</v>
      </c>
      <c r="D887" s="89"/>
      <c r="E887" s="89"/>
      <c r="F887" s="37" t="s">
        <v>73</v>
      </c>
      <c r="G887" s="42">
        <v>18</v>
      </c>
      <c r="H887" s="41"/>
      <c r="I887" s="41"/>
      <c r="J887" s="7">
        <f>IF(AND(G887= "",H887= ""), 0, ROUND(ROUND(I887, 2) * ROUND(IF(H887="",G887,H887),  2), 2))</f>
        <v>0</v>
      </c>
      <c r="K887" s="1"/>
      <c r="M887" s="8">
        <v>0.2</v>
      </c>
      <c r="Q887" s="1">
        <v>29</v>
      </c>
    </row>
    <row r="888" spans="1:17" ht="15.75" hidden="1" thickTop="1" x14ac:dyDescent="0.25">
      <c r="A888" s="1" t="s">
        <v>42</v>
      </c>
    </row>
    <row r="889" spans="1:17" ht="15.75" hidden="1" thickTop="1" x14ac:dyDescent="0.25">
      <c r="A889" s="1" t="s">
        <v>43</v>
      </c>
    </row>
    <row r="890" spans="1:17" ht="16.5" thickTop="1" thickBot="1" x14ac:dyDescent="0.3">
      <c r="A890" s="1">
        <v>8</v>
      </c>
      <c r="B890" s="35" t="s">
        <v>442</v>
      </c>
      <c r="C890" s="53" t="s">
        <v>280</v>
      </c>
      <c r="D890" s="53"/>
      <c r="E890" s="53"/>
      <c r="J890" s="6"/>
      <c r="K890" s="1"/>
    </row>
    <row r="891" spans="1:17" ht="15.75" hidden="1" thickBot="1" x14ac:dyDescent="0.3">
      <c r="A891" s="1" t="s">
        <v>45</v>
      </c>
    </row>
    <row r="892" spans="1:17" ht="15.75" hidden="1" thickBot="1" x14ac:dyDescent="0.3">
      <c r="A892" s="1" t="s">
        <v>46</v>
      </c>
    </row>
    <row r="893" spans="1:17" ht="25.5" thickTop="1" thickBot="1" x14ac:dyDescent="0.3">
      <c r="A893" s="1">
        <v>9</v>
      </c>
      <c r="B893" s="35" t="s">
        <v>443</v>
      </c>
      <c r="C893" s="88" t="s">
        <v>444</v>
      </c>
      <c r="D893" s="89"/>
      <c r="E893" s="89"/>
      <c r="F893" s="37" t="s">
        <v>5</v>
      </c>
      <c r="G893" s="42">
        <v>38</v>
      </c>
      <c r="H893" s="41"/>
      <c r="I893" s="41"/>
      <c r="J893" s="7">
        <f>IF(AND(G893= "",H893= ""), 0, ROUND(ROUND(I893, 2) * ROUND(IF(H893="",G893,H893),  2), 2))</f>
        <v>0</v>
      </c>
      <c r="K893" s="1"/>
      <c r="M893" s="8">
        <v>0.2</v>
      </c>
      <c r="Q893" s="1">
        <v>29</v>
      </c>
    </row>
    <row r="894" spans="1:17" ht="15.75" hidden="1" thickTop="1" x14ac:dyDescent="0.25">
      <c r="A894" s="1" t="s">
        <v>42</v>
      </c>
    </row>
    <row r="895" spans="1:17" ht="15.75" hidden="1" thickTop="1" x14ac:dyDescent="0.25">
      <c r="A895" s="1" t="s">
        <v>43</v>
      </c>
    </row>
    <row r="896" spans="1:17" ht="16.5" thickTop="1" thickBot="1" x14ac:dyDescent="0.3">
      <c r="A896" s="1">
        <v>8</v>
      </c>
      <c r="B896" s="35" t="s">
        <v>445</v>
      </c>
      <c r="C896" s="53" t="s">
        <v>99</v>
      </c>
      <c r="D896" s="53"/>
      <c r="E896" s="53"/>
      <c r="J896" s="6"/>
      <c r="K896" s="1"/>
    </row>
    <row r="897" spans="1:17" ht="15.75" hidden="1" thickBot="1" x14ac:dyDescent="0.3">
      <c r="A897" s="1" t="s">
        <v>45</v>
      </c>
    </row>
    <row r="898" spans="1:17" ht="15.75" hidden="1" thickBot="1" x14ac:dyDescent="0.3">
      <c r="A898" s="1" t="s">
        <v>70</v>
      </c>
    </row>
    <row r="899" spans="1:17" ht="15.75" hidden="1" thickBot="1" x14ac:dyDescent="0.3">
      <c r="A899" s="1" t="s">
        <v>100</v>
      </c>
    </row>
    <row r="900" spans="1:17" ht="15.75" hidden="1" thickBot="1" x14ac:dyDescent="0.3">
      <c r="A900" s="1" t="s">
        <v>101</v>
      </c>
    </row>
    <row r="901" spans="1:17" ht="15.75" hidden="1" thickBot="1" x14ac:dyDescent="0.3">
      <c r="A901" s="1" t="s">
        <v>46</v>
      </c>
    </row>
    <row r="902" spans="1:17" ht="25.5" thickTop="1" thickBot="1" x14ac:dyDescent="0.3">
      <c r="A902" s="1">
        <v>9</v>
      </c>
      <c r="B902" s="35" t="s">
        <v>446</v>
      </c>
      <c r="C902" s="88" t="s">
        <v>103</v>
      </c>
      <c r="D902" s="89"/>
      <c r="E902" s="89"/>
      <c r="F902" s="37" t="s">
        <v>104</v>
      </c>
      <c r="G902" s="39">
        <v>1450</v>
      </c>
      <c r="H902" s="40"/>
      <c r="I902" s="41"/>
      <c r="J902" s="7">
        <f>IF(AND(G902= "",H902= ""), 0, ROUND(ROUND(I902, 2) * ROUND(IF(H902="",G902,H902),  0), 2))</f>
        <v>0</v>
      </c>
      <c r="K902" s="1"/>
      <c r="M902" s="8">
        <v>0.2</v>
      </c>
      <c r="Q902" s="1">
        <v>29</v>
      </c>
    </row>
    <row r="903" spans="1:17" ht="16.5" hidden="1" thickTop="1" thickBot="1" x14ac:dyDescent="0.3">
      <c r="A903" s="1" t="s">
        <v>42</v>
      </c>
    </row>
    <row r="904" spans="1:17" ht="25.5" thickTop="1" thickBot="1" x14ac:dyDescent="0.3">
      <c r="A904" s="1">
        <v>9</v>
      </c>
      <c r="B904" s="35" t="s">
        <v>447</v>
      </c>
      <c r="C904" s="88" t="s">
        <v>107</v>
      </c>
      <c r="D904" s="89"/>
      <c r="E904" s="89"/>
      <c r="F904" s="37" t="s">
        <v>104</v>
      </c>
      <c r="G904" s="39">
        <v>1500</v>
      </c>
      <c r="H904" s="40"/>
      <c r="I904" s="41"/>
      <c r="J904" s="7">
        <f>IF(AND(G904= "",H904= ""), 0, ROUND(ROUND(I904, 2) * ROUND(IF(H904="",G904,H904),  0), 2))</f>
        <v>0</v>
      </c>
      <c r="K904" s="1"/>
      <c r="M904" s="8">
        <v>0.2</v>
      </c>
      <c r="Q904" s="1">
        <v>29</v>
      </c>
    </row>
    <row r="905" spans="1:17" ht="15.75" hidden="1" thickTop="1" x14ac:dyDescent="0.25">
      <c r="A905" s="1" t="s">
        <v>42</v>
      </c>
    </row>
    <row r="906" spans="1:17" ht="15.75" hidden="1" thickTop="1" x14ac:dyDescent="0.25">
      <c r="A906" s="1" t="s">
        <v>43</v>
      </c>
    </row>
    <row r="907" spans="1:17" ht="15.75" thickTop="1" x14ac:dyDescent="0.25">
      <c r="A907" s="1" t="s">
        <v>108</v>
      </c>
      <c r="B907" s="35"/>
      <c r="C907" s="52"/>
      <c r="D907" s="52"/>
      <c r="E907" s="52"/>
      <c r="J907" s="6"/>
    </row>
    <row r="908" spans="1:17" x14ac:dyDescent="0.25">
      <c r="B908" s="35"/>
      <c r="C908" s="76" t="s">
        <v>201</v>
      </c>
      <c r="D908" s="77"/>
      <c r="E908" s="77"/>
      <c r="F908" s="74"/>
      <c r="G908" s="74"/>
      <c r="H908" s="74"/>
      <c r="I908" s="74"/>
      <c r="J908" s="75"/>
    </row>
    <row r="909" spans="1:17" x14ac:dyDescent="0.25">
      <c r="B909" s="35"/>
      <c r="C909" s="79"/>
      <c r="D909" s="45"/>
      <c r="E909" s="45"/>
      <c r="F909" s="45"/>
      <c r="G909" s="45"/>
      <c r="H909" s="45"/>
      <c r="I909" s="45"/>
      <c r="J909" s="78"/>
    </row>
    <row r="910" spans="1:17" x14ac:dyDescent="0.25">
      <c r="B910" s="35"/>
      <c r="C910" s="82" t="s">
        <v>61</v>
      </c>
      <c r="D910" s="83"/>
      <c r="E910" s="83"/>
      <c r="F910" s="80">
        <f>SUMIF(K796:K907, IF(K795="","",K795), J796:J907)</f>
        <v>0</v>
      </c>
      <c r="G910" s="80"/>
      <c r="H910" s="80"/>
      <c r="I910" s="80"/>
      <c r="J910" s="81"/>
    </row>
    <row r="911" spans="1:17" ht="16.899999999999999" customHeight="1" x14ac:dyDescent="0.25">
      <c r="B911" s="35"/>
      <c r="C911" s="82" t="s">
        <v>62</v>
      </c>
      <c r="D911" s="83"/>
      <c r="E911" s="83"/>
      <c r="F911" s="80">
        <f>ROUND(SUMIF(K796:K907, IF(K795="","",K795), J796:J907) * 0.2, 2)</f>
        <v>0</v>
      </c>
      <c r="G911" s="80"/>
      <c r="H911" s="80"/>
      <c r="I911" s="80"/>
      <c r="J911" s="81"/>
    </row>
    <row r="912" spans="1:17" x14ac:dyDescent="0.25">
      <c r="B912" s="35"/>
      <c r="C912" s="86" t="s">
        <v>63</v>
      </c>
      <c r="D912" s="87"/>
      <c r="E912" s="87"/>
      <c r="F912" s="84">
        <f>SUM(F910:F911)</f>
        <v>0</v>
      </c>
      <c r="G912" s="84"/>
      <c r="H912" s="84"/>
      <c r="I912" s="84"/>
      <c r="J912" s="85"/>
    </row>
    <row r="913" spans="1:17" ht="27.2" customHeight="1" x14ac:dyDescent="0.25">
      <c r="A913" s="1">
        <v>5</v>
      </c>
      <c r="B913" s="35" t="s">
        <v>448</v>
      </c>
      <c r="C913" s="83" t="s">
        <v>449</v>
      </c>
      <c r="D913" s="83"/>
      <c r="E913" s="83"/>
      <c r="F913" s="23"/>
      <c r="G913" s="23"/>
      <c r="H913" s="23"/>
      <c r="I913" s="23"/>
      <c r="J913" s="10"/>
      <c r="K913" s="1"/>
    </row>
    <row r="914" spans="1:17" ht="25.15" customHeight="1" thickBot="1" x14ac:dyDescent="0.3">
      <c r="A914" s="1">
        <v>8</v>
      </c>
      <c r="B914" s="35" t="s">
        <v>450</v>
      </c>
      <c r="C914" s="53" t="s">
        <v>321</v>
      </c>
      <c r="D914" s="53"/>
      <c r="E914" s="53"/>
      <c r="J914" s="6"/>
      <c r="K914" s="1"/>
    </row>
    <row r="915" spans="1:17" ht="15.75" hidden="1" thickBot="1" x14ac:dyDescent="0.3">
      <c r="A915" s="1" t="s">
        <v>45</v>
      </c>
    </row>
    <row r="916" spans="1:17" ht="15.75" hidden="1" thickBot="1" x14ac:dyDescent="0.3">
      <c r="A916" s="1" t="s">
        <v>46</v>
      </c>
    </row>
    <row r="917" spans="1:17" ht="39.4" customHeight="1" thickTop="1" thickBot="1" x14ac:dyDescent="0.3">
      <c r="A917" s="1">
        <v>9</v>
      </c>
      <c r="B917" s="35" t="s">
        <v>451</v>
      </c>
      <c r="C917" s="88" t="s">
        <v>452</v>
      </c>
      <c r="D917" s="89"/>
      <c r="E917" s="89"/>
      <c r="F917" s="37" t="s">
        <v>6</v>
      </c>
      <c r="G917" s="39">
        <v>1</v>
      </c>
      <c r="H917" s="40"/>
      <c r="I917" s="41"/>
      <c r="J917" s="7">
        <f>IF(AND(G917= "",H917= ""), 0, ROUND(ROUND(I917, 2) * ROUND(IF(H917="",G917,H917),  0), 2))</f>
        <v>0</v>
      </c>
      <c r="K917" s="1"/>
      <c r="M917" s="8">
        <v>0.2</v>
      </c>
      <c r="Q917" s="1">
        <v>29</v>
      </c>
    </row>
    <row r="918" spans="1:17" ht="16.5" hidden="1" thickTop="1" thickBot="1" x14ac:dyDescent="0.3">
      <c r="A918" s="1" t="s">
        <v>42</v>
      </c>
    </row>
    <row r="919" spans="1:17" ht="39.4" customHeight="1" thickTop="1" thickBot="1" x14ac:dyDescent="0.3">
      <c r="A919" s="1">
        <v>9</v>
      </c>
      <c r="B919" s="35" t="s">
        <v>453</v>
      </c>
      <c r="C919" s="88" t="s">
        <v>454</v>
      </c>
      <c r="D919" s="89"/>
      <c r="E919" s="89"/>
      <c r="F919" s="37" t="s">
        <v>6</v>
      </c>
      <c r="G919" s="39">
        <v>1</v>
      </c>
      <c r="H919" s="40"/>
      <c r="I919" s="41"/>
      <c r="J919" s="7">
        <f>IF(AND(G919= "",H919= ""), 0, ROUND(ROUND(I919, 2) * ROUND(IF(H919="",G919,H919),  0), 2))</f>
        <v>0</v>
      </c>
      <c r="K919" s="1"/>
      <c r="M919" s="8">
        <v>0.2</v>
      </c>
      <c r="Q919" s="1">
        <v>29</v>
      </c>
    </row>
    <row r="920" spans="1:17" ht="16.5" hidden="1" thickTop="1" thickBot="1" x14ac:dyDescent="0.3">
      <c r="A920" s="1" t="s">
        <v>42</v>
      </c>
    </row>
    <row r="921" spans="1:17" ht="39.4" customHeight="1" thickTop="1" thickBot="1" x14ac:dyDescent="0.3">
      <c r="A921" s="1">
        <v>9</v>
      </c>
      <c r="B921" s="35" t="s">
        <v>455</v>
      </c>
      <c r="C921" s="88" t="s">
        <v>456</v>
      </c>
      <c r="D921" s="89"/>
      <c r="E921" s="89"/>
      <c r="F921" s="37" t="s">
        <v>6</v>
      </c>
      <c r="G921" s="39">
        <v>1</v>
      </c>
      <c r="H921" s="40"/>
      <c r="I921" s="41"/>
      <c r="J921" s="7">
        <f>IF(AND(G921= "",H921= ""), 0, ROUND(ROUND(I921, 2) * ROUND(IF(H921="",G921,H921),  0), 2))</f>
        <v>0</v>
      </c>
      <c r="K921" s="1"/>
      <c r="M921" s="8">
        <v>0.2</v>
      </c>
      <c r="Q921" s="1">
        <v>29</v>
      </c>
    </row>
    <row r="922" spans="1:17" ht="16.5" hidden="1" thickTop="1" thickBot="1" x14ac:dyDescent="0.3">
      <c r="A922" s="1" t="s">
        <v>42</v>
      </c>
    </row>
    <row r="923" spans="1:17" ht="39.4" customHeight="1" thickTop="1" thickBot="1" x14ac:dyDescent="0.3">
      <c r="A923" s="1">
        <v>9</v>
      </c>
      <c r="B923" s="35" t="s">
        <v>457</v>
      </c>
      <c r="C923" s="88" t="s">
        <v>458</v>
      </c>
      <c r="D923" s="89"/>
      <c r="E923" s="89"/>
      <c r="F923" s="37" t="s">
        <v>6</v>
      </c>
      <c r="G923" s="39">
        <v>1</v>
      </c>
      <c r="H923" s="40"/>
      <c r="I923" s="41"/>
      <c r="J923" s="7">
        <f>IF(AND(G923= "",H923= ""), 0, ROUND(ROUND(I923, 2) * ROUND(IF(H923="",G923,H923),  0), 2))</f>
        <v>0</v>
      </c>
      <c r="K923" s="1"/>
      <c r="M923" s="8">
        <v>0.2</v>
      </c>
      <c r="Q923" s="1">
        <v>29</v>
      </c>
    </row>
    <row r="924" spans="1:17" ht="16.5" hidden="1" thickTop="1" thickBot="1" x14ac:dyDescent="0.3">
      <c r="A924" s="1" t="s">
        <v>42</v>
      </c>
    </row>
    <row r="925" spans="1:17" ht="51.75" customHeight="1" thickTop="1" thickBot="1" x14ac:dyDescent="0.3">
      <c r="A925" s="1">
        <v>9</v>
      </c>
      <c r="B925" s="35" t="s">
        <v>459</v>
      </c>
      <c r="C925" s="88" t="s">
        <v>460</v>
      </c>
      <c r="D925" s="89"/>
      <c r="E925" s="89"/>
      <c r="F925" s="37" t="s">
        <v>6</v>
      </c>
      <c r="G925" s="39">
        <v>1</v>
      </c>
      <c r="H925" s="40"/>
      <c r="I925" s="41"/>
      <c r="J925" s="7">
        <f>IF(AND(G925= "",H925= ""), 0, ROUND(ROUND(I925, 2) * ROUND(IF(H925="",G925,H925),  0), 2))</f>
        <v>0</v>
      </c>
      <c r="K925" s="1"/>
      <c r="M925" s="8">
        <v>0.2</v>
      </c>
      <c r="Q925" s="1">
        <v>29</v>
      </c>
    </row>
    <row r="926" spans="1:17" ht="16.5" hidden="1" thickTop="1" thickBot="1" x14ac:dyDescent="0.3">
      <c r="A926" s="1" t="s">
        <v>42</v>
      </c>
    </row>
    <row r="927" spans="1:17" ht="39.4" customHeight="1" thickTop="1" thickBot="1" x14ac:dyDescent="0.3">
      <c r="A927" s="1">
        <v>9</v>
      </c>
      <c r="B927" s="35" t="s">
        <v>461</v>
      </c>
      <c r="C927" s="88" t="s">
        <v>462</v>
      </c>
      <c r="D927" s="89"/>
      <c r="E927" s="89"/>
      <c r="F927" s="37" t="s">
        <v>6</v>
      </c>
      <c r="G927" s="39">
        <v>1</v>
      </c>
      <c r="H927" s="40"/>
      <c r="I927" s="41"/>
      <c r="J927" s="7">
        <f>IF(AND(G927= "",H927= ""), 0, ROUND(ROUND(I927, 2) * ROUND(IF(H927="",G927,H927),  0), 2))</f>
        <v>0</v>
      </c>
      <c r="K927" s="1"/>
      <c r="M927" s="8">
        <v>0.2</v>
      </c>
      <c r="Q927" s="1">
        <v>29</v>
      </c>
    </row>
    <row r="928" spans="1:17" ht="16.5" hidden="1" thickTop="1" thickBot="1" x14ac:dyDescent="0.3">
      <c r="A928" s="1" t="s">
        <v>42</v>
      </c>
    </row>
    <row r="929" spans="1:17" ht="63.95" customHeight="1" thickTop="1" thickBot="1" x14ac:dyDescent="0.3">
      <c r="A929" s="1">
        <v>9</v>
      </c>
      <c r="B929" s="35" t="s">
        <v>463</v>
      </c>
      <c r="C929" s="88" t="s">
        <v>464</v>
      </c>
      <c r="D929" s="89"/>
      <c r="E929" s="89"/>
      <c r="F929" s="37" t="s">
        <v>6</v>
      </c>
      <c r="G929" s="39">
        <v>1</v>
      </c>
      <c r="H929" s="40"/>
      <c r="I929" s="41"/>
      <c r="J929" s="7">
        <f>IF(AND(G929= "",H929= ""), 0, ROUND(ROUND(I929, 2) * ROUND(IF(H929="",G929,H929),  0), 2))</f>
        <v>0</v>
      </c>
      <c r="K929" s="1"/>
      <c r="M929" s="8">
        <v>0.2</v>
      </c>
      <c r="Q929" s="1">
        <v>29</v>
      </c>
    </row>
    <row r="930" spans="1:17" ht="16.5" hidden="1" thickTop="1" thickBot="1" x14ac:dyDescent="0.3">
      <c r="A930" s="1" t="s">
        <v>42</v>
      </c>
    </row>
    <row r="931" spans="1:17" ht="51.75" customHeight="1" thickTop="1" thickBot="1" x14ac:dyDescent="0.3">
      <c r="A931" s="1">
        <v>9</v>
      </c>
      <c r="B931" s="35" t="s">
        <v>465</v>
      </c>
      <c r="C931" s="88" t="s">
        <v>466</v>
      </c>
      <c r="D931" s="89"/>
      <c r="E931" s="89"/>
      <c r="F931" s="37" t="s">
        <v>6</v>
      </c>
      <c r="G931" s="39">
        <v>1</v>
      </c>
      <c r="H931" s="40"/>
      <c r="I931" s="41"/>
      <c r="J931" s="7">
        <f>IF(AND(G931= "",H931= ""), 0, ROUND(ROUND(I931, 2) * ROUND(IF(H931="",G931,H931),  0), 2))</f>
        <v>0</v>
      </c>
      <c r="K931" s="1"/>
      <c r="M931" s="8">
        <v>0.2</v>
      </c>
      <c r="Q931" s="1">
        <v>29</v>
      </c>
    </row>
    <row r="932" spans="1:17" ht="16.5" hidden="1" thickTop="1" thickBot="1" x14ac:dyDescent="0.3">
      <c r="A932" s="1" t="s">
        <v>42</v>
      </c>
    </row>
    <row r="933" spans="1:17" ht="51.75" customHeight="1" thickTop="1" thickBot="1" x14ac:dyDescent="0.3">
      <c r="A933" s="1">
        <v>9</v>
      </c>
      <c r="B933" s="35" t="s">
        <v>467</v>
      </c>
      <c r="C933" s="88" t="s">
        <v>468</v>
      </c>
      <c r="D933" s="89"/>
      <c r="E933" s="89"/>
      <c r="F933" s="37" t="s">
        <v>6</v>
      </c>
      <c r="G933" s="39">
        <v>1</v>
      </c>
      <c r="H933" s="40"/>
      <c r="I933" s="41"/>
      <c r="J933" s="7">
        <f>IF(AND(G933= "",H933= ""), 0, ROUND(ROUND(I933, 2) * ROUND(IF(H933="",G933,H933),  0), 2))</f>
        <v>0</v>
      </c>
      <c r="K933" s="1"/>
      <c r="M933" s="8">
        <v>0.2</v>
      </c>
      <c r="Q933" s="1">
        <v>29</v>
      </c>
    </row>
    <row r="934" spans="1:17" ht="16.5" hidden="1" thickTop="1" thickBot="1" x14ac:dyDescent="0.3">
      <c r="A934" s="1" t="s">
        <v>42</v>
      </c>
    </row>
    <row r="935" spans="1:17" ht="39.4" customHeight="1" thickTop="1" thickBot="1" x14ac:dyDescent="0.3">
      <c r="A935" s="1">
        <v>9</v>
      </c>
      <c r="B935" s="35" t="s">
        <v>469</v>
      </c>
      <c r="C935" s="88" t="s">
        <v>470</v>
      </c>
      <c r="D935" s="89"/>
      <c r="E935" s="89"/>
      <c r="F935" s="37" t="s">
        <v>6</v>
      </c>
      <c r="G935" s="39">
        <v>1</v>
      </c>
      <c r="H935" s="40"/>
      <c r="I935" s="41"/>
      <c r="J935" s="7">
        <f>IF(AND(G935= "",H935= ""), 0, ROUND(ROUND(I935, 2) * ROUND(IF(H935="",G935,H935),  0), 2))</f>
        <v>0</v>
      </c>
      <c r="K935" s="1"/>
      <c r="M935" s="8">
        <v>0.2</v>
      </c>
      <c r="Q935" s="1">
        <v>29</v>
      </c>
    </row>
    <row r="936" spans="1:17" ht="16.5" hidden="1" thickTop="1" thickBot="1" x14ac:dyDescent="0.3">
      <c r="A936" s="1" t="s">
        <v>42</v>
      </c>
    </row>
    <row r="937" spans="1:17" ht="39.4" customHeight="1" thickTop="1" thickBot="1" x14ac:dyDescent="0.3">
      <c r="A937" s="1">
        <v>9</v>
      </c>
      <c r="B937" s="35" t="s">
        <v>471</v>
      </c>
      <c r="C937" s="88" t="s">
        <v>472</v>
      </c>
      <c r="D937" s="89"/>
      <c r="E937" s="89"/>
      <c r="F937" s="37" t="s">
        <v>6</v>
      </c>
      <c r="G937" s="39">
        <v>1</v>
      </c>
      <c r="H937" s="40"/>
      <c r="I937" s="41"/>
      <c r="J937" s="7">
        <f>IF(AND(G937= "",H937= ""), 0, ROUND(ROUND(I937, 2) * ROUND(IF(H937="",G937,H937),  0), 2))</f>
        <v>0</v>
      </c>
      <c r="K937" s="1"/>
      <c r="M937" s="8">
        <v>0.2</v>
      </c>
      <c r="Q937" s="1">
        <v>29</v>
      </c>
    </row>
    <row r="938" spans="1:17" ht="16.5" hidden="1" thickTop="1" thickBot="1" x14ac:dyDescent="0.3">
      <c r="A938" s="1" t="s">
        <v>42</v>
      </c>
    </row>
    <row r="939" spans="1:17" ht="63.95" customHeight="1" thickTop="1" thickBot="1" x14ac:dyDescent="0.3">
      <c r="A939" s="1">
        <v>9</v>
      </c>
      <c r="B939" s="35" t="s">
        <v>473</v>
      </c>
      <c r="C939" s="88" t="s">
        <v>474</v>
      </c>
      <c r="D939" s="89"/>
      <c r="E939" s="89"/>
      <c r="F939" s="37" t="s">
        <v>6</v>
      </c>
      <c r="G939" s="39">
        <v>1</v>
      </c>
      <c r="H939" s="40"/>
      <c r="I939" s="41"/>
      <c r="J939" s="7">
        <f>IF(AND(G939= "",H939= ""), 0, ROUND(ROUND(I939, 2) * ROUND(IF(H939="",G939,H939),  0), 2))</f>
        <v>0</v>
      </c>
      <c r="K939" s="1"/>
      <c r="M939" s="8">
        <v>0.2</v>
      </c>
      <c r="Q939" s="1">
        <v>29</v>
      </c>
    </row>
    <row r="940" spans="1:17" ht="16.5" hidden="1" thickTop="1" thickBot="1" x14ac:dyDescent="0.3">
      <c r="A940" s="1" t="s">
        <v>42</v>
      </c>
    </row>
    <row r="941" spans="1:17" ht="63.95" customHeight="1" thickTop="1" thickBot="1" x14ac:dyDescent="0.3">
      <c r="A941" s="1">
        <v>9</v>
      </c>
      <c r="B941" s="35" t="s">
        <v>475</v>
      </c>
      <c r="C941" s="88" t="s">
        <v>476</v>
      </c>
      <c r="D941" s="89"/>
      <c r="E941" s="89"/>
      <c r="F941" s="37" t="s">
        <v>6</v>
      </c>
      <c r="G941" s="39">
        <v>1</v>
      </c>
      <c r="H941" s="40"/>
      <c r="I941" s="41"/>
      <c r="J941" s="7">
        <f>IF(AND(G941= "",H941= ""), 0, ROUND(ROUND(I941, 2) * ROUND(IF(H941="",G941,H941),  0), 2))</f>
        <v>0</v>
      </c>
      <c r="K941" s="1"/>
      <c r="M941" s="8">
        <v>0.2</v>
      </c>
      <c r="Q941" s="1">
        <v>29</v>
      </c>
    </row>
    <row r="942" spans="1:17" ht="16.5" hidden="1" thickTop="1" thickBot="1" x14ac:dyDescent="0.3">
      <c r="A942" s="1" t="s">
        <v>42</v>
      </c>
    </row>
    <row r="943" spans="1:17" ht="63.95" customHeight="1" thickTop="1" thickBot="1" x14ac:dyDescent="0.3">
      <c r="A943" s="1">
        <v>9</v>
      </c>
      <c r="B943" s="35" t="s">
        <v>477</v>
      </c>
      <c r="C943" s="88" t="s">
        <v>478</v>
      </c>
      <c r="D943" s="89"/>
      <c r="E943" s="89"/>
      <c r="F943" s="37" t="s">
        <v>6</v>
      </c>
      <c r="G943" s="39">
        <v>1</v>
      </c>
      <c r="H943" s="40"/>
      <c r="I943" s="41"/>
      <c r="J943" s="7">
        <f>IF(AND(G943= "",H943= ""), 0, ROUND(ROUND(I943, 2) * ROUND(IF(H943="",G943,H943),  0), 2))</f>
        <v>0</v>
      </c>
      <c r="K943" s="1"/>
      <c r="M943" s="8">
        <v>0.2</v>
      </c>
      <c r="Q943" s="1">
        <v>29</v>
      </c>
    </row>
    <row r="944" spans="1:17" ht="16.5" hidden="1" thickTop="1" thickBot="1" x14ac:dyDescent="0.3">
      <c r="A944" s="1" t="s">
        <v>42</v>
      </c>
    </row>
    <row r="945" spans="1:17" ht="51.75" customHeight="1" thickTop="1" thickBot="1" x14ac:dyDescent="0.3">
      <c r="A945" s="1">
        <v>9</v>
      </c>
      <c r="B945" s="35" t="s">
        <v>479</v>
      </c>
      <c r="C945" s="88" t="s">
        <v>480</v>
      </c>
      <c r="D945" s="89"/>
      <c r="E945" s="89"/>
      <c r="F945" s="37" t="s">
        <v>6</v>
      </c>
      <c r="G945" s="39">
        <v>1</v>
      </c>
      <c r="H945" s="40"/>
      <c r="I945" s="41"/>
      <c r="J945" s="7">
        <f>IF(AND(G945= "",H945= ""), 0, ROUND(ROUND(I945, 2) * ROUND(IF(H945="",G945,H945),  0), 2))</f>
        <v>0</v>
      </c>
      <c r="K945" s="1"/>
      <c r="M945" s="8">
        <v>0.2</v>
      </c>
      <c r="Q945" s="1">
        <v>29</v>
      </c>
    </row>
    <row r="946" spans="1:17" ht="15.75" hidden="1" thickTop="1" x14ac:dyDescent="0.25">
      <c r="A946" s="1" t="s">
        <v>42</v>
      </c>
    </row>
    <row r="947" spans="1:17" ht="15.75" hidden="1" thickTop="1" x14ac:dyDescent="0.25">
      <c r="A947" s="1" t="s">
        <v>43</v>
      </c>
    </row>
    <row r="948" spans="1:17" ht="25.15" customHeight="1" thickTop="1" thickBot="1" x14ac:dyDescent="0.3">
      <c r="A948" s="1">
        <v>8</v>
      </c>
      <c r="B948" s="35" t="s">
        <v>481</v>
      </c>
      <c r="C948" s="53" t="s">
        <v>482</v>
      </c>
      <c r="D948" s="53"/>
      <c r="E948" s="53"/>
      <c r="J948" s="6"/>
      <c r="K948" s="1"/>
    </row>
    <row r="949" spans="1:17" ht="15.75" hidden="1" thickBot="1" x14ac:dyDescent="0.3">
      <c r="A949" s="1" t="s">
        <v>45</v>
      </c>
    </row>
    <row r="950" spans="1:17" ht="15.75" hidden="1" thickBot="1" x14ac:dyDescent="0.3">
      <c r="A950" s="1" t="s">
        <v>46</v>
      </c>
    </row>
    <row r="951" spans="1:17" ht="27.2" customHeight="1" thickTop="1" thickBot="1" x14ac:dyDescent="0.3">
      <c r="A951" s="1">
        <v>9</v>
      </c>
      <c r="B951" s="35" t="s">
        <v>483</v>
      </c>
      <c r="C951" s="88" t="s">
        <v>484</v>
      </c>
      <c r="D951" s="89"/>
      <c r="E951" s="89"/>
      <c r="F951" s="37" t="s">
        <v>6</v>
      </c>
      <c r="G951" s="39">
        <v>1</v>
      </c>
      <c r="H951" s="40"/>
      <c r="I951" s="41"/>
      <c r="J951" s="7">
        <f>IF(AND(G951= "",H951= ""), 0, ROUND(ROUND(I951, 2) * ROUND(IF(H951="",G951,H951),  0), 2))</f>
        <v>0</v>
      </c>
      <c r="K951" s="1"/>
      <c r="M951" s="8">
        <v>0.2</v>
      </c>
      <c r="Q951" s="1">
        <v>29</v>
      </c>
    </row>
    <row r="952" spans="1:17" ht="16.5" hidden="1" thickTop="1" thickBot="1" x14ac:dyDescent="0.3">
      <c r="A952" s="1" t="s">
        <v>42</v>
      </c>
    </row>
    <row r="953" spans="1:17" ht="39.4" customHeight="1" thickTop="1" thickBot="1" x14ac:dyDescent="0.3">
      <c r="A953" s="1">
        <v>9</v>
      </c>
      <c r="B953" s="35" t="s">
        <v>485</v>
      </c>
      <c r="C953" s="88" t="s">
        <v>486</v>
      </c>
      <c r="D953" s="89"/>
      <c r="E953" s="89"/>
      <c r="F953" s="37" t="s">
        <v>6</v>
      </c>
      <c r="G953" s="39">
        <v>1</v>
      </c>
      <c r="H953" s="40"/>
      <c r="I953" s="41"/>
      <c r="J953" s="7">
        <f>IF(AND(G953= "",H953= ""), 0, ROUND(ROUND(I953, 2) * ROUND(IF(H953="",G953,H953),  0), 2))</f>
        <v>0</v>
      </c>
      <c r="K953" s="1"/>
      <c r="M953" s="8">
        <v>0.2</v>
      </c>
      <c r="Q953" s="1">
        <v>29</v>
      </c>
    </row>
    <row r="954" spans="1:17" ht="16.5" hidden="1" thickTop="1" thickBot="1" x14ac:dyDescent="0.3">
      <c r="A954" s="1" t="s">
        <v>42</v>
      </c>
    </row>
    <row r="955" spans="1:17" ht="27.2" customHeight="1" thickTop="1" thickBot="1" x14ac:dyDescent="0.3">
      <c r="A955" s="1">
        <v>9</v>
      </c>
      <c r="B955" s="35" t="s">
        <v>487</v>
      </c>
      <c r="C955" s="88" t="s">
        <v>488</v>
      </c>
      <c r="D955" s="89"/>
      <c r="E955" s="89"/>
      <c r="F955" s="37" t="s">
        <v>6</v>
      </c>
      <c r="G955" s="39">
        <v>2</v>
      </c>
      <c r="H955" s="40"/>
      <c r="I955" s="41"/>
      <c r="J955" s="7">
        <f>IF(AND(G955= "",H955= ""), 0, ROUND(ROUND(I955, 2) * ROUND(IF(H955="",G955,H955),  0), 2))</f>
        <v>0</v>
      </c>
      <c r="K955" s="1"/>
      <c r="M955" s="8">
        <v>0.2</v>
      </c>
      <c r="Q955" s="1">
        <v>29</v>
      </c>
    </row>
    <row r="956" spans="1:17" ht="16.5" hidden="1" thickTop="1" thickBot="1" x14ac:dyDescent="0.3">
      <c r="A956" s="1" t="s">
        <v>42</v>
      </c>
    </row>
    <row r="957" spans="1:17" ht="27.2" customHeight="1" thickTop="1" thickBot="1" x14ac:dyDescent="0.3">
      <c r="A957" s="1">
        <v>9</v>
      </c>
      <c r="B957" s="35" t="s">
        <v>489</v>
      </c>
      <c r="C957" s="88" t="s">
        <v>490</v>
      </c>
      <c r="D957" s="89"/>
      <c r="E957" s="89"/>
      <c r="F957" s="37" t="s">
        <v>6</v>
      </c>
      <c r="G957" s="39">
        <v>1</v>
      </c>
      <c r="H957" s="40"/>
      <c r="I957" s="41"/>
      <c r="J957" s="7">
        <f>IF(AND(G957= "",H957= ""), 0, ROUND(ROUND(I957, 2) * ROUND(IF(H957="",G957,H957),  0), 2))</f>
        <v>0</v>
      </c>
      <c r="K957" s="1"/>
      <c r="M957" s="8">
        <v>0.2</v>
      </c>
      <c r="Q957" s="1">
        <v>29</v>
      </c>
    </row>
    <row r="958" spans="1:17" ht="15.75" hidden="1" thickTop="1" x14ac:dyDescent="0.25">
      <c r="A958" s="1" t="s">
        <v>42</v>
      </c>
    </row>
    <row r="959" spans="1:17" ht="15.75" hidden="1" thickTop="1" x14ac:dyDescent="0.25">
      <c r="A959" s="1" t="s">
        <v>43</v>
      </c>
    </row>
    <row r="960" spans="1:17" ht="25.15" customHeight="1" thickTop="1" thickBot="1" x14ac:dyDescent="0.3">
      <c r="A960" s="1">
        <v>8</v>
      </c>
      <c r="B960" s="35" t="s">
        <v>491</v>
      </c>
      <c r="C960" s="53" t="s">
        <v>492</v>
      </c>
      <c r="D960" s="53"/>
      <c r="E960" s="53"/>
      <c r="J960" s="6"/>
      <c r="K960" s="1"/>
    </row>
    <row r="961" spans="1:17" ht="15.75" hidden="1" thickBot="1" x14ac:dyDescent="0.3">
      <c r="A961" s="1" t="s">
        <v>45</v>
      </c>
    </row>
    <row r="962" spans="1:17" ht="15.75" hidden="1" thickBot="1" x14ac:dyDescent="0.3">
      <c r="A962" s="1" t="s">
        <v>46</v>
      </c>
    </row>
    <row r="963" spans="1:17" ht="51.75" customHeight="1" thickTop="1" thickBot="1" x14ac:dyDescent="0.3">
      <c r="A963" s="1">
        <v>9</v>
      </c>
      <c r="B963" s="35" t="s">
        <v>493</v>
      </c>
      <c r="C963" s="88" t="s">
        <v>494</v>
      </c>
      <c r="D963" s="89"/>
      <c r="E963" s="89"/>
      <c r="F963" s="37" t="s">
        <v>6</v>
      </c>
      <c r="G963" s="39">
        <v>1</v>
      </c>
      <c r="H963" s="40"/>
      <c r="I963" s="41"/>
      <c r="J963" s="7">
        <f>IF(AND(G963= "",H963= ""), 0, ROUND(ROUND(I963, 2) * ROUND(IF(H963="",G963,H963),  0), 2))</f>
        <v>0</v>
      </c>
      <c r="K963" s="1"/>
      <c r="M963" s="8">
        <v>0.2</v>
      </c>
      <c r="Q963" s="1">
        <v>29</v>
      </c>
    </row>
    <row r="964" spans="1:17" ht="16.5" hidden="1" thickTop="1" thickBot="1" x14ac:dyDescent="0.3">
      <c r="A964" s="1" t="s">
        <v>42</v>
      </c>
    </row>
    <row r="965" spans="1:17" ht="51.75" customHeight="1" thickTop="1" thickBot="1" x14ac:dyDescent="0.3">
      <c r="A965" s="1">
        <v>9</v>
      </c>
      <c r="B965" s="35" t="s">
        <v>495</v>
      </c>
      <c r="C965" s="88" t="s">
        <v>496</v>
      </c>
      <c r="D965" s="89"/>
      <c r="E965" s="89"/>
      <c r="F965" s="37" t="s">
        <v>6</v>
      </c>
      <c r="G965" s="39">
        <v>1</v>
      </c>
      <c r="H965" s="40"/>
      <c r="I965" s="41"/>
      <c r="J965" s="7">
        <f>IF(AND(G965= "",H965= ""), 0, ROUND(ROUND(I965, 2) * ROUND(IF(H965="",G965,H965),  0), 2))</f>
        <v>0</v>
      </c>
      <c r="K965" s="1"/>
      <c r="M965" s="8">
        <v>0.2</v>
      </c>
      <c r="Q965" s="1">
        <v>29</v>
      </c>
    </row>
    <row r="966" spans="1:17" ht="16.5" hidden="1" thickTop="1" thickBot="1" x14ac:dyDescent="0.3">
      <c r="A966" s="1" t="s">
        <v>42</v>
      </c>
    </row>
    <row r="967" spans="1:17" ht="63.95" customHeight="1" thickTop="1" thickBot="1" x14ac:dyDescent="0.3">
      <c r="A967" s="1">
        <v>9</v>
      </c>
      <c r="B967" s="35" t="s">
        <v>497</v>
      </c>
      <c r="C967" s="88" t="s">
        <v>498</v>
      </c>
      <c r="D967" s="89"/>
      <c r="E967" s="89"/>
      <c r="F967" s="37" t="s">
        <v>6</v>
      </c>
      <c r="G967" s="39">
        <v>1</v>
      </c>
      <c r="H967" s="40"/>
      <c r="I967" s="41"/>
      <c r="J967" s="7">
        <f>IF(AND(G967= "",H967= ""), 0, ROUND(ROUND(I967, 2) * ROUND(IF(H967="",G967,H967),  0), 2))</f>
        <v>0</v>
      </c>
      <c r="K967" s="1"/>
      <c r="M967" s="8">
        <v>0.2</v>
      </c>
      <c r="Q967" s="1">
        <v>29</v>
      </c>
    </row>
    <row r="968" spans="1:17" ht="16.5" hidden="1" thickTop="1" thickBot="1" x14ac:dyDescent="0.3">
      <c r="A968" s="1" t="s">
        <v>42</v>
      </c>
    </row>
    <row r="969" spans="1:17" ht="51.75" customHeight="1" thickTop="1" thickBot="1" x14ac:dyDescent="0.3">
      <c r="A969" s="1">
        <v>9</v>
      </c>
      <c r="B969" s="35" t="s">
        <v>499</v>
      </c>
      <c r="C969" s="88" t="s">
        <v>500</v>
      </c>
      <c r="D969" s="89"/>
      <c r="E969" s="89"/>
      <c r="F969" s="37" t="s">
        <v>6</v>
      </c>
      <c r="G969" s="39">
        <v>1</v>
      </c>
      <c r="H969" s="40"/>
      <c r="I969" s="41"/>
      <c r="J969" s="7">
        <f>IF(AND(G969= "",H969= ""), 0, ROUND(ROUND(I969, 2) * ROUND(IF(H969="",G969,H969),  0), 2))</f>
        <v>0</v>
      </c>
      <c r="K969" s="1"/>
      <c r="M969" s="8">
        <v>0.2</v>
      </c>
      <c r="Q969" s="1">
        <v>29</v>
      </c>
    </row>
    <row r="970" spans="1:17" ht="15.75" hidden="1" thickTop="1" x14ac:dyDescent="0.25">
      <c r="A970" s="1" t="s">
        <v>42</v>
      </c>
    </row>
    <row r="971" spans="1:17" ht="15.75" hidden="1" thickTop="1" x14ac:dyDescent="0.25">
      <c r="A971" s="1" t="s">
        <v>43</v>
      </c>
    </row>
    <row r="972" spans="1:17" ht="25.15" customHeight="1" thickTop="1" thickBot="1" x14ac:dyDescent="0.3">
      <c r="A972" s="1">
        <v>8</v>
      </c>
      <c r="B972" s="35" t="s">
        <v>501</v>
      </c>
      <c r="C972" s="53" t="s">
        <v>502</v>
      </c>
      <c r="D972" s="53"/>
      <c r="E972" s="53"/>
      <c r="J972" s="6"/>
      <c r="K972" s="1"/>
    </row>
    <row r="973" spans="1:17" ht="15.75" hidden="1" thickBot="1" x14ac:dyDescent="0.3">
      <c r="A973" s="1" t="s">
        <v>45</v>
      </c>
    </row>
    <row r="974" spans="1:17" ht="15.75" hidden="1" thickBot="1" x14ac:dyDescent="0.3">
      <c r="A974" s="1" t="s">
        <v>46</v>
      </c>
    </row>
    <row r="975" spans="1:17" ht="27.2" customHeight="1" thickTop="1" thickBot="1" x14ac:dyDescent="0.3">
      <c r="A975" s="1">
        <v>9</v>
      </c>
      <c r="B975" s="35" t="s">
        <v>503</v>
      </c>
      <c r="C975" s="88" t="s">
        <v>504</v>
      </c>
      <c r="D975" s="89"/>
      <c r="E975" s="89"/>
      <c r="F975" s="37" t="s">
        <v>6</v>
      </c>
      <c r="G975" s="39">
        <v>2</v>
      </c>
      <c r="H975" s="40"/>
      <c r="I975" s="41"/>
      <c r="J975" s="7">
        <f>IF(AND(G975= "",H975= ""), 0, ROUND(ROUND(I975, 2) * ROUND(IF(H975="",G975,H975),  0), 2))</f>
        <v>0</v>
      </c>
      <c r="K975" s="1"/>
      <c r="M975" s="8">
        <v>0.2</v>
      </c>
      <c r="Q975" s="1">
        <v>29</v>
      </c>
    </row>
    <row r="976" spans="1:17" ht="16.5" hidden="1" thickTop="1" thickBot="1" x14ac:dyDescent="0.3">
      <c r="A976" s="1" t="s">
        <v>42</v>
      </c>
    </row>
    <row r="977" spans="1:17" ht="27.2" customHeight="1" thickTop="1" thickBot="1" x14ac:dyDescent="0.3">
      <c r="A977" s="1">
        <v>9</v>
      </c>
      <c r="B977" s="35" t="s">
        <v>505</v>
      </c>
      <c r="C977" s="88" t="s">
        <v>506</v>
      </c>
      <c r="D977" s="89"/>
      <c r="E977" s="89"/>
      <c r="F977" s="37" t="s">
        <v>6</v>
      </c>
      <c r="G977" s="39">
        <v>3</v>
      </c>
      <c r="H977" s="40"/>
      <c r="I977" s="41"/>
      <c r="J977" s="7">
        <f>IF(AND(G977= "",H977= ""), 0, ROUND(ROUND(I977, 2) * ROUND(IF(H977="",G977,H977),  0), 2))</f>
        <v>0</v>
      </c>
      <c r="K977" s="1"/>
      <c r="M977" s="8">
        <v>0.2</v>
      </c>
      <c r="Q977" s="1">
        <v>29</v>
      </c>
    </row>
    <row r="978" spans="1:17" ht="16.5" hidden="1" thickTop="1" thickBot="1" x14ac:dyDescent="0.3">
      <c r="A978" s="1" t="s">
        <v>42</v>
      </c>
    </row>
    <row r="979" spans="1:17" ht="27.2" customHeight="1" thickTop="1" thickBot="1" x14ac:dyDescent="0.3">
      <c r="A979" s="1">
        <v>9</v>
      </c>
      <c r="B979" s="35" t="s">
        <v>507</v>
      </c>
      <c r="C979" s="88" t="s">
        <v>508</v>
      </c>
      <c r="D979" s="89"/>
      <c r="E979" s="89"/>
      <c r="F979" s="37" t="s">
        <v>6</v>
      </c>
      <c r="G979" s="39">
        <v>2</v>
      </c>
      <c r="H979" s="40"/>
      <c r="I979" s="41"/>
      <c r="J979" s="7">
        <f>IF(AND(G979= "",H979= ""), 0, ROUND(ROUND(I979, 2) * ROUND(IF(H979="",G979,H979),  0), 2))</f>
        <v>0</v>
      </c>
      <c r="K979" s="1"/>
      <c r="M979" s="8">
        <v>0.2</v>
      </c>
      <c r="Q979" s="1">
        <v>29</v>
      </c>
    </row>
    <row r="980" spans="1:17" ht="16.5" hidden="1" thickTop="1" thickBot="1" x14ac:dyDescent="0.3">
      <c r="A980" s="1" t="s">
        <v>42</v>
      </c>
    </row>
    <row r="981" spans="1:17" ht="27.2" customHeight="1" thickTop="1" thickBot="1" x14ac:dyDescent="0.3">
      <c r="A981" s="1">
        <v>9</v>
      </c>
      <c r="B981" s="35" t="s">
        <v>509</v>
      </c>
      <c r="C981" s="88" t="s">
        <v>510</v>
      </c>
      <c r="D981" s="89"/>
      <c r="E981" s="89"/>
      <c r="F981" s="37" t="s">
        <v>6</v>
      </c>
      <c r="G981" s="39">
        <v>3</v>
      </c>
      <c r="H981" s="40"/>
      <c r="I981" s="41"/>
      <c r="J981" s="7">
        <f>IF(AND(G981= "",H981= ""), 0, ROUND(ROUND(I981, 2) * ROUND(IF(H981="",G981,H981),  0), 2))</f>
        <v>0</v>
      </c>
      <c r="K981" s="1"/>
      <c r="M981" s="8">
        <v>0.2</v>
      </c>
      <c r="Q981" s="1">
        <v>29</v>
      </c>
    </row>
    <row r="982" spans="1:17" ht="15.75" hidden="1" thickTop="1" x14ac:dyDescent="0.25">
      <c r="A982" s="1" t="s">
        <v>42</v>
      </c>
    </row>
    <row r="983" spans="1:17" ht="15.75" hidden="1" thickTop="1" x14ac:dyDescent="0.25">
      <c r="A983" s="1" t="s">
        <v>43</v>
      </c>
    </row>
    <row r="984" spans="1:17" ht="25.15" customHeight="1" thickTop="1" thickBot="1" x14ac:dyDescent="0.3">
      <c r="A984" s="1">
        <v>8</v>
      </c>
      <c r="B984" s="35" t="s">
        <v>511</v>
      </c>
      <c r="C984" s="53" t="s">
        <v>512</v>
      </c>
      <c r="D984" s="53"/>
      <c r="E984" s="53"/>
      <c r="J984" s="6"/>
      <c r="K984" s="1"/>
    </row>
    <row r="985" spans="1:17" ht="15.75" hidden="1" thickBot="1" x14ac:dyDescent="0.3">
      <c r="A985" s="1" t="s">
        <v>45</v>
      </c>
    </row>
    <row r="986" spans="1:17" ht="15.75" hidden="1" thickBot="1" x14ac:dyDescent="0.3">
      <c r="A986" s="1" t="s">
        <v>46</v>
      </c>
    </row>
    <row r="987" spans="1:17" ht="27.2" customHeight="1" thickTop="1" thickBot="1" x14ac:dyDescent="0.3">
      <c r="A987" s="1">
        <v>9</v>
      </c>
      <c r="B987" s="35" t="s">
        <v>513</v>
      </c>
      <c r="C987" s="88" t="s">
        <v>514</v>
      </c>
      <c r="D987" s="89"/>
      <c r="E987" s="89"/>
      <c r="F987" s="37" t="s">
        <v>6</v>
      </c>
      <c r="G987" s="39">
        <v>3</v>
      </c>
      <c r="H987" s="40"/>
      <c r="I987" s="41"/>
      <c r="J987" s="7">
        <f>IF(AND(G987= "",H987= ""), 0, ROUND(ROUND(I987, 2) * ROUND(IF(H987="",G987,H987),  0), 2))</f>
        <v>0</v>
      </c>
      <c r="K987" s="1"/>
      <c r="M987" s="8">
        <v>0.2</v>
      </c>
      <c r="Q987" s="1">
        <v>29</v>
      </c>
    </row>
    <row r="988" spans="1:17" ht="16.5" hidden="1" thickTop="1" thickBot="1" x14ac:dyDescent="0.3">
      <c r="A988" s="1" t="s">
        <v>42</v>
      </c>
    </row>
    <row r="989" spans="1:17" ht="27.2" customHeight="1" thickTop="1" thickBot="1" x14ac:dyDescent="0.3">
      <c r="A989" s="1">
        <v>9</v>
      </c>
      <c r="B989" s="35" t="s">
        <v>515</v>
      </c>
      <c r="C989" s="88" t="s">
        <v>516</v>
      </c>
      <c r="D989" s="89"/>
      <c r="E989" s="89"/>
      <c r="F989" s="37" t="s">
        <v>6</v>
      </c>
      <c r="G989" s="39">
        <v>3</v>
      </c>
      <c r="H989" s="40"/>
      <c r="I989" s="41"/>
      <c r="J989" s="7">
        <f>IF(AND(G989= "",H989= ""), 0, ROUND(ROUND(I989, 2) * ROUND(IF(H989="",G989,H989),  0), 2))</f>
        <v>0</v>
      </c>
      <c r="K989" s="1"/>
      <c r="M989" s="8">
        <v>0.2</v>
      </c>
      <c r="Q989" s="1">
        <v>29</v>
      </c>
    </row>
    <row r="990" spans="1:17" ht="15.75" hidden="1" thickTop="1" x14ac:dyDescent="0.25">
      <c r="A990" s="1" t="s">
        <v>42</v>
      </c>
    </row>
    <row r="991" spans="1:17" ht="15.75" hidden="1" thickTop="1" x14ac:dyDescent="0.25">
      <c r="A991" s="1" t="s">
        <v>43</v>
      </c>
    </row>
    <row r="992" spans="1:17" ht="16.5" thickTop="1" thickBot="1" x14ac:dyDescent="0.3">
      <c r="A992" s="1">
        <v>8</v>
      </c>
      <c r="B992" s="35" t="s">
        <v>517</v>
      </c>
      <c r="C992" s="53" t="s">
        <v>268</v>
      </c>
      <c r="D992" s="53"/>
      <c r="E992" s="53"/>
      <c r="J992" s="6"/>
      <c r="K992" s="1"/>
    </row>
    <row r="993" spans="1:17" ht="15.75" hidden="1" thickBot="1" x14ac:dyDescent="0.3">
      <c r="A993" s="1" t="s">
        <v>45</v>
      </c>
    </row>
    <row r="994" spans="1:17" ht="15.75" hidden="1" thickBot="1" x14ac:dyDescent="0.3">
      <c r="A994" s="1" t="s">
        <v>70</v>
      </c>
    </row>
    <row r="995" spans="1:17" ht="15.75" hidden="1" thickBot="1" x14ac:dyDescent="0.3">
      <c r="A995" s="1" t="s">
        <v>46</v>
      </c>
    </row>
    <row r="996" spans="1:17" ht="27.2" customHeight="1" thickTop="1" thickBot="1" x14ac:dyDescent="0.3">
      <c r="A996" s="1">
        <v>9</v>
      </c>
      <c r="B996" s="35" t="s">
        <v>518</v>
      </c>
      <c r="C996" s="88" t="s">
        <v>437</v>
      </c>
      <c r="D996" s="89"/>
      <c r="E996" s="89"/>
      <c r="F996" s="37" t="s">
        <v>5</v>
      </c>
      <c r="G996" s="42">
        <v>77</v>
      </c>
      <c r="H996" s="41"/>
      <c r="I996" s="41"/>
      <c r="J996" s="7">
        <f>IF(AND(G996= "",H996= ""), 0, ROUND(ROUND(I996, 2) * ROUND(IF(H996="",G996,H996),  2), 2))</f>
        <v>0</v>
      </c>
      <c r="K996" s="1"/>
      <c r="M996" s="8">
        <v>0.2</v>
      </c>
      <c r="Q996" s="1">
        <v>29</v>
      </c>
    </row>
    <row r="997" spans="1:17" ht="15.75" hidden="1" thickTop="1" x14ac:dyDescent="0.25">
      <c r="A997" s="1" t="s">
        <v>79</v>
      </c>
    </row>
    <row r="998" spans="1:17" ht="15.75" hidden="1" thickTop="1" x14ac:dyDescent="0.25">
      <c r="A998" s="1" t="s">
        <v>42</v>
      </c>
    </row>
    <row r="999" spans="1:17" ht="15.75" hidden="1" thickTop="1" x14ac:dyDescent="0.25">
      <c r="A999" s="1" t="s">
        <v>43</v>
      </c>
    </row>
    <row r="1000" spans="1:17" ht="25.15" customHeight="1" thickTop="1" thickBot="1" x14ac:dyDescent="0.3">
      <c r="A1000" s="1">
        <v>8</v>
      </c>
      <c r="B1000" s="35" t="s">
        <v>519</v>
      </c>
      <c r="C1000" s="53" t="s">
        <v>276</v>
      </c>
      <c r="D1000" s="53"/>
      <c r="E1000" s="53"/>
      <c r="J1000" s="6"/>
      <c r="K1000" s="1"/>
    </row>
    <row r="1001" spans="1:17" ht="15.75" hidden="1" thickBot="1" x14ac:dyDescent="0.3">
      <c r="A1001" s="1" t="s">
        <v>45</v>
      </c>
    </row>
    <row r="1002" spans="1:17" ht="15.75" hidden="1" thickBot="1" x14ac:dyDescent="0.3">
      <c r="A1002" s="1" t="s">
        <v>46</v>
      </c>
    </row>
    <row r="1003" spans="1:17" ht="16.5" thickTop="1" thickBot="1" x14ac:dyDescent="0.3">
      <c r="A1003" s="1">
        <v>9</v>
      </c>
      <c r="B1003" s="35" t="s">
        <v>520</v>
      </c>
      <c r="C1003" s="88" t="s">
        <v>278</v>
      </c>
      <c r="D1003" s="89"/>
      <c r="E1003" s="89"/>
      <c r="F1003" s="37" t="s">
        <v>73</v>
      </c>
      <c r="G1003" s="42">
        <v>48</v>
      </c>
      <c r="H1003" s="41"/>
      <c r="I1003" s="41"/>
      <c r="J1003" s="7">
        <f>IF(AND(G1003= "",H1003= ""), 0, ROUND(ROUND(I1003, 2) * ROUND(IF(H1003="",G1003,H1003),  2), 2))</f>
        <v>0</v>
      </c>
      <c r="K1003" s="1"/>
      <c r="M1003" s="8">
        <v>0.2</v>
      </c>
      <c r="Q1003" s="1">
        <v>29</v>
      </c>
    </row>
    <row r="1004" spans="1:17" ht="15.75" hidden="1" thickTop="1" x14ac:dyDescent="0.25">
      <c r="A1004" s="1" t="s">
        <v>79</v>
      </c>
    </row>
    <row r="1005" spans="1:17" ht="15.75" hidden="1" thickTop="1" x14ac:dyDescent="0.25">
      <c r="A1005" s="1" t="s">
        <v>42</v>
      </c>
    </row>
    <row r="1006" spans="1:17" ht="15.75" hidden="1" thickTop="1" x14ac:dyDescent="0.25">
      <c r="A1006" s="1" t="s">
        <v>43</v>
      </c>
    </row>
    <row r="1007" spans="1:17" ht="16.5" thickTop="1" thickBot="1" x14ac:dyDescent="0.3">
      <c r="A1007" s="1">
        <v>8</v>
      </c>
      <c r="B1007" s="35" t="s">
        <v>521</v>
      </c>
      <c r="C1007" s="53" t="s">
        <v>280</v>
      </c>
      <c r="D1007" s="53"/>
      <c r="E1007" s="53"/>
      <c r="J1007" s="6"/>
      <c r="K1007" s="1"/>
    </row>
    <row r="1008" spans="1:17" ht="15.75" hidden="1" thickBot="1" x14ac:dyDescent="0.3">
      <c r="A1008" s="1" t="s">
        <v>45</v>
      </c>
    </row>
    <row r="1009" spans="1:17" ht="15.75" hidden="1" thickBot="1" x14ac:dyDescent="0.3">
      <c r="A1009" s="1" t="s">
        <v>46</v>
      </c>
    </row>
    <row r="1010" spans="1:17" ht="16.5" thickTop="1" thickBot="1" x14ac:dyDescent="0.3">
      <c r="A1010" s="1">
        <v>9</v>
      </c>
      <c r="B1010" s="35" t="s">
        <v>522</v>
      </c>
      <c r="C1010" s="88" t="s">
        <v>444</v>
      </c>
      <c r="D1010" s="89"/>
      <c r="E1010" s="89"/>
      <c r="F1010" s="37" t="s">
        <v>5</v>
      </c>
      <c r="G1010" s="42">
        <v>154</v>
      </c>
      <c r="H1010" s="41"/>
      <c r="I1010" s="41"/>
      <c r="J1010" s="7">
        <f>IF(AND(G1010= "",H1010= ""), 0, ROUND(ROUND(I1010, 2) * ROUND(IF(H1010="",G1010,H1010),  2), 2))</f>
        <v>0</v>
      </c>
      <c r="K1010" s="1"/>
      <c r="M1010" s="8">
        <v>0.2</v>
      </c>
      <c r="Q1010" s="1">
        <v>29</v>
      </c>
    </row>
    <row r="1011" spans="1:17" ht="15.75" hidden="1" thickTop="1" x14ac:dyDescent="0.25">
      <c r="A1011" s="1" t="s">
        <v>79</v>
      </c>
    </row>
    <row r="1012" spans="1:17" ht="15.75" hidden="1" thickTop="1" x14ac:dyDescent="0.25">
      <c r="A1012" s="1" t="s">
        <v>42</v>
      </c>
    </row>
    <row r="1013" spans="1:17" ht="15.75" hidden="1" thickTop="1" x14ac:dyDescent="0.25">
      <c r="A1013" s="1" t="s">
        <v>43</v>
      </c>
    </row>
    <row r="1014" spans="1:17" ht="16.5" thickTop="1" thickBot="1" x14ac:dyDescent="0.3">
      <c r="A1014" s="1">
        <v>8</v>
      </c>
      <c r="B1014" s="35" t="s">
        <v>523</v>
      </c>
      <c r="C1014" s="53" t="s">
        <v>524</v>
      </c>
      <c r="D1014" s="53"/>
      <c r="E1014" s="53"/>
      <c r="J1014" s="6"/>
      <c r="K1014" s="1"/>
    </row>
    <row r="1015" spans="1:17" ht="15.75" hidden="1" thickBot="1" x14ac:dyDescent="0.3">
      <c r="A1015" s="1" t="s">
        <v>45</v>
      </c>
    </row>
    <row r="1016" spans="1:17" ht="15.75" hidden="1" thickBot="1" x14ac:dyDescent="0.3">
      <c r="A1016" s="1" t="s">
        <v>46</v>
      </c>
    </row>
    <row r="1017" spans="1:17" ht="27.2" customHeight="1" thickTop="1" thickBot="1" x14ac:dyDescent="0.3">
      <c r="A1017" s="1">
        <v>9</v>
      </c>
      <c r="B1017" s="35" t="s">
        <v>525</v>
      </c>
      <c r="C1017" s="88" t="s">
        <v>526</v>
      </c>
      <c r="D1017" s="89"/>
      <c r="E1017" s="89"/>
      <c r="F1017" s="37" t="s">
        <v>6</v>
      </c>
      <c r="G1017" s="39">
        <v>1</v>
      </c>
      <c r="H1017" s="40"/>
      <c r="I1017" s="41"/>
      <c r="J1017" s="7">
        <f>IF(AND(G1017= "",H1017= ""), 0, ROUND(ROUND(I1017, 2) * ROUND(IF(H1017="",G1017,H1017),  0), 2))</f>
        <v>0</v>
      </c>
      <c r="K1017" s="1"/>
      <c r="M1017" s="8">
        <v>0.2</v>
      </c>
      <c r="Q1017" s="1">
        <v>29</v>
      </c>
    </row>
    <row r="1018" spans="1:17" ht="15.75" hidden="1" thickTop="1" x14ac:dyDescent="0.25">
      <c r="A1018" s="1" t="s">
        <v>42</v>
      </c>
    </row>
    <row r="1019" spans="1:17" ht="15.75" hidden="1" thickTop="1" x14ac:dyDescent="0.25">
      <c r="A1019" s="1" t="s">
        <v>43</v>
      </c>
    </row>
    <row r="1020" spans="1:17" ht="16.5" thickTop="1" thickBot="1" x14ac:dyDescent="0.3">
      <c r="A1020" s="1">
        <v>8</v>
      </c>
      <c r="B1020" s="35" t="s">
        <v>527</v>
      </c>
      <c r="C1020" s="53" t="s">
        <v>99</v>
      </c>
      <c r="D1020" s="53"/>
      <c r="E1020" s="53"/>
      <c r="J1020" s="6"/>
      <c r="K1020" s="1"/>
    </row>
    <row r="1021" spans="1:17" ht="15.75" hidden="1" thickBot="1" x14ac:dyDescent="0.3">
      <c r="A1021" s="1" t="s">
        <v>45</v>
      </c>
    </row>
    <row r="1022" spans="1:17" ht="15.75" hidden="1" thickBot="1" x14ac:dyDescent="0.3">
      <c r="A1022" s="1" t="s">
        <v>70</v>
      </c>
    </row>
    <row r="1023" spans="1:17" ht="15.75" hidden="1" thickBot="1" x14ac:dyDescent="0.3">
      <c r="A1023" s="1" t="s">
        <v>100</v>
      </c>
    </row>
    <row r="1024" spans="1:17" ht="15.75" hidden="1" thickBot="1" x14ac:dyDescent="0.3">
      <c r="A1024" s="1" t="s">
        <v>101</v>
      </c>
    </row>
    <row r="1025" spans="1:17" ht="15.75" hidden="1" thickBot="1" x14ac:dyDescent="0.3">
      <c r="A1025" s="1" t="s">
        <v>46</v>
      </c>
    </row>
    <row r="1026" spans="1:17" ht="25.5" thickTop="1" thickBot="1" x14ac:dyDescent="0.3">
      <c r="A1026" s="1">
        <v>9</v>
      </c>
      <c r="B1026" s="35" t="s">
        <v>528</v>
      </c>
      <c r="C1026" s="88" t="s">
        <v>103</v>
      </c>
      <c r="D1026" s="89"/>
      <c r="E1026" s="89"/>
      <c r="F1026" s="37" t="s">
        <v>104</v>
      </c>
      <c r="G1026" s="39">
        <v>260</v>
      </c>
      <c r="H1026" s="40"/>
      <c r="I1026" s="41"/>
      <c r="J1026" s="7">
        <f>IF(AND(G1026= "",H1026= ""), 0, ROUND(ROUND(I1026, 2) * ROUND(IF(H1026="",G1026,H1026),  0), 2))</f>
        <v>0</v>
      </c>
      <c r="K1026" s="1"/>
      <c r="M1026" s="8">
        <v>0.2</v>
      </c>
      <c r="Q1026" s="1">
        <v>29</v>
      </c>
    </row>
    <row r="1027" spans="1:17" ht="16.5" hidden="1" thickTop="1" thickBot="1" x14ac:dyDescent="0.3">
      <c r="A1027" s="1" t="s">
        <v>42</v>
      </c>
    </row>
    <row r="1028" spans="1:17" ht="25.5" thickTop="1" thickBot="1" x14ac:dyDescent="0.3">
      <c r="A1028" s="1">
        <v>9</v>
      </c>
      <c r="B1028" s="35" t="s">
        <v>529</v>
      </c>
      <c r="C1028" s="88" t="s">
        <v>107</v>
      </c>
      <c r="D1028" s="89"/>
      <c r="E1028" s="89"/>
      <c r="F1028" s="37" t="s">
        <v>104</v>
      </c>
      <c r="G1028" s="39">
        <v>50</v>
      </c>
      <c r="H1028" s="40"/>
      <c r="I1028" s="41"/>
      <c r="J1028" s="7">
        <f>IF(AND(G1028= "",H1028= ""), 0, ROUND(ROUND(I1028, 2) * ROUND(IF(H1028="",G1028,H1028),  0), 2))</f>
        <v>0</v>
      </c>
      <c r="K1028" s="1"/>
      <c r="M1028" s="8">
        <v>0.2</v>
      </c>
      <c r="Q1028" s="1">
        <v>29</v>
      </c>
    </row>
    <row r="1029" spans="1:17" ht="15.75" hidden="1" thickTop="1" x14ac:dyDescent="0.25">
      <c r="A1029" s="1" t="s">
        <v>42</v>
      </c>
    </row>
    <row r="1030" spans="1:17" ht="15.75" hidden="1" thickTop="1" x14ac:dyDescent="0.25">
      <c r="A1030" s="1" t="s">
        <v>43</v>
      </c>
    </row>
    <row r="1031" spans="1:17" ht="15.75" thickTop="1" x14ac:dyDescent="0.25">
      <c r="A1031" s="1" t="s">
        <v>108</v>
      </c>
      <c r="B1031" s="35"/>
      <c r="C1031" s="52"/>
      <c r="D1031" s="52"/>
      <c r="E1031" s="52"/>
      <c r="J1031" s="6"/>
    </row>
    <row r="1032" spans="1:17" ht="27.2" customHeight="1" x14ac:dyDescent="0.25">
      <c r="B1032" s="35"/>
      <c r="C1032" s="76" t="s">
        <v>449</v>
      </c>
      <c r="D1032" s="77"/>
      <c r="E1032" s="77"/>
      <c r="F1032" s="74"/>
      <c r="G1032" s="74"/>
      <c r="H1032" s="74"/>
      <c r="I1032" s="74"/>
      <c r="J1032" s="75"/>
    </row>
    <row r="1033" spans="1:17" x14ac:dyDescent="0.25">
      <c r="B1033" s="35"/>
      <c r="C1033" s="79"/>
      <c r="D1033" s="45"/>
      <c r="E1033" s="45"/>
      <c r="F1033" s="45"/>
      <c r="G1033" s="45"/>
      <c r="H1033" s="45"/>
      <c r="I1033" s="45"/>
      <c r="J1033" s="78"/>
    </row>
    <row r="1034" spans="1:17" x14ac:dyDescent="0.25">
      <c r="B1034" s="35"/>
      <c r="C1034" s="82" t="s">
        <v>61</v>
      </c>
      <c r="D1034" s="83"/>
      <c r="E1034" s="83"/>
      <c r="F1034" s="80">
        <f>SUMIF(K914:K1031, IF(K913="","",K913), J914:J1031)</f>
        <v>0</v>
      </c>
      <c r="G1034" s="80"/>
      <c r="H1034" s="80"/>
      <c r="I1034" s="80"/>
      <c r="J1034" s="81"/>
    </row>
    <row r="1035" spans="1:17" ht="16.899999999999999" customHeight="1" x14ac:dyDescent="0.25">
      <c r="B1035" s="35"/>
      <c r="C1035" s="82" t="s">
        <v>62</v>
      </c>
      <c r="D1035" s="83"/>
      <c r="E1035" s="83"/>
      <c r="F1035" s="80">
        <f>ROUND(SUMIF(K914:K1031, IF(K913="","",K913), J914:J1031) * 0.2, 2)</f>
        <v>0</v>
      </c>
      <c r="G1035" s="80"/>
      <c r="H1035" s="80"/>
      <c r="I1035" s="80"/>
      <c r="J1035" s="81"/>
    </row>
    <row r="1036" spans="1:17" x14ac:dyDescent="0.25">
      <c r="B1036" s="35"/>
      <c r="C1036" s="86" t="s">
        <v>63</v>
      </c>
      <c r="D1036" s="87"/>
      <c r="E1036" s="87"/>
      <c r="F1036" s="84">
        <f>SUM(F1034:F1035)</f>
        <v>0</v>
      </c>
      <c r="G1036" s="84"/>
      <c r="H1036" s="84"/>
      <c r="I1036" s="84"/>
      <c r="J1036" s="85"/>
    </row>
    <row r="1037" spans="1:17" x14ac:dyDescent="0.25">
      <c r="A1037" s="1" t="s">
        <v>60</v>
      </c>
      <c r="B1037" s="35"/>
      <c r="C1037" s="52"/>
      <c r="D1037" s="52"/>
      <c r="E1037" s="52"/>
      <c r="J1037" s="6"/>
    </row>
    <row r="1038" spans="1:17" ht="27.2" customHeight="1" x14ac:dyDescent="0.25">
      <c r="B1038" s="35"/>
      <c r="C1038" s="76" t="s">
        <v>333</v>
      </c>
      <c r="D1038" s="77"/>
      <c r="E1038" s="77"/>
      <c r="F1038" s="74"/>
      <c r="G1038" s="74"/>
      <c r="H1038" s="74"/>
      <c r="I1038" s="74"/>
      <c r="J1038" s="75"/>
    </row>
    <row r="1039" spans="1:17" x14ac:dyDescent="0.25">
      <c r="B1039" s="35"/>
      <c r="C1039" s="79"/>
      <c r="D1039" s="45"/>
      <c r="E1039" s="45"/>
      <c r="F1039" s="45"/>
      <c r="G1039" s="45"/>
      <c r="H1039" s="45"/>
      <c r="I1039" s="45"/>
      <c r="J1039" s="78"/>
    </row>
    <row r="1040" spans="1:17" x14ac:dyDescent="0.25">
      <c r="B1040" s="35"/>
      <c r="C1040" s="82" t="s">
        <v>61</v>
      </c>
      <c r="D1040" s="83"/>
      <c r="E1040" s="83"/>
      <c r="F1040" s="80">
        <f>SUMIF(K624:K1037, IF(K623="","",K623), J624:J1037)</f>
        <v>0</v>
      </c>
      <c r="G1040" s="80"/>
      <c r="H1040" s="80"/>
      <c r="I1040" s="80"/>
      <c r="J1040" s="81"/>
    </row>
    <row r="1041" spans="1:10" ht="16.899999999999999" customHeight="1" x14ac:dyDescent="0.25">
      <c r="B1041" s="35"/>
      <c r="C1041" s="82" t="s">
        <v>62</v>
      </c>
      <c r="D1041" s="83"/>
      <c r="E1041" s="83"/>
      <c r="F1041" s="80">
        <f>ROUND(SUMIF(K624:K1037, IF(K623="","",K623), J624:J1037) * 0.2, 2)</f>
        <v>0</v>
      </c>
      <c r="G1041" s="80"/>
      <c r="H1041" s="80"/>
      <c r="I1041" s="80"/>
      <c r="J1041" s="81"/>
    </row>
    <row r="1042" spans="1:10" x14ac:dyDescent="0.25">
      <c r="B1042" s="35"/>
      <c r="C1042" s="86" t="s">
        <v>63</v>
      </c>
      <c r="D1042" s="87"/>
      <c r="E1042" s="87"/>
      <c r="F1042" s="84">
        <f>SUM(F1040:F1041)</f>
        <v>0</v>
      </c>
      <c r="G1042" s="84"/>
      <c r="H1042" s="84"/>
      <c r="I1042" s="84"/>
      <c r="J1042" s="85"/>
    </row>
    <row r="1043" spans="1:10" hidden="1" x14ac:dyDescent="0.25">
      <c r="A1043" s="1" t="s">
        <v>33</v>
      </c>
    </row>
    <row r="1044" spans="1:10" ht="37.15" customHeight="1" x14ac:dyDescent="0.25">
      <c r="B1044" s="36"/>
      <c r="C1044" s="72" t="s">
        <v>530</v>
      </c>
      <c r="D1044" s="72"/>
      <c r="E1044" s="72"/>
      <c r="F1044" s="72"/>
      <c r="G1044" s="72"/>
      <c r="H1044" s="72"/>
      <c r="I1044" s="72"/>
      <c r="J1044" s="72"/>
    </row>
    <row r="1046" spans="1:10" ht="15.75" x14ac:dyDescent="0.25">
      <c r="C1046" s="73" t="s">
        <v>531</v>
      </c>
      <c r="D1046" s="73"/>
      <c r="E1046" s="73"/>
      <c r="F1046" s="73"/>
      <c r="G1046" s="73"/>
      <c r="H1046" s="73"/>
      <c r="I1046" s="73"/>
      <c r="J1046" s="73"/>
    </row>
    <row r="1047" spans="1:10" ht="33.75" customHeight="1" x14ac:dyDescent="0.25">
      <c r="C1047" s="70" t="s">
        <v>532</v>
      </c>
      <c r="D1047" s="71"/>
      <c r="E1047" s="71"/>
      <c r="F1047" s="69">
        <f>SUMIF(K53:K77, "", J53:J77)</f>
        <v>0</v>
      </c>
      <c r="G1047" s="69"/>
      <c r="H1047" s="69"/>
      <c r="I1047" s="69"/>
      <c r="J1047" s="69"/>
    </row>
    <row r="1048" spans="1:10" ht="33.75" customHeight="1" x14ac:dyDescent="0.25">
      <c r="C1048" s="70" t="s">
        <v>533</v>
      </c>
      <c r="D1048" s="71"/>
      <c r="E1048" s="71"/>
      <c r="F1048" s="69">
        <f>SUMIF(K97:K607, "", J97:J607)</f>
        <v>0</v>
      </c>
      <c r="G1048" s="69"/>
      <c r="H1048" s="69"/>
      <c r="I1048" s="69"/>
      <c r="J1048" s="69"/>
    </row>
    <row r="1049" spans="1:10" ht="26.65" customHeight="1" x14ac:dyDescent="0.25">
      <c r="C1049" s="58" t="s">
        <v>534</v>
      </c>
      <c r="D1049" s="59"/>
      <c r="E1049" s="59"/>
      <c r="F1049" s="56">
        <f>SUMIF(K97:K146, "", J97:J146)</f>
        <v>0</v>
      </c>
      <c r="G1049" s="57"/>
      <c r="H1049" s="57"/>
      <c r="I1049" s="57"/>
      <c r="J1049" s="57"/>
    </row>
    <row r="1050" spans="1:10" ht="26.65" customHeight="1" x14ac:dyDescent="0.25">
      <c r="C1050" s="58" t="s">
        <v>535</v>
      </c>
      <c r="D1050" s="59"/>
      <c r="E1050" s="59"/>
      <c r="F1050" s="56">
        <f>SUMIF(K161:K485, "", J161:J485)</f>
        <v>0</v>
      </c>
      <c r="G1050" s="57"/>
      <c r="H1050" s="57"/>
      <c r="I1050" s="57"/>
      <c r="J1050" s="57"/>
    </row>
    <row r="1051" spans="1:10" ht="26.65" customHeight="1" x14ac:dyDescent="0.25">
      <c r="C1051" s="58" t="s">
        <v>536</v>
      </c>
      <c r="D1051" s="59"/>
      <c r="E1051" s="59"/>
      <c r="F1051" s="56">
        <f>SUMIF(K507:K579, "", J507:J579)</f>
        <v>0</v>
      </c>
      <c r="G1051" s="57"/>
      <c r="H1051" s="57"/>
      <c r="I1051" s="57"/>
      <c r="J1051" s="57"/>
    </row>
    <row r="1052" spans="1:10" ht="26.65" customHeight="1" x14ac:dyDescent="0.25">
      <c r="C1052" s="58" t="s">
        <v>537</v>
      </c>
      <c r="D1052" s="59"/>
      <c r="E1052" s="59"/>
      <c r="F1052" s="56">
        <f>SUMIF(K593:K607, "", J593:J607)</f>
        <v>0</v>
      </c>
      <c r="G1052" s="57"/>
      <c r="H1052" s="57"/>
      <c r="I1052" s="57"/>
      <c r="J1052" s="57"/>
    </row>
    <row r="1053" spans="1:10" ht="33.75" customHeight="1" x14ac:dyDescent="0.25">
      <c r="C1053" s="70" t="s">
        <v>538</v>
      </c>
      <c r="D1053" s="71"/>
      <c r="E1053" s="71"/>
      <c r="F1053" s="69">
        <f>SUMIF(K631:K1028, "", J631:J1028)</f>
        <v>0</v>
      </c>
      <c r="G1053" s="69"/>
      <c r="H1053" s="69"/>
      <c r="I1053" s="69"/>
      <c r="J1053" s="69"/>
    </row>
    <row r="1054" spans="1:10" ht="26.65" customHeight="1" x14ac:dyDescent="0.25">
      <c r="C1054" s="58" t="s">
        <v>539</v>
      </c>
      <c r="D1054" s="59"/>
      <c r="E1054" s="59"/>
      <c r="F1054" s="56">
        <f>SUMIF(K631:K670, "", J631:J670)</f>
        <v>0</v>
      </c>
      <c r="G1054" s="57"/>
      <c r="H1054" s="57"/>
      <c r="I1054" s="57"/>
      <c r="J1054" s="57"/>
    </row>
    <row r="1055" spans="1:10" ht="26.65" customHeight="1" x14ac:dyDescent="0.25">
      <c r="C1055" s="58" t="s">
        <v>540</v>
      </c>
      <c r="D1055" s="59"/>
      <c r="E1055" s="59"/>
      <c r="F1055" s="56">
        <f>SUMIF(K685:K786, "", J685:J786)</f>
        <v>0</v>
      </c>
      <c r="G1055" s="57"/>
      <c r="H1055" s="57"/>
      <c r="I1055" s="57"/>
      <c r="J1055" s="57"/>
    </row>
    <row r="1056" spans="1:10" ht="26.65" customHeight="1" x14ac:dyDescent="0.25">
      <c r="C1056" s="58" t="s">
        <v>541</v>
      </c>
      <c r="D1056" s="59"/>
      <c r="E1056" s="59"/>
      <c r="F1056" s="56">
        <f>SUMIF(K801:K904, "", J801:J904)</f>
        <v>0</v>
      </c>
      <c r="G1056" s="57"/>
      <c r="H1056" s="57"/>
      <c r="I1056" s="57"/>
      <c r="J1056" s="57"/>
    </row>
    <row r="1057" spans="1:10" ht="26.65" customHeight="1" thickBot="1" x14ac:dyDescent="0.3">
      <c r="C1057" s="58" t="s">
        <v>542</v>
      </c>
      <c r="D1057" s="59"/>
      <c r="E1057" s="59"/>
      <c r="F1057" s="56">
        <f>SUMIF(K917:K1028, "", J917:J1028)</f>
        <v>0</v>
      </c>
      <c r="G1057" s="57"/>
      <c r="H1057" s="57"/>
      <c r="I1057" s="57"/>
      <c r="J1057" s="57"/>
    </row>
    <row r="1058" spans="1:10" ht="25.15" customHeight="1" x14ac:dyDescent="0.25">
      <c r="C1058" s="60" t="s">
        <v>543</v>
      </c>
      <c r="D1058" s="61"/>
      <c r="E1058" s="61"/>
      <c r="F1058" s="44"/>
      <c r="G1058" s="44"/>
      <c r="H1058" s="44"/>
      <c r="I1058" s="44"/>
      <c r="J1058" s="15"/>
    </row>
    <row r="1059" spans="1:10" x14ac:dyDescent="0.25">
      <c r="C1059" s="62"/>
      <c r="D1059" s="63"/>
      <c r="E1059" s="63"/>
      <c r="F1059" s="63"/>
      <c r="G1059" s="63"/>
      <c r="H1059" s="63"/>
      <c r="I1059" s="63"/>
      <c r="J1059" s="64"/>
    </row>
    <row r="1060" spans="1:10" x14ac:dyDescent="0.25">
      <c r="A1060" s="12"/>
      <c r="C1060" s="65" t="s">
        <v>61</v>
      </c>
      <c r="D1060" s="45"/>
      <c r="E1060" s="45"/>
      <c r="F1060" s="66">
        <f>SUMIF(K5:K1044, IF(K4="","",K4), J5:J1044)</f>
        <v>0</v>
      </c>
      <c r="G1060" s="67"/>
      <c r="H1060" s="67"/>
      <c r="I1060" s="67"/>
      <c r="J1060" s="68"/>
    </row>
    <row r="1061" spans="1:10" x14ac:dyDescent="0.25">
      <c r="A1061" s="12"/>
      <c r="C1061" s="65" t="s">
        <v>62</v>
      </c>
      <c r="D1061" s="45"/>
      <c r="E1061" s="45"/>
      <c r="F1061" s="66">
        <f>ROUND(SUMIF(K5:K1044, IF(K4="","",K4), J5:J1044) * 0.2, 2)</f>
        <v>0</v>
      </c>
      <c r="G1061" s="67"/>
      <c r="H1061" s="67"/>
      <c r="I1061" s="67"/>
      <c r="J1061" s="68"/>
    </row>
    <row r="1062" spans="1:10" ht="15.75" thickBot="1" x14ac:dyDescent="0.3">
      <c r="C1062" s="46" t="s">
        <v>63</v>
      </c>
      <c r="D1062" s="47"/>
      <c r="E1062" s="47"/>
      <c r="F1062" s="48">
        <f>SUM(F1060:F1061)</f>
        <v>0</v>
      </c>
      <c r="G1062" s="49"/>
      <c r="H1062" s="49"/>
      <c r="I1062" s="49"/>
      <c r="J1062" s="50"/>
    </row>
    <row r="1063" spans="1:10" x14ac:dyDescent="0.25">
      <c r="C1063" s="51"/>
      <c r="D1063" s="52"/>
      <c r="E1063" s="52"/>
      <c r="F1063" s="52"/>
      <c r="G1063" s="52"/>
      <c r="H1063" s="52"/>
      <c r="I1063" s="52"/>
      <c r="J1063" s="52"/>
    </row>
    <row r="1064" spans="1:10" x14ac:dyDescent="0.25">
      <c r="C1064" s="53" t="s">
        <v>544</v>
      </c>
      <c r="D1064" s="52"/>
      <c r="E1064" s="52"/>
      <c r="F1064" s="52"/>
      <c r="G1064" s="52"/>
      <c r="H1064" s="52"/>
      <c r="I1064" s="52"/>
      <c r="J1064" s="52"/>
    </row>
    <row r="1065" spans="1:10" ht="15.75" thickBot="1" x14ac:dyDescent="0.3">
      <c r="C1065" s="47" t="str">
        <f>IF(Paramètres!AA2&lt;&gt;"",Paramètres!AA2,"")</f>
        <v xml:space="preserve">Zéro euro </v>
      </c>
      <c r="D1065" s="47"/>
      <c r="E1065" s="47"/>
      <c r="F1065" s="47"/>
      <c r="G1065" s="47"/>
      <c r="H1065" s="47"/>
      <c r="I1065" s="47"/>
      <c r="J1065" s="47"/>
    </row>
    <row r="1066" spans="1:10" ht="15.75" thickBot="1" x14ac:dyDescent="0.3">
      <c r="C1066" s="47"/>
      <c r="D1066" s="47"/>
      <c r="E1066" s="47"/>
      <c r="F1066" s="47"/>
      <c r="G1066" s="47"/>
      <c r="H1066" s="47"/>
      <c r="I1066" s="47"/>
      <c r="J1066" s="47"/>
    </row>
    <row r="1067" spans="1:10" ht="56.65" customHeight="1" x14ac:dyDescent="0.25">
      <c r="G1067" s="54" t="s">
        <v>545</v>
      </c>
      <c r="H1067" s="54"/>
      <c r="I1067" s="54"/>
      <c r="J1067" s="54"/>
    </row>
    <row r="1069" spans="1:10" ht="85.15" customHeight="1" thickBot="1" x14ac:dyDescent="0.3">
      <c r="C1069" s="55" t="s">
        <v>546</v>
      </c>
      <c r="D1069" s="55"/>
      <c r="E1069" s="55"/>
      <c r="G1069" s="55" t="s">
        <v>547</v>
      </c>
      <c r="H1069" s="55"/>
      <c r="I1069" s="55"/>
      <c r="J1069" s="55"/>
    </row>
  </sheetData>
  <sheetProtection algorithmName="SHA-512" hashValue="Gbd5dClzq2O8AlhWOW0oyN2qt6k79I3LfhqLJkJSJy8cEU/SUL6SMA+Nf+SOv1JZd0k0Ne0SGE07yIGUOXWflw==" saltValue="fuIfQksfpLWlGDt67gl/uQ==" spinCount="100000" sheet="1" objects="1" selectLockedCells="1"/>
  <mergeCells count="491">
    <mergeCell ref="C3:E3"/>
    <mergeCell ref="C4:E4"/>
    <mergeCell ref="C9:E9"/>
    <mergeCell ref="C10:E10"/>
    <mergeCell ref="C52:E52"/>
    <mergeCell ref="C53:E53"/>
    <mergeCell ref="C57:E57"/>
    <mergeCell ref="C63:E63"/>
    <mergeCell ref="C66:E66"/>
    <mergeCell ref="C69:E69"/>
    <mergeCell ref="C77:E77"/>
    <mergeCell ref="C83:E83"/>
    <mergeCell ref="F84:J84"/>
    <mergeCell ref="C84:E84"/>
    <mergeCell ref="F85:J85"/>
    <mergeCell ref="C85:E85"/>
    <mergeCell ref="F86:J86"/>
    <mergeCell ref="C86:E86"/>
    <mergeCell ref="F87:J87"/>
    <mergeCell ref="C87:E87"/>
    <mergeCell ref="F88:J88"/>
    <mergeCell ref="C88:E88"/>
    <mergeCell ref="C89:E89"/>
    <mergeCell ref="C92:E92"/>
    <mergeCell ref="C93:E93"/>
    <mergeCell ref="C97:E97"/>
    <mergeCell ref="C100:E100"/>
    <mergeCell ref="C104:E104"/>
    <mergeCell ref="C108:E108"/>
    <mergeCell ref="C111:E111"/>
    <mergeCell ref="C114:E114"/>
    <mergeCell ref="C118:E118"/>
    <mergeCell ref="C121:E121"/>
    <mergeCell ref="C125:E125"/>
    <mergeCell ref="C128:E128"/>
    <mergeCell ref="C132:E132"/>
    <mergeCell ref="C135:E135"/>
    <mergeCell ref="C138:E138"/>
    <mergeCell ref="C144:E144"/>
    <mergeCell ref="C146:E146"/>
    <mergeCell ref="C149:E149"/>
    <mergeCell ref="F150:J150"/>
    <mergeCell ref="C150:E150"/>
    <mergeCell ref="F151:J151"/>
    <mergeCell ref="C151:E151"/>
    <mergeCell ref="F152:J152"/>
    <mergeCell ref="C152:E152"/>
    <mergeCell ref="F153:J153"/>
    <mergeCell ref="C153:E153"/>
    <mergeCell ref="F154:J154"/>
    <mergeCell ref="C154:E154"/>
    <mergeCell ref="C155:E155"/>
    <mergeCell ref="C156:E156"/>
    <mergeCell ref="C157:E157"/>
    <mergeCell ref="C161:E161"/>
    <mergeCell ref="C164:E164"/>
    <mergeCell ref="C167:E167"/>
    <mergeCell ref="C171:E171"/>
    <mergeCell ref="C175:E175"/>
    <mergeCell ref="C179:E179"/>
    <mergeCell ref="C182:E182"/>
    <mergeCell ref="C186:E186"/>
    <mergeCell ref="C190:E190"/>
    <mergeCell ref="C194:E194"/>
    <mergeCell ref="C198:E198"/>
    <mergeCell ref="C202:E202"/>
    <mergeCell ref="C206:E206"/>
    <mergeCell ref="C209:E209"/>
    <mergeCell ref="C212:E212"/>
    <mergeCell ref="F213:J213"/>
    <mergeCell ref="C213:E213"/>
    <mergeCell ref="F214:J214"/>
    <mergeCell ref="C214:E214"/>
    <mergeCell ref="F215:J215"/>
    <mergeCell ref="C215:E215"/>
    <mergeCell ref="F216:J216"/>
    <mergeCell ref="C216:E216"/>
    <mergeCell ref="F217:J217"/>
    <mergeCell ref="C217:E217"/>
    <mergeCell ref="C218:E218"/>
    <mergeCell ref="C221:E221"/>
    <mergeCell ref="C224:E224"/>
    <mergeCell ref="C232:E232"/>
    <mergeCell ref="C235:E235"/>
    <mergeCell ref="C238:E238"/>
    <mergeCell ref="C241:E241"/>
    <mergeCell ref="C244:E244"/>
    <mergeCell ref="C247:E247"/>
    <mergeCell ref="C250:E250"/>
    <mergeCell ref="C253:E253"/>
    <mergeCell ref="C256:E256"/>
    <mergeCell ref="C260:E260"/>
    <mergeCell ref="C263:E263"/>
    <mergeCell ref="C266:E266"/>
    <mergeCell ref="C269:E269"/>
    <mergeCell ref="C272:E272"/>
    <mergeCell ref="C280:E280"/>
    <mergeCell ref="C286:E286"/>
    <mergeCell ref="C289:E289"/>
    <mergeCell ref="F290:J290"/>
    <mergeCell ref="C290:E290"/>
    <mergeCell ref="F291:J291"/>
    <mergeCell ref="C291:E291"/>
    <mergeCell ref="F292:J292"/>
    <mergeCell ref="C292:E292"/>
    <mergeCell ref="F293:J293"/>
    <mergeCell ref="C293:E293"/>
    <mergeCell ref="F294:J294"/>
    <mergeCell ref="C294:E294"/>
    <mergeCell ref="C295:E295"/>
    <mergeCell ref="C296:E296"/>
    <mergeCell ref="C299:E299"/>
    <mergeCell ref="C302:E302"/>
    <mergeCell ref="C305:E305"/>
    <mergeCell ref="C308:E308"/>
    <mergeCell ref="C312:E312"/>
    <mergeCell ref="C315:E315"/>
    <mergeCell ref="C320:E320"/>
    <mergeCell ref="C322:E322"/>
    <mergeCell ref="C324:E324"/>
    <mergeCell ref="C326:E326"/>
    <mergeCell ref="C329:E329"/>
    <mergeCell ref="C335:E335"/>
    <mergeCell ref="C337:E337"/>
    <mergeCell ref="C340:E340"/>
    <mergeCell ref="F341:J341"/>
    <mergeCell ref="C341:E341"/>
    <mergeCell ref="F342:J342"/>
    <mergeCell ref="C342:E342"/>
    <mergeCell ref="F343:J343"/>
    <mergeCell ref="C343:E343"/>
    <mergeCell ref="F344:J344"/>
    <mergeCell ref="C344:E344"/>
    <mergeCell ref="F345:J345"/>
    <mergeCell ref="C345:E345"/>
    <mergeCell ref="C346:E346"/>
    <mergeCell ref="C349:E349"/>
    <mergeCell ref="C353:E353"/>
    <mergeCell ref="C355:E355"/>
    <mergeCell ref="C357:E357"/>
    <mergeCell ref="C362:E362"/>
    <mergeCell ref="C365:E365"/>
    <mergeCell ref="C367:E367"/>
    <mergeCell ref="C370:E370"/>
    <mergeCell ref="C373:E373"/>
    <mergeCell ref="C375:E375"/>
    <mergeCell ref="C377:E377"/>
    <mergeCell ref="C379:E379"/>
    <mergeCell ref="C382:E382"/>
    <mergeCell ref="C386:E386"/>
    <mergeCell ref="C389:E389"/>
    <mergeCell ref="C392:E392"/>
    <mergeCell ref="C395:E395"/>
    <mergeCell ref="C398:E398"/>
    <mergeCell ref="C401:E401"/>
    <mergeCell ref="C405:E405"/>
    <mergeCell ref="C408:E408"/>
    <mergeCell ref="C412:E412"/>
    <mergeCell ref="C415:E415"/>
    <mergeCell ref="C419:E419"/>
    <mergeCell ref="C421:E421"/>
    <mergeCell ref="C424:E424"/>
    <mergeCell ref="C427:E427"/>
    <mergeCell ref="C430:E430"/>
    <mergeCell ref="C433:E433"/>
    <mergeCell ref="C435:E435"/>
    <mergeCell ref="C437:E437"/>
    <mergeCell ref="C439:E439"/>
    <mergeCell ref="C442:E442"/>
    <mergeCell ref="C447:E447"/>
    <mergeCell ref="C449:E449"/>
    <mergeCell ref="C452:E452"/>
    <mergeCell ref="C455:E455"/>
    <mergeCell ref="C458:E458"/>
    <mergeCell ref="C462:E462"/>
    <mergeCell ref="C465:E465"/>
    <mergeCell ref="C468:E468"/>
    <mergeCell ref="C471:E471"/>
    <mergeCell ref="C474:E474"/>
    <mergeCell ref="C477:E477"/>
    <mergeCell ref="C483:E483"/>
    <mergeCell ref="C485:E485"/>
    <mergeCell ref="C488:E488"/>
    <mergeCell ref="F489:J489"/>
    <mergeCell ref="C489:E489"/>
    <mergeCell ref="F490:J490"/>
    <mergeCell ref="C490:E490"/>
    <mergeCell ref="F491:J491"/>
    <mergeCell ref="C491:E491"/>
    <mergeCell ref="F492:J492"/>
    <mergeCell ref="C492:E492"/>
    <mergeCell ref="F493:J493"/>
    <mergeCell ref="C493:E493"/>
    <mergeCell ref="C494:E494"/>
    <mergeCell ref="F495:J495"/>
    <mergeCell ref="C495:E495"/>
    <mergeCell ref="F496:J496"/>
    <mergeCell ref="C496:E496"/>
    <mergeCell ref="F497:J497"/>
    <mergeCell ref="C497:E497"/>
    <mergeCell ref="F498:J498"/>
    <mergeCell ref="C498:E498"/>
    <mergeCell ref="F499:J499"/>
    <mergeCell ref="C499:E499"/>
    <mergeCell ref="C500:E500"/>
    <mergeCell ref="C503:E503"/>
    <mergeCell ref="C507:E507"/>
    <mergeCell ref="C511:E511"/>
    <mergeCell ref="C514:E514"/>
    <mergeCell ref="C521:E521"/>
    <mergeCell ref="C524:E524"/>
    <mergeCell ref="C527:E527"/>
    <mergeCell ref="C530:E530"/>
    <mergeCell ref="C533:E533"/>
    <mergeCell ref="C536:E536"/>
    <mergeCell ref="C539:E539"/>
    <mergeCell ref="C542:E542"/>
    <mergeCell ref="C545:E545"/>
    <mergeCell ref="C549:E549"/>
    <mergeCell ref="C552:E552"/>
    <mergeCell ref="C555:E555"/>
    <mergeCell ref="C558:E558"/>
    <mergeCell ref="C561:E561"/>
    <mergeCell ref="C563:E563"/>
    <mergeCell ref="C566:E566"/>
    <mergeCell ref="C570:E570"/>
    <mergeCell ref="C573:E573"/>
    <mergeCell ref="C579:E579"/>
    <mergeCell ref="C582:E582"/>
    <mergeCell ref="F583:J583"/>
    <mergeCell ref="C583:E583"/>
    <mergeCell ref="F584:J584"/>
    <mergeCell ref="C584:E584"/>
    <mergeCell ref="F585:J585"/>
    <mergeCell ref="C585:E585"/>
    <mergeCell ref="F586:J586"/>
    <mergeCell ref="C586:E586"/>
    <mergeCell ref="F587:J587"/>
    <mergeCell ref="C587:E587"/>
    <mergeCell ref="C588:E588"/>
    <mergeCell ref="C589:E589"/>
    <mergeCell ref="C593:E593"/>
    <mergeCell ref="C596:E596"/>
    <mergeCell ref="C600:E600"/>
    <mergeCell ref="C603:E603"/>
    <mergeCell ref="C607:E607"/>
    <mergeCell ref="C611:E611"/>
    <mergeCell ref="F612:J612"/>
    <mergeCell ref="C612:E612"/>
    <mergeCell ref="F613:J613"/>
    <mergeCell ref="C613:E613"/>
    <mergeCell ref="F614:J614"/>
    <mergeCell ref="C614:E614"/>
    <mergeCell ref="F615:J615"/>
    <mergeCell ref="C615:E615"/>
    <mergeCell ref="F616:J616"/>
    <mergeCell ref="C616:E616"/>
    <mergeCell ref="C617:E617"/>
    <mergeCell ref="F618:J618"/>
    <mergeCell ref="C618:E618"/>
    <mergeCell ref="F619:J619"/>
    <mergeCell ref="C619:E619"/>
    <mergeCell ref="F620:J620"/>
    <mergeCell ref="C620:E620"/>
    <mergeCell ref="F621:J621"/>
    <mergeCell ref="C621:E621"/>
    <mergeCell ref="F622:J622"/>
    <mergeCell ref="C622:E622"/>
    <mergeCell ref="C623:E623"/>
    <mergeCell ref="C624:E624"/>
    <mergeCell ref="C625:E625"/>
    <mergeCell ref="C631:E631"/>
    <mergeCell ref="C635:E635"/>
    <mergeCell ref="C638:E638"/>
    <mergeCell ref="C641:E641"/>
    <mergeCell ref="C645:E645"/>
    <mergeCell ref="C648:E648"/>
    <mergeCell ref="C652:E652"/>
    <mergeCell ref="C656:E656"/>
    <mergeCell ref="C660:E660"/>
    <mergeCell ref="C663:E663"/>
    <mergeCell ref="C667:E667"/>
    <mergeCell ref="C670:E670"/>
    <mergeCell ref="C673:E673"/>
    <mergeCell ref="F674:J674"/>
    <mergeCell ref="C674:E674"/>
    <mergeCell ref="F675:J675"/>
    <mergeCell ref="C675:E675"/>
    <mergeCell ref="F676:J676"/>
    <mergeCell ref="C676:E676"/>
    <mergeCell ref="F677:J677"/>
    <mergeCell ref="C677:E677"/>
    <mergeCell ref="F678:J678"/>
    <mergeCell ref="C678:E678"/>
    <mergeCell ref="C679:E679"/>
    <mergeCell ref="C682:E682"/>
    <mergeCell ref="C685:E685"/>
    <mergeCell ref="C691:E691"/>
    <mergeCell ref="C694:E694"/>
    <mergeCell ref="C697:E697"/>
    <mergeCell ref="C700:E700"/>
    <mergeCell ref="C703:E703"/>
    <mergeCell ref="C709:E709"/>
    <mergeCell ref="C711:E711"/>
    <mergeCell ref="C714:E714"/>
    <mergeCell ref="C717:E717"/>
    <mergeCell ref="C720:E720"/>
    <mergeCell ref="C723:E723"/>
    <mergeCell ref="C726:E726"/>
    <mergeCell ref="C729:E729"/>
    <mergeCell ref="C735:E735"/>
    <mergeCell ref="C738:E738"/>
    <mergeCell ref="C741:E741"/>
    <mergeCell ref="C744:E744"/>
    <mergeCell ref="C747:E747"/>
    <mergeCell ref="C751:E751"/>
    <mergeCell ref="C754:E754"/>
    <mergeCell ref="C758:E758"/>
    <mergeCell ref="C760:E760"/>
    <mergeCell ref="C763:E763"/>
    <mergeCell ref="C766:E766"/>
    <mergeCell ref="C769:E769"/>
    <mergeCell ref="C773:E773"/>
    <mergeCell ref="C775:E775"/>
    <mergeCell ref="C778:E778"/>
    <mergeCell ref="C784:E784"/>
    <mergeCell ref="C786:E786"/>
    <mergeCell ref="C789:E789"/>
    <mergeCell ref="F790:J790"/>
    <mergeCell ref="C790:E790"/>
    <mergeCell ref="F791:J791"/>
    <mergeCell ref="C791:E791"/>
    <mergeCell ref="F792:J792"/>
    <mergeCell ref="C792:E792"/>
    <mergeCell ref="F793:J793"/>
    <mergeCell ref="C793:E793"/>
    <mergeCell ref="F794:J794"/>
    <mergeCell ref="C794:E794"/>
    <mergeCell ref="C795:E795"/>
    <mergeCell ref="C798:E798"/>
    <mergeCell ref="C801:E801"/>
    <mergeCell ref="C805:E805"/>
    <mergeCell ref="C808:E808"/>
    <mergeCell ref="C811:E811"/>
    <mergeCell ref="C814:E814"/>
    <mergeCell ref="C817:E817"/>
    <mergeCell ref="C820:E820"/>
    <mergeCell ref="C823:E823"/>
    <mergeCell ref="C827:E827"/>
    <mergeCell ref="C829:E829"/>
    <mergeCell ref="C832:E832"/>
    <mergeCell ref="C836:E836"/>
    <mergeCell ref="C839:E839"/>
    <mergeCell ref="C843:E843"/>
    <mergeCell ref="C846:E846"/>
    <mergeCell ref="C849:E849"/>
    <mergeCell ref="C852:E852"/>
    <mergeCell ref="C855:E855"/>
    <mergeCell ref="C858:E858"/>
    <mergeCell ref="C861:E861"/>
    <mergeCell ref="C864:E864"/>
    <mergeCell ref="C867:E867"/>
    <mergeCell ref="C870:E870"/>
    <mergeCell ref="C874:E874"/>
    <mergeCell ref="C877:E877"/>
    <mergeCell ref="C881:E881"/>
    <mergeCell ref="C884:E884"/>
    <mergeCell ref="C887:E887"/>
    <mergeCell ref="C890:E890"/>
    <mergeCell ref="C893:E893"/>
    <mergeCell ref="C896:E896"/>
    <mergeCell ref="C902:E902"/>
    <mergeCell ref="C904:E904"/>
    <mergeCell ref="C907:E907"/>
    <mergeCell ref="F908:J908"/>
    <mergeCell ref="C908:E908"/>
    <mergeCell ref="F909:J909"/>
    <mergeCell ref="C909:E909"/>
    <mergeCell ref="F910:J910"/>
    <mergeCell ref="C910:E910"/>
    <mergeCell ref="F911:J911"/>
    <mergeCell ref="C911:E911"/>
    <mergeCell ref="F912:J912"/>
    <mergeCell ref="C912:E912"/>
    <mergeCell ref="C913:E913"/>
    <mergeCell ref="C914:E914"/>
    <mergeCell ref="C917:E917"/>
    <mergeCell ref="C919:E919"/>
    <mergeCell ref="C921:E921"/>
    <mergeCell ref="C923:E923"/>
    <mergeCell ref="C925:E925"/>
    <mergeCell ref="C927:E927"/>
    <mergeCell ref="C929:E929"/>
    <mergeCell ref="C931:E931"/>
    <mergeCell ref="C933:E933"/>
    <mergeCell ref="C935:E935"/>
    <mergeCell ref="C937:E937"/>
    <mergeCell ref="C939:E939"/>
    <mergeCell ref="C941:E941"/>
    <mergeCell ref="C943:E943"/>
    <mergeCell ref="C945:E945"/>
    <mergeCell ref="C948:E948"/>
    <mergeCell ref="C951:E951"/>
    <mergeCell ref="C953:E953"/>
    <mergeCell ref="C955:E955"/>
    <mergeCell ref="C957:E957"/>
    <mergeCell ref="C960:E960"/>
    <mergeCell ref="C963:E963"/>
    <mergeCell ref="C965:E965"/>
    <mergeCell ref="C967:E967"/>
    <mergeCell ref="C969:E969"/>
    <mergeCell ref="C972:E972"/>
    <mergeCell ref="C975:E975"/>
    <mergeCell ref="C977:E977"/>
    <mergeCell ref="C979:E979"/>
    <mergeCell ref="C981:E981"/>
    <mergeCell ref="C984:E984"/>
    <mergeCell ref="C987:E987"/>
    <mergeCell ref="C989:E989"/>
    <mergeCell ref="C992:E992"/>
    <mergeCell ref="C996:E996"/>
    <mergeCell ref="C1000:E1000"/>
    <mergeCell ref="C1003:E1003"/>
    <mergeCell ref="C1007:E1007"/>
    <mergeCell ref="C1010:E1010"/>
    <mergeCell ref="C1014:E1014"/>
    <mergeCell ref="C1017:E1017"/>
    <mergeCell ref="C1020:E1020"/>
    <mergeCell ref="C1026:E1026"/>
    <mergeCell ref="C1028:E1028"/>
    <mergeCell ref="C1031:E1031"/>
    <mergeCell ref="F1032:J1032"/>
    <mergeCell ref="C1032:E1032"/>
    <mergeCell ref="F1033:J1033"/>
    <mergeCell ref="C1033:E1033"/>
    <mergeCell ref="F1034:J1034"/>
    <mergeCell ref="C1034:E1034"/>
    <mergeCell ref="F1035:J1035"/>
    <mergeCell ref="C1035:E1035"/>
    <mergeCell ref="F1036:J1036"/>
    <mergeCell ref="C1036:E1036"/>
    <mergeCell ref="C1037:E1037"/>
    <mergeCell ref="F1038:J1038"/>
    <mergeCell ref="C1038:E1038"/>
    <mergeCell ref="F1039:J1039"/>
    <mergeCell ref="C1039:E1039"/>
    <mergeCell ref="F1040:J1040"/>
    <mergeCell ref="C1040:E1040"/>
    <mergeCell ref="F1041:J1041"/>
    <mergeCell ref="C1041:E1041"/>
    <mergeCell ref="F1042:J1042"/>
    <mergeCell ref="C1042:E1042"/>
    <mergeCell ref="C1044:J1044"/>
    <mergeCell ref="C1046:J1046"/>
    <mergeCell ref="F1047:J1047"/>
    <mergeCell ref="C1047:E1047"/>
    <mergeCell ref="F1048:J1048"/>
    <mergeCell ref="C1048:E1048"/>
    <mergeCell ref="F1049:J1049"/>
    <mergeCell ref="C1049:E1049"/>
    <mergeCell ref="F1050:J1050"/>
    <mergeCell ref="C1050:E1050"/>
    <mergeCell ref="F1051:J1051"/>
    <mergeCell ref="C1051:E1051"/>
    <mergeCell ref="F1052:J1052"/>
    <mergeCell ref="C1052:E1052"/>
    <mergeCell ref="F1053:J1053"/>
    <mergeCell ref="C1053:E1053"/>
    <mergeCell ref="F1054:J1054"/>
    <mergeCell ref="C1054:E1054"/>
    <mergeCell ref="F1055:J1055"/>
    <mergeCell ref="C1055:E1055"/>
    <mergeCell ref="F1056:J1056"/>
    <mergeCell ref="C1056:E1056"/>
    <mergeCell ref="F1057:J1057"/>
    <mergeCell ref="C1057:E1057"/>
    <mergeCell ref="C1058:E1058"/>
    <mergeCell ref="C1059:J1059"/>
    <mergeCell ref="C1060:E1060"/>
    <mergeCell ref="F1060:J1060"/>
    <mergeCell ref="C1061:E1061"/>
    <mergeCell ref="F1061:J1061"/>
    <mergeCell ref="C1062:E1062"/>
    <mergeCell ref="F1062:J1062"/>
    <mergeCell ref="C1063:J1063"/>
    <mergeCell ref="C1064:J1064"/>
    <mergeCell ref="C1065:J1065"/>
    <mergeCell ref="C1066:J1066"/>
    <mergeCell ref="G1067:J1067"/>
    <mergeCell ref="C1069:E1069"/>
    <mergeCell ref="G1069:J1069"/>
  </mergeCells>
  <pageMargins left="0.55118110236220474" right="0.55118110236220474" top="0.55118110236220474" bottom="0.55118110236220474" header="0.23622047244094491" footer="0.23622047244094491"/>
  <pageSetup paperSize="9" scale="90" fitToHeight="0" orientation="portrait" r:id="rId1"/>
  <headerFooter>
    <oddHeader>&amp;L224004 - CREATION D'UNE PEP ET D'UN PCI A LA MAISON D'ARRET
23 Boulevard Robespierre  - 51 100 REIMS&amp;RDPGF - Lot n°01 TERRASSEMENT/DEMOL/GROS OEUVRE 
DCE - 22/07/2024</oddHeader>
    <oddFooter>&amp;RPage &amp;P/&amp;N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AA98"/>
  <sheetViews>
    <sheetView showGridLines="0" workbookViewId="0"/>
  </sheetViews>
  <sheetFormatPr baseColWidth="10" defaultColWidth="8.85546875" defaultRowHeight="12.75" customHeight="1" x14ac:dyDescent="0.25"/>
  <cols>
    <col min="1" max="1" width="11.42578125" customWidth="1"/>
    <col min="2" max="2" width="35" customWidth="1"/>
    <col min="3" max="10" width="11.42578125" customWidth="1"/>
  </cols>
  <sheetData>
    <row r="1" spans="1:27" ht="12.75" customHeight="1" x14ac:dyDescent="0.25">
      <c r="B1" s="9" t="s">
        <v>548</v>
      </c>
      <c r="AA1" s="1">
        <f>IF(DPGF!F1062&lt;&gt;"",DPGF!F1062,"0")</f>
        <v>0</v>
      </c>
    </row>
    <row r="2" spans="1:27" ht="12.75" customHeight="1" x14ac:dyDescent="0.25">
      <c r="AA2" s="1" t="str">
        <f>UPPER(MID(AA98,1,1))&amp;MID(AA98,2,168)</f>
        <v xml:space="preserve">Zéro euro </v>
      </c>
    </row>
    <row r="3" spans="1:27" ht="25.5" customHeight="1" x14ac:dyDescent="0.25">
      <c r="A3" s="17" t="s">
        <v>549</v>
      </c>
      <c r="B3" s="16" t="s">
        <v>550</v>
      </c>
      <c r="C3" s="95" t="s">
        <v>575</v>
      </c>
      <c r="D3" s="95"/>
      <c r="E3" s="95"/>
      <c r="F3" s="95"/>
      <c r="G3" s="95"/>
      <c r="H3" s="95"/>
      <c r="I3" s="95"/>
      <c r="J3" s="95"/>
      <c r="AA3" s="1">
        <f>INT(AA1/1000000)</f>
        <v>0</v>
      </c>
    </row>
    <row r="4" spans="1:27" ht="12.75" customHeight="1" x14ac:dyDescent="0.25">
      <c r="AA4" s="1">
        <f>INT((AA1-AA3*1000000)/1000)</f>
        <v>0</v>
      </c>
    </row>
    <row r="5" spans="1:27" ht="25.5" customHeight="1" x14ac:dyDescent="0.25">
      <c r="A5" s="17" t="s">
        <v>551</v>
      </c>
      <c r="B5" s="16" t="s">
        <v>552</v>
      </c>
      <c r="C5" s="95" t="s">
        <v>576</v>
      </c>
      <c r="D5" s="95"/>
      <c r="E5" s="95"/>
      <c r="F5" s="95"/>
      <c r="G5" s="95"/>
      <c r="H5" s="95"/>
      <c r="I5" s="95"/>
      <c r="J5" s="95"/>
      <c r="AA5" s="1">
        <f>INT(AA1-AA3*1000000-AA4*1000)</f>
        <v>0</v>
      </c>
    </row>
    <row r="6" spans="1:27" ht="12.75" customHeight="1" x14ac:dyDescent="0.25">
      <c r="AA6" s="1">
        <f>ROUND(AA1-AA3*1000000-AA4*1000-AA5,2)*100</f>
        <v>0</v>
      </c>
    </row>
    <row r="7" spans="1:27" ht="12.75" customHeight="1" x14ac:dyDescent="0.25">
      <c r="A7" s="17" t="s">
        <v>561</v>
      </c>
      <c r="B7" s="16" t="s">
        <v>562</v>
      </c>
      <c r="C7" s="18">
        <v>7175</v>
      </c>
      <c r="AA7" s="1">
        <f>AA3-AA12*100</f>
        <v>0</v>
      </c>
    </row>
    <row r="8" spans="1:27" ht="12.75" customHeight="1" x14ac:dyDescent="0.25">
      <c r="AA8" s="1">
        <f>0</f>
        <v>0</v>
      </c>
    </row>
    <row r="9" spans="1:27" ht="12.75" customHeight="1" x14ac:dyDescent="0.25">
      <c r="A9" s="17" t="s">
        <v>563</v>
      </c>
      <c r="B9" s="16" t="s">
        <v>564</v>
      </c>
      <c r="C9" s="18" t="s">
        <v>31</v>
      </c>
      <c r="AA9" s="1">
        <f>AA4-AA15*100</f>
        <v>0</v>
      </c>
    </row>
    <row r="10" spans="1:27" ht="12.75" customHeight="1" x14ac:dyDescent="0.25">
      <c r="AA10" s="1">
        <f>ROUND(AA5-AA18*100,0)</f>
        <v>0</v>
      </c>
    </row>
    <row r="11" spans="1:27" ht="25.5" customHeight="1" x14ac:dyDescent="0.25">
      <c r="A11" s="17" t="s">
        <v>553</v>
      </c>
      <c r="B11" s="16" t="s">
        <v>554</v>
      </c>
      <c r="C11" s="95" t="s">
        <v>32</v>
      </c>
      <c r="D11" s="95"/>
      <c r="E11" s="95"/>
      <c r="F11" s="95"/>
      <c r="G11" s="95"/>
      <c r="H11" s="95"/>
      <c r="I11" s="95"/>
      <c r="J11" s="95"/>
      <c r="AA11" s="1">
        <f>AA6</f>
        <v>0</v>
      </c>
    </row>
    <row r="12" spans="1:27" ht="12.75" customHeight="1" x14ac:dyDescent="0.25">
      <c r="AA12" s="1">
        <f>INT(AA3/100)</f>
        <v>0</v>
      </c>
    </row>
    <row r="13" spans="1:27" ht="12.75" customHeight="1" x14ac:dyDescent="0.25">
      <c r="A13" s="17" t="s">
        <v>565</v>
      </c>
      <c r="B13" s="16" t="s">
        <v>566</v>
      </c>
      <c r="C13" s="18" t="s">
        <v>577</v>
      </c>
      <c r="AA13" s="1">
        <f>INT((AA3-AA12*100)/10)</f>
        <v>0</v>
      </c>
    </row>
    <row r="14" spans="1:27" ht="12.75" customHeight="1" x14ac:dyDescent="0.25">
      <c r="AA14" s="1">
        <f>AA3-AA12*100-AA13*10</f>
        <v>0</v>
      </c>
    </row>
    <row r="15" spans="1:27" ht="12.75" customHeight="1" x14ac:dyDescent="0.25">
      <c r="A15" s="17" t="s">
        <v>567</v>
      </c>
      <c r="B15" s="16" t="s">
        <v>568</v>
      </c>
      <c r="C15" s="18" t="s">
        <v>578</v>
      </c>
      <c r="AA15" s="1">
        <f>INT(AA4/100)</f>
        <v>0</v>
      </c>
    </row>
    <row r="16" spans="1:27" ht="12.75" customHeight="1" x14ac:dyDescent="0.25">
      <c r="AA16" s="1">
        <f>INT((AA4-AA15*100)/10)</f>
        <v>0</v>
      </c>
    </row>
    <row r="17" spans="1:27" ht="12.75" customHeight="1" x14ac:dyDescent="0.25">
      <c r="A17" s="17" t="s">
        <v>569</v>
      </c>
      <c r="B17" s="16" t="s">
        <v>570</v>
      </c>
      <c r="C17" s="18" t="s">
        <v>579</v>
      </c>
      <c r="AA17" s="1">
        <f>AA4-AA15*100-AA16*10</f>
        <v>0</v>
      </c>
    </row>
    <row r="18" spans="1:27" ht="12.75" customHeight="1" x14ac:dyDescent="0.25">
      <c r="AA18" s="1">
        <f>INT(AA5/100)</f>
        <v>0</v>
      </c>
    </row>
    <row r="19" spans="1:27" ht="12.75" customHeight="1" x14ac:dyDescent="0.25">
      <c r="C19" s="19">
        <v>0.2</v>
      </c>
      <c r="E19" s="20" t="s">
        <v>571</v>
      </c>
      <c r="AA19" s="1">
        <f>INT((AA5-AA18*100)/10)</f>
        <v>0</v>
      </c>
    </row>
    <row r="20" spans="1:27" ht="12.75" customHeight="1" x14ac:dyDescent="0.25">
      <c r="C20" s="21">
        <v>5.5E-2</v>
      </c>
      <c r="E20" s="20" t="s">
        <v>572</v>
      </c>
      <c r="AA20" s="1">
        <f>AA5-AA18*100-AA19*10</f>
        <v>0</v>
      </c>
    </row>
    <row r="21" spans="1:27" ht="12.75" customHeight="1" x14ac:dyDescent="0.25">
      <c r="C21" s="21">
        <v>0</v>
      </c>
      <c r="E21" s="20" t="s">
        <v>573</v>
      </c>
      <c r="AA21" s="1">
        <f>INT(AA6/10)</f>
        <v>0</v>
      </c>
    </row>
    <row r="22" spans="1:27" ht="12.75" customHeight="1" x14ac:dyDescent="0.25">
      <c r="C22" s="22">
        <v>0</v>
      </c>
      <c r="E22" s="20" t="s">
        <v>574</v>
      </c>
      <c r="AA22" s="1">
        <f>ROUND(AA6-AA21*10,0)</f>
        <v>0</v>
      </c>
    </row>
    <row r="23" spans="1:27" ht="12.75" customHeight="1" x14ac:dyDescent="0.25">
      <c r="AA23" s="1" t="str">
        <f>IF(AA12=0,"",IF(AA12=1,"",IF(AA12=2,"deux ",IF(AA12=3,"trois ",IF(AA12=4,"quatre ",IF(AA12=5,"cinq ",AA42))))))</f>
        <v/>
      </c>
    </row>
    <row r="24" spans="1:27" ht="12.75" customHeight="1" x14ac:dyDescent="0.25">
      <c r="A24" s="17" t="s">
        <v>555</v>
      </c>
      <c r="B24" s="16" t="s">
        <v>556</v>
      </c>
      <c r="C24" s="95" t="s">
        <v>580</v>
      </c>
      <c r="D24" s="95"/>
      <c r="E24" s="95"/>
      <c r="F24" s="95"/>
      <c r="G24" s="95"/>
      <c r="H24" s="95"/>
      <c r="I24" s="95"/>
      <c r="J24" s="95"/>
      <c r="AA24" s="1" t="str">
        <f>IF(AA12=0,"",IF(AA12&lt;2,"cent ",AA43))</f>
        <v/>
      </c>
    </row>
    <row r="25" spans="1:27" ht="12.75" customHeight="1" x14ac:dyDescent="0.25">
      <c r="AA25" s="1" t="str">
        <f>IF(AA13=1,AA44,IF(AA13=7,AA64,IF(AA13=9,AA80,AA89)))</f>
        <v/>
      </c>
    </row>
    <row r="26" spans="1:27" ht="12.75" customHeight="1" x14ac:dyDescent="0.25">
      <c r="A26" s="17" t="s">
        <v>557</v>
      </c>
      <c r="B26" s="16" t="s">
        <v>558</v>
      </c>
      <c r="C26" s="95" t="s">
        <v>581</v>
      </c>
      <c r="D26" s="95"/>
      <c r="E26" s="95"/>
      <c r="F26" s="95"/>
      <c r="G26" s="95"/>
      <c r="H26" s="95"/>
      <c r="I26" s="95"/>
      <c r="J26" s="95"/>
      <c r="AA26" s="1" t="str">
        <f>IF(AA7=11,"",IF(AA7=12,"",IF(AA7=13,"",IF(AA7=14,"",IF(AA7=15,"",IF(AA7=16,"",AA45))))))</f>
        <v/>
      </c>
    </row>
    <row r="27" spans="1:27" ht="12.75" customHeight="1" x14ac:dyDescent="0.25">
      <c r="AA27" s="1" t="str">
        <f>IF(AA3=0,"",IF(AA3&lt;2,"million ","millions "))</f>
        <v/>
      </c>
    </row>
    <row r="28" spans="1:27" ht="12.75" customHeight="1" x14ac:dyDescent="0.25">
      <c r="A28" s="17" t="s">
        <v>559</v>
      </c>
      <c r="B28" s="16" t="s">
        <v>560</v>
      </c>
      <c r="C28" s="95"/>
      <c r="D28" s="95"/>
      <c r="E28" s="95"/>
      <c r="F28" s="95"/>
      <c r="G28" s="95"/>
      <c r="H28" s="95"/>
      <c r="I28" s="95"/>
      <c r="J28" s="95"/>
      <c r="AA28" s="1" t="str">
        <f>IF(AA8=1,"",IF(AA15=0,"",IF(AA15=1,"",IF(AA15=2,"deux ",IF(AA15=3,"trois ",IF(AA15=4,"quatre ",IF(AA15=5,"cinq ",AA46)))))))</f>
        <v/>
      </c>
    </row>
    <row r="29" spans="1:27" ht="12.75" customHeight="1" x14ac:dyDescent="0.25">
      <c r="AA29" s="1" t="str">
        <f>IF(AA15=0,"",IF(AA15&lt;2,"cent ",AA47))</f>
        <v/>
      </c>
    </row>
    <row r="30" spans="1:27" ht="12.75" customHeight="1" x14ac:dyDescent="0.25">
      <c r="AA30" s="1" t="str">
        <f>IF(AA16=1,AA48,IF(AA16=7,AA66,IF(AA16=9,AA81,AA90)))</f>
        <v/>
      </c>
    </row>
    <row r="31" spans="1:27" ht="12.75" customHeight="1" x14ac:dyDescent="0.25">
      <c r="AA31" s="1" t="str">
        <f>IF(AA4=1,"",AA49)</f>
        <v/>
      </c>
    </row>
    <row r="32" spans="1:27" ht="12.75" customHeight="1" x14ac:dyDescent="0.25">
      <c r="AA32" s="1" t="str">
        <f>IF(AA4&gt;0,"mille ","")</f>
        <v/>
      </c>
    </row>
    <row r="33" spans="27:27" ht="12.75" customHeight="1" x14ac:dyDescent="0.25">
      <c r="AA33" s="1" t="str">
        <f>IF(INT(AA1)=0,"zéro ",IF(AA18=0,"",IF(AA18=1,"",IF(AA18=2,"deux ",IF(AA18=3,"trois ",IF(AA18=4,"quatre ",IF(AA18=5,"cinq ",AA50)))))))</f>
        <v xml:space="preserve">zéro </v>
      </c>
    </row>
    <row r="34" spans="27:27" ht="12.75" customHeight="1" x14ac:dyDescent="0.25">
      <c r="AA34" s="1" t="str">
        <f>IF(AA18=0,"",IF(AA18&lt;2,"cent ",AA51))</f>
        <v/>
      </c>
    </row>
    <row r="35" spans="27:27" ht="12.75" customHeight="1" x14ac:dyDescent="0.25">
      <c r="AA35" s="1" t="str">
        <f>IF(AA19=1,AA52,IF(AA19=7,AA68,IF(AA19=9,AA83,AA91)))</f>
        <v/>
      </c>
    </row>
    <row r="36" spans="27:27" ht="12.75" customHeight="1" x14ac:dyDescent="0.25">
      <c r="AA36" s="1" t="str">
        <f>IF(AA10=11,"",IF(AA10=12,"",IF(AA10=13,"",IF(AA10=14,"",IF(AA10=15,"",IF(AA10=16,"",AA53))))))</f>
        <v/>
      </c>
    </row>
    <row r="37" spans="27:27" ht="12.75" customHeight="1" x14ac:dyDescent="0.25">
      <c r="AA37" s="1" t="str">
        <f>IF(INT(AA1&lt;2),"euro ","euros ")</f>
        <v xml:space="preserve">euro </v>
      </c>
    </row>
    <row r="38" spans="27:27" ht="12.75" customHeight="1" x14ac:dyDescent="0.25">
      <c r="AA38" s="1" t="str">
        <f>IF(AA6&gt;0,"et ","")</f>
        <v/>
      </c>
    </row>
    <row r="39" spans="27:27" ht="12.75" customHeight="1" x14ac:dyDescent="0.25">
      <c r="AA39" s="1" t="str">
        <f>IF(AA21=1,AA54,IF(AA21=7,AA70,IF(AA21=9,AA84,AA92)))</f>
        <v/>
      </c>
    </row>
    <row r="40" spans="27:27" ht="12.75" customHeight="1" x14ac:dyDescent="0.25">
      <c r="AA40" s="1" t="str">
        <f>IF(AA11=11,"",IF(AA11=12,"",IF(AA11=13,"",IF(AA11=14,"",IF(AA11=15,"",IF(AA11=16,"",AA55))))))</f>
        <v/>
      </c>
    </row>
    <row r="41" spans="27:27" ht="12.75" customHeight="1" x14ac:dyDescent="0.25">
      <c r="AA41" s="1" t="str">
        <f>IF(AA6=0,"",IF(AA6&lt;2,"centime","centimes"))</f>
        <v/>
      </c>
    </row>
    <row r="42" spans="27:27" ht="12.75" customHeight="1" x14ac:dyDescent="0.25">
      <c r="AA42" s="1" t="str">
        <f>IF(AA3=0," ",IF(AA12=6,"six ",IF(AA12=7,"sept ",IF(AA12=8,"huit ",IF(AA12=9,"neuf ",)))))</f>
        <v xml:space="preserve"> </v>
      </c>
    </row>
    <row r="43" spans="27:27" ht="12.75" customHeight="1" x14ac:dyDescent="0.25">
      <c r="AA43" s="1" t="str">
        <f>IF(AA7&gt;0,"cent ", "cents ")</f>
        <v xml:space="preserve">cents </v>
      </c>
    </row>
    <row r="44" spans="27:27" ht="12.75" customHeight="1" x14ac:dyDescent="0.25">
      <c r="AA44" s="1" t="str">
        <f>IF(AA7=10,"dix ",IF(AA7=11,"onze ",IF(AA7=12,"douze ",IF(AA7=13,"treize ",IF(AA7=14,"quatorze ",IF(AA7=15,"quinze ",AA56))))))</f>
        <v/>
      </c>
    </row>
    <row r="45" spans="27:27" ht="12.75" customHeight="1" x14ac:dyDescent="0.25">
      <c r="AA45" s="1" t="str">
        <f>IF(AA7=17,"",IF(AA7=18,"",IF(AA7=19,"",AA57)))</f>
        <v/>
      </c>
    </row>
    <row r="46" spans="27:27" ht="12.75" customHeight="1" x14ac:dyDescent="0.25">
      <c r="AA46" s="1">
        <f>IF(AA15=6,"six ",IF(AA15=7,"sept ",IF(AA15=8,"huit ",IF(AA15=9,"neuf ",))))</f>
        <v>0</v>
      </c>
    </row>
    <row r="47" spans="27:27" ht="12.75" customHeight="1" x14ac:dyDescent="0.25">
      <c r="AA47" s="1" t="str">
        <f>IF(AA9&gt;0,"cent ", "cents ")</f>
        <v xml:space="preserve">cents </v>
      </c>
    </row>
    <row r="48" spans="27:27" ht="12.75" customHeight="1" x14ac:dyDescent="0.25">
      <c r="AA48" s="1" t="str">
        <f>IF(AA9=10,"dix ",IF(AA9=11,"onze ",IF(AA9=12,"douze ",IF(AA9=13,"treize ",IF(AA9=14,"quatorze ",IF(AA9=15,"quinze ",AA58))))))</f>
        <v/>
      </c>
    </row>
    <row r="49" spans="27:27" ht="12.75" customHeight="1" x14ac:dyDescent="0.25">
      <c r="AA49" s="1" t="str">
        <f>IF(AA9=11,"",IF(AA9=12,"",IF(AA9=13,"",IF(AA9=14,"",IF(AA9=15,"",IF(AA9=16,"",AA59))))))</f>
        <v/>
      </c>
    </row>
    <row r="50" spans="27:27" ht="12.75" customHeight="1" x14ac:dyDescent="0.25">
      <c r="AA50" s="1">
        <f>IF(AA18=6,"six ",IF(AA18=7,"sept ",IF(AA18=8,"huit ",IF(AA18=9,"neuf ",))))</f>
        <v>0</v>
      </c>
    </row>
    <row r="51" spans="27:27" ht="12.75" customHeight="1" x14ac:dyDescent="0.25">
      <c r="AA51" s="1" t="str">
        <f>IF(AA10&gt;0,"cent ", "cents ")</f>
        <v xml:space="preserve">cents </v>
      </c>
    </row>
    <row r="52" spans="27:27" ht="12.75" customHeight="1" x14ac:dyDescent="0.25">
      <c r="AA52" s="1" t="str">
        <f>IF(AA10=10,"dix ",IF(AA10=11,"onze ",IF(AA10=12,"douze ",IF(AA10=13,"treize ",IF(AA10=14,"quatorze ",IF(AA10=15,"quinze ",AA60))))))</f>
        <v/>
      </c>
    </row>
    <row r="53" spans="27:27" ht="12.75" customHeight="1" x14ac:dyDescent="0.25">
      <c r="AA53" s="1" t="str">
        <f>IF(AA10=17,"",IF(AA10=18,"",IF(AA10=19,"",AA61)))</f>
        <v/>
      </c>
    </row>
    <row r="54" spans="27:27" ht="12.75" customHeight="1" x14ac:dyDescent="0.25">
      <c r="AA54" s="1" t="str">
        <f>IF(AA11=10,"dix ",IF(AA11=11,"onze ",IF(AA11=12,"douze ",IF(AA11=13,"treize ",IF(AA11=14,"quatorze ",IF(AA11=15,"quinze ",AA62))))))</f>
        <v/>
      </c>
    </row>
    <row r="55" spans="27:27" ht="12.75" customHeight="1" x14ac:dyDescent="0.25">
      <c r="AA55" s="1" t="str">
        <f>IF(AA11=17,"",IF(AA11=18,"",IF(AA11=19,"",AA63)))</f>
        <v/>
      </c>
    </row>
    <row r="56" spans="27:27" ht="12.75" customHeight="1" x14ac:dyDescent="0.25">
      <c r="AA56" s="1" t="str">
        <f>IF(AA7=16,"seize ",IF(AA7=17,"dix-sept ",IF(AA7=18,"dix-huit ",IF(AA7=19,"dix-neuf ",AA64))))</f>
        <v/>
      </c>
    </row>
    <row r="57" spans="27:27" ht="12.75" customHeight="1" x14ac:dyDescent="0.25">
      <c r="AA57" s="1" t="str">
        <f>IF(AA7=21,"et un ",IF(AA7=31,"et un ",IF(AA7=41,"et un ",IF(AA7=51,"et un ",IF(AA7=61,"et un ",AA65)))))</f>
        <v/>
      </c>
    </row>
    <row r="58" spans="27:27" ht="12.75" customHeight="1" x14ac:dyDescent="0.25">
      <c r="AA58" s="1" t="str">
        <f>IF(AA9=16,"seize ",IF(AA9=17,"dix-sept ",IF(AA9=18,"dix-huit ",IF(AA9=19,"dix-neuf ",AA66))))</f>
        <v/>
      </c>
    </row>
    <row r="59" spans="27:27" ht="12.75" customHeight="1" x14ac:dyDescent="0.25">
      <c r="AA59" s="1" t="str">
        <f>IF(AA9=17,"",IF(AA9=18,"",IF(AA9=19,"",AA67)))</f>
        <v/>
      </c>
    </row>
    <row r="60" spans="27:27" ht="12.75" customHeight="1" x14ac:dyDescent="0.25">
      <c r="AA60" s="1" t="str">
        <f>IF(AA10=16,"seize ",IF(AA10=17,"dix-sept ",IF(AA10=18,"dix-huit ",IF(AA10=19,"dix-neuf ",AA68))))</f>
        <v/>
      </c>
    </row>
    <row r="61" spans="27:27" ht="12.75" customHeight="1" x14ac:dyDescent="0.25">
      <c r="AA61" s="1" t="str">
        <f>IF(AA10=21,"et un ",IF(AA10=31,"et un ",IF(AA10=41,"et un ",IF(AA10=51,"et un ",IF(AA10=61,"et un ",AA69)))))</f>
        <v/>
      </c>
    </row>
    <row r="62" spans="27:27" ht="12.75" customHeight="1" x14ac:dyDescent="0.25">
      <c r="AA62" s="1" t="str">
        <f>IF(AA11=16,"seize ",IF(AA11=17,"dix-sept ",IF(AA11=18,"dix-huit ",IF(AA11=19,"dix-neuf ",AA70))))</f>
        <v/>
      </c>
    </row>
    <row r="63" spans="27:27" ht="12.75" customHeight="1" x14ac:dyDescent="0.25">
      <c r="AA63" s="1" t="str">
        <f>IF(AA11=21,"et un ",IF(AA11=31,"et un ",IF(AA11=41,"et un ",IF(AA11=51,"et un ",IF(AA11=61,"et un ",AA71)))))</f>
        <v/>
      </c>
    </row>
    <row r="64" spans="27:27" ht="12.75" customHeight="1" x14ac:dyDescent="0.25">
      <c r="AA64" s="1" t="str">
        <f>IF(AA7=70,"soixante-dix ",IF(AA7=71,"soixante et onze ",IF(AA7=72,"soixante-douze ",IF(AA7=73,"soixante-treize ",IF(AA7=74,"soixante-quatorze ",IF(AA7=75,"soixante-quinze ",AA72))))))</f>
        <v/>
      </c>
    </row>
    <row r="65" spans="27:27" ht="12.75" customHeight="1" x14ac:dyDescent="0.25">
      <c r="AA65" s="1" t="str">
        <f>IF(AA13=9,"",IF(AA13=7,"",IF(AA14=0,"",IF(AA14=1,"un ",IF(AA14=2,"deux ",IF(AA14=3,"trois ",IF(AA14=4,"quatre ",IF(AA14=5,"cinq ",AA73))))))))</f>
        <v/>
      </c>
    </row>
    <row r="66" spans="27:27" ht="12.75" customHeight="1" x14ac:dyDescent="0.25">
      <c r="AA66" s="1" t="str">
        <f>IF(AA9=70,"soixante-dix ",IF(AA9=71,"soixante et onze ",IF(AA9=72,"soixante-douze ",IF(AA9=73,"soixante-treize ",IF(AA9=74,"soixante-quatorze ",IF(AA9=75,"soixante-quinze ",AA74))))))</f>
        <v/>
      </c>
    </row>
    <row r="67" spans="27:27" ht="12.75" customHeight="1" x14ac:dyDescent="0.25">
      <c r="AA67" s="1" t="str">
        <f>IF(AA9=21,"et un ",IF(AA9=31,"et un ",IF(AA9=41,"et un ",IF(AA9=51,"et un ",IF(AA9=61,"et un ",AA75)))))</f>
        <v/>
      </c>
    </row>
    <row r="68" spans="27:27" ht="12.75" customHeight="1" x14ac:dyDescent="0.25">
      <c r="AA68" s="1" t="str">
        <f>IF(AA10=70,"soixante-dix ",IF(AA10=71,"soixante et onze ",IF(AA10=72,"soixante-douze ",IF(AA10=73,"soixante-treize ",IF(AA10=74,"soixante-quatorze ",IF(AA10=75,"soixante-quinze ",AA76))))))</f>
        <v/>
      </c>
    </row>
    <row r="69" spans="27:27" ht="12.75" customHeight="1" x14ac:dyDescent="0.25">
      <c r="AA69" s="1" t="str">
        <f>IF(AA19=9,"",IF(AA19=7,"",IF(AA20=0,"",IF(AA20=1,"un ",IF(AA20=2,"deux ",IF(AA20=3,"trois ",IF(AA20=4,"quatre ",IF(AA20=5,"cinq ",AA77))))))))</f>
        <v/>
      </c>
    </row>
    <row r="70" spans="27:27" ht="12.75" customHeight="1" x14ac:dyDescent="0.25">
      <c r="AA70" s="1" t="str">
        <f>IF(AA11=70,"soixante-dix ",IF(AA11=71,"soixante et onze ",IF(AA11=72,"soixante-douze ",IF(AA11=73,"soixante-treize ",IF(AA11=74,"soixante-quatorze ",IF(AA11=75,"soixante-quinze ",AA78))))))</f>
        <v/>
      </c>
    </row>
    <row r="71" spans="27:27" ht="12.75" customHeight="1" x14ac:dyDescent="0.25">
      <c r="AA71" s="1" t="str">
        <f>IF(AA21=9,"",IF(AA21=7,"",IF(AA22=0,"",IF(AA22=1,"un ",IF(AA22=2,"deux ",IF(AA22=3,"trois ",IF(AA22=4,"quatre ",IF(AA22=5,"cinq ",AA79))))))))</f>
        <v/>
      </c>
    </row>
    <row r="72" spans="27:27" ht="12.75" customHeight="1" x14ac:dyDescent="0.25">
      <c r="AA72" s="1" t="str">
        <f>IF(AA7=76,"soixante-seize ",IF(AA7=77,"soixante-dix-sept ",IF(AA7=78,"soixante-dix-huit ",IF(AA7=79,"soixante-dix-neuf ",AA80))))</f>
        <v/>
      </c>
    </row>
    <row r="73" spans="27:27" ht="12.75" customHeight="1" x14ac:dyDescent="0.25">
      <c r="AA73" s="1">
        <f>IF(AA13=9,"",IF(AA14=6,"six ",IF(AA14=7,"sept ",IF(AA14=8,"huit ",IF(AA14=9,"neuf ",)))))</f>
        <v>0</v>
      </c>
    </row>
    <row r="74" spans="27:27" ht="12.75" customHeight="1" x14ac:dyDescent="0.25">
      <c r="AA74" s="1" t="str">
        <f>IF(AA9=76,"soixante-seize ",IF(AA9=77,"soixante-dix-sept ",IF(AA9=78,"soixante-dix-huit ",IF(AA9=79,"soixante-dix-neuf ",AA81))))</f>
        <v/>
      </c>
    </row>
    <row r="75" spans="27:27" ht="12.75" customHeight="1" x14ac:dyDescent="0.25">
      <c r="AA75" s="1" t="str">
        <f>IF(AA16=9,"",IF(AA16=7,"",IF(AA17=0,"",IF(AA17=1,"un ",IF(AA17=2,"deux ",IF(AA17=3,"trois ",IF(AA17=4,"quatre ",IF(AA17=5,"cinq ",AA82))))))))</f>
        <v/>
      </c>
    </row>
    <row r="76" spans="27:27" ht="12.75" customHeight="1" x14ac:dyDescent="0.25">
      <c r="AA76" s="1" t="str">
        <f>IF(AA10=76,"soixante-seize ",IF(AA10=77,"soixante-dix-sept ",IF(AA10=78,"soixante-dix-huit ",IF(AA10=79,"soixante-dix-neuf ",AA83))))</f>
        <v/>
      </c>
    </row>
    <row r="77" spans="27:27" ht="12.75" customHeight="1" x14ac:dyDescent="0.25">
      <c r="AA77" s="1">
        <f>IF(AA19=9,"",IF(AA20=6,"six ",IF(AA20=7,"sept ",IF(AA20=8,"huit ",IF(AA20=9,"neuf ",)))))</f>
        <v>0</v>
      </c>
    </row>
    <row r="78" spans="27:27" ht="12.75" customHeight="1" x14ac:dyDescent="0.25">
      <c r="AA78" s="1" t="str">
        <f>IF(AA11=76,"soixante-seize ",IF(AA11=77,"soixante-dix-sept ",IF(AA11=78,"soixante-dix-huit ",IF(AA11=79,"soixante-dix-neuf ",AA84))))</f>
        <v/>
      </c>
    </row>
    <row r="79" spans="27:27" ht="12.75" customHeight="1" x14ac:dyDescent="0.25">
      <c r="AA79" s="1">
        <f>IF(AA21=9,"",IF(AA22=6,"six ",IF(AA22=7,"sept ",IF(AA22=8,"huit ",IF(AA22=9,"neuf ",)))))</f>
        <v>0</v>
      </c>
    </row>
    <row r="80" spans="27:27" ht="12.75" customHeight="1" x14ac:dyDescent="0.25">
      <c r="AA80" s="1" t="str">
        <f>IF(AA7=90,"quatre-vingt-dix ",IF(AA7=91,"quatre-vingt-onze ",IF(AA7=92,"quatre-vingt-douze ",IF(AA7=93,"quatre-vingt-treize ",IF(AA7=94,"quatre-vingt-quatorze ",IF(AA7=95,"quatre-vingt-quinze ",AA85))))))</f>
        <v/>
      </c>
    </row>
    <row r="81" spans="27:27" ht="12.75" customHeight="1" x14ac:dyDescent="0.25">
      <c r="AA81" s="1" t="str">
        <f>IF(AA9=90,"quatre-vingt-dix ",IF(AA9=91,"quatre-vingt-onze ",IF(AA9=92,"quatre-vingt-douze ",IF(AA9=93,"quatre-vingt-treize ",IF(AA9=94,"quatre-vingt-quatorze ",IF(AA9=95,"quatre-vingt-quinze ",AA86))))))</f>
        <v/>
      </c>
    </row>
    <row r="82" spans="27:27" ht="12.75" customHeight="1" x14ac:dyDescent="0.25">
      <c r="AA82" s="1">
        <f>IF(AA16=9,"",IF(AA17=6,"six ",IF(AA17=7,"sept ",IF(AA17=8,"huit ",IF(AA17=9,"neuf ",)))))</f>
        <v>0</v>
      </c>
    </row>
    <row r="83" spans="27:27" ht="12.75" customHeight="1" x14ac:dyDescent="0.25">
      <c r="AA83" s="1" t="str">
        <f>IF(AA10=90,"quatre-vingt-dix ",IF(AA10=91,"quatre-vingt-onze ",IF(AA10=92,"quatre-vingt-douze ",IF(AA10=93,"quatre-vingt-treize ",IF(AA10=94,"quatre-vingt-quatorze ",IF(AA10=95,"quatre-vingt-quinze ",AA87))))))</f>
        <v/>
      </c>
    </row>
    <row r="84" spans="27:27" ht="12.75" customHeight="1" x14ac:dyDescent="0.25">
      <c r="AA84" s="1" t="str">
        <f>IF(AA11=90,"quatre-vingt-dix ",IF(AA11=91,"quatre-vingt-onze ",IF(AA11=92,"quatre-vingt-douze ",IF(AA11=93,"quatre-vingt-treize ",IF(AA11=94,"quatre-vingt-quatorze ",IF(AA11=95,"quatre-vingt-quinze ",AA88))))))</f>
        <v/>
      </c>
    </row>
    <row r="85" spans="27:27" ht="12.75" customHeight="1" x14ac:dyDescent="0.25">
      <c r="AA85" s="1" t="str">
        <f>IF(AA7=96,"quatre-vingt-seize ",IF(AA7=97,"quatre-vingt-dix-sept ",IF(AA7=98,"quatre-vingt-dix-huit ",IF(AA7=99,"quatre-vingt-dix-neuf ",AA89))))</f>
        <v/>
      </c>
    </row>
    <row r="86" spans="27:27" ht="12.75" customHeight="1" x14ac:dyDescent="0.25">
      <c r="AA86" s="1" t="str">
        <f>IF(AA9=96,"quatre-vingt-seize ",IF(AA9=97,"quatre-vingt-dix-sept ",IF(AA9=98,"quatre-vingt-dix-huit ",IF(AA9=99,"quatre-vingt-dix-neuf ",AA90))))</f>
        <v/>
      </c>
    </row>
    <row r="87" spans="27:27" ht="12.75" customHeight="1" x14ac:dyDescent="0.25">
      <c r="AA87" s="1" t="str">
        <f>IF(AA10=96,"quatre-vingt-seize ",IF(AA10=97,"quatre-vingt-dix-sept ",IF(AA10=98,"quatre-vingt-dix-huit ",IF(AA10=99,"quatre-vingt-dix-neuf ",AA91))))</f>
        <v/>
      </c>
    </row>
    <row r="88" spans="27:27" ht="12.75" customHeight="1" x14ac:dyDescent="0.25">
      <c r="AA88" s="1" t="str">
        <f>IF(AA11=96,"quatre-vingt-seize ",IF(AA11=97,"quatre-vingt-dix-sept ",IF(AA11=98,"quatre-vingt-dix-huit ",IF(AA11=99,"quatre-vingt-dix-neuf ",AA92))))</f>
        <v/>
      </c>
    </row>
    <row r="89" spans="27:27" ht="12.75" customHeight="1" x14ac:dyDescent="0.25">
      <c r="AA89" s="1" t="str">
        <f>IF(AA13=2,"vingt ",IF(AA13=3,"trente ",IF(AA13=4,"quarante ",IF(AA13=5,"cinquante ",AA93))))</f>
        <v/>
      </c>
    </row>
    <row r="90" spans="27:27" ht="12.75" customHeight="1" x14ac:dyDescent="0.25">
      <c r="AA90" s="1" t="str">
        <f>IF(AA16=2,"vingt ",IF(AA16=3,"trente ",IF(AA16=4,"quarante ",IF(AA16=5,"cinquante ",AA94))))</f>
        <v/>
      </c>
    </row>
    <row r="91" spans="27:27" ht="12.75" customHeight="1" x14ac:dyDescent="0.25">
      <c r="AA91" s="1" t="str">
        <f>IF(AA19=2,"vingt ",IF(AA19=3,"trente ",IF(AA19=4,"quarante ",IF(AA19=5,"cinquante ",AA95))))</f>
        <v/>
      </c>
    </row>
    <row r="92" spans="27:27" ht="12.75" customHeight="1" x14ac:dyDescent="0.25">
      <c r="AA92" s="1" t="str">
        <f>IF(AA21=2,"vingt ",IF(AA21=3,"trente ",IF(AA21=4,"quarante ",IF(AA21=5,"cinquante ",AA96))))</f>
        <v/>
      </c>
    </row>
    <row r="93" spans="27:27" ht="12.75" customHeight="1" x14ac:dyDescent="0.25">
      <c r="AA93" s="1" t="str">
        <f>IF(AA13=6,"soixante ",IF(AA7=80,"quatre-vingts ",IF(AA13=8,"quatre-vingt-","")))</f>
        <v/>
      </c>
    </row>
    <row r="94" spans="27:27" ht="12.75" customHeight="1" x14ac:dyDescent="0.25">
      <c r="AA94" s="1" t="str">
        <f>IF(AA16=6,"soixante ",IF(AA9=80,"quatre-vingts ",IF(AA16=8,"quatre-vingt-","")))</f>
        <v/>
      </c>
    </row>
    <row r="95" spans="27:27" ht="12.75" customHeight="1" x14ac:dyDescent="0.25">
      <c r="AA95" s="1" t="str">
        <f>IF(AA19=6,"soixante ",IF(AA10=80,"quatre-vingts ",IF(AA19=8,"quatre-vingt-","")))</f>
        <v/>
      </c>
    </row>
    <row r="96" spans="27:27" ht="12.75" customHeight="1" x14ac:dyDescent="0.25">
      <c r="AA96" s="1" t="str">
        <f>IF(AA21=6,"soixante ",IF(AA11=80,"quatre-vingts ",IF(AA21=8,"quatre-vingt-","")))</f>
        <v/>
      </c>
    </row>
    <row r="97" spans="27:27" ht="12.75" customHeight="1" x14ac:dyDescent="0.25">
      <c r="AA97" s="1">
        <f>0</f>
        <v>0</v>
      </c>
    </row>
    <row r="98" spans="27:27" ht="12.75" customHeight="1" x14ac:dyDescent="0.25">
      <c r="AA98" s="1" t="str">
        <f>(AA23&amp;AA24&amp;AA25&amp;AA26&amp;AA27&amp;AA28&amp;AA29&amp;AA30&amp;AA31&amp;AA32&amp;AA33&amp;AA34&amp;AA35&amp;AA36&amp;AA37&amp;AA38&amp;AA39&amp;AA40&amp;AA41)</f>
        <v xml:space="preserve">zéro euro </v>
      </c>
    </row>
  </sheetData>
  <sheetProtection password="E95E" sheet="1" objects="1" selectLockedCells="1"/>
  <mergeCells count="6">
    <mergeCell ref="C28:J28"/>
    <mergeCell ref="C3:J3"/>
    <mergeCell ref="C5:J5"/>
    <mergeCell ref="C11:J11"/>
    <mergeCell ref="C24:J24"/>
    <mergeCell ref="C26:J26"/>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C12"/>
  <sheetViews>
    <sheetView workbookViewId="0"/>
  </sheetViews>
  <sheetFormatPr baseColWidth="10" defaultColWidth="8.85546875" defaultRowHeight="15" x14ac:dyDescent="0.25"/>
  <cols>
    <col min="1" max="1" width="24.7109375" customWidth="1"/>
  </cols>
  <sheetData>
    <row r="1" spans="1:3" x14ac:dyDescent="0.25">
      <c r="A1" s="1" t="s">
        <v>582</v>
      </c>
      <c r="B1" s="1" t="s">
        <v>583</v>
      </c>
    </row>
    <row r="2" spans="1:3" x14ac:dyDescent="0.25">
      <c r="A2" s="1" t="s">
        <v>584</v>
      </c>
      <c r="B2" s="1" t="s">
        <v>575</v>
      </c>
    </row>
    <row r="3" spans="1:3" x14ac:dyDescent="0.25">
      <c r="A3" s="1" t="s">
        <v>585</v>
      </c>
      <c r="B3" s="1">
        <v>1</v>
      </c>
    </row>
    <row r="4" spans="1:3" x14ac:dyDescent="0.25">
      <c r="A4" s="1" t="s">
        <v>586</v>
      </c>
      <c r="B4" s="1">
        <v>0</v>
      </c>
    </row>
    <row r="5" spans="1:3" x14ac:dyDescent="0.25">
      <c r="A5" s="1" t="s">
        <v>587</v>
      </c>
      <c r="B5" s="1">
        <v>0</v>
      </c>
    </row>
    <row r="6" spans="1:3" x14ac:dyDescent="0.25">
      <c r="A6" s="1" t="s">
        <v>588</v>
      </c>
      <c r="B6" s="1">
        <v>1</v>
      </c>
    </row>
    <row r="7" spans="1:3" x14ac:dyDescent="0.25">
      <c r="A7" s="1" t="s">
        <v>589</v>
      </c>
      <c r="B7" s="1">
        <v>1</v>
      </c>
    </row>
    <row r="8" spans="1:3" x14ac:dyDescent="0.25">
      <c r="A8" s="1" t="s">
        <v>590</v>
      </c>
      <c r="B8" s="1">
        <v>0</v>
      </c>
    </row>
    <row r="9" spans="1:3" x14ac:dyDescent="0.25">
      <c r="A9" s="1" t="s">
        <v>591</v>
      </c>
      <c r="B9" s="1">
        <v>0</v>
      </c>
    </row>
    <row r="10" spans="1:3" x14ac:dyDescent="0.25">
      <c r="A10" s="1" t="s">
        <v>592</v>
      </c>
      <c r="C10" s="1" t="s">
        <v>593</v>
      </c>
    </row>
    <row r="11" spans="1:3" x14ac:dyDescent="0.25">
      <c r="A11" s="1" t="s">
        <v>594</v>
      </c>
      <c r="B11" s="1">
        <v>0</v>
      </c>
    </row>
    <row r="12" spans="1:3" x14ac:dyDescent="0.25">
      <c r="A12" s="1" t="s">
        <v>595</v>
      </c>
      <c r="B12" s="1" t="s">
        <v>596</v>
      </c>
    </row>
  </sheetData>
  <sheetProtection password="E95E" sheet="1" objects="1" selectLockedCells="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9900"/>
    <outlinePr summaryBelow="0" summaryRight="0"/>
    <pageSetUpPr fitToPage="1"/>
  </sheetPr>
  <dimension ref="A2:J28"/>
  <sheetViews>
    <sheetView showGridLines="0" workbookViewId="0">
      <selection activeCell="C4" sqref="C4:J4"/>
    </sheetView>
  </sheetViews>
  <sheetFormatPr baseColWidth="10" defaultColWidth="8.85546875" defaultRowHeight="12.75" customHeight="1" x14ac:dyDescent="0.25"/>
  <cols>
    <col min="1" max="1" width="6.7109375" customWidth="1"/>
    <col min="2" max="2" width="35" customWidth="1"/>
    <col min="3" max="10" width="11.42578125" customWidth="1"/>
  </cols>
  <sheetData>
    <row r="2" spans="1:10" ht="12.75" customHeight="1" x14ac:dyDescent="0.25">
      <c r="B2" s="98" t="s">
        <v>597</v>
      </c>
      <c r="C2" s="98"/>
      <c r="D2" s="98"/>
      <c r="E2" s="98"/>
      <c r="F2" s="98"/>
      <c r="G2" s="98"/>
      <c r="H2" s="98"/>
      <c r="I2" s="98"/>
      <c r="J2" s="98"/>
    </row>
    <row r="4" spans="1:10" ht="12.75" customHeight="1" x14ac:dyDescent="0.25">
      <c r="A4" s="17" t="s">
        <v>549</v>
      </c>
      <c r="B4" s="16" t="s">
        <v>598</v>
      </c>
      <c r="C4" s="97"/>
      <c r="D4" s="97"/>
      <c r="E4" s="97"/>
      <c r="F4" s="97"/>
      <c r="G4" s="97"/>
      <c r="H4" s="97"/>
      <c r="I4" s="97"/>
      <c r="J4" s="97"/>
    </row>
    <row r="6" spans="1:10" ht="12.75" customHeight="1" x14ac:dyDescent="0.25">
      <c r="A6" s="17" t="s">
        <v>551</v>
      </c>
      <c r="B6" s="16" t="s">
        <v>599</v>
      </c>
      <c r="C6" s="97"/>
      <c r="D6" s="97"/>
      <c r="E6" s="97"/>
      <c r="F6" s="97"/>
      <c r="G6" s="97"/>
      <c r="H6" s="97"/>
      <c r="I6" s="97"/>
      <c r="J6" s="97"/>
    </row>
    <row r="8" spans="1:10" ht="12.75" customHeight="1" x14ac:dyDescent="0.25">
      <c r="A8" s="17" t="s">
        <v>561</v>
      </c>
      <c r="B8" s="16" t="s">
        <v>600</v>
      </c>
      <c r="C8" s="97"/>
      <c r="D8" s="97"/>
      <c r="E8" s="97"/>
      <c r="F8" s="97"/>
      <c r="G8" s="97"/>
      <c r="H8" s="97"/>
      <c r="I8" s="97"/>
      <c r="J8" s="97"/>
    </row>
    <row r="10" spans="1:10" ht="12.75" customHeight="1" x14ac:dyDescent="0.25">
      <c r="A10" s="17" t="s">
        <v>563</v>
      </c>
      <c r="B10" s="16" t="s">
        <v>601</v>
      </c>
      <c r="C10" s="99"/>
      <c r="D10" s="99"/>
      <c r="E10" s="99"/>
      <c r="F10" s="99"/>
      <c r="G10" s="99"/>
      <c r="H10" s="99"/>
      <c r="I10" s="99"/>
      <c r="J10" s="99"/>
    </row>
    <row r="12" spans="1:10" ht="12.75" customHeight="1" x14ac:dyDescent="0.25">
      <c r="A12" s="17" t="s">
        <v>553</v>
      </c>
      <c r="B12" s="16" t="s">
        <v>602</v>
      </c>
      <c r="C12" s="97"/>
      <c r="D12" s="97"/>
      <c r="E12" s="97"/>
      <c r="F12" s="97"/>
      <c r="G12" s="97"/>
      <c r="H12" s="97"/>
      <c r="I12" s="97"/>
      <c r="J12" s="97"/>
    </row>
    <row r="14" spans="1:10" ht="12.75" customHeight="1" x14ac:dyDescent="0.25">
      <c r="A14" s="17" t="s">
        <v>565</v>
      </c>
      <c r="B14" s="16" t="s">
        <v>603</v>
      </c>
      <c r="C14" s="97"/>
      <c r="D14" s="97"/>
      <c r="E14" s="97"/>
      <c r="F14" s="97"/>
      <c r="G14" s="97"/>
      <c r="H14" s="97"/>
      <c r="I14" s="97"/>
      <c r="J14" s="97"/>
    </row>
    <row r="16" spans="1:10" ht="12.75" customHeight="1" x14ac:dyDescent="0.25">
      <c r="A16" s="17" t="s">
        <v>567</v>
      </c>
      <c r="B16" s="16" t="s">
        <v>604</v>
      </c>
      <c r="C16" s="97"/>
      <c r="D16" s="97"/>
      <c r="E16" s="97"/>
      <c r="F16" s="97"/>
      <c r="G16" s="97"/>
      <c r="H16" s="97"/>
      <c r="I16" s="97"/>
      <c r="J16" s="97"/>
    </row>
    <row r="18" spans="1:10" ht="12.75" customHeight="1" x14ac:dyDescent="0.25">
      <c r="A18" s="17" t="s">
        <v>569</v>
      </c>
      <c r="B18" s="16" t="s">
        <v>605</v>
      </c>
      <c r="C18" s="96"/>
      <c r="D18" s="96"/>
      <c r="E18" s="96"/>
      <c r="F18" s="96"/>
      <c r="G18" s="96"/>
      <c r="H18" s="96"/>
      <c r="I18" s="96"/>
      <c r="J18" s="96"/>
    </row>
    <row r="20" spans="1:10" ht="12.75" customHeight="1" x14ac:dyDescent="0.25">
      <c r="A20" s="17" t="s">
        <v>606</v>
      </c>
      <c r="B20" s="16" t="s">
        <v>607</v>
      </c>
      <c r="C20" s="96"/>
      <c r="D20" s="96"/>
      <c r="E20" s="96"/>
      <c r="F20" s="96"/>
      <c r="G20" s="96"/>
      <c r="H20" s="96"/>
      <c r="I20" s="96"/>
      <c r="J20" s="96"/>
    </row>
    <row r="22" spans="1:10" ht="12.75" customHeight="1" x14ac:dyDescent="0.25">
      <c r="A22" s="17" t="s">
        <v>555</v>
      </c>
      <c r="B22" s="16" t="s">
        <v>608</v>
      </c>
      <c r="C22" s="96"/>
      <c r="D22" s="96"/>
      <c r="E22" s="96"/>
      <c r="F22" s="96"/>
      <c r="G22" s="96"/>
      <c r="H22" s="96"/>
      <c r="I22" s="96"/>
      <c r="J22" s="96"/>
    </row>
    <row r="24" spans="1:10" ht="12.75" customHeight="1" x14ac:dyDescent="0.25">
      <c r="A24" s="17" t="s">
        <v>557</v>
      </c>
      <c r="B24" s="16" t="s">
        <v>609</v>
      </c>
      <c r="C24" s="97"/>
      <c r="D24" s="97"/>
      <c r="E24" s="97"/>
      <c r="F24" s="97"/>
      <c r="G24" s="97"/>
      <c r="H24" s="97"/>
      <c r="I24" s="97"/>
      <c r="J24" s="97"/>
    </row>
    <row r="28" spans="1:10" ht="60" customHeight="1" x14ac:dyDescent="0.25">
      <c r="A28" s="17" t="s">
        <v>559</v>
      </c>
      <c r="B28" s="16" t="s">
        <v>610</v>
      </c>
      <c r="C28" s="97"/>
      <c r="D28" s="97"/>
      <c r="E28" s="97"/>
      <c r="F28" s="97"/>
      <c r="G28" s="97"/>
      <c r="H28" s="97"/>
      <c r="I28" s="97"/>
      <c r="J28" s="97"/>
    </row>
  </sheetData>
  <sheetProtection password="E95E" sheet="1" objects="1" selectLockedCells="1"/>
  <mergeCells count="13">
    <mergeCell ref="B2:J2"/>
    <mergeCell ref="C4:J4"/>
    <mergeCell ref="C6:J6"/>
    <mergeCell ref="C8:J8"/>
    <mergeCell ref="C10:J10"/>
    <mergeCell ref="C22:J22"/>
    <mergeCell ref="C24:J24"/>
    <mergeCell ref="C28:J28"/>
    <mergeCell ref="C12:J12"/>
    <mergeCell ref="C14:J14"/>
    <mergeCell ref="C16:J16"/>
    <mergeCell ref="C18:J18"/>
    <mergeCell ref="C20:J20"/>
  </mergeCells>
  <pageMargins left="0.70866141732282995" right="0.70866141732282995" top="0.74803149606299002" bottom="0.74803149606299002" header="0.31496062992126" footer="0.31496062992126"/>
  <pageSetup paperSize="9" scale="98"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9BFF"/>
    <outlinePr summaryBelow="0" summaryRight="0"/>
    <pageSetUpPr fitToPage="1"/>
  </sheetPr>
  <dimension ref="B2:F54"/>
  <sheetViews>
    <sheetView showGridLines="0" workbookViewId="0">
      <selection activeCell="B6" sqref="B6"/>
    </sheetView>
  </sheetViews>
  <sheetFormatPr baseColWidth="10" defaultColWidth="8.85546875" defaultRowHeight="12.75" customHeight="1" x14ac:dyDescent="0.25"/>
  <cols>
    <col min="1" max="1" width="6.7109375" customWidth="1"/>
    <col min="2" max="2" width="68.140625" customWidth="1"/>
    <col min="3" max="6" width="15.5703125" customWidth="1"/>
  </cols>
  <sheetData>
    <row r="2" spans="2:6" ht="16.149999999999999" customHeight="1" x14ac:dyDescent="0.25">
      <c r="B2" s="100" t="s">
        <v>611</v>
      </c>
      <c r="C2" s="100"/>
      <c r="D2" s="100"/>
      <c r="E2" s="100"/>
      <c r="F2" s="100"/>
    </row>
    <row r="4" spans="2:6" ht="12.75" customHeight="1" x14ac:dyDescent="0.25">
      <c r="B4" s="24" t="s">
        <v>612</v>
      </c>
      <c r="C4" s="24" t="s">
        <v>613</v>
      </c>
      <c r="D4" s="24" t="s">
        <v>614</v>
      </c>
      <c r="E4" s="24" t="s">
        <v>615</v>
      </c>
      <c r="F4" s="24" t="s">
        <v>616</v>
      </c>
    </row>
    <row r="6" spans="2:6" ht="12.75" customHeight="1" x14ac:dyDescent="0.25">
      <c r="B6" s="25"/>
      <c r="C6" s="26"/>
      <c r="D6" s="27"/>
      <c r="E6" s="28"/>
      <c r="F6" s="29" t="str">
        <f>IF(AND(E6= "",D6= ""), "", ROUND(ROUND(E6, 2) * ROUND(D6, 3), 2))</f>
        <v/>
      </c>
    </row>
    <row r="8" spans="2:6" ht="12.75" customHeight="1" x14ac:dyDescent="0.25">
      <c r="B8" s="25"/>
      <c r="C8" s="26"/>
      <c r="D8" s="27"/>
      <c r="E8" s="28"/>
      <c r="F8" s="29" t="str">
        <f>IF(AND(E8= "",D8= ""), "", ROUND(ROUND(E8, 2) * ROUND(D8, 3), 2))</f>
        <v/>
      </c>
    </row>
    <row r="10" spans="2:6" ht="12.75" customHeight="1" x14ac:dyDescent="0.25">
      <c r="B10" s="25"/>
      <c r="C10" s="26"/>
      <c r="D10" s="27"/>
      <c r="E10" s="28"/>
      <c r="F10" s="29" t="str">
        <f>IF(AND(E10= "",D10= ""), "", ROUND(ROUND(E10, 2) * ROUND(D10, 3), 2))</f>
        <v/>
      </c>
    </row>
    <row r="12" spans="2:6" ht="12.75" customHeight="1" x14ac:dyDescent="0.25">
      <c r="B12" s="25"/>
      <c r="C12" s="26"/>
      <c r="D12" s="27"/>
      <c r="E12" s="28"/>
      <c r="F12" s="29" t="str">
        <f>IF(AND(E12= "",D12= ""), "", ROUND(ROUND(E12, 2) * ROUND(D12, 3), 2))</f>
        <v/>
      </c>
    </row>
    <row r="14" spans="2:6" ht="12.75" customHeight="1" x14ac:dyDescent="0.25">
      <c r="B14" s="25"/>
      <c r="C14" s="26"/>
      <c r="D14" s="27"/>
      <c r="E14" s="28"/>
      <c r="F14" s="29" t="str">
        <f>IF(AND(E14= "",D14= ""), "", ROUND(ROUND(E14, 2) * ROUND(D14, 3), 2))</f>
        <v/>
      </c>
    </row>
    <row r="16" spans="2:6" ht="12.75" customHeight="1" x14ac:dyDescent="0.25">
      <c r="B16" s="25"/>
      <c r="C16" s="26"/>
      <c r="D16" s="27"/>
      <c r="E16" s="28"/>
      <c r="F16" s="29" t="str">
        <f>IF(AND(E16= "",D16= ""), "", ROUND(ROUND(E16, 2) * ROUND(D16, 3), 2))</f>
        <v/>
      </c>
    </row>
    <row r="18" spans="2:6" ht="12.75" customHeight="1" x14ac:dyDescent="0.25">
      <c r="B18" s="25"/>
      <c r="C18" s="26"/>
      <c r="D18" s="27"/>
      <c r="E18" s="28"/>
      <c r="F18" s="29" t="str">
        <f>IF(AND(E18= "",D18= ""), "", ROUND(ROUND(E18, 2) * ROUND(D18, 3), 2))</f>
        <v/>
      </c>
    </row>
    <row r="20" spans="2:6" ht="12.75" customHeight="1" x14ac:dyDescent="0.25">
      <c r="B20" s="25"/>
      <c r="C20" s="26"/>
      <c r="D20" s="27"/>
      <c r="E20" s="28"/>
      <c r="F20" s="29" t="str">
        <f>IF(AND(E20= "",D20= ""), "", ROUND(ROUND(E20, 2) * ROUND(D20, 3), 2))</f>
        <v/>
      </c>
    </row>
    <row r="22" spans="2:6" ht="12.75" customHeight="1" x14ac:dyDescent="0.25">
      <c r="B22" s="25"/>
      <c r="C22" s="26"/>
      <c r="D22" s="27"/>
      <c r="E22" s="28"/>
      <c r="F22" s="29" t="str">
        <f>IF(AND(E22= "",D22= ""), "", ROUND(ROUND(E22, 2) * ROUND(D22, 3), 2))</f>
        <v/>
      </c>
    </row>
    <row r="24" spans="2:6" ht="12.75" customHeight="1" x14ac:dyDescent="0.25">
      <c r="B24" s="25"/>
      <c r="C24" s="26"/>
      <c r="D24" s="27"/>
      <c r="E24" s="28"/>
      <c r="F24" s="29" t="str">
        <f>IF(AND(E24= "",D24= ""), "", ROUND(ROUND(E24, 2) * ROUND(D24, 3), 2))</f>
        <v/>
      </c>
    </row>
    <row r="26" spans="2:6" ht="12.75" customHeight="1" x14ac:dyDescent="0.25">
      <c r="B26" s="25"/>
      <c r="C26" s="26"/>
      <c r="D26" s="27"/>
      <c r="E26" s="28"/>
      <c r="F26" s="29" t="str">
        <f>IF(AND(E26= "",D26= ""), "", ROUND(ROUND(E26, 2) * ROUND(D26, 3), 2))</f>
        <v/>
      </c>
    </row>
    <row r="28" spans="2:6" ht="12.75" customHeight="1" x14ac:dyDescent="0.25">
      <c r="B28" s="25"/>
      <c r="C28" s="26"/>
      <c r="D28" s="27"/>
      <c r="E28" s="28"/>
      <c r="F28" s="29" t="str">
        <f>IF(AND(E28= "",D28= ""), "", ROUND(ROUND(E28, 2) * ROUND(D28, 3), 2))</f>
        <v/>
      </c>
    </row>
    <row r="30" spans="2:6" ht="12.75" customHeight="1" x14ac:dyDescent="0.25">
      <c r="B30" s="25"/>
      <c r="C30" s="26"/>
      <c r="D30" s="27"/>
      <c r="E30" s="28"/>
      <c r="F30" s="29" t="str">
        <f>IF(AND(E30= "",D30= ""), "", ROUND(ROUND(E30, 2) * ROUND(D30, 3), 2))</f>
        <v/>
      </c>
    </row>
    <row r="32" spans="2:6" ht="12.75" customHeight="1" x14ac:dyDescent="0.25">
      <c r="B32" s="25"/>
      <c r="C32" s="26"/>
      <c r="D32" s="27"/>
      <c r="E32" s="28"/>
      <c r="F32" s="29" t="str">
        <f>IF(AND(E32= "",D32= ""), "", ROUND(ROUND(E32, 2) * ROUND(D32, 3), 2))</f>
        <v/>
      </c>
    </row>
    <row r="34" spans="2:6" ht="12.75" customHeight="1" x14ac:dyDescent="0.25">
      <c r="B34" s="25"/>
      <c r="C34" s="26"/>
      <c r="D34" s="27"/>
      <c r="E34" s="28"/>
      <c r="F34" s="29" t="str">
        <f>IF(AND(E34= "",D34= ""), "", ROUND(ROUND(E34, 2) * ROUND(D34, 3), 2))</f>
        <v/>
      </c>
    </row>
    <row r="36" spans="2:6" ht="12.75" customHeight="1" x14ac:dyDescent="0.25">
      <c r="B36" s="25"/>
      <c r="C36" s="26"/>
      <c r="D36" s="27"/>
      <c r="E36" s="28"/>
      <c r="F36" s="29" t="str">
        <f>IF(AND(E36= "",D36= ""), "", ROUND(ROUND(E36, 2) * ROUND(D36, 3), 2))</f>
        <v/>
      </c>
    </row>
    <row r="38" spans="2:6" ht="12.75" customHeight="1" x14ac:dyDescent="0.25">
      <c r="B38" s="25"/>
      <c r="C38" s="26"/>
      <c r="D38" s="27"/>
      <c r="E38" s="28"/>
      <c r="F38" s="29" t="str">
        <f>IF(AND(E38= "",D38= ""), "", ROUND(ROUND(E38, 2) * ROUND(D38, 3), 2))</f>
        <v/>
      </c>
    </row>
    <row r="40" spans="2:6" ht="12.75" customHeight="1" x14ac:dyDescent="0.25">
      <c r="B40" s="25"/>
      <c r="C40" s="26"/>
      <c r="D40" s="27"/>
      <c r="E40" s="28"/>
      <c r="F40" s="29" t="str">
        <f>IF(AND(E40= "",D40= ""), "", ROUND(ROUND(E40, 2) * ROUND(D40, 3), 2))</f>
        <v/>
      </c>
    </row>
    <row r="42" spans="2:6" ht="12.75" customHeight="1" x14ac:dyDescent="0.25">
      <c r="B42" s="25"/>
      <c r="C42" s="26"/>
      <c r="D42" s="27"/>
      <c r="E42" s="28"/>
      <c r="F42" s="29" t="str">
        <f>IF(AND(E42= "",D42= ""), "", ROUND(ROUND(E42, 2) * ROUND(D42, 3), 2))</f>
        <v/>
      </c>
    </row>
    <row r="44" spans="2:6" ht="12.75" customHeight="1" x14ac:dyDescent="0.25">
      <c r="B44" s="25"/>
      <c r="C44" s="26"/>
      <c r="D44" s="27"/>
      <c r="E44" s="28"/>
      <c r="F44" s="29" t="str">
        <f>IF(AND(E44= "",D44= ""), "", ROUND(ROUND(E44, 2) * ROUND(D44, 3), 2))</f>
        <v/>
      </c>
    </row>
    <row r="46" spans="2:6" ht="12.75" customHeight="1" x14ac:dyDescent="0.25">
      <c r="B46" s="25"/>
      <c r="C46" s="26"/>
      <c r="D46" s="27"/>
      <c r="E46" s="28"/>
      <c r="F46" s="29" t="str">
        <f>IF(AND(E46= "",D46= ""), "", ROUND(ROUND(E46, 2) * ROUND(D46, 3), 2))</f>
        <v/>
      </c>
    </row>
    <row r="48" spans="2:6" ht="12.75" customHeight="1" x14ac:dyDescent="0.25">
      <c r="B48" s="25"/>
      <c r="C48" s="26"/>
      <c r="D48" s="27"/>
      <c r="E48" s="28"/>
      <c r="F48" s="29" t="str">
        <f>IF(AND(E48= "",D48= ""), "", ROUND(ROUND(E48, 2) * ROUND(D48, 3), 2))</f>
        <v/>
      </c>
    </row>
    <row r="50" spans="2:6" ht="12.75" customHeight="1" x14ac:dyDescent="0.25">
      <c r="B50" s="25"/>
      <c r="C50" s="26"/>
      <c r="D50" s="27"/>
      <c r="E50" s="28"/>
      <c r="F50" s="29" t="str">
        <f>IF(AND(E50= "",D50= ""), "", ROUND(ROUND(E50, 2) * ROUND(D50, 3), 2))</f>
        <v/>
      </c>
    </row>
    <row r="52" spans="2:6" ht="12.75" customHeight="1" x14ac:dyDescent="0.25">
      <c r="B52" s="25"/>
      <c r="C52" s="26"/>
      <c r="D52" s="27"/>
      <c r="E52" s="28"/>
      <c r="F52" s="29" t="str">
        <f>IF(AND(E52= "",D52= ""), "", ROUND(ROUND(E52, 2) * ROUND(D52, 3), 2))</f>
        <v/>
      </c>
    </row>
    <row r="54" spans="2:6" ht="12.75" customHeight="1" x14ac:dyDescent="0.25">
      <c r="B54" s="25"/>
      <c r="C54" s="26"/>
      <c r="D54" s="27"/>
      <c r="E54" s="28"/>
      <c r="F54" s="29" t="str">
        <f>IF(AND(E54= "",D54= ""), "", ROUND(ROUND(E54, 2) * ROUND(D54, 3), 2))</f>
        <v/>
      </c>
    </row>
  </sheetData>
  <sheetProtection password="E95E" sheet="1" objects="1" selectLockedCells="1"/>
  <mergeCells count="1">
    <mergeCell ref="B2:F2"/>
  </mergeCells>
  <pageMargins left="0.70866141732282995" right="0.70866141732282995" top="0.74803149606299002" bottom="0.74803149606299002" header="0.31496062992126" footer="0.31496062992126"/>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29</vt:i4>
      </vt:variant>
    </vt:vector>
  </HeadingPairs>
  <TitlesOfParts>
    <vt:vector size="35" baseType="lpstr">
      <vt:lpstr>Page de garde</vt:lpstr>
      <vt:lpstr>DPGF</vt:lpstr>
      <vt:lpstr>Paramètres</vt:lpstr>
      <vt:lpstr>Version</vt:lpstr>
      <vt:lpstr>Coordonnées Entreprise</vt:lpstr>
      <vt:lpstr>Prestations supplémentaires</vt:lpstr>
      <vt:lpstr>CODELOT</vt:lpstr>
      <vt:lpstr>CPVILLEDOSSIER</vt:lpstr>
      <vt:lpstr>DATEVALEUR</vt:lpstr>
      <vt:lpstr>DPGF!Impression_des_titres</vt:lpstr>
      <vt:lpstr>INDICELOT</vt:lpstr>
      <vt:lpstr>NUMDOSSIER</vt:lpstr>
      <vt:lpstr>OBSERVATIONCONSULTE</vt:lpstr>
      <vt:lpstr>PARCELLEDOSSIER</vt:lpstr>
      <vt:lpstr>PHASELOT</vt:lpstr>
      <vt:lpstr>RUEDOSSIER</vt:lpstr>
      <vt:lpstr>TAUXTVA1</vt:lpstr>
      <vt:lpstr>TAUXTVA2</vt:lpstr>
      <vt:lpstr>TAUXTVA3</vt:lpstr>
      <vt:lpstr>TAUXTVA4</vt:lpstr>
      <vt:lpstr>TIERSADRSSPOS</vt:lpstr>
      <vt:lpstr>TIERSBTPOS</vt:lpstr>
      <vt:lpstr>TIERSCONTACT</vt:lpstr>
      <vt:lpstr>TIERSCP</vt:lpstr>
      <vt:lpstr>TIERSEMAIL</vt:lpstr>
      <vt:lpstr>TIERSFAX</vt:lpstr>
      <vt:lpstr>TIERSLOCALITE</vt:lpstr>
      <vt:lpstr>TIERSNOM</vt:lpstr>
      <vt:lpstr>TIERSTEL</vt:lpstr>
      <vt:lpstr>TIERSTELP</vt:lpstr>
      <vt:lpstr>TIERSVILLE</vt:lpstr>
      <vt:lpstr>TITREDOC</vt:lpstr>
      <vt:lpstr>TITREDOSSIER</vt:lpstr>
      <vt:lpstr>TITRELOT</vt:lpstr>
      <vt:lpstr>'Page de garde'!Zone_d_impression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sandra Wiedemann</dc:creator>
  <cp:lastModifiedBy>sandra wiedemann</cp:lastModifiedBy>
  <cp:lastPrinted>2024-07-23T08:43:43Z</cp:lastPrinted>
  <dcterms:created xsi:type="dcterms:W3CDTF">2024-07-22T20:04:31Z</dcterms:created>
  <dcterms:modified xsi:type="dcterms:W3CDTF">2024-07-23T08:43:47Z</dcterms:modified>
</cp:coreProperties>
</file>