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AP\ACHATS\SEC_MARCH1\Mireille\DAF 2023_001655 TRANSPORT EN CAR MULTI GS\A - PASSATION\03 - DCE\00_RC\RC_ANNEXES_2023_001655\"/>
    </mc:Choice>
  </mc:AlternateContent>
  <bookViews>
    <workbookView xWindow="0" yWindow="0" windowWidth="28800" windowHeight="12156"/>
  </bookViews>
  <sheets>
    <sheet name="LOT01 BELFORT" sheetId="2" r:id="rId1"/>
    <sheet name="LOT02 BESANCON" sheetId="3" r:id="rId2"/>
    <sheet name="LOT03 BSN_CHALON AUTUN" sheetId="4" r:id="rId3"/>
    <sheet name="LOT04 CHARLEVILLE MEZIERES" sheetId="31" r:id="rId4"/>
    <sheet name=" LOT05 CREIL" sheetId="32" r:id="rId5"/>
    <sheet name="LOT06 EPINAL LUXEUIL" sheetId="29" r:id="rId6"/>
    <sheet name="LOT07 LILLE" sheetId="28" r:id="rId7"/>
    <sheet name="LOT08 METZ" sheetId="30" r:id="rId8"/>
    <sheet name="LOT09 MNM (PLACE MOURMELON...)" sheetId="20" r:id="rId9"/>
    <sheet name="LOT10 MNM (PLACE MAILLY)" sheetId="24" r:id="rId10"/>
    <sheet name="LOT11 MNM (PLACE SISSONNE)" sheetId="23" r:id="rId11"/>
    <sheet name="LOT12 NANCY" sheetId="7" r:id="rId12"/>
    <sheet name="LOT13 PHALSBOURG" sheetId="34" r:id="rId13"/>
    <sheet name="LOT14 SAINT DIZIER" sheetId="10" r:id="rId14"/>
    <sheet name="LOT15 STRASBOURG FFECSA" sheetId="11" r:id="rId15"/>
    <sheet name="LOT16 STRASBOURG" sheetId="33" r:id="rId16"/>
    <sheet name="LOT17 SHC_COLMAR" sheetId="13" r:id="rId17"/>
    <sheet name="LOT18 VERDUN" sheetId="14" r:id="rId18"/>
    <sheet name="SIMULATION CDE COMMUNE" sheetId="15" r:id="rId19"/>
  </sheets>
  <definedNames>
    <definedName name="_xlnm._FilterDatabase" localSheetId="0" hidden="1">'LOT01 BELFORT'!$A$5:$M$28</definedName>
    <definedName name="_xlnm._FilterDatabase" localSheetId="14" hidden="1">'LOT15 STRASBOURG FFECSA'!$A$5:$M$39</definedName>
    <definedName name="_xlnm.Print_Titles" localSheetId="4">' LOT05 CREIL'!$1:$5</definedName>
    <definedName name="_xlnm.Print_Titles" localSheetId="0">'LOT01 BELFORT'!$1:$5</definedName>
    <definedName name="_xlnm.Print_Titles" localSheetId="1">'LOT02 BESANCON'!$1:$5</definedName>
    <definedName name="_xlnm.Print_Titles" localSheetId="2">'LOT03 BSN_CHALON AUTUN'!$1:$5</definedName>
    <definedName name="_xlnm.Print_Titles" localSheetId="3">'LOT04 CHARLEVILLE MEZIERES'!$1:$5</definedName>
    <definedName name="_xlnm.Print_Titles" localSheetId="5">'LOT06 EPINAL LUXEUIL'!$1:$5</definedName>
    <definedName name="_xlnm.Print_Titles" localSheetId="6">'LOT07 LILLE'!$1:$5</definedName>
    <definedName name="_xlnm.Print_Titles" localSheetId="7">'LOT08 METZ'!$1:$5</definedName>
    <definedName name="_xlnm.Print_Titles" localSheetId="8">'LOT09 MNM (PLACE MOURMELON...)'!$1:$5</definedName>
    <definedName name="_xlnm.Print_Titles" localSheetId="9">'LOT10 MNM (PLACE MAILLY)'!$1:$5</definedName>
    <definedName name="_xlnm.Print_Titles" localSheetId="10">'LOT11 MNM (PLACE SISSONNE)'!$1:$5</definedName>
    <definedName name="_xlnm.Print_Titles" localSheetId="11">'LOT12 NANCY'!$1:$5</definedName>
    <definedName name="_xlnm.Print_Titles" localSheetId="12">'LOT13 PHALSBOURG'!$1:$5</definedName>
    <definedName name="_xlnm.Print_Titles" localSheetId="13">'LOT14 SAINT DIZIER'!$1:$5</definedName>
    <definedName name="_xlnm.Print_Titles" localSheetId="14">'LOT15 STRASBOURG FFECSA'!$1:$5</definedName>
    <definedName name="_xlnm.Print_Titles" localSheetId="15">'LOT16 STRASBOURG'!$1:$5</definedName>
    <definedName name="_xlnm.Print_Titles" localSheetId="16">'LOT17 SHC_COLMAR'!$1:$5</definedName>
    <definedName name="_xlnm.Print_Titles" localSheetId="17">'LOT18 VERDUN'!$1:$5</definedName>
    <definedName name="_xlnm.Print_Titles" localSheetId="18">'SIMULATION CDE COMMUNE'!#REF!</definedName>
    <definedName name="_xlnm.Print_Area" localSheetId="4">' LOT05 CREIL'!$A$1:$K$21</definedName>
    <definedName name="_xlnm.Print_Area" localSheetId="0">'LOT01 BELFORT'!$A$1:$L$27</definedName>
    <definedName name="_xlnm.Print_Area" localSheetId="1">'LOT02 BESANCON'!$A$1:$L$17</definedName>
    <definedName name="_xlnm.Print_Area" localSheetId="2">'LOT03 BSN_CHALON AUTUN'!$A$1:$L$17</definedName>
    <definedName name="_xlnm.Print_Area" localSheetId="3">'LOT04 CHARLEVILLE MEZIERES'!$A$1:$L$27</definedName>
    <definedName name="_xlnm.Print_Area" localSheetId="5">'LOT06 EPINAL LUXEUIL'!$A$1:$L$31</definedName>
    <definedName name="_xlnm.Print_Area" localSheetId="6">'LOT07 LILLE'!$A$1:$L$7</definedName>
    <definedName name="_xlnm.Print_Area" localSheetId="7">'LOT08 METZ'!$A$1:$L$23</definedName>
    <definedName name="_xlnm.Print_Area" localSheetId="9">'LOT10 MNM (PLACE MAILLY)'!$A$1:$L$7</definedName>
    <definedName name="_xlnm.Print_Area" localSheetId="10">'LOT11 MNM (PLACE SISSONNE)'!$A$1:$L$7</definedName>
    <definedName name="_xlnm.Print_Area" localSheetId="11">'LOT12 NANCY'!$A$1:$L$35</definedName>
    <definedName name="_xlnm.Print_Area" localSheetId="12">'LOT13 PHALSBOURG'!$A$1:$L$35</definedName>
    <definedName name="_xlnm.Print_Area" localSheetId="13">'LOT14 SAINT DIZIER'!$A$1:$L$25</definedName>
    <definedName name="_xlnm.Print_Area" localSheetId="14">'LOT15 STRASBOURG FFECSA'!$A$1:$L$39</definedName>
    <definedName name="_xlnm.Print_Area" localSheetId="15">'LOT16 STRASBOURG'!$A$1:$L$61</definedName>
    <definedName name="_xlnm.Print_Area" localSheetId="16">'LOT17 SHC_COLMAR'!$A$1:$L$49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4" i="34" l="1"/>
  <c r="L32" i="34"/>
  <c r="L30" i="34"/>
  <c r="L28" i="34"/>
  <c r="L26" i="34"/>
  <c r="L24" i="34"/>
  <c r="L22" i="34"/>
  <c r="J20" i="34"/>
  <c r="L20" i="34" s="1"/>
  <c r="L18" i="34"/>
  <c r="L16" i="34"/>
  <c r="J14" i="34"/>
  <c r="L14" i="34" s="1"/>
  <c r="L12" i="34"/>
  <c r="L10" i="34"/>
  <c r="L8" i="34"/>
  <c r="L6" i="34"/>
  <c r="J60" i="33" l="1"/>
  <c r="L60" i="33" s="1"/>
  <c r="J58" i="33"/>
  <c r="L58" i="33" s="1"/>
  <c r="J56" i="33"/>
  <c r="L56" i="33" s="1"/>
  <c r="J54" i="33"/>
  <c r="L54" i="33" s="1"/>
  <c r="J52" i="33"/>
  <c r="L52" i="33" s="1"/>
  <c r="J50" i="33"/>
  <c r="L50" i="33" s="1"/>
  <c r="J48" i="33"/>
  <c r="L48" i="33" s="1"/>
  <c r="J46" i="33"/>
  <c r="L46" i="33" s="1"/>
  <c r="J44" i="33"/>
  <c r="L44" i="33" s="1"/>
  <c r="J42" i="33"/>
  <c r="L42" i="33" s="1"/>
  <c r="J40" i="33"/>
  <c r="L40" i="33" s="1"/>
  <c r="J38" i="33"/>
  <c r="L38" i="33" s="1"/>
  <c r="J36" i="33"/>
  <c r="L36" i="33" s="1"/>
  <c r="J34" i="33"/>
  <c r="L34" i="33" s="1"/>
  <c r="J32" i="33"/>
  <c r="L32" i="33" s="1"/>
  <c r="J30" i="33"/>
  <c r="L30" i="33" s="1"/>
  <c r="J28" i="33"/>
  <c r="L28" i="33" s="1"/>
  <c r="J26" i="33"/>
  <c r="L26" i="33" s="1"/>
  <c r="J24" i="33"/>
  <c r="L24" i="33" s="1"/>
  <c r="J22" i="33"/>
  <c r="L22" i="33" s="1"/>
  <c r="J20" i="33"/>
  <c r="L20" i="33" s="1"/>
  <c r="J18" i="33"/>
  <c r="L18" i="33" s="1"/>
  <c r="J16" i="33"/>
  <c r="L16" i="33" s="1"/>
  <c r="L14" i="33"/>
  <c r="L12" i="33"/>
  <c r="L10" i="33"/>
  <c r="L8" i="33"/>
  <c r="L6" i="33"/>
  <c r="L26" i="31" l="1"/>
  <c r="L24" i="31"/>
  <c r="L22" i="31"/>
  <c r="L20" i="31"/>
  <c r="L18" i="31"/>
  <c r="L16" i="31"/>
  <c r="L14" i="31"/>
  <c r="L12" i="31"/>
  <c r="L10" i="31"/>
  <c r="L8" i="31"/>
  <c r="L6" i="31"/>
  <c r="L22" i="30" l="1"/>
  <c r="L20" i="30"/>
  <c r="L18" i="30"/>
  <c r="L17" i="30"/>
  <c r="L16" i="30"/>
  <c r="J14" i="30"/>
  <c r="L14" i="30" s="1"/>
  <c r="J12" i="30"/>
  <c r="L12" i="30" s="1"/>
  <c r="J10" i="30"/>
  <c r="L10" i="30" s="1"/>
  <c r="J8" i="30"/>
  <c r="L8" i="30" s="1"/>
  <c r="J6" i="30"/>
  <c r="L6" i="30" s="1"/>
  <c r="L30" i="29" l="1"/>
  <c r="L28" i="29"/>
  <c r="L26" i="29"/>
  <c r="L24" i="29"/>
  <c r="L22" i="29"/>
  <c r="L20" i="29"/>
  <c r="L18" i="29"/>
  <c r="L16" i="29"/>
  <c r="J14" i="29"/>
  <c r="L14" i="29" s="1"/>
  <c r="J12" i="29"/>
  <c r="L12" i="29" s="1"/>
  <c r="L10" i="29"/>
  <c r="L8" i="29"/>
  <c r="L6" i="29"/>
  <c r="L16" i="11" l="1"/>
  <c r="L12" i="11"/>
  <c r="L39" i="14" l="1"/>
  <c r="L38" i="14"/>
  <c r="L36" i="14"/>
  <c r="L35" i="14"/>
  <c r="L34" i="14"/>
  <c r="L32" i="14"/>
  <c r="L31" i="14"/>
  <c r="L30" i="14"/>
  <c r="L28" i="14"/>
  <c r="L26" i="14" l="1"/>
  <c r="L25" i="14"/>
  <c r="L24" i="14"/>
  <c r="L22" i="14"/>
  <c r="L21" i="14"/>
  <c r="L20" i="14"/>
  <c r="L19" i="14"/>
  <c r="L18" i="14"/>
  <c r="L17" i="14"/>
  <c r="L16" i="14"/>
  <c r="L14" i="14"/>
  <c r="L12" i="14"/>
  <c r="L10" i="14"/>
  <c r="L9" i="14"/>
  <c r="L47" i="13" l="1"/>
  <c r="L46" i="13"/>
  <c r="L45" i="13"/>
  <c r="L42" i="13"/>
  <c r="L38" i="13"/>
  <c r="L39" i="13"/>
  <c r="L40" i="13"/>
  <c r="L37" i="13"/>
  <c r="L34" i="13"/>
  <c r="L32" i="13"/>
  <c r="L7" i="13"/>
  <c r="L38" i="11" l="1"/>
  <c r="L36" i="11"/>
  <c r="L34" i="11"/>
  <c r="L32" i="11"/>
  <c r="L30" i="11"/>
  <c r="L6" i="11" l="1"/>
  <c r="L22" i="10" l="1"/>
  <c r="L20" i="10"/>
  <c r="L30" i="7" l="1"/>
  <c r="L28" i="7"/>
  <c r="L26" i="7"/>
  <c r="L24" i="7"/>
  <c r="L18" i="7"/>
  <c r="L16" i="7"/>
  <c r="L14" i="7"/>
  <c r="L12" i="7"/>
  <c r="L14" i="20" l="1"/>
  <c r="L12" i="20"/>
  <c r="L10" i="20"/>
  <c r="L8" i="20"/>
  <c r="L6" i="20"/>
  <c r="L16" i="4" l="1"/>
  <c r="L14" i="3" l="1"/>
  <c r="L26" i="2" l="1"/>
  <c r="L24" i="2"/>
  <c r="L22" i="2"/>
  <c r="L20" i="2"/>
  <c r="L18" i="2"/>
  <c r="L48" i="13" l="1"/>
  <c r="L26" i="11" l="1"/>
  <c r="L28" i="11"/>
  <c r="L24" i="11"/>
  <c r="L22" i="11"/>
  <c r="L20" i="11"/>
  <c r="L16" i="2" l="1"/>
  <c r="L36" i="13" l="1"/>
  <c r="J30" i="13"/>
  <c r="J28" i="13"/>
  <c r="J26" i="13"/>
  <c r="J24" i="13"/>
  <c r="J22" i="13"/>
  <c r="J20" i="13"/>
  <c r="J16" i="13"/>
  <c r="J14" i="13"/>
  <c r="J12" i="13"/>
  <c r="J10" i="13"/>
  <c r="J8" i="13"/>
  <c r="J10" i="11"/>
  <c r="J6" i="23" l="1"/>
  <c r="L6" i="23" s="1"/>
  <c r="J6" i="24"/>
  <c r="L6" i="24" s="1"/>
  <c r="L16" i="10" l="1"/>
  <c r="L14" i="10"/>
  <c r="L12" i="10"/>
  <c r="L10" i="10"/>
  <c r="L32" i="7"/>
  <c r="L22" i="7"/>
  <c r="L34" i="7"/>
  <c r="L20" i="7"/>
  <c r="J10" i="7"/>
  <c r="J8" i="7"/>
  <c r="J6" i="7"/>
  <c r="L14" i="4"/>
  <c r="L8" i="4"/>
  <c r="L12" i="4"/>
  <c r="L10" i="4"/>
  <c r="L16" i="3"/>
  <c r="L12" i="3"/>
  <c r="L10" i="3"/>
  <c r="L8" i="3"/>
  <c r="L8" i="2"/>
  <c r="L10" i="2"/>
  <c r="L12" i="2"/>
  <c r="L14" i="2"/>
  <c r="L6" i="2"/>
  <c r="J4" i="10" l="1"/>
  <c r="L8" i="14" l="1"/>
  <c r="L6" i="14"/>
  <c r="L6" i="13"/>
  <c r="L8" i="13"/>
  <c r="L10" i="13"/>
  <c r="L12" i="13"/>
  <c r="L14" i="13"/>
  <c r="L16" i="13"/>
  <c r="L18" i="13"/>
  <c r="L20" i="13"/>
  <c r="L22" i="13"/>
  <c r="L24" i="13"/>
  <c r="L26" i="13"/>
  <c r="L28" i="13"/>
  <c r="L30" i="13"/>
  <c r="L44" i="13"/>
  <c r="L8" i="11"/>
  <c r="L10" i="11"/>
  <c r="L14" i="11"/>
  <c r="L18" i="11"/>
  <c r="L24" i="10"/>
  <c r="L8" i="10"/>
  <c r="L6" i="10"/>
  <c r="L18" i="10"/>
  <c r="L8" i="7"/>
  <c r="L10" i="7"/>
  <c r="L6" i="7"/>
  <c r="L6" i="4"/>
  <c r="L6" i="3"/>
</calcChain>
</file>

<file path=xl/sharedStrings.xml><?xml version="1.0" encoding="utf-8"?>
<sst xmlns="http://schemas.openxmlformats.org/spreadsheetml/2006/main" count="2589" uniqueCount="628">
  <si>
    <t>1 - Trajets types</t>
  </si>
  <si>
    <t xml:space="preserve">Descriptif du trajet </t>
  </si>
  <si>
    <t>Observations</t>
  </si>
  <si>
    <t>Nombre de personnels transportés maximum</t>
  </si>
  <si>
    <t xml:space="preserve">kg de bagages par personnes </t>
  </si>
  <si>
    <t xml:space="preserve">Aller </t>
  </si>
  <si>
    <t xml:space="preserve">Retour </t>
  </si>
  <si>
    <t>Remorque</t>
  </si>
  <si>
    <t xml:space="preserve">Capacité </t>
  </si>
  <si>
    <t>Contrainte horaire</t>
  </si>
  <si>
    <t>BFT 1</t>
  </si>
  <si>
    <t>BELFORT (90000)</t>
  </si>
  <si>
    <t>LILLE (59000)</t>
  </si>
  <si>
    <t>OUI</t>
  </si>
  <si>
    <t>REMORQUE 15M3</t>
  </si>
  <si>
    <t>NON</t>
  </si>
  <si>
    <t>/</t>
  </si>
  <si>
    <t>BFT 2</t>
  </si>
  <si>
    <t>BFT 3</t>
  </si>
  <si>
    <t>BFT 4</t>
  </si>
  <si>
    <t>BFT 5</t>
  </si>
  <si>
    <t>CANJUERS (83130)</t>
  </si>
  <si>
    <t>BFT 6</t>
  </si>
  <si>
    <t>MOURMELON MAILLY (51400)</t>
  </si>
  <si>
    <t>SUIPPES (51600)</t>
  </si>
  <si>
    <t>MAILLY LE CAMP (10230)</t>
  </si>
  <si>
    <t>ROISSY CDG (95700)</t>
  </si>
  <si>
    <t>AEROPORT DE BALE MULHOUSE (68304)</t>
  </si>
  <si>
    <t>LA COURTINE (23100)</t>
  </si>
  <si>
    <t>VALDAHON (25800)</t>
  </si>
  <si>
    <t>BSN 1</t>
  </si>
  <si>
    <t>BESANCON (25000)</t>
  </si>
  <si>
    <t xml:space="preserve">Aller simple retour à vide </t>
  </si>
  <si>
    <t>BSN 2</t>
  </si>
  <si>
    <t xml:space="preserve">retour avion, prévoir 2ème chauffeur pour retard éventuel de l’avion - Retour simple </t>
  </si>
  <si>
    <t>BSN 3</t>
  </si>
  <si>
    <t>NEANT</t>
  </si>
  <si>
    <t>BSN 4</t>
  </si>
  <si>
    <t>ELX 1</t>
  </si>
  <si>
    <t>ELX 2</t>
  </si>
  <si>
    <t>EPINAL (88000)</t>
  </si>
  <si>
    <t>VERDUN (55100)</t>
  </si>
  <si>
    <t>ELX 3</t>
  </si>
  <si>
    <t>ELX 4</t>
  </si>
  <si>
    <t>SISSONNE (02150)</t>
  </si>
  <si>
    <t>ELX 5</t>
  </si>
  <si>
    <t>ELX 6</t>
  </si>
  <si>
    <t>ELX 7</t>
  </si>
  <si>
    <t>MTZ 1</t>
  </si>
  <si>
    <t>METZ (57000)</t>
  </si>
  <si>
    <t>MTZ 2</t>
  </si>
  <si>
    <t>MTZ 3</t>
  </si>
  <si>
    <t>MTZ 4</t>
  </si>
  <si>
    <t>BRETIGNY SUR ORGE (91220)</t>
  </si>
  <si>
    <t>MTZ 5</t>
  </si>
  <si>
    <t>MTZ 6</t>
  </si>
  <si>
    <t>BITCHE (57230)</t>
  </si>
  <si>
    <t>CREIL (60100)</t>
  </si>
  <si>
    <t>EVREUX (27000)</t>
  </si>
  <si>
    <t>THIONVILLE (57100)</t>
  </si>
  <si>
    <t>HETTANGE GRANDE (57330)</t>
  </si>
  <si>
    <t>NCY 1</t>
  </si>
  <si>
    <t>OCHEY (54170)</t>
  </si>
  <si>
    <t>NCY 3</t>
  </si>
  <si>
    <t>TOUL (54200)</t>
  </si>
  <si>
    <t>NCY 5</t>
  </si>
  <si>
    <t>LUNEVILLE (54300)</t>
  </si>
  <si>
    <t>NCY 6</t>
  </si>
  <si>
    <t>NCY 7</t>
  </si>
  <si>
    <t>NCY 8</t>
  </si>
  <si>
    <t>PBG 1</t>
  </si>
  <si>
    <t>PHALSBOURG (57370)</t>
  </si>
  <si>
    <t>PBG 2</t>
  </si>
  <si>
    <t xml:space="preserve"> prévoir 2ème chauffeur pour retard éventuel de l’avion
retour simple aller à vide </t>
  </si>
  <si>
    <t>PBG 3</t>
  </si>
  <si>
    <t>STRASBOURG (67000)</t>
  </si>
  <si>
    <t>PBG 4</t>
  </si>
  <si>
    <t>PBG 5</t>
  </si>
  <si>
    <t>PBG 6</t>
  </si>
  <si>
    <t>BITCHE CAMP (57230)</t>
  </si>
  <si>
    <t>SARREBOURG (57400)</t>
  </si>
  <si>
    <t>SDC 1</t>
  </si>
  <si>
    <t>SDC 2</t>
  </si>
  <si>
    <t>SDC 3</t>
  </si>
  <si>
    <t>CHAUMONT (52000)</t>
  </si>
  <si>
    <t>SDC 4</t>
  </si>
  <si>
    <t xml:space="preserve">prévoir 2ème chauffeur pour retard éventuel de l'avion
retour simple aller à vide </t>
  </si>
  <si>
    <t>SDC 5</t>
  </si>
  <si>
    <t>SDC 6</t>
  </si>
  <si>
    <t>SDC 7</t>
  </si>
  <si>
    <t>SDC 8</t>
  </si>
  <si>
    <t>SDC 9</t>
  </si>
  <si>
    <t>SDC 10</t>
  </si>
  <si>
    <t>SDC 11</t>
  </si>
  <si>
    <t>SDC 12</t>
  </si>
  <si>
    <t>SDC 15</t>
  </si>
  <si>
    <t>ORLEANS (45000)</t>
  </si>
  <si>
    <t>SDC 16</t>
  </si>
  <si>
    <t>SDC 17</t>
  </si>
  <si>
    <t>ISTRES (13800)</t>
  </si>
  <si>
    <t>SDC 18</t>
  </si>
  <si>
    <t>MULLHEIM (79379)</t>
  </si>
  <si>
    <t>TÖNNING (25832)</t>
  </si>
  <si>
    <t>OTTMARSHEIM (68490)</t>
  </si>
  <si>
    <t>BREISACH AM RHEIN (79206)</t>
  </si>
  <si>
    <t>VOGELGRUN (68600)</t>
  </si>
  <si>
    <t>REMORQUE : 25 M3</t>
  </si>
  <si>
    <t>Car de tourisme équipé</t>
  </si>
  <si>
    <t>ILLKIRCH (67400)</t>
  </si>
  <si>
    <t>OBERHOFFEN (67240)</t>
  </si>
  <si>
    <t>MUTZIG (67190)</t>
  </si>
  <si>
    <t>COLMAR (68000)</t>
  </si>
  <si>
    <t>Car de tourisme équipé
Prévoir 2ème chauffeur pour retard éventuel de l’avion</t>
  </si>
  <si>
    <t xml:space="preserve">Car de tourisme équipé
Aller retour dans la journée </t>
  </si>
  <si>
    <t>DIEUZE (57260)</t>
  </si>
  <si>
    <t>REMORQUE 25M3</t>
  </si>
  <si>
    <t>COETQUIDAN GUER (56380)</t>
  </si>
  <si>
    <t>MEYENHEIM (68890)</t>
  </si>
  <si>
    <t xml:space="preserve">Car non équipé
Aller retour dans la journée </t>
  </si>
  <si>
    <t xml:space="preserve">NEANT </t>
  </si>
  <si>
    <t>Car non équipé</t>
  </si>
  <si>
    <t>COLMAR GARE (68000)</t>
  </si>
  <si>
    <t>MULHOUSE GARE</t>
  </si>
  <si>
    <t>VERDUN PISCINE (55100)</t>
  </si>
  <si>
    <t>GARE MEUSE TGV (55220)</t>
  </si>
  <si>
    <t>HIA LEGOUEST (57000)</t>
  </si>
  <si>
    <t>FORT DOUAUMONT (55100)</t>
  </si>
  <si>
    <t>LES EPARGES (55160)</t>
  </si>
  <si>
    <t>MEMORIAL DE MONTFAUCON (55270)</t>
  </si>
  <si>
    <t>2 -  Tranches kilométriques</t>
  </si>
  <si>
    <t>Equipement(s)</t>
  </si>
  <si>
    <t>201 à 400 km</t>
  </si>
  <si>
    <t>401 à 700 km</t>
  </si>
  <si>
    <t>701 à 1000 km</t>
  </si>
  <si>
    <t>3 - Tarifs options</t>
  </si>
  <si>
    <t>15 m3</t>
  </si>
  <si>
    <t>25 m3</t>
  </si>
  <si>
    <t>Quantité</t>
  </si>
  <si>
    <t xml:space="preserve">Type de véhicule </t>
  </si>
  <si>
    <t>Nombre de places assises</t>
  </si>
  <si>
    <t>Tranche kilométrique de référence</t>
  </si>
  <si>
    <t xml:space="preserve">Car standard </t>
  </si>
  <si>
    <t xml:space="preserve">Car de tourisme équipé </t>
  </si>
  <si>
    <t>sono, micro, clim, wc</t>
  </si>
  <si>
    <t>Nombre total de kilomètres du trajet (aller et retour)</t>
  </si>
  <si>
    <t xml:space="preserve">       </t>
  </si>
  <si>
    <t xml:space="preserve">Quantité annuelle estimative </t>
  </si>
  <si>
    <t xml:space="preserve">Nombre de km estimatif </t>
  </si>
  <si>
    <t>Aller simple et retour à vide ou inversement</t>
  </si>
  <si>
    <t xml:space="preserve">retour avion, prévoir 2ème chauffeur pour retard éventuel de l’avion - Aller à vide et retour simple </t>
  </si>
  <si>
    <t>MOURMELON (51400)</t>
  </si>
  <si>
    <t>BSN 5</t>
  </si>
  <si>
    <t>CVM 1</t>
  </si>
  <si>
    <t>CVM 2</t>
  </si>
  <si>
    <t>CVM 3</t>
  </si>
  <si>
    <t>CVM 4</t>
  </si>
  <si>
    <t>CVM 5</t>
  </si>
  <si>
    <t>NCY 9</t>
  </si>
  <si>
    <t>MULHOUSE GARE (68100)</t>
  </si>
  <si>
    <t>PBG 7</t>
  </si>
  <si>
    <t>Distance à titre indicatif du trajet AR (plein et ou vide)</t>
  </si>
  <si>
    <t>BFT 7</t>
  </si>
  <si>
    <t>BFT 8</t>
  </si>
  <si>
    <t>BFT 9</t>
  </si>
  <si>
    <t>BFT 10</t>
  </si>
  <si>
    <t>BFT 11</t>
  </si>
  <si>
    <t>BFT 12</t>
  </si>
  <si>
    <t>BSN 6</t>
  </si>
  <si>
    <t>BSN 7</t>
  </si>
  <si>
    <t>BSN 8</t>
  </si>
  <si>
    <t>BSN 9</t>
  </si>
  <si>
    <t>BSN 10</t>
  </si>
  <si>
    <t>CVM 6</t>
  </si>
  <si>
    <t>CVM 7</t>
  </si>
  <si>
    <t>CVM 8</t>
  </si>
  <si>
    <t>CVM 9</t>
  </si>
  <si>
    <t>CVM 10</t>
  </si>
  <si>
    <t>ELX 8</t>
  </si>
  <si>
    <t>ELX 9</t>
  </si>
  <si>
    <t>ELX 10</t>
  </si>
  <si>
    <t>ELX 11</t>
  </si>
  <si>
    <t>ELX 12</t>
  </si>
  <si>
    <t>ELX 13</t>
  </si>
  <si>
    <t>ELX 14</t>
  </si>
  <si>
    <t>MTZ 7</t>
  </si>
  <si>
    <t>MTZ 8</t>
  </si>
  <si>
    <t>MTZ 9</t>
  </si>
  <si>
    <t>MTZ 10</t>
  </si>
  <si>
    <t>NCY 2</t>
  </si>
  <si>
    <t>NCY 4</t>
  </si>
  <si>
    <t>NCY 10</t>
  </si>
  <si>
    <t>NCY 11</t>
  </si>
  <si>
    <t>NCY 12</t>
  </si>
  <si>
    <t>NCY 13</t>
  </si>
  <si>
    <t>NCY 14</t>
  </si>
  <si>
    <t>PBG 8</t>
  </si>
  <si>
    <t>PBG 9</t>
  </si>
  <si>
    <t>PBG 10</t>
  </si>
  <si>
    <t>PBG 11</t>
  </si>
  <si>
    <t>PBG 12</t>
  </si>
  <si>
    <t>PBG 13</t>
  </si>
  <si>
    <t>PBG 14</t>
  </si>
  <si>
    <t>SDC 13</t>
  </si>
  <si>
    <t>SDC 14</t>
  </si>
  <si>
    <t>NANCY GARE (54000)</t>
  </si>
  <si>
    <t>DIEUZE
(57260)</t>
  </si>
  <si>
    <t>MODANE (73500)</t>
  </si>
  <si>
    <t>AUTUN</t>
  </si>
  <si>
    <t>GARE TGV LE CREUSOT</t>
  </si>
  <si>
    <t>STOSSWIHR (68000)</t>
  </si>
  <si>
    <t>STRASBOURG  (67000)</t>
  </si>
  <si>
    <t>COLMAR  (68000)</t>
  </si>
  <si>
    <t>STOSSWIHR  (68000)</t>
  </si>
  <si>
    <t>ELX 15</t>
  </si>
  <si>
    <t>ELX 16</t>
  </si>
  <si>
    <t>ELX 17</t>
  </si>
  <si>
    <t>ELX 18</t>
  </si>
  <si>
    <t>ELX 19</t>
  </si>
  <si>
    <t>ELX 20</t>
  </si>
  <si>
    <t>ELX 21</t>
  </si>
  <si>
    <t>CANJUERS (83131)</t>
  </si>
  <si>
    <t>ELX 22</t>
  </si>
  <si>
    <t>ELX 23</t>
  </si>
  <si>
    <t>ELX 24</t>
  </si>
  <si>
    <t xml:space="preserve">
VERDUN (55100) 
</t>
  </si>
  <si>
    <t>PAU (64000)</t>
  </si>
  <si>
    <t>PAU (6400)</t>
  </si>
  <si>
    <t>ISTRES(13800)</t>
  </si>
  <si>
    <t>CANJUERS (83998)</t>
  </si>
  <si>
    <t>CREIL(60100)</t>
  </si>
  <si>
    <t>LYON (69000)</t>
  </si>
  <si>
    <t>retour simple aller à vide</t>
  </si>
  <si>
    <t>MTZ 13</t>
  </si>
  <si>
    <t>CANGUERS</t>
  </si>
  <si>
    <t>MTZ 14</t>
  </si>
  <si>
    <t>ROISSY CDG
(95700)</t>
  </si>
  <si>
    <t>retour avion, prévoir 2ème chauffeur pour retard éventuel de l'avion - Aller à vide et retour simple</t>
  </si>
  <si>
    <t>BFT 13</t>
  </si>
  <si>
    <t>BFT 14</t>
  </si>
  <si>
    <t>BFT 15</t>
  </si>
  <si>
    <t>BFT 16</t>
  </si>
  <si>
    <t>BFT 17</t>
  </si>
  <si>
    <t>BFT 18</t>
  </si>
  <si>
    <t>BFT 19</t>
  </si>
  <si>
    <t>BFT 20</t>
  </si>
  <si>
    <t>BFT 21</t>
  </si>
  <si>
    <t>BFT 22</t>
  </si>
  <si>
    <t>LA COURTINE (20300)</t>
  </si>
  <si>
    <t>BRETIGNY/ORGE (91220)</t>
  </si>
  <si>
    <t>FORT DE L'EST (93200)</t>
  </si>
  <si>
    <t>BSN 11</t>
  </si>
  <si>
    <t>BSN 12</t>
  </si>
  <si>
    <t>ISTRES
(13800)</t>
  </si>
  <si>
    <t>LILLE
(59000)</t>
  </si>
  <si>
    <t>AUTUN
(71420)</t>
  </si>
  <si>
    <t>SAINT DIZIER (52100)</t>
  </si>
  <si>
    <t xml:space="preserve"> SAINT DIZIER (52100)</t>
  </si>
  <si>
    <t>CHALON SUR SAÔNE
(71100)</t>
  </si>
  <si>
    <t>NANCY (54000)</t>
  </si>
  <si>
    <t>BIARRITZ
(64200)</t>
  </si>
  <si>
    <t>CHARLEVILLE MEZIERES (08000)</t>
  </si>
  <si>
    <t>CVM 11</t>
  </si>
  <si>
    <t>CVM 12</t>
  </si>
  <si>
    <t>CVM 13</t>
  </si>
  <si>
    <t>CVM 14</t>
  </si>
  <si>
    <t>CVM 15</t>
  </si>
  <si>
    <t>CVM 16</t>
  </si>
  <si>
    <t>SUIPPES
(51600)</t>
  </si>
  <si>
    <t>ORLY (94390)</t>
  </si>
  <si>
    <t>MAILLY LE CAMP 
(10230)</t>
  </si>
  <si>
    <t>CVM 17</t>
  </si>
  <si>
    <t>CVM 18</t>
  </si>
  <si>
    <t>CVM 19</t>
  </si>
  <si>
    <t>CVM 20</t>
  </si>
  <si>
    <t>CVM 21</t>
  </si>
  <si>
    <t>CVM 22</t>
  </si>
  <si>
    <t>Aller simple retour à vide ou inversement</t>
  </si>
  <si>
    <t>CREIL
(60100)</t>
  </si>
  <si>
    <t>MONTATAIRE
(60160)</t>
  </si>
  <si>
    <t>CHAMP DE TIR ERMENONVILLE (60300)</t>
  </si>
  <si>
    <t>BESSANCOURT (95550)</t>
  </si>
  <si>
    <t>BESSANCOURT
(95550)</t>
  </si>
  <si>
    <t xml:space="preserve">Observations </t>
  </si>
  <si>
    <t>trajet AR - Ouverture piscine
lundi de 11h à 12h (hors congés scolaire)
 jeudi de 11h à 12h (hors congés scolaire) - 
mercredi de 9h à 10h (congés scolaires)</t>
  </si>
  <si>
    <t>trajet AR
1 fois par semaine</t>
  </si>
  <si>
    <t>trajet AR
1 fois par mois</t>
  </si>
  <si>
    <t>ROISSY-EN-FRANCE
(95700)</t>
  </si>
  <si>
    <t xml:space="preserve">CRL 1.1
Navette
PISCINE
</t>
  </si>
  <si>
    <t xml:space="preserve">CRL 1.2
Navette
Gare SNCF
</t>
  </si>
  <si>
    <t>CRL 1.3
Navette
Champ de tir Ermenonville jour</t>
  </si>
  <si>
    <t>CRL 1.4
Navette
Champ de tir Ermenonville nuit</t>
  </si>
  <si>
    <t>CRL 1.5
Navettes pour les participants à la JDC</t>
  </si>
  <si>
    <t xml:space="preserve">CRL 1.6
Navettes relève Escadron de Protection EAR TAVERNY
</t>
  </si>
  <si>
    <t xml:space="preserve">CRL 1.7
Navette EAR TAVERNY
</t>
  </si>
  <si>
    <t>CRL 1.8
Navette Roissy Charles de Gaulle</t>
  </si>
  <si>
    <t xml:space="preserve">
OUI</t>
  </si>
  <si>
    <t>LUXEUIL
(70300)</t>
  </si>
  <si>
    <t xml:space="preserve"> 
LUXEUIL
(70300)
 </t>
  </si>
  <si>
    <t xml:space="preserve">
 LUXEUIL
(70300)
 </t>
  </si>
  <si>
    <t>COMMERCY (55200)</t>
  </si>
  <si>
    <t>REMORQUE
 25 M3</t>
  </si>
  <si>
    <t>CANGUERS (83130)</t>
  </si>
  <si>
    <t>MTZ 15</t>
  </si>
  <si>
    <t>MTZ 16</t>
  </si>
  <si>
    <t>MTZ 17</t>
  </si>
  <si>
    <t>MTZ 18</t>
  </si>
  <si>
    <t>GUER (56380)</t>
  </si>
  <si>
    <t>Aller simple et retour à
 vide ou inversement</t>
  </si>
  <si>
    <t>MNM (SMV) 1</t>
  </si>
  <si>
    <t>MAROLLES (51300)</t>
  </si>
  <si>
    <t>CHÂLONS-EN-CHAMPAGNE (51000)</t>
  </si>
  <si>
    <t>Aller le matin et retour en fin de journée</t>
  </si>
  <si>
    <t>MNM (SMV) 2</t>
  </si>
  <si>
    <t>VATRY (51320)</t>
  </si>
  <si>
    <t xml:space="preserve"> CHÂLONS-EN-CHAMPAGNE (51000)</t>
  </si>
  <si>
    <t>MNM (SMV) 3</t>
  </si>
  <si>
    <t>REIMS (51100)</t>
  </si>
  <si>
    <t>MNM (Mourmelon) 4</t>
  </si>
  <si>
    <t>Aller simple retour à vide</t>
  </si>
  <si>
    <t>retour avion, prévoir 2ème chauffeur pour retard éventuel de l'avion - Retour simple</t>
  </si>
  <si>
    <t>NCY 15</t>
  </si>
  <si>
    <t>NCY 16</t>
  </si>
  <si>
    <t>NCY 17</t>
  </si>
  <si>
    <t>NCY 18</t>
  </si>
  <si>
    <t>NCY 19</t>
  </si>
  <si>
    <t>NCY 20</t>
  </si>
  <si>
    <t>NCY 21</t>
  </si>
  <si>
    <t>NCY 22</t>
  </si>
  <si>
    <t>NCY 23</t>
  </si>
  <si>
    <t>NCY 24</t>
  </si>
  <si>
    <t>NCY 25</t>
  </si>
  <si>
    <t>NCY 26</t>
  </si>
  <si>
    <t>NCY 27</t>
  </si>
  <si>
    <t>NCY 28</t>
  </si>
  <si>
    <t>NCY 29</t>
  </si>
  <si>
    <t>NCY 30</t>
  </si>
  <si>
    <t xml:space="preserve">kg de bagages par personne </t>
  </si>
  <si>
    <t>REMORQUE 15 M3</t>
  </si>
  <si>
    <t>mise en place personnel entrainement</t>
  </si>
  <si>
    <t>récupération personnel entrainement</t>
  </si>
  <si>
    <t>Mise en place personnel entrainement</t>
  </si>
  <si>
    <t>PBG 17</t>
  </si>
  <si>
    <t>PBG 18</t>
  </si>
  <si>
    <t>prévoir 2ème chauffeur pour retard éventuel de l'avion
retour simple aller à vide</t>
  </si>
  <si>
    <t>PBG 19</t>
  </si>
  <si>
    <t>PBG 20</t>
  </si>
  <si>
    <t>PBG 21</t>
  </si>
  <si>
    <t>PBG 22</t>
  </si>
  <si>
    <t>PBG 23</t>
  </si>
  <si>
    <t>PBG 24</t>
  </si>
  <si>
    <t>PBG 25</t>
  </si>
  <si>
    <t>PBG 26</t>
  </si>
  <si>
    <t>PBG 27</t>
  </si>
  <si>
    <t>PBG 28</t>
  </si>
  <si>
    <t>PBG 29</t>
  </si>
  <si>
    <t>PBG 30</t>
  </si>
  <si>
    <t>navette régulière permissionnaires</t>
  </si>
  <si>
    <t>GARE DE TROYES (10000)</t>
  </si>
  <si>
    <t>SAINT DIZIER
BA 113 (52100)</t>
  </si>
  <si>
    <t>CAZAUX (33260)</t>
  </si>
  <si>
    <t>PRUNAY (10350)</t>
  </si>
  <si>
    <t>Aller/Retour (A/R)</t>
  </si>
  <si>
    <t>A/R
avec maitien du chauffeur sur place</t>
  </si>
  <si>
    <t>+ 200 km déplacement sur site
avec maintien du chauffeur sur place</t>
  </si>
  <si>
    <t>A/R
avec maintien du chauffeur sur place</t>
  </si>
  <si>
    <t>A/R Théâtre Musée
avec maintien du chauffeur sur place</t>
  </si>
  <si>
    <t>SHC_FFECSA 1</t>
  </si>
  <si>
    <t>SHC_FFECSA 2</t>
  </si>
  <si>
    <t>SHC_FFECSA 7
Navette régulière</t>
  </si>
  <si>
    <t>SHC_FFECSA 9
Navette régulière</t>
  </si>
  <si>
    <t>SHC_FFECSA 11
Navette régulière</t>
  </si>
  <si>
    <t>SHC_FFECSA 12
Navette régulière</t>
  </si>
  <si>
    <t>SHC_FFECSA 13</t>
  </si>
  <si>
    <t>SHC_FFECSA 14</t>
  </si>
  <si>
    <t>SHC_FFECSA 15</t>
  </si>
  <si>
    <t>SHC_FFECSA 16</t>
  </si>
  <si>
    <t>SHC_FFECSA 17</t>
  </si>
  <si>
    <t>SHC_FFECSA 18</t>
  </si>
  <si>
    <t>SHC_FFECSA 19</t>
  </si>
  <si>
    <t>SHC_FFECSA 20</t>
  </si>
  <si>
    <t>SHC_FFECSA 21
Navette régulière</t>
  </si>
  <si>
    <t>SHC_FFECSA 22
Navette régulière</t>
  </si>
  <si>
    <t>SHC_FFECSA 23</t>
  </si>
  <si>
    <t>SHC_FFECSA 24</t>
  </si>
  <si>
    <t>SHC_FFECSA 25</t>
  </si>
  <si>
    <t>SHC_FFECSA 26</t>
  </si>
  <si>
    <t>OBERRIED (79254)</t>
  </si>
  <si>
    <t>OBERRIED (79206)</t>
  </si>
  <si>
    <t>avec maintien du chauffeur sur place</t>
  </si>
  <si>
    <t>SHC_FFECSA 27</t>
  </si>
  <si>
    <t>IHRINGEN (79241)</t>
  </si>
  <si>
    <t>SHC_FFECSA 28</t>
  </si>
  <si>
    <t>SHC_FFECSA 29</t>
  </si>
  <si>
    <t>SHC_FFECSA 30</t>
  </si>
  <si>
    <t>SHC_FFECSA 31</t>
  </si>
  <si>
    <t>SHC_FFECSA 32</t>
  </si>
  <si>
    <t>GUTACH (77793)</t>
  </si>
  <si>
    <t>SHC_FFECSA 33</t>
  </si>
  <si>
    <t>SHC_FFECSA 34</t>
  </si>
  <si>
    <t>TODTNAU (79674)</t>
  </si>
  <si>
    <t>SHC_FFECSA 8
Navette régulière</t>
  </si>
  <si>
    <t>A/R piscine
départ aller 8h00
départ retour 9h50</t>
  </si>
  <si>
    <t>A/R
Bus de tourisme</t>
  </si>
  <si>
    <t>Bus de tourisme</t>
  </si>
  <si>
    <t>SHC 1</t>
  </si>
  <si>
    <t>SHC 2</t>
  </si>
  <si>
    <t>SHC 3</t>
  </si>
  <si>
    <t>SHC 4</t>
  </si>
  <si>
    <t>SHC 5</t>
  </si>
  <si>
    <t>SHC 6</t>
  </si>
  <si>
    <t>SHC 7</t>
  </si>
  <si>
    <t>SHC 8</t>
  </si>
  <si>
    <t>SHC 9</t>
  </si>
  <si>
    <t>SHC 10</t>
  </si>
  <si>
    <t>SHC 11</t>
  </si>
  <si>
    <t>SHC 12</t>
  </si>
  <si>
    <t>SHC 13</t>
  </si>
  <si>
    <t>SHC 14</t>
  </si>
  <si>
    <t>SHC 15</t>
  </si>
  <si>
    <t>SHC 16</t>
  </si>
  <si>
    <t>SHC 17</t>
  </si>
  <si>
    <t>SHC 18</t>
  </si>
  <si>
    <t>SHC 19</t>
  </si>
  <si>
    <t>SHC 20</t>
  </si>
  <si>
    <t>SHC 21</t>
  </si>
  <si>
    <t>SHC 22</t>
  </si>
  <si>
    <t>SHC 23</t>
  </si>
  <si>
    <t>SHC 24</t>
  </si>
  <si>
    <t>SHC 25</t>
  </si>
  <si>
    <t>SHC 26</t>
  </si>
  <si>
    <t>SHC 27</t>
  </si>
  <si>
    <t>SHC 28</t>
  </si>
  <si>
    <t>SHC 29</t>
  </si>
  <si>
    <t>SHC 30</t>
  </si>
  <si>
    <t>SHC 31</t>
  </si>
  <si>
    <t>SHC 32</t>
  </si>
  <si>
    <t>SHC 33</t>
  </si>
  <si>
    <t>SHC 34</t>
  </si>
  <si>
    <t>SHC 35</t>
  </si>
  <si>
    <t>SHC 36</t>
  </si>
  <si>
    <t>SHC 37</t>
  </si>
  <si>
    <t>SHC 38</t>
  </si>
  <si>
    <t>SHC 39</t>
  </si>
  <si>
    <t>SHC 40</t>
  </si>
  <si>
    <t>SHC 41</t>
  </si>
  <si>
    <t>SHC 42</t>
  </si>
  <si>
    <t>SHC 43</t>
  </si>
  <si>
    <t>SHC 44</t>
  </si>
  <si>
    <t>SHC 45</t>
  </si>
  <si>
    <t>SHC 46</t>
  </si>
  <si>
    <t>SHC 47</t>
  </si>
  <si>
    <t>SHC 48</t>
  </si>
  <si>
    <t>SHC 49</t>
  </si>
  <si>
    <t>SHC 50</t>
  </si>
  <si>
    <t>SHC 51</t>
  </si>
  <si>
    <t>SHC 52</t>
  </si>
  <si>
    <t>SHC 53</t>
  </si>
  <si>
    <t>SHC 54</t>
  </si>
  <si>
    <t>SHC 55</t>
  </si>
  <si>
    <t>SHC 56</t>
  </si>
  <si>
    <t>STRASBOURG 
(67000)</t>
  </si>
  <si>
    <t>Distance à titre indicatif du trajet AR (plein ou vide)</t>
  </si>
  <si>
    <t>SHC_CLR 1</t>
  </si>
  <si>
    <t>SHC_CLR 2</t>
  </si>
  <si>
    <t>SHC_CLR 3</t>
  </si>
  <si>
    <t>SHC_CLR 4</t>
  </si>
  <si>
    <t>SHC_CLR 5</t>
  </si>
  <si>
    <t>SHC_CLR 6</t>
  </si>
  <si>
    <t>SHC_CLR 7</t>
  </si>
  <si>
    <t>SHC_CLR 8</t>
  </si>
  <si>
    <t>SHC_CLR 9</t>
  </si>
  <si>
    <t>SHC_CLR 10</t>
  </si>
  <si>
    <t>SHC_CLR 11</t>
  </si>
  <si>
    <t>SHC_CLR 12</t>
  </si>
  <si>
    <t>SHC_CLR 13</t>
  </si>
  <si>
    <t>SHC_CLR 14</t>
  </si>
  <si>
    <t>SHC_CLR 15</t>
  </si>
  <si>
    <t>SHC_CLR 16</t>
  </si>
  <si>
    <t>SHC_CLR 17</t>
  </si>
  <si>
    <t>SHC_CLR 18</t>
  </si>
  <si>
    <t>SHC_CLR 19</t>
  </si>
  <si>
    <t>SHC_CLR 20</t>
  </si>
  <si>
    <t>SHC_CLR 21</t>
  </si>
  <si>
    <t>SHC_CLR 22</t>
  </si>
  <si>
    <t>SHC_CLR 23</t>
  </si>
  <si>
    <t>SHC_CLR 24</t>
  </si>
  <si>
    <t>SHC_CLR 25</t>
  </si>
  <si>
    <t>SHC_CLR 26</t>
  </si>
  <si>
    <t>SHC_CLR 27</t>
  </si>
  <si>
    <t>SHC_CLR 28</t>
  </si>
  <si>
    <t>SHC_CLR 29</t>
  </si>
  <si>
    <t>SHC_CLR 30</t>
  </si>
  <si>
    <t>SHC_CLR 32</t>
  </si>
  <si>
    <t>SHC_CLR 34</t>
  </si>
  <si>
    <t>SHC_CLR 35</t>
  </si>
  <si>
    <t>SHC_CLR 36</t>
  </si>
  <si>
    <t>SHC_CLR 37</t>
  </si>
  <si>
    <t>SHC_CLR 38</t>
  </si>
  <si>
    <t>SHC_CLR 39</t>
  </si>
  <si>
    <t>SHC_CLR 40</t>
  </si>
  <si>
    <t>SHC_CLR 41</t>
  </si>
  <si>
    <t>SHC_CLR 42</t>
  </si>
  <si>
    <t>SHC_CLR 43</t>
  </si>
  <si>
    <t>SHC_CLR 44</t>
  </si>
  <si>
    <t>THIERVILLE SUR MEUSE (55840)</t>
  </si>
  <si>
    <t>kg de bagages par personne</t>
  </si>
  <si>
    <t>Distance à titre indicatif (km)</t>
  </si>
  <si>
    <t>le vendredi, départ 06h15
trajet aller uniquement</t>
  </si>
  <si>
    <t>le dimanche, départ 21h30
trajet retour uniquement</t>
  </si>
  <si>
    <t>VAUQUOIS (55270)</t>
  </si>
  <si>
    <t>VRD 7</t>
  </si>
  <si>
    <t>VRD 8</t>
  </si>
  <si>
    <t>VRD 9</t>
  </si>
  <si>
    <t>VRD 10</t>
  </si>
  <si>
    <t>VRD 11</t>
  </si>
  <si>
    <t>VRD 12</t>
  </si>
  <si>
    <t>VRD 13</t>
  </si>
  <si>
    <t>LES INVALIDES (75007)</t>
  </si>
  <si>
    <t>VRD 14</t>
  </si>
  <si>
    <t>Aller Retour
avec maintien du chauffeur sur place</t>
  </si>
  <si>
    <t>VRD 15</t>
  </si>
  <si>
    <t>Aller simple uniquement</t>
  </si>
  <si>
    <t>trajet retour uniquement</t>
  </si>
  <si>
    <t>VRD 16</t>
  </si>
  <si>
    <r>
      <t xml:space="preserve">SHC_CLR 31
</t>
    </r>
    <r>
      <rPr>
        <b/>
        <sz val="14"/>
        <rFont val="Arial"/>
        <family val="2"/>
      </rPr>
      <t>Navette régulière</t>
    </r>
  </si>
  <si>
    <r>
      <t xml:space="preserve">SHC_CLR 33
</t>
    </r>
    <r>
      <rPr>
        <b/>
        <sz val="14"/>
        <rFont val="Arial"/>
        <family val="2"/>
      </rPr>
      <t>Navette régulière</t>
    </r>
  </si>
  <si>
    <t>FORT DE VAUX
FORT DOUAMONT
MEMORIAL VERDUN (55100)</t>
  </si>
  <si>
    <t>VRD 17</t>
  </si>
  <si>
    <t xml:space="preserve">GMU LE ROZELIER (55108) </t>
  </si>
  <si>
    <t>EPMU BRIENNE LE CHÂTEAU (10500)</t>
  </si>
  <si>
    <t>VRD 18</t>
  </si>
  <si>
    <t>GMU LE ROZELIER (55108)</t>
  </si>
  <si>
    <t>ETAIN (55400)</t>
  </si>
  <si>
    <t>BOIS DE LA DAME (sortie de GRAVELOTTE 57130)</t>
  </si>
  <si>
    <t>VRD 19</t>
  </si>
  <si>
    <t>VRD 20</t>
  </si>
  <si>
    <t>VRD 21</t>
  </si>
  <si>
    <t>MOURMELON LE GRAND (51400)</t>
  </si>
  <si>
    <t>VRD 22</t>
  </si>
  <si>
    <r>
      <t xml:space="preserve">Aller Retour
avec maintien du chauffeur sur place
</t>
    </r>
    <r>
      <rPr>
        <b/>
        <sz val="16"/>
        <rFont val="Arial"/>
        <family val="2"/>
      </rPr>
      <t>Trajet sans autoroute</t>
    </r>
  </si>
  <si>
    <r>
      <t xml:space="preserve">Aller simple uniquement
</t>
    </r>
    <r>
      <rPr>
        <b/>
        <sz val="16"/>
        <rFont val="Arial"/>
        <family val="2"/>
      </rPr>
      <t>Trajet sans autoroute</t>
    </r>
  </si>
  <si>
    <r>
      <t xml:space="preserve">trajet retour uniquement
</t>
    </r>
    <r>
      <rPr>
        <b/>
        <sz val="16"/>
        <rFont val="Arial"/>
        <family val="2"/>
      </rPr>
      <t>Trajet sans autoroute</t>
    </r>
  </si>
  <si>
    <t>VRD 23</t>
  </si>
  <si>
    <t>VRD 24</t>
  </si>
  <si>
    <t>VRD 25</t>
  </si>
  <si>
    <r>
      <t xml:space="preserve">En semaine, Aller Retour avec maintien du chauffeur sur place
</t>
    </r>
    <r>
      <rPr>
        <b/>
        <sz val="16"/>
        <rFont val="Arial"/>
        <family val="2"/>
      </rPr>
      <t>Trajet sans autoroute</t>
    </r>
  </si>
  <si>
    <t>départ retour 17h30 à 22h30
retour simple (aller à vide)</t>
  </si>
  <si>
    <t>Vacances scolaires
Week-end prolongé
départ aller 7h15-7h30
Aller simple retour à vide</t>
  </si>
  <si>
    <t>AUTUN 1
Navette régulière</t>
  </si>
  <si>
    <t>AUTUN 2
Navette régulière</t>
  </si>
  <si>
    <t>CHALON 3</t>
  </si>
  <si>
    <t>CHALON 4</t>
  </si>
  <si>
    <t>CHALON 5</t>
  </si>
  <si>
    <t>CHALON 6</t>
  </si>
  <si>
    <t>CHALON 7</t>
  </si>
  <si>
    <t>CHALON 8</t>
  </si>
  <si>
    <t>CHALON 9</t>
  </si>
  <si>
    <t>CHALON 10</t>
  </si>
  <si>
    <t>CHALON 11</t>
  </si>
  <si>
    <t>CHALON 12</t>
  </si>
  <si>
    <r>
      <t xml:space="preserve">MTZ 11
</t>
    </r>
    <r>
      <rPr>
        <b/>
        <sz val="14"/>
        <rFont val="Arial"/>
        <family val="2"/>
      </rPr>
      <t>Navette régulière</t>
    </r>
  </si>
  <si>
    <r>
      <t xml:space="preserve">MTZ 12
</t>
    </r>
    <r>
      <rPr>
        <b/>
        <sz val="14"/>
        <rFont val="Arial"/>
        <family val="2"/>
      </rPr>
      <t>Navette régulière</t>
    </r>
  </si>
  <si>
    <t>2 navettes journalières
4 jours en semaine
Car scolaire</t>
  </si>
  <si>
    <t>MNM
(Mourmelon) 5</t>
  </si>
  <si>
    <t>SUIPPES 6</t>
  </si>
  <si>
    <t>SUIPPES 7</t>
  </si>
  <si>
    <t>MAILLY 1</t>
  </si>
  <si>
    <t>MAILLY 2</t>
  </si>
  <si>
    <t>SISSONNE 1</t>
  </si>
  <si>
    <t>SISSONNE 2</t>
  </si>
  <si>
    <r>
      <t xml:space="preserve">PBG 15
</t>
    </r>
    <r>
      <rPr>
        <b/>
        <sz val="14"/>
        <rFont val="Arial"/>
        <family val="2"/>
      </rPr>
      <t>Navette régulière</t>
    </r>
  </si>
  <si>
    <r>
      <t xml:space="preserve">PBG 16
</t>
    </r>
    <r>
      <rPr>
        <b/>
        <sz val="14"/>
        <rFont val="Arial"/>
        <family val="2"/>
      </rPr>
      <t>Navette régulière</t>
    </r>
  </si>
  <si>
    <t>SHC_FFECSA 3</t>
  </si>
  <si>
    <t>SHC_FFECSA 4</t>
  </si>
  <si>
    <t>SHC_FFECSA 6
Navette régulière</t>
  </si>
  <si>
    <t>A/R piscine
départ aller 8h00
départ retour 9h50
avec maintien du chauffeur sur place</t>
  </si>
  <si>
    <t>SHC_FFECSA 5
Navette régulière</t>
  </si>
  <si>
    <t>A/R piscine
départ aller 10h15
départ retour 12h00
avec maintien du chauffeur sur place</t>
  </si>
  <si>
    <r>
      <t xml:space="preserve">SHC_FFECSA 10
</t>
    </r>
    <r>
      <rPr>
        <b/>
        <sz val="12"/>
        <rFont val="Arial"/>
        <family val="2"/>
      </rPr>
      <t>N</t>
    </r>
    <r>
      <rPr>
        <b/>
        <sz val="14"/>
        <rFont val="Arial"/>
        <family val="2"/>
      </rPr>
      <t>avette régulière</t>
    </r>
  </si>
  <si>
    <t xml:space="preserve">A/R piscine
départ aller 10h15
départ retour 12h00
</t>
  </si>
  <si>
    <t xml:space="preserve">trajet AR
1 fois par semaine
</t>
  </si>
  <si>
    <t>VRN 1</t>
  </si>
  <si>
    <t>VRN 2</t>
  </si>
  <si>
    <t>VRN 3</t>
  </si>
  <si>
    <t>VRN 4</t>
  </si>
  <si>
    <t>VRN 5</t>
  </si>
  <si>
    <t>VRD 6</t>
  </si>
  <si>
    <t>Aller Retour
durée 1H30
avec maintien du chauffeur sur place</t>
  </si>
  <si>
    <t>Départ aller 13H30
Départ retour 17H30
 avec maintien du chauffeur sur place</t>
  </si>
  <si>
    <t>Départ aller 07H30
Départ retour 11H00
 avec maintien du chauffeur sur place</t>
  </si>
  <si>
    <t>Départ aller 09H15
Départ retour 17H00
 avec maintien du chauffeur sur place</t>
  </si>
  <si>
    <t>PARIS (75000)</t>
  </si>
  <si>
    <t>ELX 25</t>
  </si>
  <si>
    <t>ELX 26</t>
  </si>
  <si>
    <t>trajet AR 
6 navettes le lundi ou 1er jour ouvré de la semaine 
+ 5 navettes le mardi, mercredi et jeudi
+ 7 navettes le vendredi
+ 2 navettes le dimanche soir (ou premier jour ouvrable de la semaine)</t>
  </si>
  <si>
    <t>Du lundi au jeudi (hors grandes vacances scolaires)
Récupération participants JDC sur Gare SNCF
2 rotations le matin vers base aérienne puis 2 rotations après-midi</t>
  </si>
  <si>
    <t>60 par mois</t>
  </si>
  <si>
    <t>Ligne</t>
  </si>
  <si>
    <t>Distance à titre indicatif du trajet AR (plein et ou vide</t>
  </si>
  <si>
    <t>SDC 19</t>
  </si>
  <si>
    <t>SDC 20</t>
  </si>
  <si>
    <t>Désinfection d'un véhicule selon les dispositions du protocole sanitaire annexé au CCTP</t>
  </si>
  <si>
    <t>Fréquence du trajet</t>
  </si>
  <si>
    <t>forfait</t>
  </si>
  <si>
    <t>51 à 200 km</t>
  </si>
  <si>
    <t>heure de conduite pour 1 conducteur les dimanches et jours fériés</t>
  </si>
  <si>
    <t xml:space="preserve">heure de conduite de nuit (de 21h à 6 h) pour 1 conducteur </t>
  </si>
  <si>
    <t xml:space="preserve"> journée d'immobilisation du car</t>
  </si>
  <si>
    <t xml:space="preserve"> journée de location d'une remorque </t>
  </si>
  <si>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01 BELFORT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</si>
  <si>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02 BESANCON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</si>
  <si>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03 BESANCON (CHALON SUR SAÔNE / AUTUN / DIJON)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</si>
  <si>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04 CHARLEVILLE MEZIERES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</si>
  <si>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05 CREIL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</si>
  <si>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06 EPINAL LUXEUIL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</si>
  <si>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07 LILLE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</si>
  <si>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08 METZ </t>
    </r>
  </si>
  <si>
    <r>
      <rPr>
        <b/>
        <sz val="18"/>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09 MOURMELON MAILLY (PLACE DE MOURMELON / CHÂLONS EN CHAMPAGNE / SUIPPES)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</si>
  <si>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10 MOURMELON MAILLY (PLACE DE MAILLY LE CAMP)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</si>
  <si>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11 MOURMELON MAILLY (PLACE DE SISSONNE)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</si>
  <si>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12 NANCY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</si>
  <si>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13 PHALSBOURG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</si>
  <si>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14 SAINT DIZIER CHAUMONT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</si>
  <si>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15 STRASBOURG HAGUENAU COLMAR_ FFECSA </t>
    </r>
  </si>
  <si>
    <r>
      <rPr>
        <b/>
        <sz val="16"/>
        <rFont val="Arial"/>
        <family val="2"/>
      </rPr>
      <t xml:space="preserve">ANNEXE 2 AU REGLEMENT DE LA CONSULTATION
</t>
    </r>
    <r>
      <rPr>
        <b/>
        <sz val="20"/>
        <rFont val="Arial"/>
        <family val="2"/>
      </rPr>
      <t xml:space="preserve">
SIMULATION DES COMMANDES NON CONTRACTUELLE
DAF 2023_001655</t>
    </r>
    <r>
      <rPr>
        <b/>
        <i/>
        <sz val="20"/>
        <rFont val="Arial"/>
        <family val="2"/>
      </rPr>
      <t xml:space="preserve">
</t>
    </r>
    <r>
      <rPr>
        <b/>
        <sz val="20"/>
        <rFont val="Arial"/>
        <family val="2"/>
      </rPr>
      <t xml:space="preserve">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16 STRASBOURG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</si>
  <si>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17 STRASBOURG HAGUENAU COLMAR_ PLACE DE COLMAR ET MEYENHEIM </t>
    </r>
  </si>
  <si>
    <r>
      <rPr>
        <b/>
        <sz val="16"/>
        <rFont val="Arial"/>
        <family val="2"/>
      </rPr>
      <t xml:space="preserve">ANNEXE 2 AU REGLEMENT DE LA CONSULTATION
</t>
    </r>
    <r>
      <rPr>
        <b/>
        <sz val="20"/>
        <rFont val="Arial"/>
        <family val="2"/>
      </rPr>
      <t xml:space="preserve">
SIMULATION DES COMMANDES NON CONTRACTUELLE
DAF 2023_001655
Transport en cars des personnels civils et militaires ainsi que des élèves des écoles militaires au profit des formations et services des Groupements de Soutien des Bases de Défense (GSBdD) rattachés à la Plate-Forme Commissariat Est (PFC Est) y compris de structures en Allemagne (FFECSA) -
Lot n° 18 VERDUN </t>
    </r>
  </si>
  <si>
    <r>
      <rPr>
        <b/>
        <sz val="16"/>
        <color theme="1"/>
        <rFont val="Arial"/>
        <family val="2"/>
      </rPr>
      <t xml:space="preserve">ANNEXE 2 AU REGLEMENT DE LA CONSULTATION
</t>
    </r>
    <r>
      <rPr>
        <b/>
        <sz val="20"/>
        <color theme="1"/>
        <rFont val="Arial"/>
        <family val="2"/>
      </rPr>
      <t xml:space="preserve">
SIMULATION DES COMMANDES NON CONTRACTUELLE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</si>
</sst>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0_ ;\-#,##0\ "/>
  </numFmts>
  <fonts count="27" x14ac:knownFonts="1">
    <font>
      <sz val="11"/>
      <color theme="1"/>
      <name val="Calibri"/>
      <family val="2"/>
      <scheme val="minor"/>
    </font>
    <font>
      <sz val="11"/>
      <color theme="1"/>
      <name val="Calibri"/>
      <family val="2"/>
      <scheme val="minor"/>
    </font>
    <font>
      <b/>
      <sz val="20"/>
      <name val="Arial"/>
      <family val="2"/>
    </font>
    <font>
      <sz val="11"/>
      <color theme="1"/>
      <name val="Arial"/>
      <family val="2"/>
    </font>
    <font>
      <b/>
      <sz val="11"/>
      <color theme="1"/>
      <name val="Arial"/>
      <family val="2"/>
    </font>
    <font>
      <b/>
      <sz val="20"/>
      <color theme="1"/>
      <name val="Arial"/>
      <family val="2"/>
    </font>
    <font>
      <sz val="14"/>
      <color theme="1"/>
      <name val="Arial"/>
      <family val="2"/>
    </font>
    <font>
      <sz val="20"/>
      <color theme="1"/>
      <name val="Arial"/>
      <family val="2"/>
    </font>
    <font>
      <b/>
      <sz val="14"/>
      <color theme="1"/>
      <name val="Arial"/>
      <family val="2"/>
    </font>
    <font>
      <b/>
      <sz val="16"/>
      <color theme="1"/>
      <name val="Arial"/>
      <family val="2"/>
    </font>
    <font>
      <sz val="16"/>
      <color theme="1"/>
      <name val="Arial"/>
      <family val="2"/>
    </font>
    <font>
      <b/>
      <sz val="16"/>
      <name val="Arial"/>
      <family val="2"/>
    </font>
    <font>
      <sz val="14"/>
      <name val="Arial"/>
      <family val="2"/>
    </font>
    <font>
      <sz val="16"/>
      <name val="Arial"/>
      <family val="2"/>
    </font>
    <font>
      <sz val="14"/>
      <color rgb="FFFF0000"/>
      <name val="Arial"/>
      <family val="2"/>
    </font>
    <font>
      <b/>
      <sz val="14"/>
      <name val="Arial"/>
      <family val="2"/>
    </font>
    <font>
      <u/>
      <sz val="14"/>
      <color theme="1"/>
      <name val="Arial"/>
      <family val="2"/>
    </font>
    <font>
      <b/>
      <sz val="18"/>
      <color theme="1"/>
      <name val="Arial"/>
      <family val="2"/>
    </font>
    <font>
      <sz val="18"/>
      <color theme="1"/>
      <name val="Arial"/>
      <family val="2"/>
    </font>
    <font>
      <b/>
      <i/>
      <u/>
      <sz val="14"/>
      <color theme="1"/>
      <name val="Arial"/>
      <family val="2"/>
    </font>
    <font>
      <b/>
      <i/>
      <sz val="20"/>
      <color theme="1"/>
      <name val="Arial"/>
      <family val="2"/>
    </font>
    <font>
      <sz val="18"/>
      <name val="Arial"/>
      <family val="2"/>
    </font>
    <font>
      <b/>
      <sz val="16"/>
      <color rgb="FF00B0F0"/>
      <name val="Arial"/>
      <family val="2"/>
    </font>
    <font>
      <sz val="14"/>
      <color rgb="FF00B0F0"/>
      <name val="Arial"/>
      <family val="2"/>
    </font>
    <font>
      <b/>
      <sz val="12"/>
      <name val="Arial"/>
      <family val="2"/>
    </font>
    <font>
      <b/>
      <i/>
      <sz val="20"/>
      <name val="Arial"/>
      <family val="2"/>
    </font>
    <font>
      <b/>
      <sz val="18"/>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style="thin">
        <color auto="1"/>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auto="1"/>
      </right>
      <top/>
      <bottom/>
      <diagonal/>
    </border>
    <border>
      <left style="thin">
        <color auto="1"/>
      </left>
      <right style="medium">
        <color indexed="64"/>
      </right>
      <top style="medium">
        <color indexed="64"/>
      </top>
      <bottom/>
      <diagonal/>
    </border>
    <border>
      <left style="thin">
        <color auto="1"/>
      </left>
      <right style="medium">
        <color indexed="64"/>
      </right>
      <top/>
      <bottom style="medium">
        <color indexed="64"/>
      </bottom>
      <diagonal/>
    </border>
    <border>
      <left style="thin">
        <color auto="1"/>
      </left>
      <right style="medium">
        <color indexed="64"/>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458">
    <xf numFmtId="0" fontId="0" fillId="0" borderId="0" xfId="0"/>
    <xf numFmtId="0" fontId="3" fillId="0" borderId="0" xfId="0" applyFont="1"/>
    <xf numFmtId="0" fontId="4" fillId="0" borderId="0" xfId="0" applyFont="1"/>
    <xf numFmtId="44" fontId="3" fillId="0" borderId="0" xfId="1" applyFont="1"/>
    <xf numFmtId="0" fontId="6" fillId="0" borderId="0" xfId="0" applyFont="1"/>
    <xf numFmtId="0" fontId="7" fillId="0" borderId="0" xfId="0" applyFont="1"/>
    <xf numFmtId="0" fontId="8" fillId="0" borderId="0" xfId="0" applyFont="1"/>
    <xf numFmtId="44" fontId="6" fillId="0" borderId="0" xfId="1" applyFont="1"/>
    <xf numFmtId="0" fontId="10" fillId="0" borderId="0" xfId="0" applyFont="1" applyAlignment="1">
      <alignment wrapText="1"/>
    </xf>
    <xf numFmtId="0" fontId="9" fillId="2" borderId="8" xfId="0" applyFont="1" applyFill="1" applyBorder="1" applyAlignment="1">
      <alignment horizontal="center" vertical="center" wrapText="1"/>
    </xf>
    <xf numFmtId="0" fontId="8" fillId="0" borderId="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44" fontId="6" fillId="0" borderId="0" xfId="1" applyFont="1" applyBorder="1" applyAlignment="1">
      <alignment horizontal="center" vertical="center" wrapText="1"/>
    </xf>
    <xf numFmtId="0" fontId="14" fillId="0" borderId="0" xfId="0" applyFont="1"/>
    <xf numFmtId="0" fontId="16" fillId="0" borderId="0" xfId="0" applyFont="1"/>
    <xf numFmtId="0" fontId="18" fillId="0" borderId="0" xfId="0" applyFont="1" applyAlignment="1">
      <alignment wrapText="1"/>
    </xf>
    <xf numFmtId="0" fontId="10" fillId="0" borderId="0" xfId="0" applyFont="1"/>
    <xf numFmtId="0" fontId="10" fillId="0" borderId="19" xfId="0" applyFont="1" applyBorder="1" applyAlignment="1">
      <alignment horizontal="center" vertical="center"/>
    </xf>
    <xf numFmtId="0" fontId="10" fillId="0" borderId="23" xfId="0" applyFont="1" applyBorder="1" applyAlignment="1">
      <alignment horizontal="center" vertical="center"/>
    </xf>
    <xf numFmtId="0" fontId="12" fillId="0" borderId="0" xfId="0" applyFont="1" applyFill="1" applyBorder="1" applyAlignment="1">
      <alignment horizontal="left" vertical="top" wrapText="1"/>
    </xf>
    <xf numFmtId="0" fontId="19" fillId="0" borderId="0" xfId="0" applyFont="1"/>
    <xf numFmtId="0" fontId="20" fillId="0" borderId="0" xfId="0" applyFont="1"/>
    <xf numFmtId="0" fontId="5" fillId="2" borderId="8" xfId="0" applyFont="1" applyFill="1" applyBorder="1" applyAlignment="1">
      <alignment horizontal="center" vertical="center" wrapText="1"/>
    </xf>
    <xf numFmtId="164" fontId="7" fillId="0" borderId="8" xfId="1" applyNumberFormat="1" applyFont="1" applyBorder="1" applyAlignment="1">
      <alignment horizontal="center" vertical="center"/>
    </xf>
    <xf numFmtId="0" fontId="6" fillId="0" borderId="0" xfId="0" applyFont="1" applyAlignment="1">
      <alignment horizontal="center" vertical="center" wrapText="1"/>
    </xf>
    <xf numFmtId="0" fontId="10" fillId="0" borderId="0" xfId="0" applyFont="1" applyBorder="1" applyAlignment="1">
      <alignment horizontal="center" vertical="center"/>
    </xf>
    <xf numFmtId="0" fontId="10" fillId="0" borderId="19" xfId="0" quotePrefix="1" applyFont="1" applyBorder="1" applyAlignment="1">
      <alignment horizontal="center" vertical="center"/>
    </xf>
    <xf numFmtId="0" fontId="10" fillId="0" borderId="17" xfId="0" applyFont="1" applyBorder="1" applyAlignment="1">
      <alignment horizontal="center" vertical="center"/>
    </xf>
    <xf numFmtId="0" fontId="10" fillId="0" borderId="24" xfId="0" applyFont="1" applyBorder="1" applyAlignment="1">
      <alignment horizontal="center" vertical="center"/>
    </xf>
    <xf numFmtId="0" fontId="10" fillId="0" borderId="16" xfId="0" applyFont="1" applyBorder="1" applyAlignment="1">
      <alignment horizontal="center" vertical="center"/>
    </xf>
    <xf numFmtId="0" fontId="10" fillId="0" borderId="16" xfId="0" quotePrefix="1" applyFont="1" applyBorder="1" applyAlignment="1">
      <alignment horizontal="center" vertical="center"/>
    </xf>
    <xf numFmtId="0" fontId="10" fillId="0" borderId="25" xfId="0" applyFont="1" applyBorder="1" applyAlignment="1">
      <alignment horizontal="center" vertical="center"/>
    </xf>
    <xf numFmtId="0" fontId="10" fillId="0" borderId="0" xfId="0" applyFont="1" applyFill="1" applyBorder="1" applyAlignment="1">
      <alignment horizontal="center" vertical="center"/>
    </xf>
    <xf numFmtId="44" fontId="10" fillId="0" borderId="0" xfId="1" applyFont="1" applyBorder="1" applyAlignment="1">
      <alignment horizontal="center" vertical="center"/>
    </xf>
    <xf numFmtId="44" fontId="7" fillId="0" borderId="0" xfId="1" applyFont="1" applyBorder="1" applyAlignment="1">
      <alignment horizontal="center" vertical="center"/>
    </xf>
    <xf numFmtId="44" fontId="10" fillId="0" borderId="0" xfId="0" applyNumberFormat="1" applyFont="1"/>
    <xf numFmtId="1" fontId="3" fillId="0" borderId="0" xfId="1" applyNumberFormat="1" applyFont="1"/>
    <xf numFmtId="1" fontId="6" fillId="0" borderId="0" xfId="1" applyNumberFormat="1" applyFont="1"/>
    <xf numFmtId="0" fontId="9" fillId="2" borderId="4" xfId="0" applyFont="1" applyFill="1" applyBorder="1" applyAlignment="1">
      <alignment horizontal="center" vertical="center" wrapText="1"/>
    </xf>
    <xf numFmtId="0" fontId="6" fillId="4" borderId="0" xfId="0" applyFont="1" applyFill="1"/>
    <xf numFmtId="0" fontId="6" fillId="5" borderId="0" xfId="0" applyFont="1" applyFill="1"/>
    <xf numFmtId="0" fontId="14" fillId="4" borderId="0" xfId="0" applyFont="1" applyFill="1"/>
    <xf numFmtId="0" fontId="14" fillId="5" borderId="0" xfId="0" applyFont="1" applyFill="1"/>
    <xf numFmtId="0" fontId="12" fillId="5" borderId="0" xfId="0" applyFont="1" applyFill="1"/>
    <xf numFmtId="0" fontId="9" fillId="2" borderId="4" xfId="0" applyFont="1" applyFill="1" applyBorder="1" applyAlignment="1">
      <alignment horizontal="center" vertical="center" wrapText="1"/>
    </xf>
    <xf numFmtId="0" fontId="12" fillId="0" borderId="19"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3" xfId="0" applyFont="1" applyBorder="1" applyAlignment="1">
      <alignment horizontal="center" vertical="center" wrapText="1"/>
    </xf>
    <xf numFmtId="0" fontId="6" fillId="0" borderId="0" xfId="0" applyFont="1" applyFill="1"/>
    <xf numFmtId="0" fontId="12" fillId="0" borderId="13" xfId="0" applyFont="1" applyFill="1" applyBorder="1" applyAlignment="1">
      <alignment horizontal="center" vertical="center" wrapText="1"/>
    </xf>
    <xf numFmtId="0" fontId="13" fillId="0" borderId="23" xfId="0" applyFont="1" applyBorder="1" applyAlignment="1">
      <alignment horizontal="center" vertical="center" wrapText="1"/>
    </xf>
    <xf numFmtId="0" fontId="12" fillId="0" borderId="23" xfId="0" quotePrefix="1" applyFont="1" applyBorder="1" applyAlignment="1">
      <alignment horizontal="center" vertical="center" wrapText="1"/>
    </xf>
    <xf numFmtId="0" fontId="13" fillId="3" borderId="1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3" borderId="13" xfId="0" quotePrefix="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3" fillId="0" borderId="19" xfId="0" applyFont="1" applyBorder="1" applyAlignment="1">
      <alignment horizontal="center" vertical="center" wrapText="1"/>
    </xf>
    <xf numFmtId="0" fontId="12" fillId="0" borderId="19" xfId="0" quotePrefix="1" applyFont="1" applyBorder="1" applyAlignment="1">
      <alignment horizontal="center" vertical="center" wrapText="1"/>
    </xf>
    <xf numFmtId="0" fontId="13" fillId="0" borderId="19" xfId="0" quotePrefix="1"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1" fillId="0" borderId="22"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0" xfId="0" applyFont="1"/>
    <xf numFmtId="0" fontId="12" fillId="0" borderId="28" xfId="0" applyFont="1" applyBorder="1" applyAlignment="1">
      <alignment horizontal="center" vertical="center" wrapText="1"/>
    </xf>
    <xf numFmtId="0" fontId="13" fillId="3" borderId="27" xfId="0" applyFont="1" applyFill="1" applyBorder="1" applyAlignment="1">
      <alignment horizontal="center" vertical="center" wrapText="1"/>
    </xf>
    <xf numFmtId="0" fontId="12" fillId="0" borderId="0" xfId="0" applyFont="1" applyFill="1"/>
    <xf numFmtId="0" fontId="11"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0" xfId="0" quotePrefix="1" applyFont="1" applyFill="1" applyBorder="1" applyAlignment="1">
      <alignment horizontal="center" vertical="center" wrapText="1"/>
    </xf>
    <xf numFmtId="1" fontId="13" fillId="0" borderId="0" xfId="1" applyNumberFormat="1" applyFont="1" applyFill="1" applyBorder="1" applyAlignment="1">
      <alignment horizontal="center" vertical="center" wrapText="1"/>
    </xf>
    <xf numFmtId="0" fontId="6" fillId="3" borderId="0" xfId="0" applyFont="1" applyFill="1"/>
    <xf numFmtId="0" fontId="11" fillId="3" borderId="0"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0" xfId="0" quotePrefix="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20" xfId="0" applyFont="1" applyBorder="1" applyAlignment="1">
      <alignment horizontal="center" vertical="center"/>
    </xf>
    <xf numFmtId="0" fontId="11" fillId="0" borderId="22" xfId="0" applyFont="1" applyBorder="1" applyAlignment="1">
      <alignment horizontal="center" vertical="center"/>
    </xf>
    <xf numFmtId="0" fontId="11" fillId="0" borderId="1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0" borderId="13" xfId="0" applyFont="1" applyBorder="1" applyAlignment="1">
      <alignment horizontal="center" vertical="center" wrapText="1"/>
    </xf>
    <xf numFmtId="0" fontId="12" fillId="0" borderId="23" xfId="0" applyFont="1" applyFill="1" applyBorder="1" applyAlignment="1">
      <alignment horizontal="center" vertical="center" wrapText="1"/>
    </xf>
    <xf numFmtId="0" fontId="13" fillId="0" borderId="27" xfId="0" applyFont="1" applyBorder="1" applyAlignment="1">
      <alignment horizontal="center" vertical="center" wrapText="1"/>
    </xf>
    <xf numFmtId="0" fontId="3" fillId="4" borderId="0" xfId="0" applyFont="1" applyFill="1"/>
    <xf numFmtId="0" fontId="11" fillId="3" borderId="14"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0" xfId="0" applyFont="1" applyFill="1"/>
    <xf numFmtId="0" fontId="22" fillId="3" borderId="11"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22" fillId="3" borderId="20" xfId="0" applyFont="1" applyFill="1" applyBorder="1" applyAlignment="1">
      <alignment horizontal="center" vertical="center" wrapText="1"/>
    </xf>
    <xf numFmtId="0" fontId="23" fillId="3" borderId="19"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0" borderId="19"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2" fillId="0" borderId="19" xfId="0" applyFont="1" applyFill="1" applyBorder="1" applyAlignment="1">
      <alignment horizontal="center" vertical="center" wrapText="1"/>
    </xf>
    <xf numFmtId="0" fontId="12" fillId="0" borderId="41" xfId="0" applyFont="1" applyBorder="1" applyAlignment="1">
      <alignment horizontal="center" vertical="center" wrapText="1"/>
    </xf>
    <xf numFmtId="0" fontId="13" fillId="3" borderId="4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5" xfId="0" applyFont="1" applyBorder="1" applyAlignment="1">
      <alignment horizontal="center" vertical="center" wrapText="1"/>
    </xf>
    <xf numFmtId="0" fontId="13" fillId="0" borderId="0" xfId="0" applyFont="1" applyAlignment="1">
      <alignment horizontal="center" vertical="center" wrapText="1"/>
    </xf>
    <xf numFmtId="0" fontId="13" fillId="0" borderId="19"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quotePrefix="1"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12" fillId="0" borderId="13" xfId="0" quotePrefix="1"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3" fillId="0" borderId="19" xfId="0" quotePrefix="1" applyFont="1" applyFill="1" applyBorder="1" applyAlignment="1">
      <alignment vertical="center" wrapText="1"/>
    </xf>
    <xf numFmtId="0" fontId="12" fillId="0" borderId="19" xfId="0" quotePrefix="1" applyFont="1" applyFill="1" applyBorder="1" applyAlignment="1">
      <alignment vertical="center" wrapText="1"/>
    </xf>
    <xf numFmtId="0" fontId="12" fillId="0" borderId="19" xfId="0" applyFont="1" applyFill="1" applyBorder="1" applyAlignment="1">
      <alignment vertical="center" wrapText="1"/>
    </xf>
    <xf numFmtId="1" fontId="13" fillId="0" borderId="19" xfId="1" applyNumberFormat="1" applyFont="1" applyFill="1" applyBorder="1" applyAlignment="1">
      <alignment horizontal="center" vertical="center" wrapText="1"/>
    </xf>
    <xf numFmtId="1" fontId="13" fillId="0" borderId="13" xfId="1" applyNumberFormat="1" applyFont="1" applyFill="1" applyBorder="1" applyAlignment="1">
      <alignment horizontal="center" vertical="center" wrapText="1"/>
    </xf>
    <xf numFmtId="1" fontId="13" fillId="0" borderId="16" xfId="1" applyNumberFormat="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2" fillId="0" borderId="21" xfId="0" quotePrefix="1" applyFont="1" applyBorder="1" applyAlignment="1">
      <alignment horizontal="center" vertical="center" wrapText="1"/>
    </xf>
    <xf numFmtId="0" fontId="13" fillId="3" borderId="19" xfId="0" quotePrefix="1"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3" fillId="3" borderId="23" xfId="0" quotePrefix="1" applyFont="1" applyFill="1" applyBorder="1" applyAlignment="1">
      <alignment horizontal="center" vertical="center" wrapText="1"/>
    </xf>
    <xf numFmtId="0" fontId="12" fillId="3" borderId="19" xfId="0" quotePrefix="1" applyFont="1" applyFill="1" applyBorder="1" applyAlignment="1">
      <alignment horizontal="center" vertical="center" wrapText="1"/>
    </xf>
    <xf numFmtId="0" fontId="12" fillId="3" borderId="23" xfId="0" quotePrefix="1" applyFont="1" applyFill="1" applyBorder="1" applyAlignment="1">
      <alignment horizontal="center" vertical="center" wrapText="1"/>
    </xf>
    <xf numFmtId="1" fontId="13" fillId="0" borderId="19" xfId="1" applyNumberFormat="1" applyFont="1" applyBorder="1" applyAlignment="1">
      <alignment horizontal="center" vertical="center" wrapText="1"/>
    </xf>
    <xf numFmtId="0" fontId="13" fillId="0" borderId="19" xfId="0" quotePrefix="1" applyFont="1" applyBorder="1" applyAlignment="1">
      <alignment horizontal="center" vertical="center" wrapText="1"/>
    </xf>
    <xf numFmtId="0" fontId="13" fillId="0" borderId="13" xfId="0" applyFont="1" applyBorder="1" applyAlignment="1">
      <alignment horizontal="center" vertical="center" wrapText="1"/>
    </xf>
    <xf numFmtId="0" fontId="13" fillId="0" borderId="19" xfId="0" applyFont="1" applyBorder="1" applyAlignment="1">
      <alignment horizontal="center" vertical="center" wrapText="1"/>
    </xf>
    <xf numFmtId="0" fontId="12" fillId="0" borderId="13" xfId="0" quotePrefix="1" applyFont="1" applyBorder="1" applyAlignment="1">
      <alignment horizontal="center" vertical="center" wrapText="1"/>
    </xf>
    <xf numFmtId="0" fontId="12" fillId="0" borderId="19" xfId="0" quotePrefix="1" applyFont="1" applyBorder="1" applyAlignment="1">
      <alignment horizontal="center" vertical="center" wrapText="1"/>
    </xf>
    <xf numFmtId="0" fontId="11" fillId="0" borderId="18" xfId="0" applyFont="1" applyBorder="1" applyAlignment="1">
      <alignment horizontal="center" vertical="center" wrapText="1"/>
    </xf>
    <xf numFmtId="0" fontId="13" fillId="0" borderId="16" xfId="0" quotePrefix="1" applyFont="1" applyBorder="1" applyAlignment="1">
      <alignment horizontal="center" vertical="center" wrapText="1"/>
    </xf>
    <xf numFmtId="0" fontId="13" fillId="0" borderId="16" xfId="0" quotePrefix="1"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quotePrefix="1"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1" fontId="13" fillId="0" borderId="23" xfId="1" applyNumberFormat="1" applyFont="1" applyBorder="1" applyAlignment="1">
      <alignment horizontal="center" vertical="center" wrapText="1"/>
    </xf>
    <xf numFmtId="0" fontId="13" fillId="0" borderId="23" xfId="0" quotePrefix="1" applyFont="1" applyBorder="1" applyAlignment="1">
      <alignment horizontal="center" vertical="center" wrapText="1"/>
    </xf>
    <xf numFmtId="1" fontId="13" fillId="0" borderId="21" xfId="1" applyNumberFormat="1" applyFont="1" applyBorder="1" applyAlignment="1">
      <alignment horizontal="center" vertical="center" wrapText="1"/>
    </xf>
    <xf numFmtId="0" fontId="11" fillId="0" borderId="14" xfId="0" applyFont="1" applyBorder="1" applyAlignment="1">
      <alignment horizontal="center" vertical="center"/>
    </xf>
    <xf numFmtId="0" fontId="12" fillId="0" borderId="21" xfId="0" applyFont="1" applyBorder="1" applyAlignment="1">
      <alignment horizontal="center" vertical="center" wrapText="1"/>
    </xf>
    <xf numFmtId="0" fontId="13" fillId="0" borderId="21" xfId="0" quotePrefix="1" applyFont="1" applyBorder="1" applyAlignment="1">
      <alignment horizontal="center" vertical="center" wrapText="1"/>
    </xf>
    <xf numFmtId="0" fontId="15" fillId="0" borderId="18" xfId="0" applyFont="1" applyBorder="1" applyAlignment="1">
      <alignment horizontal="center" vertical="center" wrapText="1"/>
    </xf>
    <xf numFmtId="0" fontId="15" fillId="0" borderId="26" xfId="0" applyFont="1" applyBorder="1" applyAlignment="1">
      <alignment horizontal="center" vertical="center" wrapText="1"/>
    </xf>
    <xf numFmtId="0" fontId="11" fillId="0" borderId="26" xfId="0" applyFont="1" applyBorder="1" applyAlignment="1">
      <alignment horizontal="center" vertical="center" wrapText="1"/>
    </xf>
    <xf numFmtId="0" fontId="15" fillId="0" borderId="20" xfId="0" applyFont="1" applyBorder="1" applyAlignment="1">
      <alignment horizontal="center" vertical="center" wrapText="1"/>
    </xf>
    <xf numFmtId="0" fontId="13" fillId="3" borderId="19"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11" fillId="0" borderId="11" xfId="0" quotePrefix="1" applyFont="1" applyFill="1" applyBorder="1" applyAlignment="1">
      <alignment horizontal="center" vertical="center" wrapText="1"/>
    </xf>
    <xf numFmtId="0" fontId="11" fillId="0" borderId="20" xfId="0" quotePrefix="1"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1" xfId="0" applyFont="1" applyFill="1" applyBorder="1" applyAlignment="1">
      <alignment horizontal="center" vertical="center" wrapText="1"/>
    </xf>
    <xf numFmtId="1" fontId="13" fillId="0" borderId="13" xfId="1" applyNumberFormat="1" applyFont="1" applyBorder="1" applyAlignment="1">
      <alignment horizontal="center" vertical="center" wrapText="1"/>
    </xf>
    <xf numFmtId="1" fontId="13" fillId="0" borderId="19" xfId="1" applyNumberFormat="1" applyFont="1" applyBorder="1" applyAlignment="1">
      <alignment horizontal="center" vertical="center" wrapText="1"/>
    </xf>
    <xf numFmtId="1" fontId="13" fillId="0" borderId="16" xfId="1" applyNumberFormat="1" applyFont="1" applyBorder="1" applyAlignment="1">
      <alignment horizontal="center" vertical="center" wrapText="1"/>
    </xf>
    <xf numFmtId="1" fontId="13" fillId="0" borderId="21" xfId="1" applyNumberFormat="1" applyFont="1" applyBorder="1" applyAlignment="1">
      <alignment horizontal="center" vertical="center" wrapText="1"/>
    </xf>
    <xf numFmtId="0" fontId="12" fillId="3" borderId="2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3" fillId="0" borderId="16" xfId="0" quotePrefix="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3" fillId="0" borderId="21" xfId="0" quotePrefix="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3" fillId="0" borderId="27"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3" borderId="19" xfId="0" quotePrefix="1"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19" xfId="0" applyFont="1" applyBorder="1" applyAlignment="1">
      <alignment horizontal="center" vertical="center" wrapText="1"/>
    </xf>
    <xf numFmtId="0" fontId="11" fillId="6" borderId="20" xfId="0" applyFont="1" applyFill="1" applyBorder="1" applyAlignment="1">
      <alignment horizontal="center" vertical="center" wrapText="1"/>
    </xf>
    <xf numFmtId="0" fontId="12" fillId="6" borderId="19" xfId="0" applyFont="1" applyFill="1" applyBorder="1" applyAlignment="1">
      <alignment horizontal="center" vertical="center" wrapText="1"/>
    </xf>
    <xf numFmtId="0" fontId="13" fillId="6" borderId="19" xfId="0" applyFont="1" applyFill="1" applyBorder="1" applyAlignment="1">
      <alignment horizontal="center" vertical="center" wrapText="1"/>
    </xf>
    <xf numFmtId="0" fontId="13" fillId="6" borderId="19" xfId="0" quotePrefix="1" applyFont="1" applyFill="1" applyBorder="1" applyAlignment="1">
      <alignment horizontal="center" vertical="center" wrapText="1"/>
    </xf>
    <xf numFmtId="1" fontId="13" fillId="6" borderId="19" xfId="1" applyNumberFormat="1"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1" fontId="13" fillId="6" borderId="16" xfId="1"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13" fillId="3" borderId="21"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3" borderId="19" xfId="0" quotePrefix="1"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3" fillId="3" borderId="23" xfId="0" quotePrefix="1"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164" fontId="7" fillId="0" borderId="0" xfId="1" applyNumberFormat="1" applyFont="1" applyBorder="1" applyAlignment="1">
      <alignment horizontal="center" vertical="center"/>
    </xf>
    <xf numFmtId="0" fontId="5" fillId="3" borderId="0" xfId="0" applyFont="1" applyFill="1" applyBorder="1" applyAlignment="1">
      <alignment horizontal="center" vertical="center" wrapText="1"/>
    </xf>
    <xf numFmtId="0" fontId="10" fillId="3" borderId="8" xfId="1" applyNumberFormat="1" applyFont="1" applyFill="1" applyBorder="1" applyAlignment="1">
      <alignment horizontal="center" vertical="center"/>
    </xf>
    <xf numFmtId="0" fontId="5" fillId="0" borderId="0" xfId="0" applyFont="1" applyBorder="1" applyAlignment="1">
      <alignment vertical="center"/>
    </xf>
    <xf numFmtId="0" fontId="5" fillId="3" borderId="0" xfId="0" applyFont="1" applyFill="1" applyBorder="1" applyAlignment="1">
      <alignment vertical="center"/>
    </xf>
    <xf numFmtId="164" fontId="5" fillId="2" borderId="40" xfId="1" applyNumberFormat="1" applyFont="1" applyFill="1" applyBorder="1" applyAlignment="1">
      <alignment horizontal="center" vertical="center"/>
    </xf>
    <xf numFmtId="1" fontId="13" fillId="3" borderId="21" xfId="1" applyNumberFormat="1" applyFont="1" applyFill="1" applyBorder="1" applyAlignment="1">
      <alignment horizontal="center" vertical="center" wrapText="1"/>
    </xf>
    <xf numFmtId="1" fontId="13" fillId="3" borderId="16" xfId="1" applyNumberFormat="1" applyFont="1" applyFill="1" applyBorder="1" applyAlignment="1">
      <alignment horizontal="center" vertical="center" wrapText="1"/>
    </xf>
    <xf numFmtId="1" fontId="13" fillId="3" borderId="27" xfId="1" applyNumberFormat="1" applyFont="1" applyFill="1" applyBorder="1" applyAlignment="1">
      <alignment horizontal="center" vertical="center" wrapText="1"/>
    </xf>
    <xf numFmtId="0" fontId="13" fillId="3" borderId="21" xfId="0" quotePrefix="1" applyFont="1" applyFill="1" applyBorder="1" applyAlignment="1">
      <alignment horizontal="center" vertical="center" wrapText="1"/>
    </xf>
    <xf numFmtId="0" fontId="13" fillId="3" borderId="16" xfId="0" quotePrefix="1" applyFont="1" applyFill="1" applyBorder="1" applyAlignment="1">
      <alignment horizontal="center" vertical="center" wrapText="1"/>
    </xf>
    <xf numFmtId="0" fontId="13" fillId="3" borderId="27" xfId="0" quotePrefix="1"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3" fillId="3" borderId="19" xfId="0" quotePrefix="1"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0" xfId="0" applyFont="1" applyFill="1" applyBorder="1" applyAlignment="1">
      <alignment horizontal="center" vertical="center" wrapText="1"/>
    </xf>
    <xf numFmtId="1" fontId="11" fillId="2" borderId="4" xfId="1" applyNumberFormat="1" applyFont="1" applyFill="1" applyBorder="1" applyAlignment="1">
      <alignment horizontal="center" vertical="center" wrapText="1"/>
    </xf>
    <xf numFmtId="1" fontId="11" fillId="2" borderId="29" xfId="1" applyNumberFormat="1" applyFont="1" applyFill="1" applyBorder="1" applyAlignment="1">
      <alignment horizontal="center" vertical="center" wrapText="1"/>
    </xf>
    <xf numFmtId="1" fontId="9" fillId="2" borderId="4" xfId="1" applyNumberFormat="1" applyFont="1" applyFill="1" applyBorder="1" applyAlignment="1">
      <alignment horizontal="center" vertical="center" wrapText="1"/>
    </xf>
    <xf numFmtId="1" fontId="9" fillId="2" borderId="29" xfId="1" applyNumberFormat="1" applyFont="1" applyFill="1" applyBorder="1" applyAlignment="1">
      <alignment horizontal="center" vertical="center" wrapText="1"/>
    </xf>
    <xf numFmtId="1" fontId="13" fillId="3" borderId="19" xfId="1" applyNumberFormat="1" applyFont="1" applyFill="1" applyBorder="1" applyAlignment="1">
      <alignment horizontal="center" vertical="center" wrapText="1"/>
    </xf>
    <xf numFmtId="1" fontId="13" fillId="3" borderId="13" xfId="1" applyNumberFormat="1" applyFont="1" applyFill="1" applyBorder="1" applyAlignment="1">
      <alignment horizontal="center" vertical="center" wrapText="1"/>
    </xf>
    <xf numFmtId="0" fontId="13" fillId="3" borderId="13" xfId="0" quotePrefix="1" applyFont="1" applyFill="1" applyBorder="1" applyAlignment="1">
      <alignment horizontal="center" vertical="center" wrapText="1"/>
    </xf>
    <xf numFmtId="0" fontId="13" fillId="3" borderId="23"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3" fillId="3" borderId="23" xfId="0" quotePrefix="1" applyFont="1" applyFill="1" applyBorder="1" applyAlignment="1">
      <alignment horizontal="center" vertical="center" wrapText="1"/>
    </xf>
    <xf numFmtId="1" fontId="13" fillId="3" borderId="23" xfId="1" applyNumberFormat="1" applyFont="1" applyFill="1" applyBorder="1" applyAlignment="1">
      <alignment horizontal="center" vertical="center" wrapText="1"/>
    </xf>
    <xf numFmtId="0" fontId="12" fillId="3" borderId="19" xfId="0" quotePrefix="1" applyFont="1" applyFill="1" applyBorder="1" applyAlignment="1">
      <alignment horizontal="center" vertical="center" wrapText="1"/>
    </xf>
    <xf numFmtId="0" fontId="12" fillId="3" borderId="23" xfId="0" quotePrefix="1" applyFont="1" applyFill="1" applyBorder="1" applyAlignment="1">
      <alignment horizontal="center" vertical="center" wrapText="1"/>
    </xf>
    <xf numFmtId="0" fontId="12" fillId="3" borderId="13" xfId="0" quotePrefix="1" applyFont="1" applyFill="1" applyBorder="1" applyAlignment="1">
      <alignment horizontal="center" vertical="center" wrapText="1"/>
    </xf>
    <xf numFmtId="1" fontId="13" fillId="0" borderId="13" xfId="1" applyNumberFormat="1" applyFont="1" applyBorder="1" applyAlignment="1">
      <alignment horizontal="center" vertical="center" wrapText="1"/>
    </xf>
    <xf numFmtId="1" fontId="13" fillId="0" borderId="19" xfId="1" applyNumberFormat="1" applyFont="1" applyBorder="1" applyAlignment="1">
      <alignment horizontal="center" vertical="center" wrapText="1"/>
    </xf>
    <xf numFmtId="0" fontId="13" fillId="0" borderId="13" xfId="0" applyFont="1" applyBorder="1" applyAlignment="1">
      <alignment horizontal="center" vertical="center" wrapText="1"/>
    </xf>
    <xf numFmtId="0" fontId="13" fillId="0" borderId="19" xfId="0" applyFont="1" applyBorder="1" applyAlignment="1">
      <alignment horizontal="center" vertical="center" wrapText="1"/>
    </xf>
    <xf numFmtId="0" fontId="12" fillId="0" borderId="13" xfId="0" quotePrefix="1" applyFont="1" applyBorder="1" applyAlignment="1">
      <alignment horizontal="center" vertical="center" wrapText="1"/>
    </xf>
    <xf numFmtId="0" fontId="12" fillId="0" borderId="19" xfId="0" quotePrefix="1" applyFont="1" applyBorder="1" applyAlignment="1">
      <alignment horizontal="center" vertical="center" wrapText="1"/>
    </xf>
    <xf numFmtId="0" fontId="13" fillId="0" borderId="13" xfId="0" quotePrefix="1" applyFont="1" applyBorder="1" applyAlignment="1">
      <alignment horizontal="center" vertical="center" wrapText="1"/>
    </xf>
    <xf numFmtId="0" fontId="13" fillId="0" borderId="19" xfId="0" quotePrefix="1" applyFont="1" applyBorder="1" applyAlignment="1">
      <alignment horizontal="center" vertical="center" wrapText="1"/>
    </xf>
    <xf numFmtId="0" fontId="11" fillId="0" borderId="30" xfId="0" applyFont="1" applyBorder="1" applyAlignment="1">
      <alignment horizontal="center" vertical="center" wrapText="1"/>
    </xf>
    <xf numFmtId="0" fontId="11" fillId="0" borderId="18"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16" xfId="0" applyFont="1" applyBorder="1" applyAlignment="1">
      <alignment horizontal="center" vertical="center" wrapText="1"/>
    </xf>
    <xf numFmtId="0" fontId="13" fillId="3" borderId="31" xfId="0" applyFont="1" applyFill="1" applyBorder="1" applyAlignment="1">
      <alignment horizontal="center" vertical="center" wrapText="1"/>
    </xf>
    <xf numFmtId="0" fontId="13" fillId="0" borderId="31" xfId="0" quotePrefix="1" applyFont="1" applyBorder="1" applyAlignment="1">
      <alignment horizontal="center" vertical="center" wrapText="1"/>
    </xf>
    <xf numFmtId="0" fontId="13" fillId="0" borderId="16" xfId="0" quotePrefix="1" applyFont="1" applyBorder="1" applyAlignment="1">
      <alignment horizontal="center" vertical="center" wrapText="1"/>
    </xf>
    <xf numFmtId="0" fontId="11" fillId="0" borderId="14" xfId="0" applyFont="1" applyBorder="1" applyAlignment="1">
      <alignment horizontal="center" wrapText="1"/>
    </xf>
    <xf numFmtId="0" fontId="11" fillId="0" borderId="18" xfId="0" applyFont="1" applyBorder="1" applyAlignment="1">
      <alignment horizontal="center" wrapText="1"/>
    </xf>
    <xf numFmtId="0" fontId="12" fillId="3" borderId="21" xfId="0" quotePrefix="1" applyFont="1" applyFill="1" applyBorder="1" applyAlignment="1">
      <alignment horizontal="center" vertical="center" wrapText="1"/>
    </xf>
    <xf numFmtId="0" fontId="12" fillId="3" borderId="16" xfId="0" quotePrefix="1" applyFont="1" applyFill="1" applyBorder="1" applyAlignment="1">
      <alignment horizontal="center" vertical="center" wrapText="1"/>
    </xf>
    <xf numFmtId="0" fontId="11" fillId="0" borderId="14" xfId="0" applyFont="1" applyBorder="1" applyAlignment="1">
      <alignment horizontal="center" vertical="center" wrapText="1"/>
    </xf>
    <xf numFmtId="0" fontId="11" fillId="0" borderId="14" xfId="0" applyFont="1" applyBorder="1" applyAlignment="1">
      <alignment horizontal="center" vertical="top" wrapText="1"/>
    </xf>
    <xf numFmtId="0" fontId="11" fillId="0" borderId="18" xfId="0" applyFont="1" applyBorder="1" applyAlignment="1">
      <alignment horizontal="center" vertical="top" wrapText="1"/>
    </xf>
    <xf numFmtId="0" fontId="13" fillId="3" borderId="40" xfId="0" quotePrefix="1" applyFont="1" applyFill="1" applyBorder="1" applyAlignment="1">
      <alignment horizontal="center" vertical="center" wrapText="1"/>
    </xf>
    <xf numFmtId="0" fontId="13" fillId="3" borderId="39" xfId="0" quotePrefix="1" applyFont="1" applyFill="1" applyBorder="1" applyAlignment="1">
      <alignment horizontal="center" vertical="center" wrapText="1"/>
    </xf>
    <xf numFmtId="1" fontId="13" fillId="3" borderId="14" xfId="1" applyNumberFormat="1" applyFont="1" applyFill="1" applyBorder="1" applyAlignment="1">
      <alignment horizontal="center" vertical="center" wrapText="1"/>
    </xf>
    <xf numFmtId="1" fontId="13" fillId="3" borderId="18" xfId="1" applyNumberFormat="1" applyFont="1" applyFill="1" applyBorder="1" applyAlignment="1">
      <alignment horizontal="center" vertical="center" wrapText="1"/>
    </xf>
    <xf numFmtId="0" fontId="13" fillId="3" borderId="25" xfId="0" quotePrefix="1" applyFont="1" applyFill="1" applyBorder="1" applyAlignment="1">
      <alignment horizontal="center" vertical="center" wrapText="1"/>
    </xf>
    <xf numFmtId="1" fontId="13" fillId="0" borderId="19" xfId="1" applyNumberFormat="1"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3" fillId="0" borderId="21" xfId="0" quotePrefix="1" applyFont="1" applyFill="1" applyBorder="1" applyAlignment="1">
      <alignment horizontal="center" vertical="center" wrapText="1"/>
    </xf>
    <xf numFmtId="0" fontId="13" fillId="0" borderId="16" xfId="0" quotePrefix="1" applyFont="1" applyFill="1" applyBorder="1" applyAlignment="1">
      <alignment horizontal="center" vertical="center" wrapText="1"/>
    </xf>
    <xf numFmtId="0" fontId="13" fillId="0" borderId="40" xfId="0" quotePrefix="1" applyFont="1" applyFill="1" applyBorder="1" applyAlignment="1">
      <alignment horizontal="center" vertical="center" wrapText="1"/>
    </xf>
    <xf numFmtId="0" fontId="13" fillId="0" borderId="25" xfId="0" quotePrefix="1"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38" xfId="0" quotePrefix="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1" fontId="13" fillId="0" borderId="13"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2" fillId="0" borderId="13" xfId="0" quotePrefix="1"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3" fillId="0" borderId="13" xfId="0" quotePrefix="1" applyFont="1" applyFill="1" applyBorder="1" applyAlignment="1">
      <alignment horizontal="center" vertical="center" wrapText="1"/>
    </xf>
    <xf numFmtId="0" fontId="13" fillId="0" borderId="19" xfId="0" quotePrefix="1" applyFont="1" applyFill="1" applyBorder="1" applyAlignment="1">
      <alignment horizontal="center" vertical="center" wrapText="1"/>
    </xf>
    <xf numFmtId="1" fontId="13" fillId="0" borderId="13" xfId="1" quotePrefix="1" applyNumberFormat="1" applyFont="1" applyFill="1" applyBorder="1" applyAlignment="1">
      <alignment horizontal="center" vertical="center" wrapText="1"/>
    </xf>
    <xf numFmtId="0" fontId="12" fillId="0" borderId="19" xfId="0" quotePrefix="1" applyFont="1" applyFill="1" applyBorder="1" applyAlignment="1">
      <alignment horizontal="center" vertical="center" wrapText="1"/>
    </xf>
    <xf numFmtId="0" fontId="13" fillId="6" borderId="21"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3" fillId="6" borderId="21" xfId="0" quotePrefix="1" applyFont="1" applyFill="1" applyBorder="1" applyAlignment="1">
      <alignment horizontal="center" vertical="center" wrapText="1"/>
    </xf>
    <xf numFmtId="0" fontId="13" fillId="6" borderId="16" xfId="0" quotePrefix="1" applyFont="1" applyFill="1" applyBorder="1" applyAlignment="1">
      <alignment horizontal="center" vertical="center" wrapText="1"/>
    </xf>
    <xf numFmtId="1" fontId="13" fillId="0" borderId="21" xfId="1" applyNumberFormat="1" applyFont="1" applyFill="1" applyBorder="1" applyAlignment="1">
      <alignment horizontal="center" vertical="center" wrapText="1"/>
    </xf>
    <xf numFmtId="1" fontId="13" fillId="0" borderId="27" xfId="1" applyNumberFormat="1" applyFont="1" applyFill="1" applyBorder="1" applyAlignment="1">
      <alignment horizontal="center" vertical="center" wrapText="1"/>
    </xf>
    <xf numFmtId="1" fontId="13" fillId="0" borderId="16" xfId="1" applyNumberFormat="1" applyFont="1" applyFill="1" applyBorder="1" applyAlignment="1">
      <alignment horizontal="center" vertical="center" wrapText="1"/>
    </xf>
    <xf numFmtId="0" fontId="13" fillId="0" borderId="27" xfId="0" quotePrefix="1"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3" fillId="0" borderId="40" xfId="0" quotePrefix="1" applyFont="1" applyBorder="1" applyAlignment="1">
      <alignment horizontal="center" vertical="center" wrapText="1"/>
    </xf>
    <xf numFmtId="0" fontId="13" fillId="0" borderId="25" xfId="0" quotePrefix="1" applyFont="1" applyBorder="1" applyAlignment="1">
      <alignment horizontal="center" vertical="center" wrapText="1"/>
    </xf>
    <xf numFmtId="0" fontId="13" fillId="0" borderId="38" xfId="0" quotePrefix="1" applyFont="1" applyBorder="1" applyAlignment="1">
      <alignment horizontal="center" vertical="center" wrapText="1"/>
    </xf>
    <xf numFmtId="1" fontId="13" fillId="0" borderId="30" xfId="1" applyNumberFormat="1" applyFont="1" applyBorder="1" applyAlignment="1">
      <alignment horizontal="center" vertical="center" wrapText="1"/>
    </xf>
    <xf numFmtId="1" fontId="13" fillId="0" borderId="18" xfId="1" applyNumberFormat="1" applyFont="1" applyBorder="1" applyAlignment="1">
      <alignment horizontal="center" vertical="center" wrapText="1"/>
    </xf>
    <xf numFmtId="1" fontId="13" fillId="0" borderId="31" xfId="1" applyNumberFormat="1" applyFont="1" applyBorder="1" applyAlignment="1">
      <alignment horizontal="center" vertical="center" wrapText="1"/>
    </xf>
    <xf numFmtId="1" fontId="13" fillId="0" borderId="16" xfId="1" applyNumberFormat="1" applyFont="1" applyBorder="1" applyAlignment="1">
      <alignment horizontal="center" vertical="center" wrapText="1"/>
    </xf>
    <xf numFmtId="1" fontId="13" fillId="0" borderId="37" xfId="1" applyNumberFormat="1" applyFont="1" applyBorder="1" applyAlignment="1">
      <alignment horizontal="center" vertical="center" wrapText="1"/>
    </xf>
    <xf numFmtId="1" fontId="13" fillId="0" borderId="42" xfId="1" applyNumberFormat="1" applyFont="1" applyBorder="1" applyAlignment="1">
      <alignment horizontal="center" vertical="center" wrapText="1"/>
    </xf>
    <xf numFmtId="1" fontId="13" fillId="0" borderId="21" xfId="1" applyNumberFormat="1" applyFont="1" applyBorder="1" applyAlignment="1">
      <alignment horizontal="center" vertical="center" wrapText="1"/>
    </xf>
    <xf numFmtId="0" fontId="9" fillId="2" borderId="9"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0" borderId="18" xfId="0" applyFont="1" applyBorder="1" applyAlignment="1">
      <alignment horizontal="center" vertical="center" wrapText="1"/>
    </xf>
    <xf numFmtId="1" fontId="13" fillId="0" borderId="14" xfId="1" applyNumberFormat="1" applyFont="1" applyBorder="1" applyAlignment="1">
      <alignment horizontal="center" vertical="center" wrapText="1"/>
    </xf>
    <xf numFmtId="0" fontId="12" fillId="0" borderId="31" xfId="0" quotePrefix="1" applyFont="1" applyBorder="1" applyAlignment="1">
      <alignment horizontal="center" vertical="center" wrapText="1"/>
    </xf>
    <xf numFmtId="0" fontId="12" fillId="0" borderId="16" xfId="0" quotePrefix="1" applyFont="1" applyBorder="1" applyAlignment="1">
      <alignment horizontal="center" vertical="center" wrapText="1"/>
    </xf>
    <xf numFmtId="0" fontId="13" fillId="0" borderId="21" xfId="0" applyFont="1" applyBorder="1" applyAlignment="1">
      <alignment horizontal="center" vertical="center" wrapText="1"/>
    </xf>
    <xf numFmtId="0" fontId="15" fillId="0" borderId="14" xfId="0" applyFont="1" applyBorder="1" applyAlignment="1">
      <alignment horizontal="center" vertical="center" wrapText="1"/>
    </xf>
    <xf numFmtId="1" fontId="13" fillId="0" borderId="27" xfId="1" applyNumberFormat="1" applyFont="1" applyBorder="1" applyAlignment="1">
      <alignment horizontal="center" vertical="center" wrapText="1"/>
    </xf>
    <xf numFmtId="0" fontId="12" fillId="0" borderId="21" xfId="0" quotePrefix="1" applyFont="1" applyBorder="1" applyAlignment="1">
      <alignment horizontal="center" vertical="center" wrapText="1"/>
    </xf>
    <xf numFmtId="0" fontId="12" fillId="0" borderId="42" xfId="0" quotePrefix="1" applyFont="1" applyBorder="1" applyAlignment="1">
      <alignment horizontal="center" vertical="center" wrapText="1"/>
    </xf>
    <xf numFmtId="1" fontId="13" fillId="0" borderId="26" xfId="1" applyNumberFormat="1" applyFont="1" applyBorder="1" applyAlignment="1">
      <alignment horizontal="center" vertical="center" wrapText="1"/>
    </xf>
    <xf numFmtId="0" fontId="13" fillId="0" borderId="39" xfId="0" quotePrefix="1" applyFont="1" applyBorder="1" applyAlignment="1">
      <alignment horizontal="center" vertical="center" wrapText="1"/>
    </xf>
    <xf numFmtId="0" fontId="13" fillId="0" borderId="42" xfId="0" applyFont="1" applyBorder="1" applyAlignment="1">
      <alignment horizontal="center" vertical="center" wrapText="1"/>
    </xf>
    <xf numFmtId="0" fontId="13" fillId="0" borderId="27" xfId="0" applyFont="1" applyBorder="1" applyAlignment="1">
      <alignment horizontal="center" vertical="center" wrapText="1"/>
    </xf>
    <xf numFmtId="0" fontId="12" fillId="0" borderId="27" xfId="0" quotePrefix="1" applyFont="1" applyBorder="1" applyAlignment="1">
      <alignment horizontal="center" vertical="center" wrapText="1"/>
    </xf>
    <xf numFmtId="0" fontId="13" fillId="0" borderId="23" xfId="0" applyFont="1" applyFill="1" applyBorder="1" applyAlignment="1">
      <alignment horizontal="center" vertical="center" wrapText="1"/>
    </xf>
    <xf numFmtId="0" fontId="13" fillId="0" borderId="23" xfId="0" quotePrefix="1" applyFont="1" applyFill="1" applyBorder="1" applyAlignment="1">
      <alignment horizontal="center" vertical="center" wrapText="1"/>
    </xf>
    <xf numFmtId="1" fontId="13" fillId="0" borderId="23" xfId="1" applyNumberFormat="1" applyFont="1" applyFill="1" applyBorder="1" applyAlignment="1">
      <alignment horizontal="center" vertical="center" wrapText="1"/>
    </xf>
    <xf numFmtId="1" fontId="13" fillId="0" borderId="5" xfId="1" applyNumberFormat="1" applyFont="1" applyFill="1" applyBorder="1" applyAlignment="1">
      <alignment horizontal="center" vertical="center" wrapText="1"/>
    </xf>
    <xf numFmtId="0" fontId="2" fillId="0" borderId="0" xfId="0" applyFont="1" applyBorder="1" applyAlignment="1">
      <alignment horizontal="center" vertical="center" wrapText="1"/>
    </xf>
    <xf numFmtId="0" fontId="13" fillId="0" borderId="31" xfId="0" quotePrefix="1" applyFont="1" applyFill="1" applyBorder="1" applyAlignment="1">
      <alignment horizontal="center" vertical="center" wrapText="1"/>
    </xf>
    <xf numFmtId="1" fontId="13" fillId="0" borderId="31" xfId="1" applyNumberFormat="1" applyFont="1" applyFill="1" applyBorder="1" applyAlignment="1">
      <alignment horizontal="center" vertical="center" wrapText="1"/>
    </xf>
    <xf numFmtId="0" fontId="12" fillId="3" borderId="19" xfId="0" applyFont="1" applyFill="1" applyBorder="1" applyAlignment="1">
      <alignment horizontal="center" vertical="center"/>
    </xf>
    <xf numFmtId="0" fontId="13" fillId="3" borderId="42" xfId="0" quotePrefix="1" applyFont="1" applyFill="1" applyBorder="1" applyAlignment="1">
      <alignment horizontal="center" vertical="center" wrapText="1"/>
    </xf>
    <xf numFmtId="1" fontId="21" fillId="0" borderId="19" xfId="2"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8" xfId="0" applyFont="1" applyBorder="1" applyAlignment="1">
      <alignment horizontal="center" vertical="center"/>
    </xf>
    <xf numFmtId="0" fontId="13" fillId="0" borderId="21" xfId="0" quotePrefix="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9" xfId="0" applyFont="1" applyBorder="1" applyAlignment="1">
      <alignment horizontal="center" vertical="center"/>
    </xf>
    <xf numFmtId="0" fontId="10" fillId="0" borderId="36" xfId="0" applyFont="1" applyFill="1" applyBorder="1" applyAlignment="1">
      <alignment horizontal="center" vertical="center"/>
    </xf>
    <xf numFmtId="0" fontId="10" fillId="0" borderId="43" xfId="0" applyFont="1" applyFill="1" applyBorder="1" applyAlignment="1">
      <alignment horizontal="center" vertical="center"/>
    </xf>
    <xf numFmtId="0" fontId="10" fillId="0" borderId="35" xfId="0" applyFont="1" applyFill="1" applyBorder="1" applyAlignment="1">
      <alignment horizontal="center" vertical="center"/>
    </xf>
    <xf numFmtId="0" fontId="10" fillId="0" borderId="44" xfId="0" applyFont="1" applyFill="1" applyBorder="1" applyAlignment="1">
      <alignment horizontal="center" vertical="center"/>
    </xf>
    <xf numFmtId="0" fontId="10" fillId="0" borderId="34" xfId="0" applyFont="1" applyFill="1" applyBorder="1" applyAlignment="1">
      <alignment horizontal="center" vertical="center"/>
    </xf>
    <xf numFmtId="0" fontId="10" fillId="0" borderId="12" xfId="0" applyFont="1" applyFill="1" applyBorder="1" applyAlignment="1">
      <alignment horizontal="center" vertical="center"/>
    </xf>
    <xf numFmtId="0" fontId="17" fillId="2" borderId="31" xfId="0" applyFont="1" applyFill="1" applyBorder="1" applyAlignment="1">
      <alignment horizontal="center" vertical="center" wrapText="1"/>
    </xf>
    <xf numFmtId="0" fontId="17" fillId="2" borderId="27"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33" xfId="0" applyFont="1" applyFill="1" applyBorder="1" applyAlignment="1">
      <alignment horizontal="center" vertical="center" wrapText="1"/>
    </xf>
    <xf numFmtId="0" fontId="17" fillId="2" borderId="28"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5" fillId="0" borderId="32" xfId="0" applyFont="1" applyBorder="1" applyAlignment="1">
      <alignment horizontal="left" vertical="center" wrapText="1"/>
    </xf>
    <xf numFmtId="0" fontId="5" fillId="0" borderId="6" xfId="0" applyFont="1" applyBorder="1" applyAlignment="1">
      <alignment horizontal="left" vertical="center" wrapText="1"/>
    </xf>
    <xf numFmtId="0" fontId="5" fillId="0" borderId="33" xfId="0" applyFont="1" applyBorder="1" applyAlignment="1">
      <alignment horizontal="left" vertical="center" wrapText="1"/>
    </xf>
    <xf numFmtId="0" fontId="5" fillId="0" borderId="10" xfId="0" applyFont="1" applyBorder="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7" fillId="2" borderId="38" xfId="0" applyFont="1" applyFill="1" applyBorder="1" applyAlignment="1">
      <alignment horizontal="center" vertical="center" wrapText="1"/>
    </xf>
    <xf numFmtId="0" fontId="17" fillId="2" borderId="39"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Border="1" applyAlignment="1">
      <alignment horizontal="left" vertical="center" wrapText="1"/>
    </xf>
    <xf numFmtId="0" fontId="10" fillId="0" borderId="0" xfId="0" applyFont="1" applyFill="1" applyBorder="1" applyAlignment="1">
      <alignment horizontal="center" vertical="center"/>
    </xf>
    <xf numFmtId="0" fontId="5" fillId="0" borderId="9" xfId="0" applyFont="1" applyBorder="1" applyAlignment="1">
      <alignment horizontal="center" vertical="center" wrapText="1"/>
    </xf>
  </cellXfs>
  <cellStyles count="3">
    <cellStyle name="Milliers" xfId="2" builtinId="3"/>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Z28"/>
  <sheetViews>
    <sheetView tabSelected="1" view="pageBreakPreview" zoomScale="70" zoomScaleNormal="70" zoomScaleSheetLayoutView="70" workbookViewId="0">
      <selection sqref="A1:L1"/>
    </sheetView>
  </sheetViews>
  <sheetFormatPr baseColWidth="10" defaultColWidth="8.88671875" defaultRowHeight="13.8" x14ac:dyDescent="0.25"/>
  <cols>
    <col min="1" max="1" width="22.88671875" style="2" customWidth="1"/>
    <col min="2" max="2" width="25.44140625" style="1" customWidth="1"/>
    <col min="3" max="3" width="25.5546875" style="1" customWidth="1"/>
    <col min="4" max="6" width="22.6640625" style="1" customWidth="1"/>
    <col min="7" max="7" width="30.33203125" style="1" customWidth="1"/>
    <col min="8" max="8" width="23" style="1" customWidth="1"/>
    <col min="9" max="9" width="23.33203125" style="1" customWidth="1"/>
    <col min="10" max="10" width="22.109375" style="1" customWidth="1"/>
    <col min="11" max="11" width="22.5546875" style="38" customWidth="1"/>
    <col min="12" max="12" width="21.5546875" style="38" customWidth="1"/>
    <col min="13" max="16384" width="8.88671875" style="1"/>
  </cols>
  <sheetData>
    <row r="1" spans="1:26" ht="187.8" customHeight="1" thickBot="1" x14ac:dyDescent="0.3">
      <c r="A1" s="291" t="s">
        <v>609</v>
      </c>
      <c r="B1" s="292"/>
      <c r="C1" s="292"/>
      <c r="D1" s="292"/>
      <c r="E1" s="292"/>
      <c r="F1" s="292"/>
      <c r="G1" s="292"/>
      <c r="H1" s="292"/>
      <c r="I1" s="292"/>
      <c r="J1" s="292"/>
      <c r="K1" s="292"/>
      <c r="L1" s="293"/>
    </row>
    <row r="2" spans="1:26" ht="31.8" customHeight="1" thickBot="1" x14ac:dyDescent="0.35">
      <c r="A2" s="294" t="s">
        <v>0</v>
      </c>
      <c r="B2" s="295"/>
      <c r="C2" s="295"/>
      <c r="D2" s="295"/>
      <c r="E2" s="295"/>
      <c r="F2" s="295"/>
      <c r="G2" s="295"/>
      <c r="H2" s="295"/>
      <c r="I2" s="295"/>
      <c r="J2" s="295"/>
      <c r="K2" s="295"/>
      <c r="L2" s="296"/>
      <c r="M2" s="4"/>
    </row>
    <row r="3" spans="1:26" ht="20.399999999999999" customHeight="1" thickBot="1" x14ac:dyDescent="0.35">
      <c r="A3" s="6"/>
      <c r="B3" s="4"/>
      <c r="C3" s="4"/>
      <c r="D3" s="4"/>
      <c r="E3" s="4"/>
      <c r="F3" s="4"/>
      <c r="G3" s="4"/>
      <c r="H3" s="4"/>
      <c r="I3" s="4"/>
      <c r="J3" s="4"/>
      <c r="K3" s="39"/>
      <c r="L3" s="39"/>
      <c r="M3" s="4"/>
    </row>
    <row r="4" spans="1:26" s="8" customFormat="1" ht="45.75" customHeight="1" thickBot="1" x14ac:dyDescent="0.4">
      <c r="A4" s="297" t="s">
        <v>597</v>
      </c>
      <c r="B4" s="299" t="s">
        <v>1</v>
      </c>
      <c r="C4" s="299"/>
      <c r="D4" s="299"/>
      <c r="E4" s="299"/>
      <c r="F4" s="300"/>
      <c r="G4" s="297" t="s">
        <v>2</v>
      </c>
      <c r="H4" s="297" t="s">
        <v>3</v>
      </c>
      <c r="I4" s="302" t="s">
        <v>336</v>
      </c>
      <c r="J4" s="297" t="s">
        <v>160</v>
      </c>
      <c r="K4" s="304" t="s">
        <v>146</v>
      </c>
      <c r="L4" s="306" t="s">
        <v>147</v>
      </c>
    </row>
    <row r="5" spans="1:26" s="8" customFormat="1" ht="57.75" customHeight="1" thickBot="1" x14ac:dyDescent="0.4">
      <c r="A5" s="298"/>
      <c r="B5" s="46" t="s">
        <v>5</v>
      </c>
      <c r="C5" s="46" t="s">
        <v>6</v>
      </c>
      <c r="D5" s="46" t="s">
        <v>7</v>
      </c>
      <c r="E5" s="46" t="s">
        <v>8</v>
      </c>
      <c r="F5" s="46" t="s">
        <v>9</v>
      </c>
      <c r="G5" s="301"/>
      <c r="H5" s="301"/>
      <c r="I5" s="303"/>
      <c r="J5" s="301"/>
      <c r="K5" s="305"/>
      <c r="L5" s="307"/>
    </row>
    <row r="6" spans="1:26" s="42" customFormat="1" ht="69.75" customHeight="1" x14ac:dyDescent="0.3">
      <c r="A6" s="60" t="s">
        <v>10</v>
      </c>
      <c r="B6" s="58" t="s">
        <v>11</v>
      </c>
      <c r="C6" s="58" t="s">
        <v>235</v>
      </c>
      <c r="D6" s="290" t="s">
        <v>13</v>
      </c>
      <c r="E6" s="289" t="s">
        <v>14</v>
      </c>
      <c r="F6" s="290" t="s">
        <v>13</v>
      </c>
      <c r="G6" s="64" t="s">
        <v>148</v>
      </c>
      <c r="H6" s="59">
        <v>55</v>
      </c>
      <c r="I6" s="59">
        <v>30</v>
      </c>
      <c r="J6" s="310">
        <v>1060</v>
      </c>
      <c r="K6" s="309">
        <v>2</v>
      </c>
      <c r="L6" s="309">
        <f>J6*K6</f>
        <v>2120</v>
      </c>
      <c r="M6" s="88"/>
      <c r="N6" s="88"/>
      <c r="O6" s="88"/>
      <c r="P6" s="88"/>
      <c r="Q6" s="88"/>
      <c r="R6" s="88"/>
      <c r="S6" s="88"/>
      <c r="T6" s="88"/>
      <c r="U6" s="88"/>
      <c r="V6" s="88"/>
      <c r="W6" s="88"/>
      <c r="X6" s="88"/>
      <c r="Y6" s="88"/>
      <c r="Z6" s="88"/>
    </row>
    <row r="7" spans="1:26" s="42" customFormat="1" ht="107.25" customHeight="1" x14ac:dyDescent="0.3">
      <c r="A7" s="61" t="s">
        <v>17</v>
      </c>
      <c r="B7" s="55" t="s">
        <v>235</v>
      </c>
      <c r="C7" s="55" t="s">
        <v>11</v>
      </c>
      <c r="D7" s="286"/>
      <c r="E7" s="287"/>
      <c r="F7" s="286"/>
      <c r="G7" s="54" t="s">
        <v>236</v>
      </c>
      <c r="H7" s="54">
        <v>55</v>
      </c>
      <c r="I7" s="54">
        <v>30</v>
      </c>
      <c r="J7" s="288"/>
      <c r="K7" s="308"/>
      <c r="L7" s="308"/>
      <c r="M7" s="88"/>
      <c r="N7" s="88"/>
      <c r="O7" s="88"/>
      <c r="P7" s="88"/>
      <c r="Q7" s="88"/>
      <c r="R7" s="88"/>
      <c r="S7" s="88"/>
      <c r="T7" s="88"/>
      <c r="U7" s="88"/>
      <c r="V7" s="88"/>
      <c r="W7" s="88"/>
      <c r="X7" s="88"/>
      <c r="Y7" s="88"/>
      <c r="Z7" s="88"/>
    </row>
    <row r="8" spans="1:26" s="42" customFormat="1" ht="52.5" customHeight="1" x14ac:dyDescent="0.3">
      <c r="A8" s="61" t="s">
        <v>18</v>
      </c>
      <c r="B8" s="55" t="s">
        <v>11</v>
      </c>
      <c r="C8" s="55" t="s">
        <v>150</v>
      </c>
      <c r="D8" s="286" t="s">
        <v>13</v>
      </c>
      <c r="E8" s="287" t="s">
        <v>14</v>
      </c>
      <c r="F8" s="286" t="s">
        <v>13</v>
      </c>
      <c r="G8" s="288" t="s">
        <v>148</v>
      </c>
      <c r="H8" s="54">
        <v>55</v>
      </c>
      <c r="I8" s="54">
        <v>30</v>
      </c>
      <c r="J8" s="288">
        <v>680</v>
      </c>
      <c r="K8" s="308">
        <v>2</v>
      </c>
      <c r="L8" s="308">
        <f t="shared" ref="L8" si="0">J8*K8</f>
        <v>1360</v>
      </c>
      <c r="M8" s="88"/>
      <c r="N8" s="88"/>
      <c r="O8" s="88"/>
      <c r="P8" s="88"/>
      <c r="Q8" s="88"/>
      <c r="R8" s="88"/>
      <c r="S8" s="88"/>
      <c r="T8" s="88"/>
      <c r="U8" s="88"/>
      <c r="V8" s="88"/>
      <c r="W8" s="88"/>
      <c r="X8" s="88"/>
      <c r="Y8" s="88"/>
      <c r="Z8" s="88"/>
    </row>
    <row r="9" spans="1:26" s="42" customFormat="1" ht="52.5" customHeight="1" x14ac:dyDescent="0.3">
      <c r="A9" s="61" t="s">
        <v>19</v>
      </c>
      <c r="B9" s="55" t="s">
        <v>150</v>
      </c>
      <c r="C9" s="55" t="s">
        <v>11</v>
      </c>
      <c r="D9" s="286"/>
      <c r="E9" s="287"/>
      <c r="F9" s="286"/>
      <c r="G9" s="288"/>
      <c r="H9" s="54">
        <v>55</v>
      </c>
      <c r="I9" s="54">
        <v>30</v>
      </c>
      <c r="J9" s="288"/>
      <c r="K9" s="308"/>
      <c r="L9" s="308"/>
      <c r="M9" s="88"/>
      <c r="N9" s="88"/>
      <c r="O9" s="88"/>
      <c r="P9" s="88"/>
      <c r="Q9" s="88"/>
      <c r="R9" s="88"/>
      <c r="S9" s="88"/>
      <c r="T9" s="88"/>
      <c r="U9" s="88"/>
      <c r="V9" s="88"/>
      <c r="W9" s="88"/>
      <c r="X9" s="88"/>
      <c r="Y9" s="88"/>
      <c r="Z9" s="88"/>
    </row>
    <row r="10" spans="1:26" s="42" customFormat="1" ht="52.5" customHeight="1" x14ac:dyDescent="0.3">
      <c r="A10" s="61" t="s">
        <v>20</v>
      </c>
      <c r="B10" s="55" t="s">
        <v>11</v>
      </c>
      <c r="C10" s="55" t="s">
        <v>24</v>
      </c>
      <c r="D10" s="286" t="s">
        <v>13</v>
      </c>
      <c r="E10" s="287" t="s">
        <v>14</v>
      </c>
      <c r="F10" s="286" t="s">
        <v>13</v>
      </c>
      <c r="G10" s="288" t="s">
        <v>148</v>
      </c>
      <c r="H10" s="54">
        <v>55</v>
      </c>
      <c r="I10" s="54">
        <v>30</v>
      </c>
      <c r="J10" s="288">
        <v>660</v>
      </c>
      <c r="K10" s="308">
        <v>2</v>
      </c>
      <c r="L10" s="308">
        <f t="shared" ref="L10" si="1">J10*K10</f>
        <v>1320</v>
      </c>
      <c r="M10" s="88"/>
      <c r="N10" s="88"/>
      <c r="O10" s="88"/>
      <c r="P10" s="88"/>
      <c r="Q10" s="88"/>
      <c r="R10" s="88"/>
      <c r="S10" s="88"/>
      <c r="T10" s="88"/>
      <c r="U10" s="88"/>
      <c r="V10" s="88"/>
      <c r="W10" s="88"/>
      <c r="X10" s="88"/>
      <c r="Y10" s="88"/>
      <c r="Z10" s="88"/>
    </row>
    <row r="11" spans="1:26" s="42" customFormat="1" ht="52.5" customHeight="1" x14ac:dyDescent="0.3">
      <c r="A11" s="61" t="s">
        <v>22</v>
      </c>
      <c r="B11" s="55" t="s">
        <v>24</v>
      </c>
      <c r="C11" s="55" t="s">
        <v>11</v>
      </c>
      <c r="D11" s="286"/>
      <c r="E11" s="287"/>
      <c r="F11" s="286"/>
      <c r="G11" s="288"/>
      <c r="H11" s="54">
        <v>55</v>
      </c>
      <c r="I11" s="54">
        <v>30</v>
      </c>
      <c r="J11" s="288"/>
      <c r="K11" s="308"/>
      <c r="L11" s="308"/>
      <c r="M11" s="88"/>
      <c r="N11" s="88"/>
      <c r="O11" s="88"/>
      <c r="P11" s="88"/>
      <c r="Q11" s="88"/>
      <c r="R11" s="88"/>
      <c r="S11" s="88"/>
      <c r="T11" s="88"/>
      <c r="U11" s="88"/>
      <c r="V11" s="88"/>
      <c r="W11" s="88"/>
      <c r="X11" s="88"/>
      <c r="Y11" s="88"/>
      <c r="Z11" s="88"/>
    </row>
    <row r="12" spans="1:26" s="42" customFormat="1" ht="52.5" customHeight="1" x14ac:dyDescent="0.3">
      <c r="A12" s="61" t="s">
        <v>161</v>
      </c>
      <c r="B12" s="55" t="s">
        <v>11</v>
      </c>
      <c r="C12" s="55" t="s">
        <v>25</v>
      </c>
      <c r="D12" s="286" t="s">
        <v>13</v>
      </c>
      <c r="E12" s="287" t="s">
        <v>14</v>
      </c>
      <c r="F12" s="286" t="s">
        <v>13</v>
      </c>
      <c r="G12" s="288" t="s">
        <v>148</v>
      </c>
      <c r="H12" s="54">
        <v>55</v>
      </c>
      <c r="I12" s="54">
        <v>30</v>
      </c>
      <c r="J12" s="288">
        <v>700</v>
      </c>
      <c r="K12" s="308">
        <v>2</v>
      </c>
      <c r="L12" s="308">
        <f t="shared" ref="L12" si="2">J12*K12</f>
        <v>1400</v>
      </c>
      <c r="M12" s="88"/>
      <c r="N12" s="88"/>
      <c r="O12" s="88"/>
      <c r="P12" s="88"/>
      <c r="Q12" s="88"/>
      <c r="R12" s="88"/>
      <c r="S12" s="88"/>
      <c r="T12" s="88"/>
      <c r="U12" s="88"/>
      <c r="V12" s="88"/>
      <c r="W12" s="88"/>
      <c r="X12" s="88"/>
      <c r="Y12" s="88"/>
      <c r="Z12" s="88"/>
    </row>
    <row r="13" spans="1:26" s="42" customFormat="1" ht="52.5" customHeight="1" x14ac:dyDescent="0.3">
      <c r="A13" s="61" t="s">
        <v>162</v>
      </c>
      <c r="B13" s="55" t="s">
        <v>25</v>
      </c>
      <c r="C13" s="55" t="s">
        <v>11</v>
      </c>
      <c r="D13" s="286"/>
      <c r="E13" s="287"/>
      <c r="F13" s="286"/>
      <c r="G13" s="288"/>
      <c r="H13" s="54">
        <v>55</v>
      </c>
      <c r="I13" s="54">
        <v>30</v>
      </c>
      <c r="J13" s="288"/>
      <c r="K13" s="308"/>
      <c r="L13" s="308"/>
      <c r="M13" s="88"/>
      <c r="N13" s="88"/>
      <c r="O13" s="88"/>
      <c r="P13" s="88"/>
      <c r="Q13" s="88"/>
      <c r="R13" s="88"/>
      <c r="S13" s="88"/>
      <c r="T13" s="88"/>
      <c r="U13" s="88"/>
      <c r="V13" s="88"/>
      <c r="W13" s="88"/>
      <c r="X13" s="88"/>
      <c r="Y13" s="88"/>
      <c r="Z13" s="88"/>
    </row>
    <row r="14" spans="1:26" s="42" customFormat="1" ht="52.5" customHeight="1" x14ac:dyDescent="0.3">
      <c r="A14" s="61" t="s">
        <v>163</v>
      </c>
      <c r="B14" s="55" t="s">
        <v>11</v>
      </c>
      <c r="C14" s="55" t="s">
        <v>29</v>
      </c>
      <c r="D14" s="286" t="s">
        <v>13</v>
      </c>
      <c r="E14" s="287" t="s">
        <v>14</v>
      </c>
      <c r="F14" s="286" t="s">
        <v>13</v>
      </c>
      <c r="G14" s="288" t="s">
        <v>148</v>
      </c>
      <c r="H14" s="54">
        <v>55</v>
      </c>
      <c r="I14" s="54">
        <v>30</v>
      </c>
      <c r="J14" s="288">
        <v>200</v>
      </c>
      <c r="K14" s="308">
        <v>2</v>
      </c>
      <c r="L14" s="308">
        <f t="shared" ref="L14" si="3">J14*K14</f>
        <v>400</v>
      </c>
      <c r="M14" s="88"/>
      <c r="N14" s="88"/>
      <c r="O14" s="88"/>
      <c r="P14" s="88"/>
      <c r="Q14" s="88"/>
      <c r="R14" s="88"/>
      <c r="S14" s="88"/>
      <c r="T14" s="88"/>
      <c r="U14" s="88"/>
      <c r="V14" s="88"/>
      <c r="W14" s="88"/>
      <c r="X14" s="88"/>
      <c r="Y14" s="88"/>
      <c r="Z14" s="88"/>
    </row>
    <row r="15" spans="1:26" s="42" customFormat="1" ht="52.5" customHeight="1" x14ac:dyDescent="0.3">
      <c r="A15" s="61" t="s">
        <v>164</v>
      </c>
      <c r="B15" s="55" t="s">
        <v>29</v>
      </c>
      <c r="C15" s="55" t="s">
        <v>11</v>
      </c>
      <c r="D15" s="286"/>
      <c r="E15" s="287"/>
      <c r="F15" s="286"/>
      <c r="G15" s="288"/>
      <c r="H15" s="54">
        <v>55</v>
      </c>
      <c r="I15" s="54">
        <v>30</v>
      </c>
      <c r="J15" s="288"/>
      <c r="K15" s="308"/>
      <c r="L15" s="308"/>
      <c r="M15" s="88"/>
      <c r="N15" s="88"/>
      <c r="O15" s="88"/>
      <c r="P15" s="88"/>
      <c r="Q15" s="88"/>
      <c r="R15" s="88"/>
      <c r="S15" s="88"/>
      <c r="T15" s="88"/>
      <c r="U15" s="88"/>
      <c r="V15" s="88"/>
      <c r="W15" s="88"/>
      <c r="X15" s="88"/>
      <c r="Y15" s="88"/>
      <c r="Z15" s="88"/>
    </row>
    <row r="16" spans="1:26" s="41" customFormat="1" ht="60" customHeight="1" x14ac:dyDescent="0.3">
      <c r="A16" s="61" t="s">
        <v>165</v>
      </c>
      <c r="B16" s="55" t="s">
        <v>11</v>
      </c>
      <c r="C16" s="55" t="s">
        <v>27</v>
      </c>
      <c r="D16" s="280" t="s">
        <v>13</v>
      </c>
      <c r="E16" s="283" t="s">
        <v>14</v>
      </c>
      <c r="F16" s="280" t="s">
        <v>13</v>
      </c>
      <c r="G16" s="277" t="s">
        <v>148</v>
      </c>
      <c r="H16" s="54">
        <v>55</v>
      </c>
      <c r="I16" s="54">
        <v>30</v>
      </c>
      <c r="J16" s="277">
        <v>140</v>
      </c>
      <c r="K16" s="274">
        <v>2</v>
      </c>
      <c r="L16" s="274">
        <f>J16*K16</f>
        <v>280</v>
      </c>
      <c r="M16" s="88"/>
      <c r="N16" s="88"/>
      <c r="O16" s="88"/>
      <c r="P16" s="88"/>
      <c r="Q16" s="88"/>
      <c r="R16" s="88"/>
      <c r="S16" s="88"/>
      <c r="T16" s="88"/>
      <c r="U16" s="88"/>
      <c r="V16" s="88"/>
      <c r="W16" s="88"/>
      <c r="X16" s="88"/>
      <c r="Y16" s="88"/>
      <c r="Z16" s="88"/>
    </row>
    <row r="17" spans="1:26" s="41" customFormat="1" ht="60" customHeight="1" x14ac:dyDescent="0.3">
      <c r="A17" s="103" t="s">
        <v>166</v>
      </c>
      <c r="B17" s="104" t="s">
        <v>27</v>
      </c>
      <c r="C17" s="104" t="s">
        <v>11</v>
      </c>
      <c r="D17" s="281"/>
      <c r="E17" s="284"/>
      <c r="F17" s="281"/>
      <c r="G17" s="278"/>
      <c r="H17" s="105">
        <v>55</v>
      </c>
      <c r="I17" s="105">
        <v>30</v>
      </c>
      <c r="J17" s="278"/>
      <c r="K17" s="275"/>
      <c r="L17" s="275"/>
      <c r="M17" s="88"/>
      <c r="N17" s="88"/>
      <c r="O17" s="88"/>
      <c r="P17" s="88"/>
      <c r="Q17" s="88"/>
      <c r="R17" s="88"/>
      <c r="S17" s="88"/>
      <c r="T17" s="88"/>
      <c r="U17" s="88"/>
      <c r="V17" s="88"/>
      <c r="W17" s="88"/>
      <c r="X17" s="88"/>
      <c r="Y17" s="88"/>
      <c r="Z17" s="88"/>
    </row>
    <row r="18" spans="1:26" s="41" customFormat="1" ht="60" customHeight="1" x14ac:dyDescent="0.3">
      <c r="A18" s="103" t="s">
        <v>237</v>
      </c>
      <c r="B18" s="138" t="s">
        <v>11</v>
      </c>
      <c r="C18" s="138" t="s">
        <v>12</v>
      </c>
      <c r="D18" s="280" t="s">
        <v>13</v>
      </c>
      <c r="E18" s="283" t="s">
        <v>14</v>
      </c>
      <c r="F18" s="280" t="s">
        <v>13</v>
      </c>
      <c r="G18" s="277" t="s">
        <v>148</v>
      </c>
      <c r="H18" s="105">
        <v>55</v>
      </c>
      <c r="I18" s="280">
        <v>30</v>
      </c>
      <c r="J18" s="277">
        <v>1164</v>
      </c>
      <c r="K18" s="274">
        <v>2</v>
      </c>
      <c r="L18" s="274">
        <f>J18*K18</f>
        <v>2328</v>
      </c>
      <c r="M18" s="88"/>
      <c r="N18" s="88"/>
      <c r="O18" s="88"/>
      <c r="P18" s="88"/>
      <c r="Q18" s="88"/>
      <c r="R18" s="88"/>
      <c r="S18" s="88"/>
      <c r="T18" s="88"/>
      <c r="U18" s="88"/>
      <c r="V18" s="88"/>
      <c r="W18" s="88"/>
      <c r="X18" s="88"/>
      <c r="Y18" s="88"/>
      <c r="Z18" s="88"/>
    </row>
    <row r="19" spans="1:26" s="41" customFormat="1" ht="60" customHeight="1" x14ac:dyDescent="0.3">
      <c r="A19" s="103" t="s">
        <v>238</v>
      </c>
      <c r="B19" s="138" t="s">
        <v>12</v>
      </c>
      <c r="C19" s="138" t="s">
        <v>11</v>
      </c>
      <c r="D19" s="281"/>
      <c r="E19" s="284"/>
      <c r="F19" s="281"/>
      <c r="G19" s="278"/>
      <c r="H19" s="105">
        <v>55</v>
      </c>
      <c r="I19" s="281"/>
      <c r="J19" s="278"/>
      <c r="K19" s="275"/>
      <c r="L19" s="275"/>
      <c r="M19" s="88"/>
      <c r="N19" s="88"/>
      <c r="O19" s="88"/>
      <c r="P19" s="88"/>
      <c r="Q19" s="88"/>
      <c r="R19" s="88"/>
      <c r="S19" s="88"/>
      <c r="T19" s="88"/>
      <c r="U19" s="88"/>
      <c r="V19" s="88"/>
      <c r="W19" s="88"/>
      <c r="X19" s="88"/>
      <c r="Y19" s="88"/>
      <c r="Z19" s="88"/>
    </row>
    <row r="20" spans="1:26" s="41" customFormat="1" ht="60" customHeight="1" x14ac:dyDescent="0.3">
      <c r="A20" s="103" t="s">
        <v>239</v>
      </c>
      <c r="B20" s="138" t="s">
        <v>11</v>
      </c>
      <c r="C20" s="138" t="s">
        <v>247</v>
      </c>
      <c r="D20" s="280" t="s">
        <v>13</v>
      </c>
      <c r="E20" s="283" t="s">
        <v>14</v>
      </c>
      <c r="F20" s="280" t="s">
        <v>13</v>
      </c>
      <c r="G20" s="277" t="s">
        <v>148</v>
      </c>
      <c r="H20" s="105">
        <v>55</v>
      </c>
      <c r="I20" s="280">
        <v>30</v>
      </c>
      <c r="J20" s="277">
        <v>1094</v>
      </c>
      <c r="K20" s="274">
        <v>2</v>
      </c>
      <c r="L20" s="274">
        <f>J20*K20</f>
        <v>2188</v>
      </c>
      <c r="M20" s="88"/>
      <c r="N20" s="88"/>
      <c r="O20" s="88"/>
      <c r="P20" s="88"/>
      <c r="Q20" s="88"/>
      <c r="R20" s="88"/>
      <c r="S20" s="88"/>
      <c r="T20" s="88"/>
      <c r="U20" s="88"/>
      <c r="V20" s="88"/>
      <c r="W20" s="88"/>
      <c r="X20" s="88"/>
      <c r="Y20" s="88"/>
      <c r="Z20" s="88"/>
    </row>
    <row r="21" spans="1:26" s="41" customFormat="1" ht="60" customHeight="1" x14ac:dyDescent="0.3">
      <c r="A21" s="103" t="s">
        <v>240</v>
      </c>
      <c r="B21" s="138" t="s">
        <v>247</v>
      </c>
      <c r="C21" s="138" t="s">
        <v>11</v>
      </c>
      <c r="D21" s="281"/>
      <c r="E21" s="284"/>
      <c r="F21" s="281"/>
      <c r="G21" s="278"/>
      <c r="H21" s="105">
        <v>55</v>
      </c>
      <c r="I21" s="281"/>
      <c r="J21" s="278"/>
      <c r="K21" s="275"/>
      <c r="L21" s="275"/>
      <c r="M21" s="88"/>
      <c r="N21" s="88"/>
      <c r="O21" s="88"/>
      <c r="P21" s="88"/>
      <c r="Q21" s="88"/>
      <c r="R21" s="88"/>
      <c r="S21" s="88"/>
      <c r="T21" s="88"/>
      <c r="U21" s="88"/>
      <c r="V21" s="88"/>
      <c r="W21" s="88"/>
      <c r="X21" s="88"/>
      <c r="Y21" s="88"/>
      <c r="Z21" s="88"/>
    </row>
    <row r="22" spans="1:26" s="41" customFormat="1" ht="60" customHeight="1" x14ac:dyDescent="0.3">
      <c r="A22" s="103" t="s">
        <v>241</v>
      </c>
      <c r="B22" s="138" t="s">
        <v>11</v>
      </c>
      <c r="C22" s="138" t="s">
        <v>248</v>
      </c>
      <c r="D22" s="280" t="s">
        <v>13</v>
      </c>
      <c r="E22" s="283" t="s">
        <v>14</v>
      </c>
      <c r="F22" s="280" t="s">
        <v>13</v>
      </c>
      <c r="G22" s="277" t="s">
        <v>148</v>
      </c>
      <c r="H22" s="105">
        <v>55</v>
      </c>
      <c r="I22" s="280">
        <v>30</v>
      </c>
      <c r="J22" s="277">
        <v>956</v>
      </c>
      <c r="K22" s="274">
        <v>2</v>
      </c>
      <c r="L22" s="274">
        <f>J22*K22</f>
        <v>1912</v>
      </c>
      <c r="M22" s="88"/>
      <c r="N22" s="88"/>
      <c r="O22" s="88"/>
      <c r="P22" s="88"/>
      <c r="Q22" s="88"/>
      <c r="R22" s="88"/>
      <c r="S22" s="88"/>
      <c r="T22" s="88"/>
      <c r="U22" s="88"/>
      <c r="V22" s="88"/>
      <c r="W22" s="88"/>
      <c r="X22" s="88"/>
      <c r="Y22" s="88"/>
      <c r="Z22" s="88"/>
    </row>
    <row r="23" spans="1:26" s="41" customFormat="1" ht="60" customHeight="1" x14ac:dyDescent="0.3">
      <c r="A23" s="103" t="s">
        <v>242</v>
      </c>
      <c r="B23" s="138" t="s">
        <v>248</v>
      </c>
      <c r="C23" s="138" t="s">
        <v>11</v>
      </c>
      <c r="D23" s="281"/>
      <c r="E23" s="284"/>
      <c r="F23" s="281"/>
      <c r="G23" s="278"/>
      <c r="H23" s="105">
        <v>55</v>
      </c>
      <c r="I23" s="281"/>
      <c r="J23" s="278"/>
      <c r="K23" s="275"/>
      <c r="L23" s="275"/>
      <c r="M23" s="88"/>
      <c r="N23" s="88"/>
      <c r="O23" s="88"/>
      <c r="P23" s="88"/>
      <c r="Q23" s="88"/>
      <c r="R23" s="88"/>
      <c r="S23" s="88"/>
      <c r="T23" s="88"/>
      <c r="U23" s="88"/>
      <c r="V23" s="88"/>
      <c r="W23" s="88"/>
      <c r="X23" s="88"/>
      <c r="Y23" s="88"/>
      <c r="Z23" s="88"/>
    </row>
    <row r="24" spans="1:26" s="41" customFormat="1" ht="60" customHeight="1" x14ac:dyDescent="0.3">
      <c r="A24" s="103" t="s">
        <v>243</v>
      </c>
      <c r="B24" s="138" t="s">
        <v>11</v>
      </c>
      <c r="C24" s="138" t="s">
        <v>249</v>
      </c>
      <c r="D24" s="280" t="s">
        <v>13</v>
      </c>
      <c r="E24" s="283" t="s">
        <v>14</v>
      </c>
      <c r="F24" s="280" t="s">
        <v>13</v>
      </c>
      <c r="G24" s="277" t="s">
        <v>148</v>
      </c>
      <c r="H24" s="105">
        <v>55</v>
      </c>
      <c r="I24" s="280">
        <v>30</v>
      </c>
      <c r="J24" s="277">
        <v>888</v>
      </c>
      <c r="K24" s="274">
        <v>2</v>
      </c>
      <c r="L24" s="274">
        <f>J24*K24</f>
        <v>1776</v>
      </c>
      <c r="M24" s="88"/>
      <c r="N24" s="88"/>
      <c r="O24" s="88"/>
      <c r="P24" s="88"/>
      <c r="Q24" s="88"/>
      <c r="R24" s="88"/>
      <c r="S24" s="88"/>
      <c r="T24" s="88"/>
      <c r="U24" s="88"/>
      <c r="V24" s="88"/>
      <c r="W24" s="88"/>
      <c r="X24" s="88"/>
      <c r="Y24" s="88"/>
      <c r="Z24" s="88"/>
    </row>
    <row r="25" spans="1:26" s="41" customFormat="1" ht="60" customHeight="1" x14ac:dyDescent="0.3">
      <c r="A25" s="103" t="s">
        <v>244</v>
      </c>
      <c r="B25" s="138" t="s">
        <v>249</v>
      </c>
      <c r="C25" s="138" t="s">
        <v>11</v>
      </c>
      <c r="D25" s="281"/>
      <c r="E25" s="284"/>
      <c r="F25" s="281"/>
      <c r="G25" s="278"/>
      <c r="H25" s="105">
        <v>55</v>
      </c>
      <c r="I25" s="281"/>
      <c r="J25" s="278"/>
      <c r="K25" s="275"/>
      <c r="L25" s="275"/>
      <c r="M25" s="88"/>
      <c r="N25" s="88"/>
      <c r="O25" s="88"/>
      <c r="P25" s="88"/>
      <c r="Q25" s="88"/>
      <c r="R25" s="88"/>
      <c r="S25" s="88"/>
      <c r="T25" s="88"/>
      <c r="U25" s="88"/>
      <c r="V25" s="88"/>
      <c r="W25" s="88"/>
      <c r="X25" s="88"/>
      <c r="Y25" s="88"/>
      <c r="Z25" s="88"/>
    </row>
    <row r="26" spans="1:26" s="41" customFormat="1" ht="60" customHeight="1" x14ac:dyDescent="0.3">
      <c r="A26" s="103" t="s">
        <v>245</v>
      </c>
      <c r="B26" s="138" t="s">
        <v>11</v>
      </c>
      <c r="C26" s="138" t="s">
        <v>75</v>
      </c>
      <c r="D26" s="280" t="s">
        <v>13</v>
      </c>
      <c r="E26" s="283" t="s">
        <v>14</v>
      </c>
      <c r="F26" s="280" t="s">
        <v>13</v>
      </c>
      <c r="G26" s="277" t="s">
        <v>148</v>
      </c>
      <c r="H26" s="105">
        <v>55</v>
      </c>
      <c r="I26" s="280">
        <v>30</v>
      </c>
      <c r="J26" s="277">
        <v>304</v>
      </c>
      <c r="K26" s="274">
        <v>2</v>
      </c>
      <c r="L26" s="274">
        <f>J26*K26</f>
        <v>608</v>
      </c>
      <c r="M26" s="88"/>
      <c r="N26" s="88"/>
      <c r="O26" s="88"/>
      <c r="P26" s="88"/>
      <c r="Q26" s="88"/>
      <c r="R26" s="88"/>
      <c r="S26" s="88"/>
      <c r="T26" s="88"/>
      <c r="U26" s="88"/>
      <c r="V26" s="88"/>
      <c r="W26" s="88"/>
      <c r="X26" s="88"/>
      <c r="Y26" s="88"/>
      <c r="Z26" s="88"/>
    </row>
    <row r="27" spans="1:26" s="41" customFormat="1" ht="68.25" customHeight="1" thickBot="1" x14ac:dyDescent="0.35">
      <c r="A27" s="62" t="s">
        <v>246</v>
      </c>
      <c r="B27" s="139" t="s">
        <v>75</v>
      </c>
      <c r="C27" s="139" t="s">
        <v>11</v>
      </c>
      <c r="D27" s="282"/>
      <c r="E27" s="285"/>
      <c r="F27" s="282"/>
      <c r="G27" s="279"/>
      <c r="H27" s="56">
        <v>55</v>
      </c>
      <c r="I27" s="282"/>
      <c r="J27" s="279"/>
      <c r="K27" s="276"/>
      <c r="L27" s="276"/>
      <c r="M27" s="88"/>
      <c r="N27" s="88"/>
      <c r="O27" s="88"/>
      <c r="P27" s="88"/>
      <c r="Q27" s="88"/>
      <c r="R27" s="88"/>
      <c r="S27" s="88"/>
      <c r="T27" s="88"/>
      <c r="U27" s="88"/>
      <c r="V27" s="88"/>
      <c r="W27" s="88"/>
      <c r="X27" s="88"/>
      <c r="Y27" s="88"/>
      <c r="Z27" s="88"/>
    </row>
    <row r="28" spans="1:26" s="50" customFormat="1" ht="60" customHeight="1" x14ac:dyDescent="0.3"/>
  </sheetData>
  <mergeCells count="91">
    <mergeCell ref="J6:J7"/>
    <mergeCell ref="J8:J9"/>
    <mergeCell ref="J14:J15"/>
    <mergeCell ref="J12:J13"/>
    <mergeCell ref="J10:J11"/>
    <mergeCell ref="K14:K15"/>
    <mergeCell ref="L14:L15"/>
    <mergeCell ref="L6:L7"/>
    <mergeCell ref="K6:K7"/>
    <mergeCell ref="K8:K9"/>
    <mergeCell ref="L8:L9"/>
    <mergeCell ref="K10:K11"/>
    <mergeCell ref="L10:L11"/>
    <mergeCell ref="K12:K13"/>
    <mergeCell ref="L12:L13"/>
    <mergeCell ref="J16:J17"/>
    <mergeCell ref="K16:K17"/>
    <mergeCell ref="J18:J19"/>
    <mergeCell ref="J20:J21"/>
    <mergeCell ref="A1:L1"/>
    <mergeCell ref="A2:L2"/>
    <mergeCell ref="A4:A5"/>
    <mergeCell ref="B4:F4"/>
    <mergeCell ref="G4:G5"/>
    <mergeCell ref="H4:H5"/>
    <mergeCell ref="I4:I5"/>
    <mergeCell ref="J4:J5"/>
    <mergeCell ref="K4:K5"/>
    <mergeCell ref="L4:L5"/>
    <mergeCell ref="L16:L17"/>
    <mergeCell ref="G8:G9"/>
    <mergeCell ref="E6:E7"/>
    <mergeCell ref="D6:D7"/>
    <mergeCell ref="F6:F7"/>
    <mergeCell ref="D8:D9"/>
    <mergeCell ref="E8:E9"/>
    <mergeCell ref="F8:F9"/>
    <mergeCell ref="D10:D11"/>
    <mergeCell ref="E10:E11"/>
    <mergeCell ref="F10:F11"/>
    <mergeCell ref="G10:G11"/>
    <mergeCell ref="D12:D13"/>
    <mergeCell ref="E12:E13"/>
    <mergeCell ref="F12:F13"/>
    <mergeCell ref="G12:G13"/>
    <mergeCell ref="D14:D15"/>
    <mergeCell ref="E14:E15"/>
    <mergeCell ref="F14:F15"/>
    <mergeCell ref="G14:G15"/>
    <mergeCell ref="D16:D17"/>
    <mergeCell ref="E16:E17"/>
    <mergeCell ref="F16:F17"/>
    <mergeCell ref="G16:G17"/>
    <mergeCell ref="F22:F23"/>
    <mergeCell ref="F24:F25"/>
    <mergeCell ref="F26:F27"/>
    <mergeCell ref="G18:G19"/>
    <mergeCell ref="G22:G23"/>
    <mergeCell ref="G24:G25"/>
    <mergeCell ref="G26:G27"/>
    <mergeCell ref="G20:G21"/>
    <mergeCell ref="F20:F21"/>
    <mergeCell ref="F18:F19"/>
    <mergeCell ref="D22:D23"/>
    <mergeCell ref="D24:D25"/>
    <mergeCell ref="D26:D27"/>
    <mergeCell ref="E18:E19"/>
    <mergeCell ref="E22:E23"/>
    <mergeCell ref="E24:E25"/>
    <mergeCell ref="E26:E27"/>
    <mergeCell ref="E20:E21"/>
    <mergeCell ref="D20:D21"/>
    <mergeCell ref="D18:D19"/>
    <mergeCell ref="L18:L19"/>
    <mergeCell ref="L20:L21"/>
    <mergeCell ref="L22:L23"/>
    <mergeCell ref="L24:L25"/>
    <mergeCell ref="L26:L27"/>
    <mergeCell ref="J22:J23"/>
    <mergeCell ref="J24:J25"/>
    <mergeCell ref="J26:J27"/>
    <mergeCell ref="I18:I19"/>
    <mergeCell ref="I20:I21"/>
    <mergeCell ref="I22:I23"/>
    <mergeCell ref="I24:I25"/>
    <mergeCell ref="I26:I27"/>
    <mergeCell ref="K20:K21"/>
    <mergeCell ref="K22:K23"/>
    <mergeCell ref="K24:K25"/>
    <mergeCell ref="K26:K27"/>
    <mergeCell ref="K18:K19"/>
  </mergeCells>
  <printOptions horizontalCentered="1"/>
  <pageMargins left="0.31496062992125984" right="0.31496062992125984" top="0.51181102362204722" bottom="0.55118110236220474" header="0.11811023622047245" footer="0.11811023622047245"/>
  <pageSetup paperSize="9" scale="25" orientation="landscape" r:id="rId1"/>
  <headerFooter>
    <oddHeader>&amp;L&amp;14&amp;F&amp;C&amp;14&amp;A</oddHeader>
    <oddFooter>&amp;R&amp;P/&amp;N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
  <sheetViews>
    <sheetView view="pageBreakPreview" zoomScale="70" zoomScaleNormal="85" zoomScaleSheetLayoutView="70" workbookViewId="0">
      <selection activeCell="G4" sqref="G4:G5"/>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22.109375" style="1" customWidth="1"/>
    <col min="11" max="11" width="21" style="1" customWidth="1"/>
    <col min="12" max="12" width="19.77734375" style="1" customWidth="1"/>
    <col min="13" max="16384" width="8.88671875" style="1"/>
  </cols>
  <sheetData>
    <row r="1" spans="1:12" ht="196.2" customHeight="1" thickBot="1" x14ac:dyDescent="0.3">
      <c r="A1" s="291" t="s">
        <v>618</v>
      </c>
      <c r="B1" s="292"/>
      <c r="C1" s="292"/>
      <c r="D1" s="292"/>
      <c r="E1" s="292"/>
      <c r="F1" s="292"/>
      <c r="G1" s="292"/>
      <c r="H1" s="292"/>
      <c r="I1" s="292"/>
      <c r="J1" s="292"/>
      <c r="K1" s="292"/>
      <c r="L1" s="293"/>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4"/>
      <c r="L3" s="4"/>
    </row>
    <row r="4" spans="1:12"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12" s="8" customFormat="1" ht="57.75" customHeight="1" thickBot="1" x14ac:dyDescent="0.4">
      <c r="A5" s="298"/>
      <c r="B5" s="9" t="s">
        <v>5</v>
      </c>
      <c r="C5" s="9" t="s">
        <v>6</v>
      </c>
      <c r="D5" s="9" t="s">
        <v>7</v>
      </c>
      <c r="E5" s="9" t="s">
        <v>8</v>
      </c>
      <c r="F5" s="9" t="s">
        <v>9</v>
      </c>
      <c r="G5" s="298"/>
      <c r="H5" s="298"/>
      <c r="I5" s="395"/>
      <c r="J5" s="298"/>
      <c r="K5" s="307"/>
      <c r="L5" s="307"/>
    </row>
    <row r="6" spans="1:12" s="80" customFormat="1" ht="74.25" customHeight="1" x14ac:dyDescent="0.3">
      <c r="A6" s="65" t="s">
        <v>566</v>
      </c>
      <c r="B6" s="51" t="s">
        <v>25</v>
      </c>
      <c r="C6" s="79" t="s">
        <v>26</v>
      </c>
      <c r="D6" s="330" t="s">
        <v>15</v>
      </c>
      <c r="E6" s="399" t="s">
        <v>16</v>
      </c>
      <c r="F6" s="330" t="s">
        <v>13</v>
      </c>
      <c r="G6" s="99" t="s">
        <v>32</v>
      </c>
      <c r="H6" s="99">
        <v>50</v>
      </c>
      <c r="I6" s="97">
        <v>50</v>
      </c>
      <c r="J6" s="387">
        <f>161*2</f>
        <v>322</v>
      </c>
      <c r="K6" s="388">
        <v>3</v>
      </c>
      <c r="L6" s="390">
        <f>J6*K6</f>
        <v>966</v>
      </c>
    </row>
    <row r="7" spans="1:12" s="80" customFormat="1" ht="92.25" customHeight="1" thickBot="1" x14ac:dyDescent="0.35">
      <c r="A7" s="192" t="s">
        <v>567</v>
      </c>
      <c r="B7" s="81" t="s">
        <v>26</v>
      </c>
      <c r="C7" s="100" t="s">
        <v>25</v>
      </c>
      <c r="D7" s="409"/>
      <c r="E7" s="410"/>
      <c r="F7" s="409"/>
      <c r="G7" s="101" t="s">
        <v>34</v>
      </c>
      <c r="H7" s="101">
        <v>50</v>
      </c>
      <c r="I7" s="82">
        <v>50</v>
      </c>
      <c r="J7" s="407"/>
      <c r="K7" s="406"/>
      <c r="L7" s="403"/>
    </row>
    <row r="8" spans="1:12" ht="17.399999999999999" x14ac:dyDescent="0.25">
      <c r="A8" s="10"/>
      <c r="B8" s="11"/>
      <c r="C8" s="11"/>
      <c r="D8" s="11"/>
      <c r="E8" s="11"/>
      <c r="F8" s="11"/>
      <c r="G8" s="11"/>
      <c r="H8" s="12"/>
      <c r="I8" s="13"/>
      <c r="J8" s="13"/>
      <c r="K8" s="12"/>
      <c r="L8" s="12"/>
    </row>
  </sheetData>
  <mergeCells count="16">
    <mergeCell ref="A1:L1"/>
    <mergeCell ref="A2:L2"/>
    <mergeCell ref="A4:A5"/>
    <mergeCell ref="B4:F4"/>
    <mergeCell ref="G4:G5"/>
    <mergeCell ref="H4:H5"/>
    <mergeCell ref="I4:I5"/>
    <mergeCell ref="J4:J5"/>
    <mergeCell ref="K4:K5"/>
    <mergeCell ref="L4:L5"/>
    <mergeCell ref="L6:L7"/>
    <mergeCell ref="D6:D7"/>
    <mergeCell ref="E6:E7"/>
    <mergeCell ref="F6:F7"/>
    <mergeCell ref="J6:J7"/>
    <mergeCell ref="K6:K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8"/>
  <sheetViews>
    <sheetView view="pageBreakPreview" zoomScale="70" zoomScaleNormal="85" zoomScaleSheetLayoutView="70" workbookViewId="0">
      <selection activeCell="D6" sqref="D6:D7"/>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22.5546875" style="1" customWidth="1"/>
    <col min="11" max="11" width="23.6640625" style="1" customWidth="1"/>
    <col min="12" max="12" width="21" style="1" customWidth="1"/>
    <col min="13" max="16384" width="8.88671875" style="1"/>
  </cols>
  <sheetData>
    <row r="1" spans="1:12" ht="193.8" customHeight="1" thickBot="1" x14ac:dyDescent="0.3">
      <c r="A1" s="291" t="s">
        <v>619</v>
      </c>
      <c r="B1" s="292"/>
      <c r="C1" s="292"/>
      <c r="D1" s="292"/>
      <c r="E1" s="292"/>
      <c r="F1" s="292"/>
      <c r="G1" s="292"/>
      <c r="H1" s="292"/>
      <c r="I1" s="292"/>
      <c r="J1" s="292"/>
      <c r="K1" s="292"/>
      <c r="L1" s="293"/>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4"/>
      <c r="L3" s="4"/>
    </row>
    <row r="4" spans="1:12"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12" s="8" customFormat="1" ht="59.25" customHeight="1" thickBot="1" x14ac:dyDescent="0.4">
      <c r="A5" s="298"/>
      <c r="B5" s="9" t="s">
        <v>5</v>
      </c>
      <c r="C5" s="9" t="s">
        <v>6</v>
      </c>
      <c r="D5" s="9" t="s">
        <v>7</v>
      </c>
      <c r="E5" s="9" t="s">
        <v>8</v>
      </c>
      <c r="F5" s="9" t="s">
        <v>9</v>
      </c>
      <c r="G5" s="298"/>
      <c r="H5" s="298"/>
      <c r="I5" s="395"/>
      <c r="J5" s="298"/>
      <c r="K5" s="307"/>
      <c r="L5" s="307"/>
    </row>
    <row r="6" spans="1:12" s="80" customFormat="1" ht="74.25" customHeight="1" x14ac:dyDescent="0.3">
      <c r="A6" s="65" t="s">
        <v>568</v>
      </c>
      <c r="B6" s="79" t="s">
        <v>44</v>
      </c>
      <c r="C6" s="79" t="s">
        <v>26</v>
      </c>
      <c r="D6" s="330" t="s">
        <v>15</v>
      </c>
      <c r="E6" s="399" t="s">
        <v>16</v>
      </c>
      <c r="F6" s="330" t="s">
        <v>13</v>
      </c>
      <c r="G6" s="99" t="s">
        <v>32</v>
      </c>
      <c r="H6" s="99">
        <v>50</v>
      </c>
      <c r="I6" s="97">
        <v>50</v>
      </c>
      <c r="J6" s="387">
        <f>130*3</f>
        <v>390</v>
      </c>
      <c r="K6" s="388">
        <v>3</v>
      </c>
      <c r="L6" s="390">
        <f>J6*K6</f>
        <v>1170</v>
      </c>
    </row>
    <row r="7" spans="1:12" s="80" customFormat="1" ht="92.25" customHeight="1" thickBot="1" x14ac:dyDescent="0.35">
      <c r="A7" s="192" t="s">
        <v>569</v>
      </c>
      <c r="B7" s="81" t="s">
        <v>26</v>
      </c>
      <c r="C7" s="81" t="s">
        <v>44</v>
      </c>
      <c r="D7" s="409"/>
      <c r="E7" s="410"/>
      <c r="F7" s="409"/>
      <c r="G7" s="101" t="s">
        <v>34</v>
      </c>
      <c r="H7" s="101">
        <v>50</v>
      </c>
      <c r="I7" s="82">
        <v>50</v>
      </c>
      <c r="J7" s="407"/>
      <c r="K7" s="406"/>
      <c r="L7" s="403"/>
    </row>
    <row r="8" spans="1:12" ht="17.399999999999999" x14ac:dyDescent="0.25">
      <c r="A8" s="10"/>
      <c r="B8" s="11"/>
      <c r="C8" s="11"/>
      <c r="D8" s="11"/>
      <c r="E8" s="11"/>
      <c r="F8" s="11"/>
      <c r="G8" s="11"/>
      <c r="H8" s="12"/>
      <c r="I8" s="13"/>
      <c r="J8" s="13"/>
      <c r="K8" s="12"/>
      <c r="L8" s="12"/>
    </row>
  </sheetData>
  <mergeCells count="16">
    <mergeCell ref="A1:L1"/>
    <mergeCell ref="A2:L2"/>
    <mergeCell ref="A4:A5"/>
    <mergeCell ref="B4:F4"/>
    <mergeCell ref="G4:G5"/>
    <mergeCell ref="H4:H5"/>
    <mergeCell ref="I4:I5"/>
    <mergeCell ref="J4:J5"/>
    <mergeCell ref="K4:K5"/>
    <mergeCell ref="L4:L5"/>
    <mergeCell ref="L6:L7"/>
    <mergeCell ref="D6:D7"/>
    <mergeCell ref="E6:E7"/>
    <mergeCell ref="F6:F7"/>
    <mergeCell ref="J6:J7"/>
    <mergeCell ref="K6:K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7"/>
  <sheetViews>
    <sheetView view="pageBreakPreview" zoomScale="70" zoomScaleNormal="85" zoomScaleSheetLayoutView="70" workbookViewId="0">
      <selection activeCell="A2" sqref="A2:L2"/>
    </sheetView>
  </sheetViews>
  <sheetFormatPr baseColWidth="10" defaultColWidth="8.88671875" defaultRowHeight="13.8" x14ac:dyDescent="0.25"/>
  <cols>
    <col min="1" max="1" width="22.6640625" style="2" customWidth="1"/>
    <col min="2" max="3" width="27" style="1" customWidth="1"/>
    <col min="4" max="6" width="22.6640625" style="1" customWidth="1"/>
    <col min="7" max="7" width="28.44140625" style="1" customWidth="1"/>
    <col min="8" max="8" width="29.5546875" style="1" customWidth="1"/>
    <col min="9" max="9" width="28.6640625" style="1" customWidth="1"/>
    <col min="10" max="10" width="23.77734375" style="1" customWidth="1"/>
    <col min="11" max="11" width="21.44140625" style="3" customWidth="1"/>
    <col min="12" max="12" width="21.5546875" style="3" customWidth="1"/>
    <col min="13" max="16384" width="8.88671875" style="1"/>
  </cols>
  <sheetData>
    <row r="1" spans="1:12" ht="192" customHeight="1" thickBot="1" x14ac:dyDescent="0.3">
      <c r="A1" s="359" t="s">
        <v>620</v>
      </c>
      <c r="B1" s="360"/>
      <c r="C1" s="360"/>
      <c r="D1" s="360"/>
      <c r="E1" s="360"/>
      <c r="F1" s="360"/>
      <c r="G1" s="360"/>
      <c r="H1" s="360"/>
      <c r="I1" s="360"/>
      <c r="J1" s="360"/>
      <c r="K1" s="360"/>
      <c r="L1" s="361"/>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2" s="8" customFormat="1" ht="45.75" customHeight="1" thickBot="1" x14ac:dyDescent="0.4">
      <c r="A5" s="301"/>
      <c r="B5" s="40" t="s">
        <v>5</v>
      </c>
      <c r="C5" s="40" t="s">
        <v>6</v>
      </c>
      <c r="D5" s="40" t="s">
        <v>7</v>
      </c>
      <c r="E5" s="40" t="s">
        <v>8</v>
      </c>
      <c r="F5" s="40" t="s">
        <v>9</v>
      </c>
      <c r="G5" s="301"/>
      <c r="H5" s="301"/>
      <c r="I5" s="303"/>
      <c r="J5" s="301"/>
      <c r="K5" s="307"/>
      <c r="L5" s="307"/>
    </row>
    <row r="6" spans="1:12" s="50" customFormat="1" ht="66.75" customHeight="1" x14ac:dyDescent="0.3">
      <c r="A6" s="76" t="s">
        <v>61</v>
      </c>
      <c r="B6" s="136" t="s">
        <v>62</v>
      </c>
      <c r="C6" s="136" t="s">
        <v>26</v>
      </c>
      <c r="D6" s="77" t="s">
        <v>13</v>
      </c>
      <c r="E6" s="77" t="s">
        <v>14</v>
      </c>
      <c r="F6" s="77" t="s">
        <v>13</v>
      </c>
      <c r="G6" s="73" t="s">
        <v>148</v>
      </c>
      <c r="H6" s="77">
        <v>55</v>
      </c>
      <c r="I6" s="77">
        <v>50</v>
      </c>
      <c r="J6" s="370">
        <f>350*2</f>
        <v>700</v>
      </c>
      <c r="K6" s="309">
        <v>2</v>
      </c>
      <c r="L6" s="362">
        <f>J6*K6</f>
        <v>1400</v>
      </c>
    </row>
    <row r="7" spans="1:12" s="50" customFormat="1" ht="109.5" customHeight="1" x14ac:dyDescent="0.3">
      <c r="A7" s="74" t="s">
        <v>188</v>
      </c>
      <c r="B7" s="135" t="s">
        <v>26</v>
      </c>
      <c r="C7" s="135" t="s">
        <v>62</v>
      </c>
      <c r="D7" s="70" t="s">
        <v>13</v>
      </c>
      <c r="E7" s="70" t="s">
        <v>14</v>
      </c>
      <c r="F7" s="70" t="s">
        <v>13</v>
      </c>
      <c r="G7" s="70" t="s">
        <v>149</v>
      </c>
      <c r="H7" s="70">
        <v>55</v>
      </c>
      <c r="I7" s="70">
        <v>50</v>
      </c>
      <c r="J7" s="371"/>
      <c r="K7" s="308"/>
      <c r="L7" s="347"/>
    </row>
    <row r="8" spans="1:12" s="50" customFormat="1" ht="63" customHeight="1" x14ac:dyDescent="0.3">
      <c r="A8" s="74" t="s">
        <v>63</v>
      </c>
      <c r="B8" s="135" t="s">
        <v>64</v>
      </c>
      <c r="C8" s="135" t="s">
        <v>26</v>
      </c>
      <c r="D8" s="70" t="s">
        <v>13</v>
      </c>
      <c r="E8" s="70" t="s">
        <v>14</v>
      </c>
      <c r="F8" s="70" t="s">
        <v>13</v>
      </c>
      <c r="G8" s="69" t="s">
        <v>148</v>
      </c>
      <c r="H8" s="70">
        <v>55</v>
      </c>
      <c r="I8" s="70">
        <v>50</v>
      </c>
      <c r="J8" s="371">
        <f>320*2</f>
        <v>640</v>
      </c>
      <c r="K8" s="347">
        <v>2</v>
      </c>
      <c r="L8" s="347">
        <f t="shared" ref="L8:L18" si="0">J8*K8</f>
        <v>1280</v>
      </c>
    </row>
    <row r="9" spans="1:12" s="50" customFormat="1" ht="105.75" customHeight="1" x14ac:dyDescent="0.3">
      <c r="A9" s="74" t="s">
        <v>189</v>
      </c>
      <c r="B9" s="135" t="s">
        <v>26</v>
      </c>
      <c r="C9" s="135" t="s">
        <v>64</v>
      </c>
      <c r="D9" s="70" t="s">
        <v>13</v>
      </c>
      <c r="E9" s="70" t="s">
        <v>14</v>
      </c>
      <c r="F9" s="70" t="s">
        <v>13</v>
      </c>
      <c r="G9" s="70" t="s">
        <v>149</v>
      </c>
      <c r="H9" s="70">
        <v>55</v>
      </c>
      <c r="I9" s="70">
        <v>50</v>
      </c>
      <c r="J9" s="371"/>
      <c r="K9" s="347"/>
      <c r="L9" s="347"/>
    </row>
    <row r="10" spans="1:12" s="50" customFormat="1" ht="67.5" customHeight="1" x14ac:dyDescent="0.3">
      <c r="A10" s="74" t="s">
        <v>65</v>
      </c>
      <c r="B10" s="135" t="s">
        <v>66</v>
      </c>
      <c r="C10" s="135" t="s">
        <v>26</v>
      </c>
      <c r="D10" s="70" t="s">
        <v>13</v>
      </c>
      <c r="E10" s="70" t="s">
        <v>14</v>
      </c>
      <c r="F10" s="70" t="s">
        <v>13</v>
      </c>
      <c r="G10" s="69" t="s">
        <v>148</v>
      </c>
      <c r="H10" s="70">
        <v>55</v>
      </c>
      <c r="I10" s="70">
        <v>50</v>
      </c>
      <c r="J10" s="371">
        <f>350*2</f>
        <v>700</v>
      </c>
      <c r="K10" s="347">
        <v>2</v>
      </c>
      <c r="L10" s="347">
        <f t="shared" si="0"/>
        <v>1400</v>
      </c>
    </row>
    <row r="11" spans="1:12" s="50" customFormat="1" ht="110.25" customHeight="1" x14ac:dyDescent="0.3">
      <c r="A11" s="74" t="s">
        <v>67</v>
      </c>
      <c r="B11" s="135" t="s">
        <v>26</v>
      </c>
      <c r="C11" s="135" t="s">
        <v>66</v>
      </c>
      <c r="D11" s="70" t="s">
        <v>13</v>
      </c>
      <c r="E11" s="70" t="s">
        <v>14</v>
      </c>
      <c r="F11" s="70" t="s">
        <v>13</v>
      </c>
      <c r="G11" s="70" t="s">
        <v>149</v>
      </c>
      <c r="H11" s="70">
        <v>55</v>
      </c>
      <c r="I11" s="70">
        <v>50</v>
      </c>
      <c r="J11" s="371"/>
      <c r="K11" s="347"/>
      <c r="L11" s="347"/>
    </row>
    <row r="12" spans="1:12" s="50" customFormat="1" ht="65.25" customHeight="1" x14ac:dyDescent="0.3">
      <c r="A12" s="74" t="s">
        <v>68</v>
      </c>
      <c r="B12" s="135" t="s">
        <v>62</v>
      </c>
      <c r="C12" s="135" t="s">
        <v>99</v>
      </c>
      <c r="D12" s="135" t="s">
        <v>13</v>
      </c>
      <c r="E12" s="135" t="s">
        <v>14</v>
      </c>
      <c r="F12" s="135" t="s">
        <v>13</v>
      </c>
      <c r="G12" s="135" t="s">
        <v>148</v>
      </c>
      <c r="H12" s="135">
        <v>55</v>
      </c>
      <c r="I12" s="135">
        <v>50</v>
      </c>
      <c r="J12" s="352">
        <v>1340</v>
      </c>
      <c r="K12" s="380">
        <v>2</v>
      </c>
      <c r="L12" s="347">
        <f t="shared" si="0"/>
        <v>2680</v>
      </c>
    </row>
    <row r="13" spans="1:12" s="50" customFormat="1" ht="109.5" customHeight="1" x14ac:dyDescent="0.3">
      <c r="A13" s="74" t="s">
        <v>69</v>
      </c>
      <c r="B13" s="135" t="s">
        <v>99</v>
      </c>
      <c r="C13" s="135" t="s">
        <v>62</v>
      </c>
      <c r="D13" s="135" t="s">
        <v>13</v>
      </c>
      <c r="E13" s="135" t="s">
        <v>14</v>
      </c>
      <c r="F13" s="135" t="s">
        <v>13</v>
      </c>
      <c r="G13" s="135" t="s">
        <v>149</v>
      </c>
      <c r="H13" s="135">
        <v>55</v>
      </c>
      <c r="I13" s="135">
        <v>50</v>
      </c>
      <c r="J13" s="353"/>
      <c r="K13" s="382"/>
      <c r="L13" s="347"/>
    </row>
    <row r="14" spans="1:12" s="50" customFormat="1" ht="69" customHeight="1" x14ac:dyDescent="0.3">
      <c r="A14" s="74" t="s">
        <v>157</v>
      </c>
      <c r="B14" s="135" t="s">
        <v>64</v>
      </c>
      <c r="C14" s="135" t="s">
        <v>99</v>
      </c>
      <c r="D14" s="135" t="s">
        <v>13</v>
      </c>
      <c r="E14" s="135" t="s">
        <v>14</v>
      </c>
      <c r="F14" s="135" t="s">
        <v>13</v>
      </c>
      <c r="G14" s="135" t="s">
        <v>148</v>
      </c>
      <c r="H14" s="135">
        <v>55</v>
      </c>
      <c r="I14" s="135">
        <v>50</v>
      </c>
      <c r="J14" s="352">
        <v>1360</v>
      </c>
      <c r="K14" s="380">
        <v>2</v>
      </c>
      <c r="L14" s="380">
        <f t="shared" si="0"/>
        <v>2720</v>
      </c>
    </row>
    <row r="15" spans="1:12" s="50" customFormat="1" ht="108.75" customHeight="1" x14ac:dyDescent="0.3">
      <c r="A15" s="74" t="s">
        <v>190</v>
      </c>
      <c r="B15" s="135" t="s">
        <v>99</v>
      </c>
      <c r="C15" s="135" t="s">
        <v>64</v>
      </c>
      <c r="D15" s="135" t="s">
        <v>13</v>
      </c>
      <c r="E15" s="135" t="s">
        <v>14</v>
      </c>
      <c r="F15" s="135" t="s">
        <v>13</v>
      </c>
      <c r="G15" s="135" t="s">
        <v>149</v>
      </c>
      <c r="H15" s="135">
        <v>55</v>
      </c>
      <c r="I15" s="135">
        <v>50</v>
      </c>
      <c r="J15" s="353"/>
      <c r="K15" s="382"/>
      <c r="L15" s="382"/>
    </row>
    <row r="16" spans="1:12" s="50" customFormat="1" ht="69" customHeight="1" x14ac:dyDescent="0.3">
      <c r="A16" s="74" t="s">
        <v>191</v>
      </c>
      <c r="B16" s="135" t="s">
        <v>66</v>
      </c>
      <c r="C16" s="135" t="s">
        <v>99</v>
      </c>
      <c r="D16" s="135" t="s">
        <v>13</v>
      </c>
      <c r="E16" s="135" t="s">
        <v>14</v>
      </c>
      <c r="F16" s="135" t="s">
        <v>13</v>
      </c>
      <c r="G16" s="135" t="s">
        <v>148</v>
      </c>
      <c r="H16" s="135">
        <v>55</v>
      </c>
      <c r="I16" s="135">
        <v>50</v>
      </c>
      <c r="J16" s="352">
        <v>1450</v>
      </c>
      <c r="K16" s="380">
        <v>2</v>
      </c>
      <c r="L16" s="380">
        <f t="shared" si="0"/>
        <v>2900</v>
      </c>
    </row>
    <row r="17" spans="1:12" s="50" customFormat="1" ht="104.25" customHeight="1" x14ac:dyDescent="0.3">
      <c r="A17" s="74" t="s">
        <v>192</v>
      </c>
      <c r="B17" s="135" t="s">
        <v>99</v>
      </c>
      <c r="C17" s="135" t="s">
        <v>66</v>
      </c>
      <c r="D17" s="135" t="s">
        <v>13</v>
      </c>
      <c r="E17" s="135" t="s">
        <v>14</v>
      </c>
      <c r="F17" s="135" t="s">
        <v>13</v>
      </c>
      <c r="G17" s="135" t="s">
        <v>149</v>
      </c>
      <c r="H17" s="135">
        <v>55</v>
      </c>
      <c r="I17" s="135">
        <v>50</v>
      </c>
      <c r="J17" s="353"/>
      <c r="K17" s="382"/>
      <c r="L17" s="382"/>
    </row>
    <row r="18" spans="1:12" s="50" customFormat="1" ht="66" customHeight="1" x14ac:dyDescent="0.3">
      <c r="A18" s="74" t="s">
        <v>193</v>
      </c>
      <c r="B18" s="135" t="s">
        <v>62</v>
      </c>
      <c r="C18" s="135" t="s">
        <v>96</v>
      </c>
      <c r="D18" s="135" t="s">
        <v>13</v>
      </c>
      <c r="E18" s="135" t="s">
        <v>14</v>
      </c>
      <c r="F18" s="135" t="s">
        <v>13</v>
      </c>
      <c r="G18" s="135" t="s">
        <v>148</v>
      </c>
      <c r="H18" s="135">
        <v>55</v>
      </c>
      <c r="I18" s="135">
        <v>50</v>
      </c>
      <c r="J18" s="352">
        <v>840</v>
      </c>
      <c r="K18" s="380">
        <v>2</v>
      </c>
      <c r="L18" s="380">
        <f t="shared" si="0"/>
        <v>1680</v>
      </c>
    </row>
    <row r="19" spans="1:12" s="50" customFormat="1" ht="104.25" customHeight="1" x14ac:dyDescent="0.3">
      <c r="A19" s="74" t="s">
        <v>194</v>
      </c>
      <c r="B19" s="135" t="s">
        <v>96</v>
      </c>
      <c r="C19" s="135" t="s">
        <v>62</v>
      </c>
      <c r="D19" s="135" t="s">
        <v>13</v>
      </c>
      <c r="E19" s="135" t="s">
        <v>14</v>
      </c>
      <c r="F19" s="135" t="s">
        <v>13</v>
      </c>
      <c r="G19" s="135" t="s">
        <v>149</v>
      </c>
      <c r="H19" s="135">
        <v>55</v>
      </c>
      <c r="I19" s="135">
        <v>50</v>
      </c>
      <c r="J19" s="353"/>
      <c r="K19" s="382"/>
      <c r="L19" s="382"/>
    </row>
    <row r="20" spans="1:12" s="42" customFormat="1" ht="52.5" customHeight="1" x14ac:dyDescent="0.3">
      <c r="A20" s="74" t="s">
        <v>320</v>
      </c>
      <c r="B20" s="135" t="s">
        <v>64</v>
      </c>
      <c r="C20" s="135" t="s">
        <v>21</v>
      </c>
      <c r="D20" s="135" t="s">
        <v>13</v>
      </c>
      <c r="E20" s="135" t="s">
        <v>14</v>
      </c>
      <c r="F20" s="367" t="s">
        <v>15</v>
      </c>
      <c r="G20" s="371" t="s">
        <v>148</v>
      </c>
      <c r="H20" s="135">
        <v>55</v>
      </c>
      <c r="I20" s="135">
        <v>50</v>
      </c>
      <c r="J20" s="371">
        <v>1630</v>
      </c>
      <c r="K20" s="347">
        <v>2</v>
      </c>
      <c r="L20" s="347">
        <f t="shared" ref="L20" si="1">J20*K20</f>
        <v>3260</v>
      </c>
    </row>
    <row r="21" spans="1:12" s="42" customFormat="1" ht="52.5" customHeight="1" x14ac:dyDescent="0.3">
      <c r="A21" s="74" t="s">
        <v>321</v>
      </c>
      <c r="B21" s="135" t="s">
        <v>21</v>
      </c>
      <c r="C21" s="135" t="s">
        <v>64</v>
      </c>
      <c r="D21" s="135" t="s">
        <v>13</v>
      </c>
      <c r="E21" s="135" t="s">
        <v>14</v>
      </c>
      <c r="F21" s="367"/>
      <c r="G21" s="371"/>
      <c r="H21" s="135">
        <v>55</v>
      </c>
      <c r="I21" s="135">
        <v>50</v>
      </c>
      <c r="J21" s="371"/>
      <c r="K21" s="347"/>
      <c r="L21" s="347"/>
    </row>
    <row r="22" spans="1:12" s="42" customFormat="1" ht="52.5" customHeight="1" x14ac:dyDescent="0.3">
      <c r="A22" s="74" t="s">
        <v>322</v>
      </c>
      <c r="B22" s="135" t="s">
        <v>66</v>
      </c>
      <c r="C22" s="135" t="s">
        <v>21</v>
      </c>
      <c r="D22" s="135" t="s">
        <v>13</v>
      </c>
      <c r="E22" s="135" t="s">
        <v>14</v>
      </c>
      <c r="F22" s="367" t="s">
        <v>15</v>
      </c>
      <c r="G22" s="371" t="s">
        <v>148</v>
      </c>
      <c r="H22" s="135">
        <v>55</v>
      </c>
      <c r="I22" s="135">
        <v>50</v>
      </c>
      <c r="J22" s="371">
        <v>1730</v>
      </c>
      <c r="K22" s="347">
        <v>2</v>
      </c>
      <c r="L22" s="347">
        <f t="shared" ref="L22:L30" si="2">J22*K22</f>
        <v>3460</v>
      </c>
    </row>
    <row r="23" spans="1:12" s="42" customFormat="1" ht="52.5" customHeight="1" x14ac:dyDescent="0.3">
      <c r="A23" s="74" t="s">
        <v>323</v>
      </c>
      <c r="B23" s="135" t="s">
        <v>21</v>
      </c>
      <c r="C23" s="135" t="s">
        <v>66</v>
      </c>
      <c r="D23" s="135" t="s">
        <v>13</v>
      </c>
      <c r="E23" s="135" t="s">
        <v>14</v>
      </c>
      <c r="F23" s="367"/>
      <c r="G23" s="371"/>
      <c r="H23" s="135">
        <v>55</v>
      </c>
      <c r="I23" s="135">
        <v>50</v>
      </c>
      <c r="J23" s="371"/>
      <c r="K23" s="347"/>
      <c r="L23" s="347"/>
    </row>
    <row r="24" spans="1:12" s="42" customFormat="1" ht="52.5" customHeight="1" x14ac:dyDescent="0.3">
      <c r="A24" s="74" t="s">
        <v>324</v>
      </c>
      <c r="B24" s="135" t="s">
        <v>64</v>
      </c>
      <c r="C24" s="135" t="s">
        <v>28</v>
      </c>
      <c r="D24" s="135" t="s">
        <v>13</v>
      </c>
      <c r="E24" s="135" t="s">
        <v>14</v>
      </c>
      <c r="F24" s="348" t="s">
        <v>15</v>
      </c>
      <c r="G24" s="352" t="s">
        <v>148</v>
      </c>
      <c r="H24" s="135">
        <v>55</v>
      </c>
      <c r="I24" s="135">
        <v>50</v>
      </c>
      <c r="J24" s="352">
        <v>1180</v>
      </c>
      <c r="K24" s="380">
        <v>2</v>
      </c>
      <c r="L24" s="380">
        <f t="shared" si="2"/>
        <v>2360</v>
      </c>
    </row>
    <row r="25" spans="1:12" s="42" customFormat="1" ht="52.5" customHeight="1" x14ac:dyDescent="0.3">
      <c r="A25" s="74" t="s">
        <v>325</v>
      </c>
      <c r="B25" s="135" t="s">
        <v>28</v>
      </c>
      <c r="C25" s="135" t="s">
        <v>64</v>
      </c>
      <c r="D25" s="135" t="s">
        <v>13</v>
      </c>
      <c r="E25" s="135" t="s">
        <v>14</v>
      </c>
      <c r="F25" s="349"/>
      <c r="G25" s="353"/>
      <c r="H25" s="135">
        <v>55</v>
      </c>
      <c r="I25" s="135">
        <v>50</v>
      </c>
      <c r="J25" s="353"/>
      <c r="K25" s="382"/>
      <c r="L25" s="382"/>
    </row>
    <row r="26" spans="1:12" s="42" customFormat="1" ht="52.5" customHeight="1" x14ac:dyDescent="0.3">
      <c r="A26" s="74" t="s">
        <v>326</v>
      </c>
      <c r="B26" s="135" t="s">
        <v>66</v>
      </c>
      <c r="C26" s="135" t="s">
        <v>28</v>
      </c>
      <c r="D26" s="135" t="s">
        <v>13</v>
      </c>
      <c r="E26" s="135" t="s">
        <v>14</v>
      </c>
      <c r="F26" s="348" t="s">
        <v>15</v>
      </c>
      <c r="G26" s="352" t="s">
        <v>148</v>
      </c>
      <c r="H26" s="135">
        <v>55</v>
      </c>
      <c r="I26" s="135">
        <v>50</v>
      </c>
      <c r="J26" s="352">
        <v>1280</v>
      </c>
      <c r="K26" s="380">
        <v>2</v>
      </c>
      <c r="L26" s="380">
        <f t="shared" si="2"/>
        <v>2560</v>
      </c>
    </row>
    <row r="27" spans="1:12" s="42" customFormat="1" ht="52.5" customHeight="1" x14ac:dyDescent="0.3">
      <c r="A27" s="74" t="s">
        <v>327</v>
      </c>
      <c r="B27" s="135" t="s">
        <v>28</v>
      </c>
      <c r="C27" s="135" t="s">
        <v>66</v>
      </c>
      <c r="D27" s="135" t="s">
        <v>13</v>
      </c>
      <c r="E27" s="135" t="s">
        <v>14</v>
      </c>
      <c r="F27" s="349"/>
      <c r="G27" s="353"/>
      <c r="H27" s="135">
        <v>55</v>
      </c>
      <c r="I27" s="135">
        <v>50</v>
      </c>
      <c r="J27" s="353"/>
      <c r="K27" s="382"/>
      <c r="L27" s="382"/>
    </row>
    <row r="28" spans="1:12" s="42" customFormat="1" ht="52.5" customHeight="1" x14ac:dyDescent="0.3">
      <c r="A28" s="74" t="s">
        <v>328</v>
      </c>
      <c r="B28" s="135" t="s">
        <v>64</v>
      </c>
      <c r="C28" s="135" t="s">
        <v>150</v>
      </c>
      <c r="D28" s="135" t="s">
        <v>13</v>
      </c>
      <c r="E28" s="135" t="s">
        <v>14</v>
      </c>
      <c r="F28" s="348" t="s">
        <v>15</v>
      </c>
      <c r="G28" s="352" t="s">
        <v>148</v>
      </c>
      <c r="H28" s="135">
        <v>55</v>
      </c>
      <c r="I28" s="135">
        <v>50</v>
      </c>
      <c r="J28" s="352">
        <v>300</v>
      </c>
      <c r="K28" s="380">
        <v>2</v>
      </c>
      <c r="L28" s="380">
        <f t="shared" si="2"/>
        <v>600</v>
      </c>
    </row>
    <row r="29" spans="1:12" s="42" customFormat="1" ht="52.5" customHeight="1" x14ac:dyDescent="0.3">
      <c r="A29" s="74" t="s">
        <v>329</v>
      </c>
      <c r="B29" s="135" t="s">
        <v>150</v>
      </c>
      <c r="C29" s="135" t="s">
        <v>64</v>
      </c>
      <c r="D29" s="135" t="s">
        <v>13</v>
      </c>
      <c r="E29" s="135" t="s">
        <v>14</v>
      </c>
      <c r="F29" s="349"/>
      <c r="G29" s="353"/>
      <c r="H29" s="135">
        <v>55</v>
      </c>
      <c r="I29" s="135">
        <v>50</v>
      </c>
      <c r="J29" s="353"/>
      <c r="K29" s="382"/>
      <c r="L29" s="382"/>
    </row>
    <row r="30" spans="1:12" s="42" customFormat="1" ht="52.5" customHeight="1" x14ac:dyDescent="0.3">
      <c r="A30" s="74" t="s">
        <v>330</v>
      </c>
      <c r="B30" s="135" t="s">
        <v>66</v>
      </c>
      <c r="C30" s="135" t="s">
        <v>150</v>
      </c>
      <c r="D30" s="135" t="s">
        <v>13</v>
      </c>
      <c r="E30" s="135" t="s">
        <v>14</v>
      </c>
      <c r="F30" s="348" t="s">
        <v>15</v>
      </c>
      <c r="G30" s="352" t="s">
        <v>148</v>
      </c>
      <c r="H30" s="135">
        <v>55</v>
      </c>
      <c r="I30" s="135">
        <v>50</v>
      </c>
      <c r="J30" s="352">
        <v>400</v>
      </c>
      <c r="K30" s="380">
        <v>2</v>
      </c>
      <c r="L30" s="380">
        <f t="shared" si="2"/>
        <v>800</v>
      </c>
    </row>
    <row r="31" spans="1:12" s="42" customFormat="1" ht="52.5" customHeight="1" x14ac:dyDescent="0.3">
      <c r="A31" s="74" t="s">
        <v>331</v>
      </c>
      <c r="B31" s="135" t="s">
        <v>150</v>
      </c>
      <c r="C31" s="135" t="s">
        <v>66</v>
      </c>
      <c r="D31" s="135" t="s">
        <v>13</v>
      </c>
      <c r="E31" s="135" t="s">
        <v>14</v>
      </c>
      <c r="F31" s="349"/>
      <c r="G31" s="353"/>
      <c r="H31" s="135">
        <v>55</v>
      </c>
      <c r="I31" s="135">
        <v>50</v>
      </c>
      <c r="J31" s="353"/>
      <c r="K31" s="382"/>
      <c r="L31" s="382"/>
    </row>
    <row r="32" spans="1:12" s="42" customFormat="1" ht="52.5" customHeight="1" x14ac:dyDescent="0.3">
      <c r="A32" s="74" t="s">
        <v>332</v>
      </c>
      <c r="B32" s="135" t="s">
        <v>64</v>
      </c>
      <c r="C32" s="135" t="s">
        <v>53</v>
      </c>
      <c r="D32" s="135" t="s">
        <v>13</v>
      </c>
      <c r="E32" s="135" t="s">
        <v>14</v>
      </c>
      <c r="F32" s="348" t="s">
        <v>15</v>
      </c>
      <c r="G32" s="371" t="s">
        <v>148</v>
      </c>
      <c r="H32" s="135">
        <v>55</v>
      </c>
      <c r="I32" s="135">
        <v>50</v>
      </c>
      <c r="J32" s="371">
        <v>620</v>
      </c>
      <c r="K32" s="347">
        <v>2</v>
      </c>
      <c r="L32" s="347">
        <f t="shared" ref="L32" si="3">J32*K32</f>
        <v>1240</v>
      </c>
    </row>
    <row r="33" spans="1:12" s="42" customFormat="1" ht="52.5" customHeight="1" x14ac:dyDescent="0.3">
      <c r="A33" s="74" t="s">
        <v>333</v>
      </c>
      <c r="B33" s="135" t="s">
        <v>53</v>
      </c>
      <c r="C33" s="135" t="s">
        <v>64</v>
      </c>
      <c r="D33" s="135" t="s">
        <v>13</v>
      </c>
      <c r="E33" s="135" t="s">
        <v>14</v>
      </c>
      <c r="F33" s="349"/>
      <c r="G33" s="371"/>
      <c r="H33" s="135">
        <v>55</v>
      </c>
      <c r="I33" s="135">
        <v>50</v>
      </c>
      <c r="J33" s="371"/>
      <c r="K33" s="347"/>
      <c r="L33" s="347"/>
    </row>
    <row r="34" spans="1:12" s="42" customFormat="1" ht="52.5" customHeight="1" x14ac:dyDescent="0.3">
      <c r="A34" s="74" t="s">
        <v>334</v>
      </c>
      <c r="B34" s="135" t="s">
        <v>66</v>
      </c>
      <c r="C34" s="135" t="s">
        <v>53</v>
      </c>
      <c r="D34" s="135" t="s">
        <v>13</v>
      </c>
      <c r="E34" s="135" t="s">
        <v>14</v>
      </c>
      <c r="F34" s="367" t="s">
        <v>15</v>
      </c>
      <c r="G34" s="371" t="s">
        <v>148</v>
      </c>
      <c r="H34" s="135">
        <v>55</v>
      </c>
      <c r="I34" s="135">
        <v>50</v>
      </c>
      <c r="J34" s="371">
        <v>720</v>
      </c>
      <c r="K34" s="347">
        <v>2</v>
      </c>
      <c r="L34" s="347">
        <f t="shared" ref="L34" si="4">J34*K34</f>
        <v>1440</v>
      </c>
    </row>
    <row r="35" spans="1:12" s="42" customFormat="1" ht="52.5" customHeight="1" thickBot="1" x14ac:dyDescent="0.35">
      <c r="A35" s="75" t="s">
        <v>335</v>
      </c>
      <c r="B35" s="137" t="s">
        <v>53</v>
      </c>
      <c r="C35" s="137" t="s">
        <v>66</v>
      </c>
      <c r="D35" s="137" t="s">
        <v>13</v>
      </c>
      <c r="E35" s="137" t="s">
        <v>14</v>
      </c>
      <c r="F35" s="411"/>
      <c r="G35" s="412"/>
      <c r="H35" s="137">
        <v>55</v>
      </c>
      <c r="I35" s="137">
        <v>50</v>
      </c>
      <c r="J35" s="412"/>
      <c r="K35" s="413"/>
      <c r="L35" s="413"/>
    </row>
    <row r="36" spans="1:12" s="42" customFormat="1" ht="52.5" customHeight="1" x14ac:dyDescent="0.3"/>
    <row r="37" spans="1:12" ht="17.399999999999999" x14ac:dyDescent="0.25">
      <c r="A37" s="10"/>
      <c r="B37" s="11"/>
      <c r="C37" s="11"/>
      <c r="D37" s="11"/>
      <c r="E37" s="11"/>
      <c r="F37" s="11"/>
      <c r="G37" s="11"/>
      <c r="H37" s="12"/>
      <c r="I37" s="13"/>
      <c r="J37" s="13"/>
      <c r="K37" s="14"/>
      <c r="L37" s="14"/>
    </row>
  </sheetData>
  <mergeCells count="71">
    <mergeCell ref="J32:J33"/>
    <mergeCell ref="K32:K33"/>
    <mergeCell ref="L32:L33"/>
    <mergeCell ref="J34:J35"/>
    <mergeCell ref="K34:K35"/>
    <mergeCell ref="L34:L35"/>
    <mergeCell ref="F34:F35"/>
    <mergeCell ref="G34:G35"/>
    <mergeCell ref="L6:L7"/>
    <mergeCell ref="K6:K7"/>
    <mergeCell ref="J10:J11"/>
    <mergeCell ref="J8:J9"/>
    <mergeCell ref="J6:J7"/>
    <mergeCell ref="L10:L11"/>
    <mergeCell ref="K10:K11"/>
    <mergeCell ref="L8:L9"/>
    <mergeCell ref="K8:K9"/>
    <mergeCell ref="F32:F33"/>
    <mergeCell ref="G32:G33"/>
    <mergeCell ref="F30:F31"/>
    <mergeCell ref="G30:G31"/>
    <mergeCell ref="F28:F29"/>
    <mergeCell ref="G28:G29"/>
    <mergeCell ref="F26:F27"/>
    <mergeCell ref="A1:L1"/>
    <mergeCell ref="F24:F25"/>
    <mergeCell ref="G24:G25"/>
    <mergeCell ref="L20:L21"/>
    <mergeCell ref="F22:F23"/>
    <mergeCell ref="G22:G23"/>
    <mergeCell ref="J22:J23"/>
    <mergeCell ref="K22:K23"/>
    <mergeCell ref="L22:L23"/>
    <mergeCell ref="F20:F21"/>
    <mergeCell ref="G20:G21"/>
    <mergeCell ref="J20:J21"/>
    <mergeCell ref="K20:K21"/>
    <mergeCell ref="A2:L2"/>
    <mergeCell ref="A4:A5"/>
    <mergeCell ref="B4:F4"/>
    <mergeCell ref="G4:G5"/>
    <mergeCell ref="H4:H5"/>
    <mergeCell ref="I4:I5"/>
    <mergeCell ref="L4:L5"/>
    <mergeCell ref="J4:J5"/>
    <mergeCell ref="K4:K5"/>
    <mergeCell ref="G26:G27"/>
    <mergeCell ref="J14:J15"/>
    <mergeCell ref="K14:K15"/>
    <mergeCell ref="L14:L15"/>
    <mergeCell ref="J12:J13"/>
    <mergeCell ref="K12:K13"/>
    <mergeCell ref="L12:L13"/>
    <mergeCell ref="J18:J19"/>
    <mergeCell ref="K18:K19"/>
    <mergeCell ref="L18:L19"/>
    <mergeCell ref="J16:J17"/>
    <mergeCell ref="K16:K17"/>
    <mergeCell ref="L16:L17"/>
    <mergeCell ref="J26:J27"/>
    <mergeCell ref="K26:K27"/>
    <mergeCell ref="L26:L27"/>
    <mergeCell ref="J24:J25"/>
    <mergeCell ref="K24:K25"/>
    <mergeCell ref="L24:L25"/>
    <mergeCell ref="J30:J31"/>
    <mergeCell ref="K30:K31"/>
    <mergeCell ref="L30:L31"/>
    <mergeCell ref="J28:J29"/>
    <mergeCell ref="K28:K29"/>
    <mergeCell ref="L28:L29"/>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L40"/>
  <sheetViews>
    <sheetView view="pageBreakPreview" zoomScale="70" zoomScaleNormal="85" zoomScaleSheetLayoutView="70" workbookViewId="0">
      <selection activeCell="D5" sqref="D5"/>
    </sheetView>
  </sheetViews>
  <sheetFormatPr baseColWidth="10" defaultColWidth="22.44140625" defaultRowHeight="13.8" x14ac:dyDescent="0.25"/>
  <cols>
    <col min="1" max="1" width="22.44140625" style="2"/>
    <col min="2" max="3" width="27.109375" style="1" customWidth="1"/>
    <col min="4" max="6" width="22.44140625" style="1"/>
    <col min="7" max="7" width="34.109375" style="1" customWidth="1"/>
    <col min="8" max="10" width="22.44140625" style="1"/>
    <col min="11" max="12" width="22.44140625" style="3"/>
    <col min="13" max="16384" width="22.44140625" style="1"/>
  </cols>
  <sheetData>
    <row r="1" spans="1:12" ht="188.4" customHeight="1" thickBot="1" x14ac:dyDescent="0.3">
      <c r="A1" s="291" t="s">
        <v>621</v>
      </c>
      <c r="B1" s="292"/>
      <c r="C1" s="292"/>
      <c r="D1" s="292"/>
      <c r="E1" s="292"/>
      <c r="F1" s="292"/>
      <c r="G1" s="292"/>
      <c r="H1" s="292"/>
      <c r="I1" s="292"/>
      <c r="J1" s="292"/>
      <c r="K1" s="292"/>
      <c r="L1" s="293"/>
    </row>
    <row r="2" spans="1:12" ht="33.6"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2" s="8" customFormat="1" ht="62.4" customHeight="1" thickBot="1" x14ac:dyDescent="0.4">
      <c r="A5" s="301"/>
      <c r="B5" s="257" t="s">
        <v>5</v>
      </c>
      <c r="C5" s="257" t="s">
        <v>6</v>
      </c>
      <c r="D5" s="257" t="s">
        <v>7</v>
      </c>
      <c r="E5" s="257" t="s">
        <v>8</v>
      </c>
      <c r="F5" s="257" t="s">
        <v>9</v>
      </c>
      <c r="G5" s="301"/>
      <c r="H5" s="301"/>
      <c r="I5" s="303"/>
      <c r="J5" s="301"/>
      <c r="K5" s="307"/>
      <c r="L5" s="307"/>
    </row>
    <row r="6" spans="1:12" s="42" customFormat="1" ht="51" customHeight="1" x14ac:dyDescent="0.3">
      <c r="A6" s="76" t="s">
        <v>70</v>
      </c>
      <c r="B6" s="262" t="s">
        <v>71</v>
      </c>
      <c r="C6" s="262" t="s">
        <v>99</v>
      </c>
      <c r="D6" s="262" t="s">
        <v>13</v>
      </c>
      <c r="E6" s="264" t="s">
        <v>337</v>
      </c>
      <c r="F6" s="262" t="s">
        <v>13</v>
      </c>
      <c r="G6" s="264" t="s">
        <v>32</v>
      </c>
      <c r="H6" s="262">
        <v>150</v>
      </c>
      <c r="I6" s="262">
        <v>50</v>
      </c>
      <c r="J6" s="370">
        <v>1546</v>
      </c>
      <c r="K6" s="362">
        <v>1</v>
      </c>
      <c r="L6" s="362">
        <f>J6*K6</f>
        <v>1546</v>
      </c>
    </row>
    <row r="7" spans="1:12" s="42" customFormat="1" ht="92.25" customHeight="1" x14ac:dyDescent="0.3">
      <c r="A7" s="74" t="s">
        <v>72</v>
      </c>
      <c r="B7" s="263" t="s">
        <v>99</v>
      </c>
      <c r="C7" s="263" t="s">
        <v>71</v>
      </c>
      <c r="D7" s="263" t="s">
        <v>13</v>
      </c>
      <c r="E7" s="265" t="s">
        <v>337</v>
      </c>
      <c r="F7" s="263" t="s">
        <v>13</v>
      </c>
      <c r="G7" s="265" t="s">
        <v>73</v>
      </c>
      <c r="H7" s="263">
        <v>150</v>
      </c>
      <c r="I7" s="263">
        <v>50</v>
      </c>
      <c r="J7" s="371"/>
      <c r="K7" s="347"/>
      <c r="L7" s="347"/>
    </row>
    <row r="8" spans="1:12" s="42" customFormat="1" ht="51" customHeight="1" x14ac:dyDescent="0.3">
      <c r="A8" s="74" t="s">
        <v>74</v>
      </c>
      <c r="B8" s="263" t="s">
        <v>80</v>
      </c>
      <c r="C8" s="263" t="s">
        <v>99</v>
      </c>
      <c r="D8" s="263" t="s">
        <v>13</v>
      </c>
      <c r="E8" s="265" t="s">
        <v>337</v>
      </c>
      <c r="F8" s="263" t="s">
        <v>13</v>
      </c>
      <c r="G8" s="265" t="s">
        <v>32</v>
      </c>
      <c r="H8" s="263">
        <v>150</v>
      </c>
      <c r="I8" s="263">
        <v>50</v>
      </c>
      <c r="J8" s="371">
        <v>1532</v>
      </c>
      <c r="K8" s="347">
        <v>4</v>
      </c>
      <c r="L8" s="347">
        <f>J8*K8</f>
        <v>6128</v>
      </c>
    </row>
    <row r="9" spans="1:12" s="42" customFormat="1" ht="90" customHeight="1" x14ac:dyDescent="0.3">
      <c r="A9" s="74" t="s">
        <v>76</v>
      </c>
      <c r="B9" s="263" t="s">
        <v>99</v>
      </c>
      <c r="C9" s="263" t="s">
        <v>80</v>
      </c>
      <c r="D9" s="263" t="s">
        <v>13</v>
      </c>
      <c r="E9" s="265" t="s">
        <v>337</v>
      </c>
      <c r="F9" s="263" t="s">
        <v>13</v>
      </c>
      <c r="G9" s="265" t="s">
        <v>73</v>
      </c>
      <c r="H9" s="263">
        <v>150</v>
      </c>
      <c r="I9" s="263">
        <v>50</v>
      </c>
      <c r="J9" s="371"/>
      <c r="K9" s="347"/>
      <c r="L9" s="347"/>
    </row>
    <row r="10" spans="1:12" s="42" customFormat="1" ht="44.25" customHeight="1" x14ac:dyDescent="0.3">
      <c r="A10" s="74" t="s">
        <v>77</v>
      </c>
      <c r="B10" s="263" t="s">
        <v>56</v>
      </c>
      <c r="C10" s="263" t="s">
        <v>99</v>
      </c>
      <c r="D10" s="263" t="s">
        <v>13</v>
      </c>
      <c r="E10" s="265" t="s">
        <v>337</v>
      </c>
      <c r="F10" s="263" t="s">
        <v>13</v>
      </c>
      <c r="G10" s="265" t="s">
        <v>32</v>
      </c>
      <c r="H10" s="263">
        <v>150</v>
      </c>
      <c r="I10" s="263">
        <v>50</v>
      </c>
      <c r="J10" s="371">
        <v>1702</v>
      </c>
      <c r="K10" s="347">
        <v>4</v>
      </c>
      <c r="L10" s="347">
        <f>J10*K10</f>
        <v>6808</v>
      </c>
    </row>
    <row r="11" spans="1:12" s="42" customFormat="1" ht="90.75" customHeight="1" x14ac:dyDescent="0.3">
      <c r="A11" s="74" t="s">
        <v>78</v>
      </c>
      <c r="B11" s="263" t="s">
        <v>99</v>
      </c>
      <c r="C11" s="263" t="s">
        <v>56</v>
      </c>
      <c r="D11" s="263" t="s">
        <v>13</v>
      </c>
      <c r="E11" s="265" t="s">
        <v>337</v>
      </c>
      <c r="F11" s="263" t="s">
        <v>13</v>
      </c>
      <c r="G11" s="265" t="s">
        <v>73</v>
      </c>
      <c r="H11" s="263">
        <v>150</v>
      </c>
      <c r="I11" s="263">
        <v>50</v>
      </c>
      <c r="J11" s="371"/>
      <c r="K11" s="347"/>
      <c r="L11" s="347"/>
    </row>
    <row r="12" spans="1:12" s="42" customFormat="1" ht="52.5" customHeight="1" x14ac:dyDescent="0.3">
      <c r="A12" s="74" t="s">
        <v>159</v>
      </c>
      <c r="B12" s="263" t="s">
        <v>80</v>
      </c>
      <c r="C12" s="263" t="s">
        <v>44</v>
      </c>
      <c r="D12" s="263" t="s">
        <v>15</v>
      </c>
      <c r="E12" s="265" t="s">
        <v>16</v>
      </c>
      <c r="F12" s="263" t="s">
        <v>15</v>
      </c>
      <c r="G12" s="265" t="s">
        <v>338</v>
      </c>
      <c r="H12" s="263">
        <v>150</v>
      </c>
      <c r="I12" s="263">
        <v>30</v>
      </c>
      <c r="J12" s="371">
        <v>670</v>
      </c>
      <c r="K12" s="347">
        <v>1</v>
      </c>
      <c r="L12" s="347">
        <f>J12*K12</f>
        <v>670</v>
      </c>
    </row>
    <row r="13" spans="1:12" s="42" customFormat="1" ht="52.5" customHeight="1" x14ac:dyDescent="0.3">
      <c r="A13" s="74" t="s">
        <v>195</v>
      </c>
      <c r="B13" s="263" t="s">
        <v>44</v>
      </c>
      <c r="C13" s="263" t="s">
        <v>80</v>
      </c>
      <c r="D13" s="263" t="s">
        <v>15</v>
      </c>
      <c r="E13" s="265" t="s">
        <v>16</v>
      </c>
      <c r="F13" s="263" t="s">
        <v>15</v>
      </c>
      <c r="G13" s="265" t="s">
        <v>339</v>
      </c>
      <c r="H13" s="263">
        <v>150</v>
      </c>
      <c r="I13" s="263">
        <v>30</v>
      </c>
      <c r="J13" s="371"/>
      <c r="K13" s="347"/>
      <c r="L13" s="347"/>
    </row>
    <row r="14" spans="1:12" s="42" customFormat="1" ht="52.5" customHeight="1" x14ac:dyDescent="0.3">
      <c r="A14" s="74" t="s">
        <v>196</v>
      </c>
      <c r="B14" s="263" t="s">
        <v>56</v>
      </c>
      <c r="C14" s="263" t="s">
        <v>44</v>
      </c>
      <c r="D14" s="263" t="s">
        <v>15</v>
      </c>
      <c r="E14" s="265" t="s">
        <v>16</v>
      </c>
      <c r="F14" s="263" t="s">
        <v>15</v>
      </c>
      <c r="G14" s="265" t="s">
        <v>338</v>
      </c>
      <c r="H14" s="263">
        <v>150</v>
      </c>
      <c r="I14" s="263">
        <v>30</v>
      </c>
      <c r="J14" s="371">
        <f>350*2</f>
        <v>700</v>
      </c>
      <c r="K14" s="347">
        <v>1</v>
      </c>
      <c r="L14" s="347">
        <f>J14*K14</f>
        <v>700</v>
      </c>
    </row>
    <row r="15" spans="1:12" s="42" customFormat="1" ht="52.5" customHeight="1" x14ac:dyDescent="0.3">
      <c r="A15" s="74" t="s">
        <v>197</v>
      </c>
      <c r="B15" s="263" t="s">
        <v>44</v>
      </c>
      <c r="C15" s="263" t="s">
        <v>56</v>
      </c>
      <c r="D15" s="263" t="s">
        <v>15</v>
      </c>
      <c r="E15" s="265" t="s">
        <v>16</v>
      </c>
      <c r="F15" s="263" t="s">
        <v>15</v>
      </c>
      <c r="G15" s="265" t="s">
        <v>339</v>
      </c>
      <c r="H15" s="263">
        <v>150</v>
      </c>
      <c r="I15" s="263">
        <v>30</v>
      </c>
      <c r="J15" s="371"/>
      <c r="K15" s="347"/>
      <c r="L15" s="347"/>
    </row>
    <row r="16" spans="1:12" s="42" customFormat="1" ht="52.5" customHeight="1" x14ac:dyDescent="0.3">
      <c r="A16" s="74" t="s">
        <v>198</v>
      </c>
      <c r="B16" s="263" t="s">
        <v>56</v>
      </c>
      <c r="C16" s="263" t="s">
        <v>23</v>
      </c>
      <c r="D16" s="263" t="s">
        <v>15</v>
      </c>
      <c r="E16" s="265" t="s">
        <v>16</v>
      </c>
      <c r="F16" s="263" t="s">
        <v>15</v>
      </c>
      <c r="G16" s="265" t="s">
        <v>338</v>
      </c>
      <c r="H16" s="263">
        <v>150</v>
      </c>
      <c r="I16" s="263">
        <v>30</v>
      </c>
      <c r="J16" s="371">
        <v>550</v>
      </c>
      <c r="K16" s="347">
        <v>1</v>
      </c>
      <c r="L16" s="347">
        <f>J16*K16</f>
        <v>550</v>
      </c>
    </row>
    <row r="17" spans="1:12" s="42" customFormat="1" ht="52.5" customHeight="1" x14ac:dyDescent="0.3">
      <c r="A17" s="74" t="s">
        <v>199</v>
      </c>
      <c r="B17" s="263" t="s">
        <v>23</v>
      </c>
      <c r="C17" s="263" t="s">
        <v>56</v>
      </c>
      <c r="D17" s="263" t="s">
        <v>15</v>
      </c>
      <c r="E17" s="265" t="s">
        <v>16</v>
      </c>
      <c r="F17" s="263" t="s">
        <v>15</v>
      </c>
      <c r="G17" s="265" t="s">
        <v>339</v>
      </c>
      <c r="H17" s="263">
        <v>150</v>
      </c>
      <c r="I17" s="263">
        <v>30</v>
      </c>
      <c r="J17" s="371"/>
      <c r="K17" s="347"/>
      <c r="L17" s="347"/>
    </row>
    <row r="18" spans="1:12" s="88" customFormat="1" ht="52.5" customHeight="1" x14ac:dyDescent="0.3">
      <c r="A18" s="74" t="s">
        <v>200</v>
      </c>
      <c r="B18" s="259" t="s">
        <v>80</v>
      </c>
      <c r="C18" s="259" t="s">
        <v>23</v>
      </c>
      <c r="D18" s="259" t="s">
        <v>15</v>
      </c>
      <c r="E18" s="258" t="s">
        <v>16</v>
      </c>
      <c r="F18" s="259" t="s">
        <v>15</v>
      </c>
      <c r="G18" s="258" t="s">
        <v>340</v>
      </c>
      <c r="H18" s="259">
        <v>150</v>
      </c>
      <c r="I18" s="259">
        <v>30</v>
      </c>
      <c r="J18" s="371">
        <v>568</v>
      </c>
      <c r="K18" s="347">
        <v>1</v>
      </c>
      <c r="L18" s="347">
        <f>J18*K18</f>
        <v>568</v>
      </c>
    </row>
    <row r="19" spans="1:12" s="88" customFormat="1" ht="52.5" customHeight="1" x14ac:dyDescent="0.3">
      <c r="A19" s="74" t="s">
        <v>201</v>
      </c>
      <c r="B19" s="259" t="s">
        <v>23</v>
      </c>
      <c r="C19" s="259" t="s">
        <v>80</v>
      </c>
      <c r="D19" s="259" t="s">
        <v>15</v>
      </c>
      <c r="E19" s="258" t="s">
        <v>16</v>
      </c>
      <c r="F19" s="259" t="s">
        <v>15</v>
      </c>
      <c r="G19" s="258" t="s">
        <v>339</v>
      </c>
      <c r="H19" s="259">
        <v>150</v>
      </c>
      <c r="I19" s="259">
        <v>30</v>
      </c>
      <c r="J19" s="371"/>
      <c r="K19" s="347"/>
      <c r="L19" s="347"/>
    </row>
    <row r="20" spans="1:12" s="88" customFormat="1" ht="60" customHeight="1" x14ac:dyDescent="0.3">
      <c r="A20" s="74" t="s">
        <v>570</v>
      </c>
      <c r="B20" s="259" t="s">
        <v>205</v>
      </c>
      <c r="C20" s="259" t="s">
        <v>204</v>
      </c>
      <c r="D20" s="259" t="s">
        <v>15</v>
      </c>
      <c r="E20" s="258" t="s">
        <v>16</v>
      </c>
      <c r="F20" s="259" t="s">
        <v>13</v>
      </c>
      <c r="G20" s="258" t="s">
        <v>356</v>
      </c>
      <c r="H20" s="259">
        <v>200</v>
      </c>
      <c r="I20" s="259">
        <v>30</v>
      </c>
      <c r="J20" s="352">
        <f>45*2</f>
        <v>90</v>
      </c>
      <c r="K20" s="380">
        <v>24</v>
      </c>
      <c r="L20" s="380">
        <f>J20*K20</f>
        <v>2160</v>
      </c>
    </row>
    <row r="21" spans="1:12" s="88" customFormat="1" ht="60" customHeight="1" x14ac:dyDescent="0.3">
      <c r="A21" s="124" t="s">
        <v>571</v>
      </c>
      <c r="B21" s="256" t="s">
        <v>204</v>
      </c>
      <c r="C21" s="256" t="s">
        <v>205</v>
      </c>
      <c r="D21" s="256" t="s">
        <v>15</v>
      </c>
      <c r="E21" s="255" t="s">
        <v>16</v>
      </c>
      <c r="F21" s="256" t="s">
        <v>13</v>
      </c>
      <c r="G21" s="255" t="s">
        <v>356</v>
      </c>
      <c r="H21" s="256">
        <v>200</v>
      </c>
      <c r="I21" s="256">
        <v>30</v>
      </c>
      <c r="J21" s="353"/>
      <c r="K21" s="382"/>
      <c r="L21" s="382"/>
    </row>
    <row r="22" spans="1:12" s="88" customFormat="1" ht="52.5" customHeight="1" x14ac:dyDescent="0.3">
      <c r="A22" s="124" t="s">
        <v>341</v>
      </c>
      <c r="B22" s="256" t="s">
        <v>71</v>
      </c>
      <c r="C22" s="256" t="s">
        <v>26</v>
      </c>
      <c r="D22" s="256" t="s">
        <v>13</v>
      </c>
      <c r="E22" s="255" t="s">
        <v>337</v>
      </c>
      <c r="F22" s="256" t="s">
        <v>13</v>
      </c>
      <c r="G22" s="255" t="s">
        <v>32</v>
      </c>
      <c r="H22" s="256">
        <v>150</v>
      </c>
      <c r="I22" s="256">
        <v>50</v>
      </c>
      <c r="J22" s="352">
        <v>850</v>
      </c>
      <c r="K22" s="380">
        <v>1</v>
      </c>
      <c r="L22" s="380">
        <f>J22*K22</f>
        <v>850</v>
      </c>
    </row>
    <row r="23" spans="1:12" s="88" customFormat="1" ht="81.75" customHeight="1" x14ac:dyDescent="0.3">
      <c r="A23" s="124" t="s">
        <v>342</v>
      </c>
      <c r="B23" s="256" t="s">
        <v>26</v>
      </c>
      <c r="C23" s="256" t="s">
        <v>71</v>
      </c>
      <c r="D23" s="256" t="s">
        <v>13</v>
      </c>
      <c r="E23" s="255" t="s">
        <v>337</v>
      </c>
      <c r="F23" s="256" t="s">
        <v>13</v>
      </c>
      <c r="G23" s="255" t="s">
        <v>343</v>
      </c>
      <c r="H23" s="256">
        <v>150</v>
      </c>
      <c r="I23" s="256">
        <v>50</v>
      </c>
      <c r="J23" s="353"/>
      <c r="K23" s="382"/>
      <c r="L23" s="382"/>
    </row>
    <row r="24" spans="1:12" s="88" customFormat="1" ht="48" customHeight="1" x14ac:dyDescent="0.3">
      <c r="A24" s="124" t="s">
        <v>344</v>
      </c>
      <c r="B24" s="256" t="s">
        <v>80</v>
      </c>
      <c r="C24" s="256" t="s">
        <v>26</v>
      </c>
      <c r="D24" s="256" t="s">
        <v>13</v>
      </c>
      <c r="E24" s="255" t="s">
        <v>337</v>
      </c>
      <c r="F24" s="256" t="s">
        <v>13</v>
      </c>
      <c r="G24" s="255" t="s">
        <v>32</v>
      </c>
      <c r="H24" s="256">
        <v>150</v>
      </c>
      <c r="I24" s="256">
        <v>50</v>
      </c>
      <c r="J24" s="352">
        <v>820</v>
      </c>
      <c r="K24" s="380">
        <v>1</v>
      </c>
      <c r="L24" s="380">
        <f>J24*K24</f>
        <v>820</v>
      </c>
    </row>
    <row r="25" spans="1:12" s="88" customFormat="1" ht="84" customHeight="1" x14ac:dyDescent="0.3">
      <c r="A25" s="124" t="s">
        <v>345</v>
      </c>
      <c r="B25" s="256" t="s">
        <v>26</v>
      </c>
      <c r="C25" s="256" t="s">
        <v>80</v>
      </c>
      <c r="D25" s="256" t="s">
        <v>13</v>
      </c>
      <c r="E25" s="255" t="s">
        <v>337</v>
      </c>
      <c r="F25" s="256" t="s">
        <v>13</v>
      </c>
      <c r="G25" s="255" t="s">
        <v>343</v>
      </c>
      <c r="H25" s="256">
        <v>150</v>
      </c>
      <c r="I25" s="256">
        <v>50</v>
      </c>
      <c r="J25" s="353"/>
      <c r="K25" s="382"/>
      <c r="L25" s="382"/>
    </row>
    <row r="26" spans="1:12" s="88" customFormat="1" ht="50.25" customHeight="1" x14ac:dyDescent="0.3">
      <c r="A26" s="124" t="s">
        <v>346</v>
      </c>
      <c r="B26" s="256" t="s">
        <v>56</v>
      </c>
      <c r="C26" s="256" t="s">
        <v>26</v>
      </c>
      <c r="D26" s="256" t="s">
        <v>13</v>
      </c>
      <c r="E26" s="255" t="s">
        <v>337</v>
      </c>
      <c r="F26" s="256" t="s">
        <v>13</v>
      </c>
      <c r="G26" s="255" t="s">
        <v>32</v>
      </c>
      <c r="H26" s="256">
        <v>150</v>
      </c>
      <c r="I26" s="256">
        <v>50</v>
      </c>
      <c r="J26" s="352">
        <v>850</v>
      </c>
      <c r="K26" s="380">
        <v>1</v>
      </c>
      <c r="L26" s="380">
        <f>J26*K26</f>
        <v>850</v>
      </c>
    </row>
    <row r="27" spans="1:12" s="88" customFormat="1" ht="82.5" customHeight="1" x14ac:dyDescent="0.3">
      <c r="A27" s="124" t="s">
        <v>347</v>
      </c>
      <c r="B27" s="256" t="s">
        <v>26</v>
      </c>
      <c r="C27" s="256" t="s">
        <v>56</v>
      </c>
      <c r="D27" s="256" t="s">
        <v>13</v>
      </c>
      <c r="E27" s="255" t="s">
        <v>337</v>
      </c>
      <c r="F27" s="256" t="s">
        <v>13</v>
      </c>
      <c r="G27" s="255" t="s">
        <v>343</v>
      </c>
      <c r="H27" s="256">
        <v>150</v>
      </c>
      <c r="I27" s="256">
        <v>50</v>
      </c>
      <c r="J27" s="353"/>
      <c r="K27" s="382"/>
      <c r="L27" s="382"/>
    </row>
    <row r="28" spans="1:12" s="88" customFormat="1" ht="46.5" customHeight="1" x14ac:dyDescent="0.3">
      <c r="A28" s="124" t="s">
        <v>348</v>
      </c>
      <c r="B28" s="256" t="s">
        <v>79</v>
      </c>
      <c r="C28" s="256" t="s">
        <v>206</v>
      </c>
      <c r="D28" s="256" t="s">
        <v>15</v>
      </c>
      <c r="E28" s="255" t="s">
        <v>16</v>
      </c>
      <c r="F28" s="256" t="s">
        <v>15</v>
      </c>
      <c r="G28" s="255" t="s">
        <v>338</v>
      </c>
      <c r="H28" s="256">
        <v>150</v>
      </c>
      <c r="I28" s="256">
        <v>30</v>
      </c>
      <c r="J28" s="352">
        <v>1464</v>
      </c>
      <c r="K28" s="380">
        <v>1</v>
      </c>
      <c r="L28" s="380">
        <f>J28*K28</f>
        <v>1464</v>
      </c>
    </row>
    <row r="29" spans="1:12" s="88" customFormat="1" ht="47.25" customHeight="1" x14ac:dyDescent="0.3">
      <c r="A29" s="124" t="s">
        <v>349</v>
      </c>
      <c r="B29" s="256" t="s">
        <v>206</v>
      </c>
      <c r="C29" s="256" t="s">
        <v>79</v>
      </c>
      <c r="D29" s="256" t="s">
        <v>15</v>
      </c>
      <c r="E29" s="255" t="s">
        <v>16</v>
      </c>
      <c r="F29" s="256" t="s">
        <v>15</v>
      </c>
      <c r="G29" s="255" t="s">
        <v>339</v>
      </c>
      <c r="H29" s="256">
        <v>150</v>
      </c>
      <c r="I29" s="256">
        <v>30</v>
      </c>
      <c r="J29" s="353"/>
      <c r="K29" s="382"/>
      <c r="L29" s="382"/>
    </row>
    <row r="30" spans="1:12" s="88" customFormat="1" ht="50.25" customHeight="1" x14ac:dyDescent="0.3">
      <c r="A30" s="124" t="s">
        <v>350</v>
      </c>
      <c r="B30" s="256" t="s">
        <v>80</v>
      </c>
      <c r="C30" s="256" t="s">
        <v>21</v>
      </c>
      <c r="D30" s="256" t="s">
        <v>15</v>
      </c>
      <c r="E30" s="255" t="s">
        <v>16</v>
      </c>
      <c r="F30" s="256" t="s">
        <v>15</v>
      </c>
      <c r="G30" s="255" t="s">
        <v>338</v>
      </c>
      <c r="H30" s="256">
        <v>150</v>
      </c>
      <c r="I30" s="256">
        <v>30</v>
      </c>
      <c r="J30" s="352">
        <v>1842</v>
      </c>
      <c r="K30" s="380">
        <v>1</v>
      </c>
      <c r="L30" s="380">
        <f>J30*K30</f>
        <v>1842</v>
      </c>
    </row>
    <row r="31" spans="1:12" s="88" customFormat="1" ht="47.25" customHeight="1" x14ac:dyDescent="0.3">
      <c r="A31" s="124" t="s">
        <v>351</v>
      </c>
      <c r="B31" s="256" t="s">
        <v>21</v>
      </c>
      <c r="C31" s="256" t="s">
        <v>80</v>
      </c>
      <c r="D31" s="256" t="s">
        <v>15</v>
      </c>
      <c r="E31" s="255" t="s">
        <v>16</v>
      </c>
      <c r="F31" s="256" t="s">
        <v>15</v>
      </c>
      <c r="G31" s="255" t="s">
        <v>339</v>
      </c>
      <c r="H31" s="256">
        <v>150</v>
      </c>
      <c r="I31" s="256">
        <v>30</v>
      </c>
      <c r="J31" s="353"/>
      <c r="K31" s="382"/>
      <c r="L31" s="382"/>
    </row>
    <row r="32" spans="1:12" s="88" customFormat="1" ht="47.25" customHeight="1" x14ac:dyDescent="0.3">
      <c r="A32" s="124" t="s">
        <v>352</v>
      </c>
      <c r="B32" s="256" t="s">
        <v>56</v>
      </c>
      <c r="C32" s="256" t="s">
        <v>21</v>
      </c>
      <c r="D32" s="256" t="s">
        <v>15</v>
      </c>
      <c r="E32" s="255" t="s">
        <v>16</v>
      </c>
      <c r="F32" s="256" t="s">
        <v>15</v>
      </c>
      <c r="G32" s="255" t="s">
        <v>338</v>
      </c>
      <c r="H32" s="256">
        <v>150</v>
      </c>
      <c r="I32" s="256">
        <v>30</v>
      </c>
      <c r="J32" s="352">
        <v>2022</v>
      </c>
      <c r="K32" s="380">
        <v>1</v>
      </c>
      <c r="L32" s="380">
        <f>J32*K32</f>
        <v>2022</v>
      </c>
    </row>
    <row r="33" spans="1:12" s="88" customFormat="1" ht="47.25" customHeight="1" x14ac:dyDescent="0.3">
      <c r="A33" s="124" t="s">
        <v>353</v>
      </c>
      <c r="B33" s="256" t="s">
        <v>21</v>
      </c>
      <c r="C33" s="256" t="s">
        <v>56</v>
      </c>
      <c r="D33" s="256" t="s">
        <v>15</v>
      </c>
      <c r="E33" s="255" t="s">
        <v>16</v>
      </c>
      <c r="F33" s="256" t="s">
        <v>15</v>
      </c>
      <c r="G33" s="255" t="s">
        <v>339</v>
      </c>
      <c r="H33" s="256">
        <v>150</v>
      </c>
      <c r="I33" s="256">
        <v>30</v>
      </c>
      <c r="J33" s="353"/>
      <c r="K33" s="382"/>
      <c r="L33" s="382"/>
    </row>
    <row r="34" spans="1:12" s="88" customFormat="1" ht="48" customHeight="1" x14ac:dyDescent="0.3">
      <c r="A34" s="124" t="s">
        <v>354</v>
      </c>
      <c r="B34" s="256" t="s">
        <v>80</v>
      </c>
      <c r="C34" s="256" t="s">
        <v>28</v>
      </c>
      <c r="D34" s="256" t="s">
        <v>15</v>
      </c>
      <c r="E34" s="255" t="s">
        <v>16</v>
      </c>
      <c r="F34" s="256" t="s">
        <v>15</v>
      </c>
      <c r="G34" s="255" t="s">
        <v>338</v>
      </c>
      <c r="H34" s="256">
        <v>150</v>
      </c>
      <c r="I34" s="256">
        <v>30</v>
      </c>
      <c r="J34" s="352">
        <v>1362</v>
      </c>
      <c r="K34" s="380">
        <v>1</v>
      </c>
      <c r="L34" s="380">
        <f>J34*K34</f>
        <v>1362</v>
      </c>
    </row>
    <row r="35" spans="1:12" s="88" customFormat="1" ht="52.5" customHeight="1" thickBot="1" x14ac:dyDescent="0.35">
      <c r="A35" s="75" t="s">
        <v>355</v>
      </c>
      <c r="B35" s="260" t="s">
        <v>28</v>
      </c>
      <c r="C35" s="260" t="s">
        <v>80</v>
      </c>
      <c r="D35" s="260" t="s">
        <v>15</v>
      </c>
      <c r="E35" s="261" t="s">
        <v>16</v>
      </c>
      <c r="F35" s="260" t="s">
        <v>15</v>
      </c>
      <c r="G35" s="261" t="s">
        <v>339</v>
      </c>
      <c r="H35" s="260">
        <v>150</v>
      </c>
      <c r="I35" s="260">
        <v>30</v>
      </c>
      <c r="J35" s="383"/>
      <c r="K35" s="381"/>
      <c r="L35" s="381"/>
    </row>
    <row r="36" spans="1:12" s="88" customFormat="1" ht="52.5" customHeight="1" x14ac:dyDescent="0.3">
      <c r="A36" s="84"/>
      <c r="B36" s="90"/>
      <c r="C36" s="90"/>
      <c r="D36" s="90"/>
      <c r="E36" s="91"/>
      <c r="F36" s="90"/>
      <c r="G36" s="91"/>
      <c r="H36" s="90"/>
      <c r="I36" s="90"/>
      <c r="J36" s="414"/>
      <c r="K36" s="414"/>
      <c r="L36" s="414"/>
    </row>
    <row r="37" spans="1:12" s="88" customFormat="1" ht="52.5" customHeight="1" x14ac:dyDescent="0.3">
      <c r="A37" s="89"/>
      <c r="B37" s="90"/>
      <c r="C37" s="90"/>
      <c r="D37" s="90"/>
      <c r="E37" s="91"/>
      <c r="F37" s="90"/>
      <c r="G37" s="91"/>
      <c r="H37" s="90"/>
      <c r="I37" s="90"/>
      <c r="J37" s="86"/>
      <c r="K37" s="87"/>
      <c r="L37" s="87"/>
    </row>
    <row r="40" spans="1:12" ht="17.399999999999999" x14ac:dyDescent="0.25">
      <c r="A40" s="10"/>
      <c r="B40" s="11"/>
      <c r="C40" s="11"/>
      <c r="D40" s="11"/>
      <c r="E40" s="11"/>
      <c r="F40" s="11"/>
      <c r="G40" s="11"/>
      <c r="H40" s="12"/>
      <c r="I40" s="13"/>
      <c r="J40" s="13"/>
      <c r="K40" s="14"/>
      <c r="L40" s="14"/>
    </row>
  </sheetData>
  <mergeCells count="56">
    <mergeCell ref="A1:L1"/>
    <mergeCell ref="A2:L2"/>
    <mergeCell ref="A4:A5"/>
    <mergeCell ref="B4:F4"/>
    <mergeCell ref="G4:G5"/>
    <mergeCell ref="H4:H5"/>
    <mergeCell ref="I4:I5"/>
    <mergeCell ref="J4:J5"/>
    <mergeCell ref="K4:K5"/>
    <mergeCell ref="L4:L5"/>
    <mergeCell ref="J6:J7"/>
    <mergeCell ref="K6:K7"/>
    <mergeCell ref="L6:L7"/>
    <mergeCell ref="J10:J11"/>
    <mergeCell ref="K10:K11"/>
    <mergeCell ref="L10:L11"/>
    <mergeCell ref="J8:J9"/>
    <mergeCell ref="K8:K9"/>
    <mergeCell ref="L8:L9"/>
    <mergeCell ref="J14:J15"/>
    <mergeCell ref="K14:K15"/>
    <mergeCell ref="L14:L15"/>
    <mergeCell ref="J12:J13"/>
    <mergeCell ref="K12:K13"/>
    <mergeCell ref="L12:L13"/>
    <mergeCell ref="J18:J19"/>
    <mergeCell ref="K18:K19"/>
    <mergeCell ref="L18:L19"/>
    <mergeCell ref="J16:J17"/>
    <mergeCell ref="K16:K17"/>
    <mergeCell ref="L16:L17"/>
    <mergeCell ref="J22:J23"/>
    <mergeCell ref="K22:K23"/>
    <mergeCell ref="L22:L23"/>
    <mergeCell ref="J20:J21"/>
    <mergeCell ref="K20:K21"/>
    <mergeCell ref="L20:L21"/>
    <mergeCell ref="J26:J27"/>
    <mergeCell ref="K26:K27"/>
    <mergeCell ref="L26:L27"/>
    <mergeCell ref="J24:J25"/>
    <mergeCell ref="K24:K25"/>
    <mergeCell ref="L24:L25"/>
    <mergeCell ref="J30:J31"/>
    <mergeCell ref="K30:K31"/>
    <mergeCell ref="L30:L31"/>
    <mergeCell ref="J28:J29"/>
    <mergeCell ref="K28:K29"/>
    <mergeCell ref="L28:L29"/>
    <mergeCell ref="J34:J35"/>
    <mergeCell ref="K34:K35"/>
    <mergeCell ref="L34:L35"/>
    <mergeCell ref="J36:L36"/>
    <mergeCell ref="J32:J33"/>
    <mergeCell ref="K32:K33"/>
    <mergeCell ref="L32:L33"/>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L27"/>
  <sheetViews>
    <sheetView view="pageBreakPreview" zoomScale="70" zoomScaleNormal="85" zoomScaleSheetLayoutView="70" workbookViewId="0">
      <selection sqref="A1:L1"/>
    </sheetView>
  </sheetViews>
  <sheetFormatPr baseColWidth="10" defaultColWidth="8.88671875" defaultRowHeight="13.8" x14ac:dyDescent="0.25"/>
  <cols>
    <col min="1" max="1" width="22.6640625" style="2" customWidth="1"/>
    <col min="2" max="3" width="22.6640625" style="1" customWidth="1"/>
    <col min="4" max="4" width="24.88671875" style="1" customWidth="1"/>
    <col min="5" max="5" width="26.33203125" style="1" bestFit="1" customWidth="1"/>
    <col min="6" max="6" width="21.33203125" style="1" customWidth="1"/>
    <col min="7" max="7" width="33.5546875" style="1" customWidth="1"/>
    <col min="8" max="8" width="20.109375" style="1" customWidth="1"/>
    <col min="9" max="9" width="19.5546875" style="1" customWidth="1"/>
    <col min="10" max="10" width="23.77734375" style="1" customWidth="1"/>
    <col min="11" max="11" width="22.88671875" style="3" customWidth="1"/>
    <col min="12" max="12" width="22.6640625" style="3" customWidth="1"/>
    <col min="13" max="16384" width="8.88671875" style="1"/>
  </cols>
  <sheetData>
    <row r="1" spans="1:12" ht="192" customHeight="1" thickBot="1" x14ac:dyDescent="0.3">
      <c r="A1" s="415" t="s">
        <v>622</v>
      </c>
      <c r="B1" s="415"/>
      <c r="C1" s="415"/>
      <c r="D1" s="415"/>
      <c r="E1" s="415"/>
      <c r="F1" s="415"/>
      <c r="G1" s="415"/>
      <c r="H1" s="415"/>
      <c r="I1" s="415"/>
      <c r="J1" s="415"/>
      <c r="K1" s="415"/>
      <c r="L1" s="415"/>
    </row>
    <row r="2" spans="1:12" ht="27.75" customHeight="1" thickBot="1" x14ac:dyDescent="0.3">
      <c r="A2" s="294" t="s">
        <v>0</v>
      </c>
      <c r="B2" s="295"/>
      <c r="C2" s="295"/>
      <c r="D2" s="295"/>
      <c r="E2" s="295"/>
      <c r="F2" s="295"/>
      <c r="G2" s="295"/>
      <c r="H2" s="295"/>
      <c r="I2" s="295"/>
      <c r="J2" s="295"/>
      <c r="K2" s="295"/>
      <c r="L2" s="295"/>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4</v>
      </c>
      <c r="J4" s="297" t="str">
        <f>'LOT12 NANCY'!J4:J5</f>
        <v>Distance à titre indicatif du trajet AR (plein et ou vide)</v>
      </c>
      <c r="K4" s="306" t="s">
        <v>146</v>
      </c>
      <c r="L4" s="306" t="s">
        <v>147</v>
      </c>
    </row>
    <row r="5" spans="1:12" s="8" customFormat="1" ht="45.75" customHeight="1" thickBot="1" x14ac:dyDescent="0.4">
      <c r="A5" s="301"/>
      <c r="B5" s="46" t="s">
        <v>5</v>
      </c>
      <c r="C5" s="46" t="s">
        <v>6</v>
      </c>
      <c r="D5" s="46" t="s">
        <v>7</v>
      </c>
      <c r="E5" s="46" t="s">
        <v>8</v>
      </c>
      <c r="F5" s="46" t="s">
        <v>9</v>
      </c>
      <c r="G5" s="301"/>
      <c r="H5" s="301"/>
      <c r="I5" s="303"/>
      <c r="J5" s="301"/>
      <c r="K5" s="307"/>
      <c r="L5" s="307"/>
    </row>
    <row r="6" spans="1:12" s="50" customFormat="1" ht="36" customHeight="1" x14ac:dyDescent="0.3">
      <c r="A6" s="76" t="s">
        <v>81</v>
      </c>
      <c r="B6" s="51" t="s">
        <v>360</v>
      </c>
      <c r="C6" s="51" t="s">
        <v>357</v>
      </c>
      <c r="D6" s="77" t="s">
        <v>15</v>
      </c>
      <c r="E6" s="145" t="s">
        <v>16</v>
      </c>
      <c r="F6" s="77" t="s">
        <v>13</v>
      </c>
      <c r="G6" s="73"/>
      <c r="H6" s="77">
        <v>50</v>
      </c>
      <c r="I6" s="77">
        <v>30</v>
      </c>
      <c r="J6" s="370">
        <v>52</v>
      </c>
      <c r="K6" s="362">
        <v>2</v>
      </c>
      <c r="L6" s="362">
        <f>J6*K6</f>
        <v>104</v>
      </c>
    </row>
    <row r="7" spans="1:12" s="50" customFormat="1" ht="38.25" customHeight="1" x14ac:dyDescent="0.3">
      <c r="A7" s="74" t="s">
        <v>82</v>
      </c>
      <c r="B7" s="71" t="s">
        <v>357</v>
      </c>
      <c r="C7" s="71" t="s">
        <v>360</v>
      </c>
      <c r="D7" s="70" t="s">
        <v>15</v>
      </c>
      <c r="E7" s="142" t="s">
        <v>16</v>
      </c>
      <c r="F7" s="70" t="s">
        <v>13</v>
      </c>
      <c r="G7" s="69"/>
      <c r="H7" s="70">
        <v>50</v>
      </c>
      <c r="I7" s="70">
        <v>30</v>
      </c>
      <c r="J7" s="371"/>
      <c r="K7" s="347"/>
      <c r="L7" s="347"/>
    </row>
    <row r="8" spans="1:12" s="50" customFormat="1" ht="41.25" customHeight="1" x14ac:dyDescent="0.3">
      <c r="A8" s="74" t="s">
        <v>83</v>
      </c>
      <c r="B8" s="71" t="s">
        <v>358</v>
      </c>
      <c r="C8" s="71" t="s">
        <v>26</v>
      </c>
      <c r="D8" s="70" t="s">
        <v>13</v>
      </c>
      <c r="E8" s="71" t="s">
        <v>106</v>
      </c>
      <c r="F8" s="70" t="s">
        <v>13</v>
      </c>
      <c r="G8" s="69" t="s">
        <v>32</v>
      </c>
      <c r="H8" s="70">
        <v>50</v>
      </c>
      <c r="I8" s="70">
        <v>50</v>
      </c>
      <c r="J8" s="371">
        <v>510</v>
      </c>
      <c r="K8" s="347">
        <v>2</v>
      </c>
      <c r="L8" s="347">
        <f>J8*K8</f>
        <v>1020</v>
      </c>
    </row>
    <row r="9" spans="1:12" s="50" customFormat="1" ht="84" customHeight="1" x14ac:dyDescent="0.3">
      <c r="A9" s="74" t="s">
        <v>85</v>
      </c>
      <c r="B9" s="71" t="s">
        <v>26</v>
      </c>
      <c r="C9" s="71" t="s">
        <v>358</v>
      </c>
      <c r="D9" s="70" t="s">
        <v>13</v>
      </c>
      <c r="E9" s="71" t="s">
        <v>106</v>
      </c>
      <c r="F9" s="70" t="s">
        <v>13</v>
      </c>
      <c r="G9" s="69" t="s">
        <v>86</v>
      </c>
      <c r="H9" s="70">
        <v>50</v>
      </c>
      <c r="I9" s="70">
        <v>50</v>
      </c>
      <c r="J9" s="371"/>
      <c r="K9" s="347"/>
      <c r="L9" s="347"/>
    </row>
    <row r="10" spans="1:12" s="83" customFormat="1" ht="39" customHeight="1" x14ac:dyDescent="0.3">
      <c r="A10" s="74" t="s">
        <v>87</v>
      </c>
      <c r="B10" s="71" t="s">
        <v>358</v>
      </c>
      <c r="C10" s="71" t="s">
        <v>268</v>
      </c>
      <c r="D10" s="141" t="s">
        <v>13</v>
      </c>
      <c r="E10" s="71" t="s">
        <v>106</v>
      </c>
      <c r="F10" s="141" t="s">
        <v>13</v>
      </c>
      <c r="G10" s="149" t="s">
        <v>318</v>
      </c>
      <c r="H10" s="70">
        <v>50</v>
      </c>
      <c r="I10" s="70">
        <v>50</v>
      </c>
      <c r="J10" s="371">
        <v>520</v>
      </c>
      <c r="K10" s="347">
        <v>2</v>
      </c>
      <c r="L10" s="347">
        <f t="shared" ref="L10" si="0">J10*K10</f>
        <v>1040</v>
      </c>
    </row>
    <row r="11" spans="1:12" s="83" customFormat="1" ht="83.25" customHeight="1" x14ac:dyDescent="0.3">
      <c r="A11" s="74" t="s">
        <v>88</v>
      </c>
      <c r="B11" s="71" t="s">
        <v>268</v>
      </c>
      <c r="C11" s="71" t="s">
        <v>358</v>
      </c>
      <c r="D11" s="141" t="s">
        <v>13</v>
      </c>
      <c r="E11" s="71" t="s">
        <v>106</v>
      </c>
      <c r="F11" s="141" t="s">
        <v>13</v>
      </c>
      <c r="G11" s="144" t="s">
        <v>86</v>
      </c>
      <c r="H11" s="70">
        <v>50</v>
      </c>
      <c r="I11" s="70">
        <v>50</v>
      </c>
      <c r="J11" s="371"/>
      <c r="K11" s="347"/>
      <c r="L11" s="347"/>
    </row>
    <row r="12" spans="1:12" s="83" customFormat="1" ht="42" customHeight="1" x14ac:dyDescent="0.3">
      <c r="A12" s="74" t="s">
        <v>89</v>
      </c>
      <c r="B12" s="71" t="s">
        <v>358</v>
      </c>
      <c r="C12" s="71" t="s">
        <v>96</v>
      </c>
      <c r="D12" s="141" t="s">
        <v>13</v>
      </c>
      <c r="E12" s="71" t="s">
        <v>106</v>
      </c>
      <c r="F12" s="141" t="s">
        <v>13</v>
      </c>
      <c r="G12" s="144" t="s">
        <v>318</v>
      </c>
      <c r="H12" s="70">
        <v>50</v>
      </c>
      <c r="I12" s="70">
        <v>50</v>
      </c>
      <c r="J12" s="371">
        <v>600</v>
      </c>
      <c r="K12" s="347">
        <v>2</v>
      </c>
      <c r="L12" s="347">
        <f t="shared" ref="L12" si="1">J12*K12</f>
        <v>1200</v>
      </c>
    </row>
    <row r="13" spans="1:12" s="83" customFormat="1" ht="81" customHeight="1" x14ac:dyDescent="0.3">
      <c r="A13" s="74" t="s">
        <v>90</v>
      </c>
      <c r="B13" s="71" t="s">
        <v>96</v>
      </c>
      <c r="C13" s="71" t="s">
        <v>358</v>
      </c>
      <c r="D13" s="141" t="s">
        <v>13</v>
      </c>
      <c r="E13" s="71" t="s">
        <v>106</v>
      </c>
      <c r="F13" s="141" t="s">
        <v>13</v>
      </c>
      <c r="G13" s="149" t="s">
        <v>86</v>
      </c>
      <c r="H13" s="70">
        <v>50</v>
      </c>
      <c r="I13" s="70">
        <v>50</v>
      </c>
      <c r="J13" s="371"/>
      <c r="K13" s="347"/>
      <c r="L13" s="347"/>
    </row>
    <row r="14" spans="1:12" s="83" customFormat="1" ht="40.5" customHeight="1" x14ac:dyDescent="0.3">
      <c r="A14" s="74" t="s">
        <v>91</v>
      </c>
      <c r="B14" s="71" t="s">
        <v>358</v>
      </c>
      <c r="C14" s="71" t="s">
        <v>99</v>
      </c>
      <c r="D14" s="141" t="s">
        <v>13</v>
      </c>
      <c r="E14" s="71" t="s">
        <v>106</v>
      </c>
      <c r="F14" s="141" t="s">
        <v>13</v>
      </c>
      <c r="G14" s="149" t="s">
        <v>318</v>
      </c>
      <c r="H14" s="70">
        <v>50</v>
      </c>
      <c r="I14" s="70">
        <v>50</v>
      </c>
      <c r="J14" s="371">
        <v>1340</v>
      </c>
      <c r="K14" s="347">
        <v>2</v>
      </c>
      <c r="L14" s="347">
        <f t="shared" ref="L14" si="2">J14*K14</f>
        <v>2680</v>
      </c>
    </row>
    <row r="15" spans="1:12" s="83" customFormat="1" ht="82.5" customHeight="1" x14ac:dyDescent="0.3">
      <c r="A15" s="74" t="s">
        <v>92</v>
      </c>
      <c r="B15" s="71" t="s">
        <v>99</v>
      </c>
      <c r="C15" s="71" t="s">
        <v>358</v>
      </c>
      <c r="D15" s="141" t="s">
        <v>13</v>
      </c>
      <c r="E15" s="71" t="s">
        <v>106</v>
      </c>
      <c r="F15" s="141" t="s">
        <v>13</v>
      </c>
      <c r="G15" s="149" t="s">
        <v>86</v>
      </c>
      <c r="H15" s="70">
        <v>50</v>
      </c>
      <c r="I15" s="70">
        <v>50</v>
      </c>
      <c r="J15" s="371"/>
      <c r="K15" s="347"/>
      <c r="L15" s="347"/>
    </row>
    <row r="16" spans="1:12" s="83" customFormat="1" ht="39.75" customHeight="1" x14ac:dyDescent="0.3">
      <c r="A16" s="74" t="s">
        <v>93</v>
      </c>
      <c r="B16" s="71" t="s">
        <v>358</v>
      </c>
      <c r="C16" s="71" t="s">
        <v>58</v>
      </c>
      <c r="D16" s="141" t="s">
        <v>13</v>
      </c>
      <c r="E16" s="71" t="s">
        <v>106</v>
      </c>
      <c r="F16" s="141" t="s">
        <v>13</v>
      </c>
      <c r="G16" s="149" t="s">
        <v>318</v>
      </c>
      <c r="H16" s="70">
        <v>50</v>
      </c>
      <c r="I16" s="70">
        <v>50</v>
      </c>
      <c r="J16" s="371">
        <v>720</v>
      </c>
      <c r="K16" s="347">
        <v>2</v>
      </c>
      <c r="L16" s="347">
        <f t="shared" ref="L16" si="3">J16*K16</f>
        <v>1440</v>
      </c>
    </row>
    <row r="17" spans="1:12" s="83" customFormat="1" ht="83.25" customHeight="1" x14ac:dyDescent="0.3">
      <c r="A17" s="74" t="s">
        <v>94</v>
      </c>
      <c r="B17" s="71" t="s">
        <v>58</v>
      </c>
      <c r="C17" s="71" t="s">
        <v>358</v>
      </c>
      <c r="D17" s="140" t="s">
        <v>13</v>
      </c>
      <c r="E17" s="71" t="s">
        <v>106</v>
      </c>
      <c r="F17" s="141" t="s">
        <v>13</v>
      </c>
      <c r="G17" s="149" t="s">
        <v>86</v>
      </c>
      <c r="H17" s="70">
        <v>50</v>
      </c>
      <c r="I17" s="70">
        <v>50</v>
      </c>
      <c r="J17" s="371"/>
      <c r="K17" s="347"/>
      <c r="L17" s="347"/>
    </row>
    <row r="18" spans="1:12" s="50" customFormat="1" ht="38.25" customHeight="1" x14ac:dyDescent="0.3">
      <c r="A18" s="74" t="s">
        <v>202</v>
      </c>
      <c r="B18" s="71" t="s">
        <v>358</v>
      </c>
      <c r="C18" s="71" t="s">
        <v>359</v>
      </c>
      <c r="D18" s="141" t="s">
        <v>13</v>
      </c>
      <c r="E18" s="150" t="s">
        <v>106</v>
      </c>
      <c r="F18" s="141" t="s">
        <v>13</v>
      </c>
      <c r="G18" s="371" t="s">
        <v>148</v>
      </c>
      <c r="H18" s="141">
        <v>50</v>
      </c>
      <c r="I18" s="141">
        <v>30</v>
      </c>
      <c r="J18" s="371">
        <v>1660</v>
      </c>
      <c r="K18" s="347">
        <v>2</v>
      </c>
      <c r="L18" s="347">
        <f>J18*K18</f>
        <v>3320</v>
      </c>
    </row>
    <row r="19" spans="1:12" s="50" customFormat="1" ht="36.75" customHeight="1" x14ac:dyDescent="0.3">
      <c r="A19" s="74" t="s">
        <v>203</v>
      </c>
      <c r="B19" s="71" t="s">
        <v>359</v>
      </c>
      <c r="C19" s="71" t="s">
        <v>358</v>
      </c>
      <c r="D19" s="141" t="s">
        <v>13</v>
      </c>
      <c r="E19" s="151" t="s">
        <v>106</v>
      </c>
      <c r="F19" s="141" t="s">
        <v>13</v>
      </c>
      <c r="G19" s="371"/>
      <c r="H19" s="141">
        <v>50</v>
      </c>
      <c r="I19" s="141">
        <v>30</v>
      </c>
      <c r="J19" s="371"/>
      <c r="K19" s="347"/>
      <c r="L19" s="347"/>
    </row>
    <row r="20" spans="1:12" s="50" customFormat="1" ht="39.75" customHeight="1" x14ac:dyDescent="0.3">
      <c r="A20" s="74" t="s">
        <v>95</v>
      </c>
      <c r="B20" s="143" t="s">
        <v>84</v>
      </c>
      <c r="C20" s="143" t="s">
        <v>116</v>
      </c>
      <c r="D20" s="141" t="s">
        <v>13</v>
      </c>
      <c r="E20" s="151" t="s">
        <v>106</v>
      </c>
      <c r="F20" s="141" t="s">
        <v>13</v>
      </c>
      <c r="G20" s="371" t="s">
        <v>148</v>
      </c>
      <c r="H20" s="141">
        <v>50</v>
      </c>
      <c r="I20" s="141">
        <v>30</v>
      </c>
      <c r="J20" s="352">
        <v>1260</v>
      </c>
      <c r="K20" s="380">
        <v>2</v>
      </c>
      <c r="L20" s="347">
        <f>J20*K20</f>
        <v>2520</v>
      </c>
    </row>
    <row r="21" spans="1:12" s="50" customFormat="1" ht="39.75" customHeight="1" x14ac:dyDescent="0.3">
      <c r="A21" s="74" t="s">
        <v>97</v>
      </c>
      <c r="B21" s="143" t="s">
        <v>116</v>
      </c>
      <c r="C21" s="143" t="s">
        <v>84</v>
      </c>
      <c r="D21" s="141" t="s">
        <v>13</v>
      </c>
      <c r="E21" s="151" t="s">
        <v>106</v>
      </c>
      <c r="F21" s="141" t="s">
        <v>13</v>
      </c>
      <c r="G21" s="371"/>
      <c r="H21" s="141">
        <v>50</v>
      </c>
      <c r="I21" s="141">
        <v>30</v>
      </c>
      <c r="J21" s="353"/>
      <c r="K21" s="382"/>
      <c r="L21" s="347"/>
    </row>
    <row r="22" spans="1:12" s="50" customFormat="1" ht="40.5" customHeight="1" x14ac:dyDescent="0.3">
      <c r="A22" s="74" t="s">
        <v>98</v>
      </c>
      <c r="B22" s="143" t="s">
        <v>84</v>
      </c>
      <c r="C22" s="143" t="s">
        <v>21</v>
      </c>
      <c r="D22" s="141" t="s">
        <v>13</v>
      </c>
      <c r="E22" s="151" t="s">
        <v>106</v>
      </c>
      <c r="F22" s="141" t="s">
        <v>13</v>
      </c>
      <c r="G22" s="352" t="s">
        <v>148</v>
      </c>
      <c r="H22" s="141">
        <v>50</v>
      </c>
      <c r="I22" s="141">
        <v>30</v>
      </c>
      <c r="J22" s="352">
        <v>1500</v>
      </c>
      <c r="K22" s="380">
        <v>2</v>
      </c>
      <c r="L22" s="380">
        <f>J22*K22</f>
        <v>3000</v>
      </c>
    </row>
    <row r="23" spans="1:12" s="50" customFormat="1" ht="39" customHeight="1" x14ac:dyDescent="0.3">
      <c r="A23" s="74" t="s">
        <v>100</v>
      </c>
      <c r="B23" s="143" t="s">
        <v>21</v>
      </c>
      <c r="C23" s="143" t="s">
        <v>84</v>
      </c>
      <c r="D23" s="141" t="s">
        <v>13</v>
      </c>
      <c r="E23" s="151" t="s">
        <v>106</v>
      </c>
      <c r="F23" s="141" t="s">
        <v>13</v>
      </c>
      <c r="G23" s="353"/>
      <c r="H23" s="141">
        <v>50</v>
      </c>
      <c r="I23" s="141">
        <v>30</v>
      </c>
      <c r="J23" s="353"/>
      <c r="K23" s="382"/>
      <c r="L23" s="382"/>
    </row>
    <row r="24" spans="1:12" s="50" customFormat="1" ht="39.75" customHeight="1" x14ac:dyDescent="0.3">
      <c r="A24" s="74" t="s">
        <v>599</v>
      </c>
      <c r="B24" s="71" t="s">
        <v>84</v>
      </c>
      <c r="C24" s="71" t="s">
        <v>26</v>
      </c>
      <c r="D24" s="141" t="s">
        <v>13</v>
      </c>
      <c r="E24" s="142" t="s">
        <v>106</v>
      </c>
      <c r="F24" s="141" t="s">
        <v>13</v>
      </c>
      <c r="G24" s="149" t="s">
        <v>318</v>
      </c>
      <c r="H24" s="141">
        <v>50</v>
      </c>
      <c r="I24" s="141">
        <v>50</v>
      </c>
      <c r="J24" s="352">
        <v>610</v>
      </c>
      <c r="K24" s="347">
        <v>2</v>
      </c>
      <c r="L24" s="347">
        <f t="shared" ref="L24" si="4">J24*K24</f>
        <v>1220</v>
      </c>
    </row>
    <row r="25" spans="1:12" s="50" customFormat="1" ht="87.75" customHeight="1" thickBot="1" x14ac:dyDescent="0.35">
      <c r="A25" s="75" t="s">
        <v>600</v>
      </c>
      <c r="B25" s="72" t="s">
        <v>26</v>
      </c>
      <c r="C25" s="72" t="s">
        <v>84</v>
      </c>
      <c r="D25" s="147" t="s">
        <v>13</v>
      </c>
      <c r="E25" s="148" t="s">
        <v>106</v>
      </c>
      <c r="F25" s="146" t="s">
        <v>13</v>
      </c>
      <c r="G25" s="149" t="s">
        <v>86</v>
      </c>
      <c r="H25" s="147">
        <v>50</v>
      </c>
      <c r="I25" s="147">
        <v>50</v>
      </c>
      <c r="J25" s="383"/>
      <c r="K25" s="413"/>
      <c r="L25" s="413"/>
    </row>
    <row r="26" spans="1:12" s="50" customFormat="1" ht="93.75" customHeight="1" x14ac:dyDescent="0.3"/>
    <row r="27" spans="1:12" ht="17.399999999999999" x14ac:dyDescent="0.25">
      <c r="A27" s="10"/>
      <c r="B27" s="11"/>
      <c r="C27" s="11"/>
      <c r="D27" s="11"/>
      <c r="E27" s="11"/>
      <c r="F27" s="11"/>
      <c r="G27" s="11"/>
      <c r="H27" s="12"/>
      <c r="I27" s="13"/>
      <c r="J27" s="13"/>
      <c r="K27" s="14"/>
      <c r="L27" s="14"/>
    </row>
  </sheetData>
  <mergeCells count="43">
    <mergeCell ref="G22:G23"/>
    <mergeCell ref="J22:J23"/>
    <mergeCell ref="K22:K23"/>
    <mergeCell ref="L22:L23"/>
    <mergeCell ref="G20:G21"/>
    <mergeCell ref="J20:J21"/>
    <mergeCell ref="K20:K21"/>
    <mergeCell ref="L20:L21"/>
    <mergeCell ref="L24:L25"/>
    <mergeCell ref="L18:L19"/>
    <mergeCell ref="A2:L2"/>
    <mergeCell ref="A4:A5"/>
    <mergeCell ref="B4:F4"/>
    <mergeCell ref="G4:G5"/>
    <mergeCell ref="H4:H5"/>
    <mergeCell ref="I4:I5"/>
    <mergeCell ref="L4:L5"/>
    <mergeCell ref="L8:L9"/>
    <mergeCell ref="L6:L7"/>
    <mergeCell ref="K24:K25"/>
    <mergeCell ref="K18:K19"/>
    <mergeCell ref="J24:J25"/>
    <mergeCell ref="J12:J13"/>
    <mergeCell ref="K12:K13"/>
    <mergeCell ref="A1:L1"/>
    <mergeCell ref="J8:J9"/>
    <mergeCell ref="J6:J7"/>
    <mergeCell ref="J4:J5"/>
    <mergeCell ref="K4:K5"/>
    <mergeCell ref="K8:K9"/>
    <mergeCell ref="K6:K7"/>
    <mergeCell ref="G18:G19"/>
    <mergeCell ref="J18:J19"/>
    <mergeCell ref="L16:L17"/>
    <mergeCell ref="L12:L13"/>
    <mergeCell ref="L10:L11"/>
    <mergeCell ref="L14:L15"/>
    <mergeCell ref="J14:J15"/>
    <mergeCell ref="K14:K15"/>
    <mergeCell ref="J10:J11"/>
    <mergeCell ref="K10:K11"/>
    <mergeCell ref="J16:J17"/>
    <mergeCell ref="K16:K1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39"/>
  <sheetViews>
    <sheetView view="pageBreakPreview" zoomScale="70" zoomScaleNormal="85" zoomScaleSheetLayoutView="70" workbookViewId="0">
      <selection sqref="A1:L1"/>
    </sheetView>
  </sheetViews>
  <sheetFormatPr baseColWidth="10" defaultColWidth="8.88671875" defaultRowHeight="13.8" x14ac:dyDescent="0.25"/>
  <cols>
    <col min="1" max="1" width="25.109375" style="2" customWidth="1"/>
    <col min="2" max="3" width="22.6640625" style="1" customWidth="1"/>
    <col min="4" max="4" width="23.44140625" style="1" customWidth="1"/>
    <col min="5" max="5" width="21" style="1" customWidth="1"/>
    <col min="6" max="6" width="22.6640625" style="1" customWidth="1"/>
    <col min="7" max="7" width="27" style="1" customWidth="1"/>
    <col min="8" max="8" width="20.109375" style="1" customWidth="1"/>
    <col min="9" max="9" width="19.5546875" style="1" customWidth="1"/>
    <col min="10" max="10" width="23.109375" style="1" bestFit="1" customWidth="1"/>
    <col min="11" max="11" width="23" style="3" customWidth="1"/>
    <col min="12" max="12" width="20.109375" style="3" customWidth="1"/>
    <col min="13" max="16384" width="8.88671875" style="1"/>
  </cols>
  <sheetData>
    <row r="1" spans="1:12" ht="201" customHeight="1" thickBot="1" x14ac:dyDescent="0.3">
      <c r="A1" s="359" t="s">
        <v>623</v>
      </c>
      <c r="B1" s="360"/>
      <c r="C1" s="360"/>
      <c r="D1" s="360"/>
      <c r="E1" s="360"/>
      <c r="F1" s="360"/>
      <c r="G1" s="360"/>
      <c r="H1" s="360"/>
      <c r="I1" s="360"/>
      <c r="J1" s="360"/>
      <c r="K1" s="360"/>
      <c r="L1" s="361"/>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2" s="8" customFormat="1" ht="45.75" customHeight="1" thickBot="1" x14ac:dyDescent="0.4">
      <c r="A5" s="301"/>
      <c r="B5" s="63" t="s">
        <v>5</v>
      </c>
      <c r="C5" s="63" t="s">
        <v>6</v>
      </c>
      <c r="D5" s="63" t="s">
        <v>7</v>
      </c>
      <c r="E5" s="63" t="s">
        <v>8</v>
      </c>
      <c r="F5" s="63" t="s">
        <v>9</v>
      </c>
      <c r="G5" s="301"/>
      <c r="H5" s="301"/>
      <c r="I5" s="303"/>
      <c r="J5" s="301"/>
      <c r="K5" s="307"/>
      <c r="L5" s="307"/>
    </row>
    <row r="6" spans="1:12" s="50" customFormat="1" ht="53.25" customHeight="1" x14ac:dyDescent="0.3">
      <c r="A6" s="209" t="s">
        <v>366</v>
      </c>
      <c r="B6" s="199" t="s">
        <v>104</v>
      </c>
      <c r="C6" s="199" t="s">
        <v>101</v>
      </c>
      <c r="D6" s="199" t="s">
        <v>15</v>
      </c>
      <c r="E6" s="201" t="s">
        <v>16</v>
      </c>
      <c r="F6" s="199" t="s">
        <v>15</v>
      </c>
      <c r="G6" s="357" t="s">
        <v>361</v>
      </c>
      <c r="H6" s="199">
        <v>50</v>
      </c>
      <c r="I6" s="199" t="s">
        <v>36</v>
      </c>
      <c r="J6" s="416">
        <v>80</v>
      </c>
      <c r="K6" s="417">
        <v>1</v>
      </c>
      <c r="L6" s="380">
        <f t="shared" ref="L6:L18" si="0">J6*K6</f>
        <v>80</v>
      </c>
    </row>
    <row r="7" spans="1:12" s="50" customFormat="1" ht="54.75" customHeight="1" x14ac:dyDescent="0.3">
      <c r="A7" s="208" t="s">
        <v>367</v>
      </c>
      <c r="B7" s="200" t="s">
        <v>101</v>
      </c>
      <c r="C7" s="200" t="s">
        <v>104</v>
      </c>
      <c r="D7" s="200" t="s">
        <v>15</v>
      </c>
      <c r="E7" s="202" t="s">
        <v>16</v>
      </c>
      <c r="F7" s="200" t="s">
        <v>15</v>
      </c>
      <c r="G7" s="349"/>
      <c r="H7" s="200">
        <v>50</v>
      </c>
      <c r="I7" s="200" t="s">
        <v>36</v>
      </c>
      <c r="J7" s="353"/>
      <c r="K7" s="382"/>
      <c r="L7" s="382"/>
    </row>
    <row r="8" spans="1:12" s="50" customFormat="1" ht="51" customHeight="1" x14ac:dyDescent="0.3">
      <c r="A8" s="206" t="s">
        <v>572</v>
      </c>
      <c r="B8" s="200" t="s">
        <v>104</v>
      </c>
      <c r="C8" s="200" t="s">
        <v>101</v>
      </c>
      <c r="D8" s="200" t="s">
        <v>15</v>
      </c>
      <c r="E8" s="202" t="s">
        <v>16</v>
      </c>
      <c r="F8" s="200" t="s">
        <v>15</v>
      </c>
      <c r="G8" s="348" t="s">
        <v>364</v>
      </c>
      <c r="H8" s="200">
        <v>50</v>
      </c>
      <c r="I8" s="200" t="s">
        <v>36</v>
      </c>
      <c r="J8" s="352">
        <v>80</v>
      </c>
      <c r="K8" s="380">
        <v>1</v>
      </c>
      <c r="L8" s="380">
        <f t="shared" si="0"/>
        <v>80</v>
      </c>
    </row>
    <row r="9" spans="1:12" s="43" customFormat="1" ht="55.5" customHeight="1" x14ac:dyDescent="0.3">
      <c r="A9" s="208" t="s">
        <v>573</v>
      </c>
      <c r="B9" s="197" t="s">
        <v>101</v>
      </c>
      <c r="C9" s="197" t="s">
        <v>104</v>
      </c>
      <c r="D9" s="197" t="s">
        <v>15</v>
      </c>
      <c r="E9" s="194" t="s">
        <v>16</v>
      </c>
      <c r="F9" s="197" t="s">
        <v>15</v>
      </c>
      <c r="G9" s="349"/>
      <c r="H9" s="197">
        <v>50</v>
      </c>
      <c r="I9" s="197" t="s">
        <v>36</v>
      </c>
      <c r="J9" s="353"/>
      <c r="K9" s="382"/>
      <c r="L9" s="382"/>
    </row>
    <row r="10" spans="1:12" s="50" customFormat="1" ht="60" customHeight="1" x14ac:dyDescent="0.3">
      <c r="A10" s="206" t="s">
        <v>576</v>
      </c>
      <c r="B10" s="200" t="s">
        <v>104</v>
      </c>
      <c r="C10" s="200" t="s">
        <v>105</v>
      </c>
      <c r="D10" s="367" t="s">
        <v>15</v>
      </c>
      <c r="E10" s="371" t="s">
        <v>16</v>
      </c>
      <c r="F10" s="367" t="s">
        <v>15</v>
      </c>
      <c r="G10" s="367" t="s">
        <v>401</v>
      </c>
      <c r="H10" s="367">
        <v>50</v>
      </c>
      <c r="I10" s="367" t="s">
        <v>36</v>
      </c>
      <c r="J10" s="352">
        <f>5*2</f>
        <v>10</v>
      </c>
      <c r="K10" s="380">
        <v>12</v>
      </c>
      <c r="L10" s="380">
        <f t="shared" si="0"/>
        <v>120</v>
      </c>
    </row>
    <row r="11" spans="1:12" s="50" customFormat="1" ht="61.5" customHeight="1" x14ac:dyDescent="0.3">
      <c r="A11" s="208" t="s">
        <v>574</v>
      </c>
      <c r="B11" s="200" t="s">
        <v>105</v>
      </c>
      <c r="C11" s="200" t="s">
        <v>104</v>
      </c>
      <c r="D11" s="367"/>
      <c r="E11" s="371"/>
      <c r="F11" s="367"/>
      <c r="G11" s="367"/>
      <c r="H11" s="367"/>
      <c r="I11" s="367"/>
      <c r="J11" s="353"/>
      <c r="K11" s="382"/>
      <c r="L11" s="382"/>
    </row>
    <row r="12" spans="1:12" s="50" customFormat="1" ht="61.5" customHeight="1" x14ac:dyDescent="0.3">
      <c r="A12" s="208" t="s">
        <v>368</v>
      </c>
      <c r="B12" s="205" t="s">
        <v>104</v>
      </c>
      <c r="C12" s="205" t="s">
        <v>105</v>
      </c>
      <c r="D12" s="348" t="s">
        <v>15</v>
      </c>
      <c r="E12" s="352" t="s">
        <v>16</v>
      </c>
      <c r="F12" s="348" t="s">
        <v>15</v>
      </c>
      <c r="G12" s="348" t="s">
        <v>575</v>
      </c>
      <c r="H12" s="348">
        <v>50</v>
      </c>
      <c r="I12" s="348" t="s">
        <v>36</v>
      </c>
      <c r="J12" s="352">
        <v>10</v>
      </c>
      <c r="K12" s="380">
        <v>12</v>
      </c>
      <c r="L12" s="380">
        <f t="shared" si="0"/>
        <v>120</v>
      </c>
    </row>
    <row r="13" spans="1:12" s="50" customFormat="1" ht="61.5" customHeight="1" x14ac:dyDescent="0.3">
      <c r="A13" s="208" t="s">
        <v>400</v>
      </c>
      <c r="B13" s="205" t="s">
        <v>105</v>
      </c>
      <c r="C13" s="205" t="s">
        <v>104</v>
      </c>
      <c r="D13" s="349"/>
      <c r="E13" s="353"/>
      <c r="F13" s="349"/>
      <c r="G13" s="349"/>
      <c r="H13" s="349"/>
      <c r="I13" s="349"/>
      <c r="J13" s="353"/>
      <c r="K13" s="382"/>
      <c r="L13" s="382"/>
    </row>
    <row r="14" spans="1:12" s="50" customFormat="1" ht="58.5" customHeight="1" x14ac:dyDescent="0.3">
      <c r="A14" s="206" t="s">
        <v>369</v>
      </c>
      <c r="B14" s="200" t="s">
        <v>101</v>
      </c>
      <c r="C14" s="200" t="s">
        <v>103</v>
      </c>
      <c r="D14" s="367" t="s">
        <v>15</v>
      </c>
      <c r="E14" s="371" t="s">
        <v>16</v>
      </c>
      <c r="F14" s="367" t="s">
        <v>15</v>
      </c>
      <c r="G14" s="371" t="s">
        <v>579</v>
      </c>
      <c r="H14" s="367">
        <v>50</v>
      </c>
      <c r="I14" s="367" t="s">
        <v>36</v>
      </c>
      <c r="J14" s="352">
        <v>30</v>
      </c>
      <c r="K14" s="380">
        <v>18</v>
      </c>
      <c r="L14" s="380">
        <f t="shared" si="0"/>
        <v>540</v>
      </c>
    </row>
    <row r="15" spans="1:12" s="50" customFormat="1" ht="62.25" customHeight="1" x14ac:dyDescent="0.3">
      <c r="A15" s="206" t="s">
        <v>578</v>
      </c>
      <c r="B15" s="200" t="s">
        <v>103</v>
      </c>
      <c r="C15" s="200" t="s">
        <v>101</v>
      </c>
      <c r="D15" s="367"/>
      <c r="E15" s="371"/>
      <c r="F15" s="367"/>
      <c r="G15" s="371"/>
      <c r="H15" s="367"/>
      <c r="I15" s="367"/>
      <c r="J15" s="353"/>
      <c r="K15" s="382"/>
      <c r="L15" s="382"/>
    </row>
    <row r="16" spans="1:12" s="50" customFormat="1" ht="62.25" customHeight="1" x14ac:dyDescent="0.3">
      <c r="A16" s="206" t="s">
        <v>370</v>
      </c>
      <c r="B16" s="205" t="s">
        <v>101</v>
      </c>
      <c r="C16" s="205" t="s">
        <v>103</v>
      </c>
      <c r="D16" s="348" t="s">
        <v>15</v>
      </c>
      <c r="E16" s="352" t="s">
        <v>16</v>
      </c>
      <c r="F16" s="348" t="s">
        <v>15</v>
      </c>
      <c r="G16" s="352" t="s">
        <v>577</v>
      </c>
      <c r="H16" s="348">
        <v>50</v>
      </c>
      <c r="I16" s="348" t="s">
        <v>36</v>
      </c>
      <c r="J16" s="352">
        <v>30</v>
      </c>
      <c r="K16" s="380">
        <v>18</v>
      </c>
      <c r="L16" s="380">
        <f t="shared" si="0"/>
        <v>540</v>
      </c>
    </row>
    <row r="17" spans="1:12" s="50" customFormat="1" ht="62.25" customHeight="1" x14ac:dyDescent="0.3">
      <c r="A17" s="206" t="s">
        <v>371</v>
      </c>
      <c r="B17" s="205" t="s">
        <v>103</v>
      </c>
      <c r="C17" s="205" t="s">
        <v>101</v>
      </c>
      <c r="D17" s="349"/>
      <c r="E17" s="353"/>
      <c r="F17" s="349"/>
      <c r="G17" s="353"/>
      <c r="H17" s="349"/>
      <c r="I17" s="349"/>
      <c r="J17" s="353"/>
      <c r="K17" s="382"/>
      <c r="L17" s="382"/>
    </row>
    <row r="18" spans="1:12" s="50" customFormat="1" ht="65.25" customHeight="1" x14ac:dyDescent="0.3">
      <c r="A18" s="206" t="s">
        <v>372</v>
      </c>
      <c r="B18" s="200" t="s">
        <v>101</v>
      </c>
      <c r="C18" s="200" t="s">
        <v>102</v>
      </c>
      <c r="D18" s="367" t="s">
        <v>15</v>
      </c>
      <c r="E18" s="371" t="s">
        <v>16</v>
      </c>
      <c r="F18" s="367" t="s">
        <v>15</v>
      </c>
      <c r="G18" s="371" t="s">
        <v>363</v>
      </c>
      <c r="H18" s="367">
        <v>50</v>
      </c>
      <c r="I18" s="367" t="s">
        <v>36</v>
      </c>
      <c r="J18" s="352">
        <v>1830</v>
      </c>
      <c r="K18" s="380">
        <v>1</v>
      </c>
      <c r="L18" s="380">
        <f t="shared" si="0"/>
        <v>1830</v>
      </c>
    </row>
    <row r="19" spans="1:12" s="50" customFormat="1" ht="66.75" customHeight="1" x14ac:dyDescent="0.3">
      <c r="A19" s="206" t="s">
        <v>373</v>
      </c>
      <c r="B19" s="200" t="s">
        <v>102</v>
      </c>
      <c r="C19" s="200" t="s">
        <v>101</v>
      </c>
      <c r="D19" s="367"/>
      <c r="E19" s="371"/>
      <c r="F19" s="367"/>
      <c r="G19" s="371"/>
      <c r="H19" s="367"/>
      <c r="I19" s="367"/>
      <c r="J19" s="353"/>
      <c r="K19" s="382"/>
      <c r="L19" s="382"/>
    </row>
    <row r="20" spans="1:12" s="102" customFormat="1" ht="54.75" customHeight="1" x14ac:dyDescent="0.25">
      <c r="A20" s="207" t="s">
        <v>374</v>
      </c>
      <c r="B20" s="197" t="s">
        <v>101</v>
      </c>
      <c r="C20" s="197" t="s">
        <v>75</v>
      </c>
      <c r="D20" s="286" t="s">
        <v>15</v>
      </c>
      <c r="E20" s="288" t="s">
        <v>16</v>
      </c>
      <c r="F20" s="286" t="s">
        <v>15</v>
      </c>
      <c r="G20" s="288" t="s">
        <v>364</v>
      </c>
      <c r="H20" s="286">
        <v>50</v>
      </c>
      <c r="I20" s="286" t="s">
        <v>36</v>
      </c>
      <c r="J20" s="277">
        <v>248</v>
      </c>
      <c r="K20" s="308">
        <v>1</v>
      </c>
      <c r="L20" s="308">
        <f t="shared" ref="L20:L38" si="1">J20*K20</f>
        <v>248</v>
      </c>
    </row>
    <row r="21" spans="1:12" s="102" customFormat="1" ht="56.25" customHeight="1" x14ac:dyDescent="0.25">
      <c r="A21" s="207" t="s">
        <v>375</v>
      </c>
      <c r="B21" s="197" t="s">
        <v>75</v>
      </c>
      <c r="C21" s="197" t="s">
        <v>101</v>
      </c>
      <c r="D21" s="286"/>
      <c r="E21" s="288"/>
      <c r="F21" s="286"/>
      <c r="G21" s="288"/>
      <c r="H21" s="286"/>
      <c r="I21" s="286"/>
      <c r="J21" s="278"/>
      <c r="K21" s="308"/>
      <c r="L21" s="308"/>
    </row>
    <row r="22" spans="1:12" s="102" customFormat="1" ht="56.25" customHeight="1" x14ac:dyDescent="0.25">
      <c r="A22" s="207" t="s">
        <v>376</v>
      </c>
      <c r="B22" s="197" t="s">
        <v>101</v>
      </c>
      <c r="C22" s="197" t="s">
        <v>209</v>
      </c>
      <c r="D22" s="286" t="s">
        <v>15</v>
      </c>
      <c r="E22" s="288" t="s">
        <v>16</v>
      </c>
      <c r="F22" s="418" t="s">
        <v>15</v>
      </c>
      <c r="G22" s="286" t="s">
        <v>403</v>
      </c>
      <c r="H22" s="286">
        <v>50</v>
      </c>
      <c r="I22" s="286" t="s">
        <v>36</v>
      </c>
      <c r="J22" s="277">
        <v>150</v>
      </c>
      <c r="K22" s="308">
        <v>1</v>
      </c>
      <c r="L22" s="308">
        <f t="shared" si="1"/>
        <v>150</v>
      </c>
    </row>
    <row r="23" spans="1:12" s="102" customFormat="1" ht="48" customHeight="1" x14ac:dyDescent="0.25">
      <c r="A23" s="207" t="s">
        <v>377</v>
      </c>
      <c r="B23" s="197" t="s">
        <v>209</v>
      </c>
      <c r="C23" s="197" t="s">
        <v>101</v>
      </c>
      <c r="D23" s="286"/>
      <c r="E23" s="288"/>
      <c r="F23" s="418"/>
      <c r="G23" s="286"/>
      <c r="H23" s="286"/>
      <c r="I23" s="286"/>
      <c r="J23" s="278"/>
      <c r="K23" s="308"/>
      <c r="L23" s="308"/>
    </row>
    <row r="24" spans="1:12" s="102" customFormat="1" ht="53.25" customHeight="1" x14ac:dyDescent="0.25">
      <c r="A24" s="207" t="s">
        <v>378</v>
      </c>
      <c r="B24" s="197" t="s">
        <v>104</v>
      </c>
      <c r="C24" s="196" t="s">
        <v>210</v>
      </c>
      <c r="D24" s="286" t="s">
        <v>15</v>
      </c>
      <c r="E24" s="288" t="s">
        <v>16</v>
      </c>
      <c r="F24" s="286" t="s">
        <v>15</v>
      </c>
      <c r="G24" s="288" t="s">
        <v>362</v>
      </c>
      <c r="H24" s="286">
        <v>50</v>
      </c>
      <c r="I24" s="286" t="s">
        <v>36</v>
      </c>
      <c r="J24" s="277">
        <v>190</v>
      </c>
      <c r="K24" s="308">
        <v>1</v>
      </c>
      <c r="L24" s="308">
        <f t="shared" si="1"/>
        <v>190</v>
      </c>
    </row>
    <row r="25" spans="1:12" s="102" customFormat="1" ht="50.25" customHeight="1" x14ac:dyDescent="0.25">
      <c r="A25" s="207" t="s">
        <v>379</v>
      </c>
      <c r="B25" s="196" t="s">
        <v>210</v>
      </c>
      <c r="C25" s="197" t="s">
        <v>104</v>
      </c>
      <c r="D25" s="286"/>
      <c r="E25" s="288"/>
      <c r="F25" s="286"/>
      <c r="G25" s="288"/>
      <c r="H25" s="286"/>
      <c r="I25" s="286"/>
      <c r="J25" s="278"/>
      <c r="K25" s="308"/>
      <c r="L25" s="308"/>
    </row>
    <row r="26" spans="1:12" s="102" customFormat="1" ht="55.5" customHeight="1" x14ac:dyDescent="0.25">
      <c r="A26" s="207" t="s">
        <v>380</v>
      </c>
      <c r="B26" s="197" t="s">
        <v>104</v>
      </c>
      <c r="C26" s="197" t="s">
        <v>211</v>
      </c>
      <c r="D26" s="286" t="s">
        <v>15</v>
      </c>
      <c r="E26" s="288" t="s">
        <v>16</v>
      </c>
      <c r="F26" s="286" t="s">
        <v>15</v>
      </c>
      <c r="G26" s="288" t="s">
        <v>365</v>
      </c>
      <c r="H26" s="286">
        <v>50</v>
      </c>
      <c r="I26" s="286" t="s">
        <v>36</v>
      </c>
      <c r="J26" s="277">
        <v>50</v>
      </c>
      <c r="K26" s="308">
        <v>5</v>
      </c>
      <c r="L26" s="308">
        <f t="shared" si="1"/>
        <v>250</v>
      </c>
    </row>
    <row r="27" spans="1:12" s="102" customFormat="1" ht="56.25" customHeight="1" x14ac:dyDescent="0.25">
      <c r="A27" s="207" t="s">
        <v>381</v>
      </c>
      <c r="B27" s="197" t="s">
        <v>211</v>
      </c>
      <c r="C27" s="197" t="s">
        <v>104</v>
      </c>
      <c r="D27" s="286"/>
      <c r="E27" s="288"/>
      <c r="F27" s="286"/>
      <c r="G27" s="288"/>
      <c r="H27" s="286"/>
      <c r="I27" s="286"/>
      <c r="J27" s="278"/>
      <c r="K27" s="308"/>
      <c r="L27" s="308"/>
    </row>
    <row r="28" spans="1:12" s="102" customFormat="1" ht="53.25" customHeight="1" x14ac:dyDescent="0.25">
      <c r="A28" s="207" t="s">
        <v>382</v>
      </c>
      <c r="B28" s="197" t="s">
        <v>104</v>
      </c>
      <c r="C28" s="197" t="s">
        <v>212</v>
      </c>
      <c r="D28" s="280" t="s">
        <v>15</v>
      </c>
      <c r="E28" s="277" t="s">
        <v>16</v>
      </c>
      <c r="F28" s="280" t="s">
        <v>15</v>
      </c>
      <c r="G28" s="277" t="s">
        <v>402</v>
      </c>
      <c r="H28" s="280">
        <v>50</v>
      </c>
      <c r="I28" s="280" t="s">
        <v>36</v>
      </c>
      <c r="J28" s="277">
        <v>110</v>
      </c>
      <c r="K28" s="274">
        <v>2</v>
      </c>
      <c r="L28" s="274">
        <f t="shared" si="1"/>
        <v>220</v>
      </c>
    </row>
    <row r="29" spans="1:12" s="102" customFormat="1" ht="53.25" customHeight="1" x14ac:dyDescent="0.25">
      <c r="A29" s="207" t="s">
        <v>383</v>
      </c>
      <c r="B29" s="195" t="s">
        <v>209</v>
      </c>
      <c r="C29" s="195" t="s">
        <v>104</v>
      </c>
      <c r="D29" s="281"/>
      <c r="E29" s="278"/>
      <c r="F29" s="281"/>
      <c r="G29" s="278"/>
      <c r="H29" s="281"/>
      <c r="I29" s="281"/>
      <c r="J29" s="278"/>
      <c r="K29" s="275"/>
      <c r="L29" s="275"/>
    </row>
    <row r="30" spans="1:12" s="102" customFormat="1" ht="53.25" customHeight="1" x14ac:dyDescent="0.25">
      <c r="A30" s="207" t="s">
        <v>384</v>
      </c>
      <c r="B30" s="195" t="s">
        <v>104</v>
      </c>
      <c r="C30" s="195" t="s">
        <v>386</v>
      </c>
      <c r="D30" s="280" t="s">
        <v>15</v>
      </c>
      <c r="E30" s="277" t="s">
        <v>16</v>
      </c>
      <c r="F30" s="280" t="s">
        <v>15</v>
      </c>
      <c r="G30" s="277" t="s">
        <v>388</v>
      </c>
      <c r="H30" s="280">
        <v>50</v>
      </c>
      <c r="I30" s="280" t="s">
        <v>36</v>
      </c>
      <c r="J30" s="419">
        <v>90</v>
      </c>
      <c r="K30" s="274">
        <v>1</v>
      </c>
      <c r="L30" s="274">
        <f t="shared" si="1"/>
        <v>90</v>
      </c>
    </row>
    <row r="31" spans="1:12" s="102" customFormat="1" ht="53.25" customHeight="1" x14ac:dyDescent="0.25">
      <c r="A31" s="207" t="s">
        <v>385</v>
      </c>
      <c r="B31" s="195" t="s">
        <v>387</v>
      </c>
      <c r="C31" s="195" t="s">
        <v>104</v>
      </c>
      <c r="D31" s="281"/>
      <c r="E31" s="278"/>
      <c r="F31" s="281"/>
      <c r="G31" s="278"/>
      <c r="H31" s="281"/>
      <c r="I31" s="281"/>
      <c r="J31" s="278"/>
      <c r="K31" s="275"/>
      <c r="L31" s="275"/>
    </row>
    <row r="32" spans="1:12" s="102" customFormat="1" ht="53.25" customHeight="1" x14ac:dyDescent="0.25">
      <c r="A32" s="207" t="s">
        <v>389</v>
      </c>
      <c r="B32" s="195" t="s">
        <v>104</v>
      </c>
      <c r="C32" s="195" t="s">
        <v>390</v>
      </c>
      <c r="D32" s="280" t="s">
        <v>15</v>
      </c>
      <c r="E32" s="277" t="s">
        <v>16</v>
      </c>
      <c r="F32" s="280" t="s">
        <v>15</v>
      </c>
      <c r="G32" s="277" t="s">
        <v>388</v>
      </c>
      <c r="H32" s="280">
        <v>50</v>
      </c>
      <c r="I32" s="280" t="s">
        <v>36</v>
      </c>
      <c r="J32" s="277">
        <v>12</v>
      </c>
      <c r="K32" s="274">
        <v>1</v>
      </c>
      <c r="L32" s="274">
        <f t="shared" si="1"/>
        <v>12</v>
      </c>
    </row>
    <row r="33" spans="1:12" s="102" customFormat="1" ht="53.25" customHeight="1" x14ac:dyDescent="0.25">
      <c r="A33" s="207" t="s">
        <v>391</v>
      </c>
      <c r="B33" s="195" t="s">
        <v>390</v>
      </c>
      <c r="C33" s="195" t="s">
        <v>104</v>
      </c>
      <c r="D33" s="281"/>
      <c r="E33" s="278"/>
      <c r="F33" s="281"/>
      <c r="G33" s="278"/>
      <c r="H33" s="281"/>
      <c r="I33" s="281"/>
      <c r="J33" s="278"/>
      <c r="K33" s="275"/>
      <c r="L33" s="275"/>
    </row>
    <row r="34" spans="1:12" s="102" customFormat="1" ht="53.25" customHeight="1" x14ac:dyDescent="0.25">
      <c r="A34" s="207" t="s">
        <v>392</v>
      </c>
      <c r="B34" s="195" t="s">
        <v>101</v>
      </c>
      <c r="C34" s="195" t="s">
        <v>158</v>
      </c>
      <c r="D34" s="280" t="s">
        <v>15</v>
      </c>
      <c r="E34" s="277" t="s">
        <v>16</v>
      </c>
      <c r="F34" s="280" t="s">
        <v>15</v>
      </c>
      <c r="G34" s="277" t="s">
        <v>388</v>
      </c>
      <c r="H34" s="280">
        <v>50</v>
      </c>
      <c r="I34" s="280" t="s">
        <v>36</v>
      </c>
      <c r="J34" s="277">
        <v>60</v>
      </c>
      <c r="K34" s="274">
        <v>1</v>
      </c>
      <c r="L34" s="274">
        <f t="shared" si="1"/>
        <v>60</v>
      </c>
    </row>
    <row r="35" spans="1:12" s="102" customFormat="1" ht="53.25" customHeight="1" x14ac:dyDescent="0.25">
      <c r="A35" s="207" t="s">
        <v>393</v>
      </c>
      <c r="B35" s="195" t="s">
        <v>158</v>
      </c>
      <c r="C35" s="195" t="s">
        <v>101</v>
      </c>
      <c r="D35" s="281"/>
      <c r="E35" s="278"/>
      <c r="F35" s="281"/>
      <c r="G35" s="278"/>
      <c r="H35" s="281"/>
      <c r="I35" s="281"/>
      <c r="J35" s="278"/>
      <c r="K35" s="275"/>
      <c r="L35" s="275"/>
    </row>
    <row r="36" spans="1:12" s="102" customFormat="1" ht="53.25" customHeight="1" x14ac:dyDescent="0.25">
      <c r="A36" s="207" t="s">
        <v>394</v>
      </c>
      <c r="B36" s="195" t="s">
        <v>101</v>
      </c>
      <c r="C36" s="195" t="s">
        <v>396</v>
      </c>
      <c r="D36" s="280" t="s">
        <v>15</v>
      </c>
      <c r="E36" s="277" t="s">
        <v>16</v>
      </c>
      <c r="F36" s="280" t="s">
        <v>15</v>
      </c>
      <c r="G36" s="277" t="s">
        <v>388</v>
      </c>
      <c r="H36" s="280">
        <v>50</v>
      </c>
      <c r="I36" s="280" t="s">
        <v>36</v>
      </c>
      <c r="J36" s="277">
        <v>180</v>
      </c>
      <c r="K36" s="274">
        <v>1</v>
      </c>
      <c r="L36" s="274">
        <f t="shared" si="1"/>
        <v>180</v>
      </c>
    </row>
    <row r="37" spans="1:12" s="102" customFormat="1" ht="53.25" customHeight="1" x14ac:dyDescent="0.25">
      <c r="A37" s="207" t="s">
        <v>395</v>
      </c>
      <c r="B37" s="195" t="s">
        <v>396</v>
      </c>
      <c r="C37" s="195" t="s">
        <v>101</v>
      </c>
      <c r="D37" s="281"/>
      <c r="E37" s="278"/>
      <c r="F37" s="281"/>
      <c r="G37" s="278"/>
      <c r="H37" s="281"/>
      <c r="I37" s="281"/>
      <c r="J37" s="278"/>
      <c r="K37" s="275"/>
      <c r="L37" s="275"/>
    </row>
    <row r="38" spans="1:12" s="102" customFormat="1" ht="53.25" customHeight="1" x14ac:dyDescent="0.25">
      <c r="A38" s="207" t="s">
        <v>397</v>
      </c>
      <c r="B38" s="195" t="s">
        <v>101</v>
      </c>
      <c r="C38" s="195" t="s">
        <v>399</v>
      </c>
      <c r="D38" s="280" t="s">
        <v>15</v>
      </c>
      <c r="E38" s="277" t="s">
        <v>16</v>
      </c>
      <c r="F38" s="280" t="s">
        <v>15</v>
      </c>
      <c r="G38" s="277" t="s">
        <v>388</v>
      </c>
      <c r="H38" s="280">
        <v>50</v>
      </c>
      <c r="I38" s="280" t="s">
        <v>36</v>
      </c>
      <c r="J38" s="277">
        <v>80</v>
      </c>
      <c r="K38" s="274">
        <v>1</v>
      </c>
      <c r="L38" s="274">
        <f t="shared" si="1"/>
        <v>80</v>
      </c>
    </row>
    <row r="39" spans="1:12" s="102" customFormat="1" ht="55.5" customHeight="1" thickBot="1" x14ac:dyDescent="0.3">
      <c r="A39" s="207" t="s">
        <v>398</v>
      </c>
      <c r="B39" s="198" t="s">
        <v>399</v>
      </c>
      <c r="C39" s="198" t="s">
        <v>101</v>
      </c>
      <c r="D39" s="282"/>
      <c r="E39" s="279"/>
      <c r="F39" s="282"/>
      <c r="G39" s="279"/>
      <c r="H39" s="282"/>
      <c r="I39" s="282"/>
      <c r="J39" s="279"/>
      <c r="K39" s="276"/>
      <c r="L39" s="276"/>
    </row>
  </sheetData>
  <mergeCells count="153">
    <mergeCell ref="J38:J39"/>
    <mergeCell ref="D38:D39"/>
    <mergeCell ref="E38:E39"/>
    <mergeCell ref="F38:F39"/>
    <mergeCell ref="G38:G39"/>
    <mergeCell ref="H38:H39"/>
    <mergeCell ref="I38:I39"/>
    <mergeCell ref="K38:K39"/>
    <mergeCell ref="L38:L39"/>
    <mergeCell ref="L36:L37"/>
    <mergeCell ref="D34:D35"/>
    <mergeCell ref="E34:E35"/>
    <mergeCell ref="F34:F35"/>
    <mergeCell ref="G34:G35"/>
    <mergeCell ref="H34:H35"/>
    <mergeCell ref="I34:I35"/>
    <mergeCell ref="J34:J35"/>
    <mergeCell ref="K34:K35"/>
    <mergeCell ref="L34:L35"/>
    <mergeCell ref="D36:D37"/>
    <mergeCell ref="E36:E37"/>
    <mergeCell ref="F36:F37"/>
    <mergeCell ref="G36:G37"/>
    <mergeCell ref="H36:H37"/>
    <mergeCell ref="I36:I37"/>
    <mergeCell ref="J36:J37"/>
    <mergeCell ref="K36:K37"/>
    <mergeCell ref="K28:K29"/>
    <mergeCell ref="L28:L29"/>
    <mergeCell ref="J30:J31"/>
    <mergeCell ref="K30:K31"/>
    <mergeCell ref="L30:L31"/>
    <mergeCell ref="D32:D33"/>
    <mergeCell ref="E32:E33"/>
    <mergeCell ref="F32:F33"/>
    <mergeCell ref="G32:G33"/>
    <mergeCell ref="H32:H33"/>
    <mergeCell ref="I32:I33"/>
    <mergeCell ref="J32:J33"/>
    <mergeCell ref="K32:K33"/>
    <mergeCell ref="L32:L33"/>
    <mergeCell ref="D30:D31"/>
    <mergeCell ref="E30:E31"/>
    <mergeCell ref="F30:F31"/>
    <mergeCell ref="G30:G31"/>
    <mergeCell ref="H30:H31"/>
    <mergeCell ref="I30:I31"/>
    <mergeCell ref="H18:H19"/>
    <mergeCell ref="J20:J21"/>
    <mergeCell ref="J22:J23"/>
    <mergeCell ref="J24:J25"/>
    <mergeCell ref="D28:D29"/>
    <mergeCell ref="E28:E29"/>
    <mergeCell ref="F28:F29"/>
    <mergeCell ref="G28:G29"/>
    <mergeCell ref="H28:H29"/>
    <mergeCell ref="I28:I29"/>
    <mergeCell ref="J28:J29"/>
    <mergeCell ref="G14:G15"/>
    <mergeCell ref="F14:F15"/>
    <mergeCell ref="F12:F13"/>
    <mergeCell ref="E12:E13"/>
    <mergeCell ref="L26:L27"/>
    <mergeCell ref="L24:L25"/>
    <mergeCell ref="L22:L23"/>
    <mergeCell ref="I24:I25"/>
    <mergeCell ref="D26:D27"/>
    <mergeCell ref="E26:E27"/>
    <mergeCell ref="G18:G19"/>
    <mergeCell ref="F18:F19"/>
    <mergeCell ref="E18:E19"/>
    <mergeCell ref="F26:F27"/>
    <mergeCell ref="G26:G27"/>
    <mergeCell ref="H26:H27"/>
    <mergeCell ref="I26:I27"/>
    <mergeCell ref="D24:D25"/>
    <mergeCell ref="E24:E25"/>
    <mergeCell ref="F24:F25"/>
    <mergeCell ref="G24:G25"/>
    <mergeCell ref="H24:H25"/>
    <mergeCell ref="D18:D19"/>
    <mergeCell ref="I18:I19"/>
    <mergeCell ref="I20:I21"/>
    <mergeCell ref="D22:D23"/>
    <mergeCell ref="E22:E23"/>
    <mergeCell ref="F22:F23"/>
    <mergeCell ref="G22:G23"/>
    <mergeCell ref="H22:H23"/>
    <mergeCell ref="I22:I23"/>
    <mergeCell ref="D20:D21"/>
    <mergeCell ref="E20:E21"/>
    <mergeCell ref="F20:F21"/>
    <mergeCell ref="G20:G21"/>
    <mergeCell ref="H20:H21"/>
    <mergeCell ref="A1:L1"/>
    <mergeCell ref="D10:D11"/>
    <mergeCell ref="I10:I11"/>
    <mergeCell ref="H10:H11"/>
    <mergeCell ref="G10:G11"/>
    <mergeCell ref="F10:F11"/>
    <mergeCell ref="E10:E11"/>
    <mergeCell ref="A2:L2"/>
    <mergeCell ref="G4:G5"/>
    <mergeCell ref="A4:A5"/>
    <mergeCell ref="H4:H5"/>
    <mergeCell ref="K10:K11"/>
    <mergeCell ref="B4:F4"/>
    <mergeCell ref="I4:I5"/>
    <mergeCell ref="L4:L5"/>
    <mergeCell ref="K4:K5"/>
    <mergeCell ref="J4:J5"/>
    <mergeCell ref="E14:E15"/>
    <mergeCell ref="D14:D15"/>
    <mergeCell ref="I12:I13"/>
    <mergeCell ref="H12:H13"/>
    <mergeCell ref="G12:G13"/>
    <mergeCell ref="J6:J7"/>
    <mergeCell ref="K6:K7"/>
    <mergeCell ref="L6:L7"/>
    <mergeCell ref="J12:J13"/>
    <mergeCell ref="K12:K13"/>
    <mergeCell ref="L12:L13"/>
    <mergeCell ref="J14:J15"/>
    <mergeCell ref="K14:K15"/>
    <mergeCell ref="L14:L15"/>
    <mergeCell ref="G8:G9"/>
    <mergeCell ref="G6:G7"/>
    <mergeCell ref="J8:J9"/>
    <mergeCell ref="K8:K9"/>
    <mergeCell ref="L8:L9"/>
    <mergeCell ref="J10:J11"/>
    <mergeCell ref="L10:L11"/>
    <mergeCell ref="D12:D13"/>
    <mergeCell ref="I14:I15"/>
    <mergeCell ref="H14:H15"/>
    <mergeCell ref="J26:J27"/>
    <mergeCell ref="J18:J19"/>
    <mergeCell ref="K18:K19"/>
    <mergeCell ref="L18:L19"/>
    <mergeCell ref="K26:K27"/>
    <mergeCell ref="K24:K25"/>
    <mergeCell ref="K22:K23"/>
    <mergeCell ref="L20:L21"/>
    <mergeCell ref="K20:K21"/>
    <mergeCell ref="D16:D17"/>
    <mergeCell ref="E16:E17"/>
    <mergeCell ref="F16:F17"/>
    <mergeCell ref="G16:G17"/>
    <mergeCell ref="H16:H17"/>
    <mergeCell ref="I16:I17"/>
    <mergeCell ref="J16:J17"/>
    <mergeCell ref="K16:K17"/>
    <mergeCell ref="L16:L1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N61"/>
  <sheetViews>
    <sheetView view="pageBreakPreview" zoomScale="70" zoomScaleNormal="85" zoomScaleSheetLayoutView="70" workbookViewId="0">
      <selection activeCell="C6" sqref="C6"/>
    </sheetView>
  </sheetViews>
  <sheetFormatPr baseColWidth="10" defaultColWidth="8.88671875" defaultRowHeight="13.8" x14ac:dyDescent="0.25"/>
  <cols>
    <col min="1" max="1" width="25.109375" style="2" customWidth="1"/>
    <col min="2" max="3" width="22.6640625" style="1" customWidth="1"/>
    <col min="4" max="4" width="23" style="1" customWidth="1"/>
    <col min="5" max="5" width="22.33203125" style="1" customWidth="1"/>
    <col min="6" max="6" width="26.77734375" style="1" customWidth="1"/>
    <col min="7" max="7" width="34.88671875" style="1" customWidth="1"/>
    <col min="8" max="8" width="20.109375" style="1" customWidth="1"/>
    <col min="9" max="9" width="19.5546875" style="1" customWidth="1"/>
    <col min="10" max="10" width="23.109375" style="1" bestFit="1" customWidth="1"/>
    <col min="11" max="11" width="23.77734375" style="3" customWidth="1"/>
    <col min="12" max="12" width="20.5546875" style="3" customWidth="1"/>
    <col min="13" max="16384" width="8.88671875" style="1"/>
  </cols>
  <sheetData>
    <row r="1" spans="1:14" ht="189.6" customHeight="1" thickBot="1" x14ac:dyDescent="0.3">
      <c r="A1" s="359" t="s">
        <v>624</v>
      </c>
      <c r="B1" s="360"/>
      <c r="C1" s="360"/>
      <c r="D1" s="360"/>
      <c r="E1" s="360"/>
      <c r="F1" s="360"/>
      <c r="G1" s="360"/>
      <c r="H1" s="360"/>
      <c r="I1" s="360"/>
      <c r="J1" s="360"/>
      <c r="K1" s="360"/>
      <c r="L1" s="361"/>
    </row>
    <row r="2" spans="1:14" ht="27.75" customHeight="1" thickBot="1" x14ac:dyDescent="0.3">
      <c r="A2" s="294" t="s">
        <v>0</v>
      </c>
      <c r="B2" s="295"/>
      <c r="C2" s="295"/>
      <c r="D2" s="295"/>
      <c r="E2" s="295"/>
      <c r="F2" s="295"/>
      <c r="G2" s="295"/>
      <c r="H2" s="295"/>
      <c r="I2" s="295"/>
      <c r="J2" s="295"/>
      <c r="K2" s="295"/>
      <c r="L2" s="296"/>
    </row>
    <row r="3" spans="1:14" ht="18" thickBot="1" x14ac:dyDescent="0.35">
      <c r="A3" s="6"/>
      <c r="B3" s="4"/>
      <c r="C3" s="4"/>
      <c r="D3" s="4"/>
      <c r="E3" s="4"/>
      <c r="F3" s="4"/>
      <c r="G3" s="4"/>
      <c r="H3" s="4"/>
      <c r="I3" s="4"/>
      <c r="J3" s="4"/>
      <c r="K3" s="7"/>
      <c r="L3" s="7"/>
    </row>
    <row r="4" spans="1:14"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4" s="8" customFormat="1" ht="45.75" customHeight="1" x14ac:dyDescent="0.35">
      <c r="A5" s="301"/>
      <c r="B5" s="252" t="s">
        <v>5</v>
      </c>
      <c r="C5" s="252" t="s">
        <v>6</v>
      </c>
      <c r="D5" s="252" t="s">
        <v>7</v>
      </c>
      <c r="E5" s="252" t="s">
        <v>8</v>
      </c>
      <c r="F5" s="252" t="s">
        <v>9</v>
      </c>
      <c r="G5" s="301"/>
      <c r="H5" s="301"/>
      <c r="I5" s="303"/>
      <c r="J5" s="301"/>
      <c r="K5" s="307"/>
      <c r="L5" s="307"/>
    </row>
    <row r="6" spans="1:14" s="88" customFormat="1" ht="49.5" customHeight="1" x14ac:dyDescent="0.35">
      <c r="A6" s="95" t="s">
        <v>404</v>
      </c>
      <c r="B6" s="253" t="s">
        <v>75</v>
      </c>
      <c r="C6" s="253" t="s">
        <v>26</v>
      </c>
      <c r="D6" s="367" t="s">
        <v>13</v>
      </c>
      <c r="E6" s="371" t="s">
        <v>106</v>
      </c>
      <c r="F6" s="367" t="s">
        <v>13</v>
      </c>
      <c r="G6" s="254" t="s">
        <v>32</v>
      </c>
      <c r="H6" s="253">
        <v>50</v>
      </c>
      <c r="I6" s="253">
        <v>50</v>
      </c>
      <c r="J6" s="367">
        <v>1000</v>
      </c>
      <c r="K6" s="420">
        <v>2</v>
      </c>
      <c r="L6" s="420">
        <f>J6*K6</f>
        <v>2000</v>
      </c>
      <c r="N6" s="8"/>
    </row>
    <row r="7" spans="1:14" s="88" customFormat="1" ht="87" customHeight="1" x14ac:dyDescent="0.35">
      <c r="A7" s="95" t="s">
        <v>405</v>
      </c>
      <c r="B7" s="253" t="s">
        <v>26</v>
      </c>
      <c r="C7" s="253" t="s">
        <v>75</v>
      </c>
      <c r="D7" s="367"/>
      <c r="E7" s="371"/>
      <c r="F7" s="367"/>
      <c r="G7" s="254" t="s">
        <v>86</v>
      </c>
      <c r="H7" s="253">
        <v>50</v>
      </c>
      <c r="I7" s="253">
        <v>50</v>
      </c>
      <c r="J7" s="367"/>
      <c r="K7" s="420"/>
      <c r="L7" s="420"/>
      <c r="N7" s="8"/>
    </row>
    <row r="8" spans="1:14" s="88" customFormat="1" ht="51.75" customHeight="1" x14ac:dyDescent="0.3">
      <c r="A8" s="95" t="s">
        <v>406</v>
      </c>
      <c r="B8" s="253" t="s">
        <v>108</v>
      </c>
      <c r="C8" s="253" t="s">
        <v>26</v>
      </c>
      <c r="D8" s="367" t="s">
        <v>13</v>
      </c>
      <c r="E8" s="371" t="s">
        <v>106</v>
      </c>
      <c r="F8" s="367" t="s">
        <v>13</v>
      </c>
      <c r="G8" s="254" t="s">
        <v>32</v>
      </c>
      <c r="H8" s="253">
        <v>50</v>
      </c>
      <c r="I8" s="253">
        <v>50</v>
      </c>
      <c r="J8" s="367">
        <v>1000</v>
      </c>
      <c r="K8" s="420">
        <v>2</v>
      </c>
      <c r="L8" s="420">
        <f t="shared" ref="L8" si="0">J8*K8</f>
        <v>2000</v>
      </c>
    </row>
    <row r="9" spans="1:14" s="88" customFormat="1" ht="87.75" customHeight="1" x14ac:dyDescent="0.3">
      <c r="A9" s="95" t="s">
        <v>407</v>
      </c>
      <c r="B9" s="253" t="s">
        <v>26</v>
      </c>
      <c r="C9" s="253" t="s">
        <v>108</v>
      </c>
      <c r="D9" s="367"/>
      <c r="E9" s="371"/>
      <c r="F9" s="367"/>
      <c r="G9" s="254" t="s">
        <v>86</v>
      </c>
      <c r="H9" s="253">
        <v>50</v>
      </c>
      <c r="I9" s="253">
        <v>50</v>
      </c>
      <c r="J9" s="367"/>
      <c r="K9" s="420"/>
      <c r="L9" s="420"/>
    </row>
    <row r="10" spans="1:14" s="88" customFormat="1" ht="52.5" customHeight="1" x14ac:dyDescent="0.3">
      <c r="A10" s="95" t="s">
        <v>408</v>
      </c>
      <c r="B10" s="253" t="s">
        <v>109</v>
      </c>
      <c r="C10" s="253" t="s">
        <v>26</v>
      </c>
      <c r="D10" s="367" t="s">
        <v>13</v>
      </c>
      <c r="E10" s="371" t="s">
        <v>106</v>
      </c>
      <c r="F10" s="367" t="s">
        <v>13</v>
      </c>
      <c r="G10" s="254" t="s">
        <v>32</v>
      </c>
      <c r="H10" s="253">
        <v>50</v>
      </c>
      <c r="I10" s="253">
        <v>50</v>
      </c>
      <c r="J10" s="367">
        <v>1000</v>
      </c>
      <c r="K10" s="420">
        <v>2</v>
      </c>
      <c r="L10" s="420">
        <f t="shared" ref="L10" si="1">J10*K10</f>
        <v>2000</v>
      </c>
    </row>
    <row r="11" spans="1:14" s="88" customFormat="1" ht="87" customHeight="1" x14ac:dyDescent="0.3">
      <c r="A11" s="95" t="s">
        <v>409</v>
      </c>
      <c r="B11" s="253" t="s">
        <v>26</v>
      </c>
      <c r="C11" s="253" t="s">
        <v>109</v>
      </c>
      <c r="D11" s="367"/>
      <c r="E11" s="371"/>
      <c r="F11" s="367"/>
      <c r="G11" s="254" t="s">
        <v>86</v>
      </c>
      <c r="H11" s="253">
        <v>50</v>
      </c>
      <c r="I11" s="253">
        <v>50</v>
      </c>
      <c r="J11" s="367"/>
      <c r="K11" s="420"/>
      <c r="L11" s="420"/>
    </row>
    <row r="12" spans="1:14" s="88" customFormat="1" ht="53.25" customHeight="1" x14ac:dyDescent="0.3">
      <c r="A12" s="95" t="s">
        <v>410</v>
      </c>
      <c r="B12" s="253" t="s">
        <v>110</v>
      </c>
      <c r="C12" s="253" t="s">
        <v>26</v>
      </c>
      <c r="D12" s="367" t="s">
        <v>13</v>
      </c>
      <c r="E12" s="371" t="s">
        <v>106</v>
      </c>
      <c r="F12" s="367" t="s">
        <v>13</v>
      </c>
      <c r="G12" s="254" t="s">
        <v>32</v>
      </c>
      <c r="H12" s="253">
        <v>50</v>
      </c>
      <c r="I12" s="253">
        <v>50</v>
      </c>
      <c r="J12" s="367">
        <v>1000</v>
      </c>
      <c r="K12" s="420">
        <v>2</v>
      </c>
      <c r="L12" s="420">
        <f t="shared" ref="L12" si="2">J12*K12</f>
        <v>2000</v>
      </c>
    </row>
    <row r="13" spans="1:14" s="88" customFormat="1" ht="88.5" customHeight="1" x14ac:dyDescent="0.3">
      <c r="A13" s="95" t="s">
        <v>411</v>
      </c>
      <c r="B13" s="253" t="s">
        <v>26</v>
      </c>
      <c r="C13" s="253" t="s">
        <v>110</v>
      </c>
      <c r="D13" s="367"/>
      <c r="E13" s="371"/>
      <c r="F13" s="367"/>
      <c r="G13" s="254" t="s">
        <v>86</v>
      </c>
      <c r="H13" s="253">
        <v>50</v>
      </c>
      <c r="I13" s="253">
        <v>50</v>
      </c>
      <c r="J13" s="367"/>
      <c r="K13" s="420"/>
      <c r="L13" s="420"/>
    </row>
    <row r="14" spans="1:14" s="88" customFormat="1" ht="49.5" customHeight="1" x14ac:dyDescent="0.3">
      <c r="A14" s="95" t="s">
        <v>412</v>
      </c>
      <c r="B14" s="253" t="s">
        <v>460</v>
      </c>
      <c r="C14" s="253" t="s">
        <v>225</v>
      </c>
      <c r="D14" s="367" t="s">
        <v>13</v>
      </c>
      <c r="E14" s="371" t="s">
        <v>106</v>
      </c>
      <c r="F14" s="367" t="s">
        <v>15</v>
      </c>
      <c r="G14" s="254" t="s">
        <v>32</v>
      </c>
      <c r="H14" s="253">
        <v>50</v>
      </c>
      <c r="I14" s="253">
        <v>50</v>
      </c>
      <c r="J14" s="367">
        <v>2440</v>
      </c>
      <c r="K14" s="420">
        <v>1</v>
      </c>
      <c r="L14" s="420">
        <f t="shared" ref="L14" si="3">J14*K14</f>
        <v>2440</v>
      </c>
    </row>
    <row r="15" spans="1:14" s="88" customFormat="1" ht="50.25" customHeight="1" x14ac:dyDescent="0.3">
      <c r="A15" s="95" t="s">
        <v>413</v>
      </c>
      <c r="B15" s="253" t="s">
        <v>225</v>
      </c>
      <c r="C15" s="253" t="s">
        <v>75</v>
      </c>
      <c r="D15" s="367"/>
      <c r="E15" s="371"/>
      <c r="F15" s="367"/>
      <c r="G15" s="254" t="s">
        <v>231</v>
      </c>
      <c r="H15" s="253">
        <v>50</v>
      </c>
      <c r="I15" s="253">
        <v>50</v>
      </c>
      <c r="J15" s="367"/>
      <c r="K15" s="420"/>
      <c r="L15" s="420"/>
    </row>
    <row r="16" spans="1:14" s="88" customFormat="1" ht="51" customHeight="1" x14ac:dyDescent="0.3">
      <c r="A16" s="95" t="s">
        <v>414</v>
      </c>
      <c r="B16" s="253" t="s">
        <v>109</v>
      </c>
      <c r="C16" s="253" t="s">
        <v>225</v>
      </c>
      <c r="D16" s="367" t="s">
        <v>13</v>
      </c>
      <c r="E16" s="371" t="s">
        <v>106</v>
      </c>
      <c r="F16" s="367" t="s">
        <v>15</v>
      </c>
      <c r="G16" s="254" t="s">
        <v>32</v>
      </c>
      <c r="H16" s="253">
        <v>50</v>
      </c>
      <c r="I16" s="253">
        <v>50</v>
      </c>
      <c r="J16" s="367">
        <f>1220*2</f>
        <v>2440</v>
      </c>
      <c r="K16" s="420">
        <v>1</v>
      </c>
      <c r="L16" s="420">
        <f t="shared" ref="L16" si="4">J16*K16</f>
        <v>2440</v>
      </c>
    </row>
    <row r="17" spans="1:12" s="88" customFormat="1" ht="50.25" customHeight="1" x14ac:dyDescent="0.3">
      <c r="A17" s="95" t="s">
        <v>415</v>
      </c>
      <c r="B17" s="253" t="s">
        <v>226</v>
      </c>
      <c r="C17" s="253" t="s">
        <v>109</v>
      </c>
      <c r="D17" s="367"/>
      <c r="E17" s="371"/>
      <c r="F17" s="367"/>
      <c r="G17" s="254" t="s">
        <v>231</v>
      </c>
      <c r="H17" s="253">
        <v>50</v>
      </c>
      <c r="I17" s="253">
        <v>50</v>
      </c>
      <c r="J17" s="367"/>
      <c r="K17" s="420"/>
      <c r="L17" s="420"/>
    </row>
    <row r="18" spans="1:12" s="88" customFormat="1" ht="57.75" customHeight="1" x14ac:dyDescent="0.3">
      <c r="A18" s="95" t="s">
        <v>416</v>
      </c>
      <c r="B18" s="253" t="s">
        <v>110</v>
      </c>
      <c r="C18" s="253" t="s">
        <v>225</v>
      </c>
      <c r="D18" s="367" t="s">
        <v>13</v>
      </c>
      <c r="E18" s="371" t="s">
        <v>106</v>
      </c>
      <c r="F18" s="367" t="s">
        <v>15</v>
      </c>
      <c r="G18" s="254" t="s">
        <v>32</v>
      </c>
      <c r="H18" s="253">
        <v>50</v>
      </c>
      <c r="I18" s="253">
        <v>50</v>
      </c>
      <c r="J18" s="367">
        <f>1180*2</f>
        <v>2360</v>
      </c>
      <c r="K18" s="420">
        <v>1</v>
      </c>
      <c r="L18" s="420">
        <f t="shared" ref="L18" si="5">J18*K18</f>
        <v>2360</v>
      </c>
    </row>
    <row r="19" spans="1:12" s="88" customFormat="1" ht="57.75" customHeight="1" x14ac:dyDescent="0.3">
      <c r="A19" s="95" t="s">
        <v>417</v>
      </c>
      <c r="B19" s="253" t="s">
        <v>226</v>
      </c>
      <c r="C19" s="253" t="s">
        <v>110</v>
      </c>
      <c r="D19" s="367"/>
      <c r="E19" s="371"/>
      <c r="F19" s="367"/>
      <c r="G19" s="254" t="s">
        <v>231</v>
      </c>
      <c r="H19" s="253">
        <v>50</v>
      </c>
      <c r="I19" s="253">
        <v>50</v>
      </c>
      <c r="J19" s="367"/>
      <c r="K19" s="420"/>
      <c r="L19" s="420"/>
    </row>
    <row r="20" spans="1:12" s="88" customFormat="1" ht="50.25" customHeight="1" x14ac:dyDescent="0.3">
      <c r="A20" s="95" t="s">
        <v>418</v>
      </c>
      <c r="B20" s="253" t="s">
        <v>460</v>
      </c>
      <c r="C20" s="253" t="s">
        <v>227</v>
      </c>
      <c r="D20" s="367" t="s">
        <v>13</v>
      </c>
      <c r="E20" s="371" t="s">
        <v>106</v>
      </c>
      <c r="F20" s="367" t="s">
        <v>13</v>
      </c>
      <c r="G20" s="254" t="s">
        <v>32</v>
      </c>
      <c r="H20" s="253">
        <v>50</v>
      </c>
      <c r="I20" s="253">
        <v>50</v>
      </c>
      <c r="J20" s="367">
        <f>780*2</f>
        <v>1560</v>
      </c>
      <c r="K20" s="420">
        <v>2</v>
      </c>
      <c r="L20" s="420">
        <f t="shared" ref="L20" si="6">J20*K20</f>
        <v>3120</v>
      </c>
    </row>
    <row r="21" spans="1:12" s="88" customFormat="1" ht="85.5" customHeight="1" x14ac:dyDescent="0.3">
      <c r="A21" s="95" t="s">
        <v>419</v>
      </c>
      <c r="B21" s="253" t="s">
        <v>227</v>
      </c>
      <c r="C21" s="253" t="s">
        <v>75</v>
      </c>
      <c r="D21" s="367"/>
      <c r="E21" s="371"/>
      <c r="F21" s="367"/>
      <c r="G21" s="254" t="s">
        <v>86</v>
      </c>
      <c r="H21" s="253">
        <v>50</v>
      </c>
      <c r="I21" s="253">
        <v>50</v>
      </c>
      <c r="J21" s="367"/>
      <c r="K21" s="420"/>
      <c r="L21" s="420"/>
    </row>
    <row r="22" spans="1:12" s="88" customFormat="1" ht="48" customHeight="1" x14ac:dyDescent="0.3">
      <c r="A22" s="95" t="s">
        <v>420</v>
      </c>
      <c r="B22" s="253" t="s">
        <v>109</v>
      </c>
      <c r="C22" s="253" t="s">
        <v>227</v>
      </c>
      <c r="D22" s="367" t="s">
        <v>13</v>
      </c>
      <c r="E22" s="371" t="s">
        <v>106</v>
      </c>
      <c r="F22" s="367" t="s">
        <v>13</v>
      </c>
      <c r="G22" s="254" t="s">
        <v>32</v>
      </c>
      <c r="H22" s="253">
        <v>50</v>
      </c>
      <c r="I22" s="253">
        <v>50</v>
      </c>
      <c r="J22" s="367">
        <f>800*2</f>
        <v>1600</v>
      </c>
      <c r="K22" s="420">
        <v>2</v>
      </c>
      <c r="L22" s="420">
        <f t="shared" ref="L22" si="7">J22*K22</f>
        <v>3200</v>
      </c>
    </row>
    <row r="23" spans="1:12" s="88" customFormat="1" ht="87.75" customHeight="1" x14ac:dyDescent="0.3">
      <c r="A23" s="95" t="s">
        <v>421</v>
      </c>
      <c r="B23" s="253" t="s">
        <v>227</v>
      </c>
      <c r="C23" s="253" t="s">
        <v>109</v>
      </c>
      <c r="D23" s="367"/>
      <c r="E23" s="371"/>
      <c r="F23" s="367"/>
      <c r="G23" s="254" t="s">
        <v>86</v>
      </c>
      <c r="H23" s="253">
        <v>50</v>
      </c>
      <c r="I23" s="253">
        <v>50</v>
      </c>
      <c r="J23" s="367"/>
      <c r="K23" s="420"/>
      <c r="L23" s="420"/>
    </row>
    <row r="24" spans="1:12" s="88" customFormat="1" ht="44.25" customHeight="1" x14ac:dyDescent="0.3">
      <c r="A24" s="95" t="s">
        <v>422</v>
      </c>
      <c r="B24" s="253" t="s">
        <v>110</v>
      </c>
      <c r="C24" s="253" t="s">
        <v>227</v>
      </c>
      <c r="D24" s="367" t="s">
        <v>13</v>
      </c>
      <c r="E24" s="371" t="s">
        <v>106</v>
      </c>
      <c r="F24" s="367" t="s">
        <v>13</v>
      </c>
      <c r="G24" s="254" t="s">
        <v>32</v>
      </c>
      <c r="H24" s="253">
        <v>50</v>
      </c>
      <c r="I24" s="253">
        <v>50</v>
      </c>
      <c r="J24" s="367">
        <f>760*2</f>
        <v>1520</v>
      </c>
      <c r="K24" s="420">
        <v>2</v>
      </c>
      <c r="L24" s="420">
        <f t="shared" ref="L24" si="8">J24*K24</f>
        <v>3040</v>
      </c>
    </row>
    <row r="25" spans="1:12" s="88" customFormat="1" ht="87.75" customHeight="1" x14ac:dyDescent="0.3">
      <c r="A25" s="95" t="s">
        <v>423</v>
      </c>
      <c r="B25" s="253" t="s">
        <v>227</v>
      </c>
      <c r="C25" s="253" t="s">
        <v>110</v>
      </c>
      <c r="D25" s="367"/>
      <c r="E25" s="371"/>
      <c r="F25" s="367"/>
      <c r="G25" s="254" t="s">
        <v>86</v>
      </c>
      <c r="H25" s="253">
        <v>50</v>
      </c>
      <c r="I25" s="253">
        <v>50</v>
      </c>
      <c r="J25" s="367"/>
      <c r="K25" s="420"/>
      <c r="L25" s="420"/>
    </row>
    <row r="26" spans="1:12" s="88" customFormat="1" ht="41.25" customHeight="1" x14ac:dyDescent="0.3">
      <c r="A26" s="95" t="s">
        <v>424</v>
      </c>
      <c r="B26" s="253" t="s">
        <v>460</v>
      </c>
      <c r="C26" s="253" t="s">
        <v>228</v>
      </c>
      <c r="D26" s="367" t="s">
        <v>13</v>
      </c>
      <c r="E26" s="371" t="s">
        <v>106</v>
      </c>
      <c r="F26" s="367" t="s">
        <v>15</v>
      </c>
      <c r="G26" s="254" t="s">
        <v>32</v>
      </c>
      <c r="H26" s="253">
        <v>50</v>
      </c>
      <c r="I26" s="253">
        <v>50</v>
      </c>
      <c r="J26" s="367">
        <f>770*2</f>
        <v>1540</v>
      </c>
      <c r="K26" s="420">
        <v>1</v>
      </c>
      <c r="L26" s="420">
        <f t="shared" ref="L26" si="9">J26*K26</f>
        <v>1540</v>
      </c>
    </row>
    <row r="27" spans="1:12" s="88" customFormat="1" ht="41.25" customHeight="1" x14ac:dyDescent="0.3">
      <c r="A27" s="95" t="s">
        <v>425</v>
      </c>
      <c r="B27" s="253" t="s">
        <v>228</v>
      </c>
      <c r="C27" s="253" t="s">
        <v>75</v>
      </c>
      <c r="D27" s="367"/>
      <c r="E27" s="371"/>
      <c r="F27" s="367"/>
      <c r="G27" s="254" t="s">
        <v>231</v>
      </c>
      <c r="H27" s="253">
        <v>50</v>
      </c>
      <c r="I27" s="253">
        <v>50</v>
      </c>
      <c r="J27" s="367"/>
      <c r="K27" s="420"/>
      <c r="L27" s="420"/>
    </row>
    <row r="28" spans="1:12" s="88" customFormat="1" ht="41.25" customHeight="1" x14ac:dyDescent="0.3">
      <c r="A28" s="95" t="s">
        <v>426</v>
      </c>
      <c r="B28" s="253" t="s">
        <v>109</v>
      </c>
      <c r="C28" s="253" t="s">
        <v>228</v>
      </c>
      <c r="D28" s="367" t="s">
        <v>13</v>
      </c>
      <c r="E28" s="371" t="s">
        <v>106</v>
      </c>
      <c r="F28" s="367" t="s">
        <v>15</v>
      </c>
      <c r="G28" s="254" t="s">
        <v>32</v>
      </c>
      <c r="H28" s="253">
        <v>50</v>
      </c>
      <c r="I28" s="253">
        <v>50</v>
      </c>
      <c r="J28" s="367">
        <f>790*2</f>
        <v>1580</v>
      </c>
      <c r="K28" s="420">
        <v>2</v>
      </c>
      <c r="L28" s="420">
        <f t="shared" ref="L28" si="10">J28*K28</f>
        <v>3160</v>
      </c>
    </row>
    <row r="29" spans="1:12" s="88" customFormat="1" ht="41.25" customHeight="1" x14ac:dyDescent="0.3">
      <c r="A29" s="95" t="s">
        <v>427</v>
      </c>
      <c r="B29" s="253" t="s">
        <v>228</v>
      </c>
      <c r="C29" s="253" t="s">
        <v>109</v>
      </c>
      <c r="D29" s="367"/>
      <c r="E29" s="371"/>
      <c r="F29" s="367"/>
      <c r="G29" s="254" t="s">
        <v>231</v>
      </c>
      <c r="H29" s="253">
        <v>50</v>
      </c>
      <c r="I29" s="253">
        <v>50</v>
      </c>
      <c r="J29" s="367"/>
      <c r="K29" s="420"/>
      <c r="L29" s="420"/>
    </row>
    <row r="30" spans="1:12" s="88" customFormat="1" ht="41.25" customHeight="1" x14ac:dyDescent="0.3">
      <c r="A30" s="95" t="s">
        <v>428</v>
      </c>
      <c r="B30" s="253" t="s">
        <v>110</v>
      </c>
      <c r="C30" s="253" t="s">
        <v>228</v>
      </c>
      <c r="D30" s="367" t="s">
        <v>13</v>
      </c>
      <c r="E30" s="371" t="s">
        <v>106</v>
      </c>
      <c r="F30" s="367" t="s">
        <v>15</v>
      </c>
      <c r="G30" s="254" t="s">
        <v>32</v>
      </c>
      <c r="H30" s="253">
        <v>50</v>
      </c>
      <c r="I30" s="253">
        <v>50</v>
      </c>
      <c r="J30" s="367">
        <f>750*2</f>
        <v>1500</v>
      </c>
      <c r="K30" s="420">
        <v>2</v>
      </c>
      <c r="L30" s="420">
        <f t="shared" ref="L30" si="11">J30*K30</f>
        <v>3000</v>
      </c>
    </row>
    <row r="31" spans="1:12" s="88" customFormat="1" ht="41.25" customHeight="1" x14ac:dyDescent="0.3">
      <c r="A31" s="95" t="s">
        <v>429</v>
      </c>
      <c r="B31" s="253" t="s">
        <v>228</v>
      </c>
      <c r="C31" s="253" t="s">
        <v>110</v>
      </c>
      <c r="D31" s="367"/>
      <c r="E31" s="371"/>
      <c r="F31" s="367"/>
      <c r="G31" s="254" t="s">
        <v>231</v>
      </c>
      <c r="H31" s="253">
        <v>50</v>
      </c>
      <c r="I31" s="253">
        <v>50</v>
      </c>
      <c r="J31" s="367"/>
      <c r="K31" s="420"/>
      <c r="L31" s="420"/>
    </row>
    <row r="32" spans="1:12" s="88" customFormat="1" ht="42.75" customHeight="1" x14ac:dyDescent="0.3">
      <c r="A32" s="95" t="s">
        <v>430</v>
      </c>
      <c r="B32" s="253" t="s">
        <v>460</v>
      </c>
      <c r="C32" s="253" t="s">
        <v>96</v>
      </c>
      <c r="D32" s="367" t="s">
        <v>13</v>
      </c>
      <c r="E32" s="371" t="s">
        <v>106</v>
      </c>
      <c r="F32" s="367" t="s">
        <v>13</v>
      </c>
      <c r="G32" s="254" t="s">
        <v>32</v>
      </c>
      <c r="H32" s="253">
        <v>50</v>
      </c>
      <c r="I32" s="253">
        <v>50</v>
      </c>
      <c r="J32" s="367">
        <f>630*2</f>
        <v>1260</v>
      </c>
      <c r="K32" s="420">
        <v>2</v>
      </c>
      <c r="L32" s="420">
        <f t="shared" ref="L32" si="12">J32*K32</f>
        <v>2520</v>
      </c>
    </row>
    <row r="33" spans="1:12" s="88" customFormat="1" ht="82.5" customHeight="1" x14ac:dyDescent="0.3">
      <c r="A33" s="95" t="s">
        <v>431</v>
      </c>
      <c r="B33" s="253" t="s">
        <v>96</v>
      </c>
      <c r="C33" s="253" t="s">
        <v>75</v>
      </c>
      <c r="D33" s="367"/>
      <c r="E33" s="371"/>
      <c r="F33" s="367"/>
      <c r="G33" s="254" t="s">
        <v>86</v>
      </c>
      <c r="H33" s="253">
        <v>50</v>
      </c>
      <c r="I33" s="253">
        <v>50</v>
      </c>
      <c r="J33" s="367"/>
      <c r="K33" s="420"/>
      <c r="L33" s="420"/>
    </row>
    <row r="34" spans="1:12" s="88" customFormat="1" ht="45.75" customHeight="1" x14ac:dyDescent="0.3">
      <c r="A34" s="95" t="s">
        <v>432</v>
      </c>
      <c r="B34" s="253" t="s">
        <v>109</v>
      </c>
      <c r="C34" s="253" t="s">
        <v>96</v>
      </c>
      <c r="D34" s="367" t="s">
        <v>13</v>
      </c>
      <c r="E34" s="371" t="s">
        <v>106</v>
      </c>
      <c r="F34" s="367" t="s">
        <v>13</v>
      </c>
      <c r="G34" s="254" t="s">
        <v>32</v>
      </c>
      <c r="H34" s="253">
        <v>50</v>
      </c>
      <c r="I34" s="253">
        <v>50</v>
      </c>
      <c r="J34" s="367">
        <f>650*2</f>
        <v>1300</v>
      </c>
      <c r="K34" s="420">
        <v>2</v>
      </c>
      <c r="L34" s="420">
        <f t="shared" ref="L34" si="13">J34*K34</f>
        <v>2600</v>
      </c>
    </row>
    <row r="35" spans="1:12" s="88" customFormat="1" ht="84.75" customHeight="1" x14ac:dyDescent="0.3">
      <c r="A35" s="95" t="s">
        <v>433</v>
      </c>
      <c r="B35" s="253" t="s">
        <v>96</v>
      </c>
      <c r="C35" s="253" t="s">
        <v>109</v>
      </c>
      <c r="D35" s="367"/>
      <c r="E35" s="371"/>
      <c r="F35" s="367"/>
      <c r="G35" s="254" t="s">
        <v>86</v>
      </c>
      <c r="H35" s="253">
        <v>50</v>
      </c>
      <c r="I35" s="253">
        <v>50</v>
      </c>
      <c r="J35" s="367"/>
      <c r="K35" s="420"/>
      <c r="L35" s="420"/>
    </row>
    <row r="36" spans="1:12" s="88" customFormat="1" ht="49.5" customHeight="1" x14ac:dyDescent="0.3">
      <c r="A36" s="95" t="s">
        <v>434</v>
      </c>
      <c r="B36" s="253" t="s">
        <v>110</v>
      </c>
      <c r="C36" s="253" t="s">
        <v>96</v>
      </c>
      <c r="D36" s="367" t="s">
        <v>13</v>
      </c>
      <c r="E36" s="371" t="s">
        <v>106</v>
      </c>
      <c r="F36" s="367" t="s">
        <v>13</v>
      </c>
      <c r="G36" s="254" t="s">
        <v>32</v>
      </c>
      <c r="H36" s="253">
        <v>50</v>
      </c>
      <c r="I36" s="253">
        <v>50</v>
      </c>
      <c r="J36" s="367">
        <f>610*2</f>
        <v>1220</v>
      </c>
      <c r="K36" s="420">
        <v>2</v>
      </c>
      <c r="L36" s="420">
        <f t="shared" ref="L36" si="14">J36*K36</f>
        <v>2440</v>
      </c>
    </row>
    <row r="37" spans="1:12" s="88" customFormat="1" ht="82.5" customHeight="1" x14ac:dyDescent="0.3">
      <c r="A37" s="95" t="s">
        <v>435</v>
      </c>
      <c r="B37" s="253" t="s">
        <v>96</v>
      </c>
      <c r="C37" s="253" t="s">
        <v>110</v>
      </c>
      <c r="D37" s="367"/>
      <c r="E37" s="371"/>
      <c r="F37" s="367"/>
      <c r="G37" s="254" t="s">
        <v>86</v>
      </c>
      <c r="H37" s="253">
        <v>50</v>
      </c>
      <c r="I37" s="253">
        <v>50</v>
      </c>
      <c r="J37" s="367"/>
      <c r="K37" s="420"/>
      <c r="L37" s="420"/>
    </row>
    <row r="38" spans="1:12" s="88" customFormat="1" ht="47.25" customHeight="1" x14ac:dyDescent="0.3">
      <c r="A38" s="95" t="s">
        <v>436</v>
      </c>
      <c r="B38" s="253" t="s">
        <v>460</v>
      </c>
      <c r="C38" s="253" t="s">
        <v>229</v>
      </c>
      <c r="D38" s="367" t="s">
        <v>13</v>
      </c>
      <c r="E38" s="371" t="s">
        <v>106</v>
      </c>
      <c r="F38" s="367" t="s">
        <v>13</v>
      </c>
      <c r="G38" s="254" t="s">
        <v>32</v>
      </c>
      <c r="H38" s="253">
        <v>50</v>
      </c>
      <c r="I38" s="253">
        <v>50</v>
      </c>
      <c r="J38" s="367">
        <f>490*2</f>
        <v>980</v>
      </c>
      <c r="K38" s="420">
        <v>1</v>
      </c>
      <c r="L38" s="420">
        <f t="shared" ref="L38" si="15">J38*K38</f>
        <v>980</v>
      </c>
    </row>
    <row r="39" spans="1:12" s="88" customFormat="1" ht="87" customHeight="1" x14ac:dyDescent="0.3">
      <c r="A39" s="95" t="s">
        <v>437</v>
      </c>
      <c r="B39" s="253" t="s">
        <v>57</v>
      </c>
      <c r="C39" s="253" t="s">
        <v>75</v>
      </c>
      <c r="D39" s="367"/>
      <c r="E39" s="371"/>
      <c r="F39" s="367"/>
      <c r="G39" s="254" t="s">
        <v>86</v>
      </c>
      <c r="H39" s="253">
        <v>50</v>
      </c>
      <c r="I39" s="253">
        <v>50</v>
      </c>
      <c r="J39" s="367"/>
      <c r="K39" s="420"/>
      <c r="L39" s="420"/>
    </row>
    <row r="40" spans="1:12" s="88" customFormat="1" ht="48" customHeight="1" x14ac:dyDescent="0.3">
      <c r="A40" s="95" t="s">
        <v>438</v>
      </c>
      <c r="B40" s="253" t="s">
        <v>109</v>
      </c>
      <c r="C40" s="253" t="s">
        <v>229</v>
      </c>
      <c r="D40" s="367" t="s">
        <v>13</v>
      </c>
      <c r="E40" s="371" t="s">
        <v>106</v>
      </c>
      <c r="F40" s="367" t="s">
        <v>13</v>
      </c>
      <c r="G40" s="254" t="s">
        <v>32</v>
      </c>
      <c r="H40" s="253">
        <v>50</v>
      </c>
      <c r="I40" s="253">
        <v>50</v>
      </c>
      <c r="J40" s="367">
        <f>510*2</f>
        <v>1020</v>
      </c>
      <c r="K40" s="420">
        <v>1</v>
      </c>
      <c r="L40" s="420">
        <f t="shared" ref="L40" si="16">J40*K40</f>
        <v>1020</v>
      </c>
    </row>
    <row r="41" spans="1:12" s="88" customFormat="1" ht="85.5" customHeight="1" x14ac:dyDescent="0.3">
      <c r="A41" s="95" t="s">
        <v>439</v>
      </c>
      <c r="B41" s="253" t="s">
        <v>57</v>
      </c>
      <c r="C41" s="253" t="s">
        <v>109</v>
      </c>
      <c r="D41" s="367"/>
      <c r="E41" s="371"/>
      <c r="F41" s="367"/>
      <c r="G41" s="254" t="s">
        <v>86</v>
      </c>
      <c r="H41" s="253">
        <v>50</v>
      </c>
      <c r="I41" s="253">
        <v>50</v>
      </c>
      <c r="J41" s="367"/>
      <c r="K41" s="420"/>
      <c r="L41" s="420"/>
    </row>
    <row r="42" spans="1:12" s="88" customFormat="1" ht="43.5" customHeight="1" x14ac:dyDescent="0.3">
      <c r="A42" s="95" t="s">
        <v>440</v>
      </c>
      <c r="B42" s="253" t="s">
        <v>110</v>
      </c>
      <c r="C42" s="253" t="s">
        <v>229</v>
      </c>
      <c r="D42" s="367" t="s">
        <v>13</v>
      </c>
      <c r="E42" s="371" t="s">
        <v>106</v>
      </c>
      <c r="F42" s="367" t="s">
        <v>13</v>
      </c>
      <c r="G42" s="254" t="s">
        <v>32</v>
      </c>
      <c r="H42" s="253">
        <v>50</v>
      </c>
      <c r="I42" s="253">
        <v>50</v>
      </c>
      <c r="J42" s="367">
        <f>470*2</f>
        <v>940</v>
      </c>
      <c r="K42" s="420">
        <v>1</v>
      </c>
      <c r="L42" s="420">
        <f t="shared" ref="L42" si="17">J42*K42</f>
        <v>940</v>
      </c>
    </row>
    <row r="43" spans="1:12" s="88" customFormat="1" ht="85.5" customHeight="1" x14ac:dyDescent="0.3">
      <c r="A43" s="95" t="s">
        <v>441</v>
      </c>
      <c r="B43" s="253" t="s">
        <v>57</v>
      </c>
      <c r="C43" s="253" t="s">
        <v>110</v>
      </c>
      <c r="D43" s="367"/>
      <c r="E43" s="371"/>
      <c r="F43" s="367"/>
      <c r="G43" s="254" t="s">
        <v>86</v>
      </c>
      <c r="H43" s="253">
        <v>50</v>
      </c>
      <c r="I43" s="253">
        <v>50</v>
      </c>
      <c r="J43" s="367"/>
      <c r="K43" s="420"/>
      <c r="L43" s="420"/>
    </row>
    <row r="44" spans="1:12" ht="43.5" customHeight="1" x14ac:dyDescent="0.25">
      <c r="A44" s="95" t="s">
        <v>442</v>
      </c>
      <c r="B44" s="253" t="s">
        <v>460</v>
      </c>
      <c r="C44" s="253" t="s">
        <v>12</v>
      </c>
      <c r="D44" s="367" t="s">
        <v>13</v>
      </c>
      <c r="E44" s="371" t="s">
        <v>106</v>
      </c>
      <c r="F44" s="367" t="s">
        <v>15</v>
      </c>
      <c r="G44" s="254" t="s">
        <v>32</v>
      </c>
      <c r="H44" s="253">
        <v>50</v>
      </c>
      <c r="I44" s="253">
        <v>50</v>
      </c>
      <c r="J44" s="367">
        <f>550*2</f>
        <v>1100</v>
      </c>
      <c r="K44" s="420">
        <v>2</v>
      </c>
      <c r="L44" s="420">
        <f t="shared" ref="L44" si="18">J44*K44</f>
        <v>2200</v>
      </c>
    </row>
    <row r="45" spans="1:12" ht="43.5" customHeight="1" x14ac:dyDescent="0.25">
      <c r="A45" s="95" t="s">
        <v>443</v>
      </c>
      <c r="B45" s="253" t="s">
        <v>12</v>
      </c>
      <c r="C45" s="253" t="s">
        <v>75</v>
      </c>
      <c r="D45" s="367"/>
      <c r="E45" s="371"/>
      <c r="F45" s="367"/>
      <c r="G45" s="254" t="s">
        <v>231</v>
      </c>
      <c r="H45" s="253">
        <v>50</v>
      </c>
      <c r="I45" s="253">
        <v>50</v>
      </c>
      <c r="J45" s="367"/>
      <c r="K45" s="420"/>
      <c r="L45" s="420"/>
    </row>
    <row r="46" spans="1:12" ht="43.5" customHeight="1" x14ac:dyDescent="0.25">
      <c r="A46" s="95" t="s">
        <v>444</v>
      </c>
      <c r="B46" s="253" t="s">
        <v>109</v>
      </c>
      <c r="C46" s="253" t="s">
        <v>12</v>
      </c>
      <c r="D46" s="367" t="s">
        <v>13</v>
      </c>
      <c r="E46" s="371" t="s">
        <v>106</v>
      </c>
      <c r="F46" s="367" t="s">
        <v>15</v>
      </c>
      <c r="G46" s="254" t="s">
        <v>32</v>
      </c>
      <c r="H46" s="253">
        <v>50</v>
      </c>
      <c r="I46" s="253">
        <v>50</v>
      </c>
      <c r="J46" s="367">
        <f>570*2</f>
        <v>1140</v>
      </c>
      <c r="K46" s="420">
        <v>2</v>
      </c>
      <c r="L46" s="420">
        <f t="shared" ref="L46" si="19">J46*K46</f>
        <v>2280</v>
      </c>
    </row>
    <row r="47" spans="1:12" ht="43.5" customHeight="1" x14ac:dyDescent="0.25">
      <c r="A47" s="95" t="s">
        <v>445</v>
      </c>
      <c r="B47" s="253" t="s">
        <v>12</v>
      </c>
      <c r="C47" s="253" t="s">
        <v>109</v>
      </c>
      <c r="D47" s="367"/>
      <c r="E47" s="371"/>
      <c r="F47" s="367"/>
      <c r="G47" s="254" t="s">
        <v>231</v>
      </c>
      <c r="H47" s="253">
        <v>50</v>
      </c>
      <c r="I47" s="253">
        <v>50</v>
      </c>
      <c r="J47" s="367"/>
      <c r="K47" s="420"/>
      <c r="L47" s="420"/>
    </row>
    <row r="48" spans="1:12" ht="43.5" customHeight="1" x14ac:dyDescent="0.25">
      <c r="A48" s="95" t="s">
        <v>446</v>
      </c>
      <c r="B48" s="253" t="s">
        <v>110</v>
      </c>
      <c r="C48" s="253" t="s">
        <v>12</v>
      </c>
      <c r="D48" s="367" t="s">
        <v>13</v>
      </c>
      <c r="E48" s="371" t="s">
        <v>106</v>
      </c>
      <c r="F48" s="367" t="s">
        <v>15</v>
      </c>
      <c r="G48" s="254" t="s">
        <v>32</v>
      </c>
      <c r="H48" s="253">
        <v>50</v>
      </c>
      <c r="I48" s="253">
        <v>50</v>
      </c>
      <c r="J48" s="367">
        <f>530*2</f>
        <v>1060</v>
      </c>
      <c r="K48" s="420">
        <v>2</v>
      </c>
      <c r="L48" s="420">
        <f t="shared" ref="L48" si="20">J48*K48</f>
        <v>2120</v>
      </c>
    </row>
    <row r="49" spans="1:12" ht="43.5" customHeight="1" x14ac:dyDescent="0.25">
      <c r="A49" s="95" t="s">
        <v>447</v>
      </c>
      <c r="B49" s="253" t="s">
        <v>12</v>
      </c>
      <c r="C49" s="253" t="s">
        <v>110</v>
      </c>
      <c r="D49" s="367"/>
      <c r="E49" s="371"/>
      <c r="F49" s="367"/>
      <c r="G49" s="254" t="s">
        <v>231</v>
      </c>
      <c r="H49" s="253">
        <v>50</v>
      </c>
      <c r="I49" s="253">
        <v>50</v>
      </c>
      <c r="J49" s="367"/>
      <c r="K49" s="420"/>
      <c r="L49" s="420"/>
    </row>
    <row r="50" spans="1:12" ht="43.5" customHeight="1" x14ac:dyDescent="0.25">
      <c r="A50" s="95" t="s">
        <v>448</v>
      </c>
      <c r="B50" s="253" t="s">
        <v>460</v>
      </c>
      <c r="C50" s="253" t="s">
        <v>230</v>
      </c>
      <c r="D50" s="367" t="s">
        <v>13</v>
      </c>
      <c r="E50" s="371" t="s">
        <v>106</v>
      </c>
      <c r="F50" s="367" t="s">
        <v>15</v>
      </c>
      <c r="G50" s="254" t="s">
        <v>32</v>
      </c>
      <c r="H50" s="253">
        <v>50</v>
      </c>
      <c r="I50" s="253">
        <v>50</v>
      </c>
      <c r="J50" s="367">
        <f>490*2</f>
        <v>980</v>
      </c>
      <c r="K50" s="420">
        <v>1</v>
      </c>
      <c r="L50" s="420">
        <f t="shared" ref="L50" si="21">J50*K50</f>
        <v>980</v>
      </c>
    </row>
    <row r="51" spans="1:12" ht="43.5" customHeight="1" x14ac:dyDescent="0.25">
      <c r="A51" s="95" t="s">
        <v>449</v>
      </c>
      <c r="B51" s="253" t="s">
        <v>230</v>
      </c>
      <c r="C51" s="253" t="s">
        <v>75</v>
      </c>
      <c r="D51" s="367"/>
      <c r="E51" s="371"/>
      <c r="F51" s="367"/>
      <c r="G51" s="254" t="s">
        <v>231</v>
      </c>
      <c r="H51" s="253">
        <v>50</v>
      </c>
      <c r="I51" s="253">
        <v>50</v>
      </c>
      <c r="J51" s="367"/>
      <c r="K51" s="420"/>
      <c r="L51" s="420"/>
    </row>
    <row r="52" spans="1:12" ht="43.5" customHeight="1" x14ac:dyDescent="0.25">
      <c r="A52" s="95" t="s">
        <v>450</v>
      </c>
      <c r="B52" s="253" t="s">
        <v>109</v>
      </c>
      <c r="C52" s="253" t="s">
        <v>230</v>
      </c>
      <c r="D52" s="367" t="s">
        <v>13</v>
      </c>
      <c r="E52" s="371" t="s">
        <v>106</v>
      </c>
      <c r="F52" s="367" t="s">
        <v>15</v>
      </c>
      <c r="G52" s="254" t="s">
        <v>32</v>
      </c>
      <c r="H52" s="253">
        <v>50</v>
      </c>
      <c r="I52" s="253">
        <v>50</v>
      </c>
      <c r="J52" s="367">
        <f>510*2</f>
        <v>1020</v>
      </c>
      <c r="K52" s="420">
        <v>1</v>
      </c>
      <c r="L52" s="420">
        <f t="shared" ref="L52" si="22">J52*K52</f>
        <v>1020</v>
      </c>
    </row>
    <row r="53" spans="1:12" ht="43.5" customHeight="1" x14ac:dyDescent="0.25">
      <c r="A53" s="95" t="s">
        <v>451</v>
      </c>
      <c r="B53" s="253" t="s">
        <v>230</v>
      </c>
      <c r="C53" s="253" t="s">
        <v>109</v>
      </c>
      <c r="D53" s="367"/>
      <c r="E53" s="371"/>
      <c r="F53" s="367"/>
      <c r="G53" s="254" t="s">
        <v>231</v>
      </c>
      <c r="H53" s="253">
        <v>50</v>
      </c>
      <c r="I53" s="253">
        <v>50</v>
      </c>
      <c r="J53" s="367"/>
      <c r="K53" s="420"/>
      <c r="L53" s="420"/>
    </row>
    <row r="54" spans="1:12" ht="43.5" customHeight="1" x14ac:dyDescent="0.25">
      <c r="A54" s="95" t="s">
        <v>452</v>
      </c>
      <c r="B54" s="253" t="s">
        <v>110</v>
      </c>
      <c r="C54" s="253" t="s">
        <v>230</v>
      </c>
      <c r="D54" s="367" t="s">
        <v>13</v>
      </c>
      <c r="E54" s="371" t="s">
        <v>106</v>
      </c>
      <c r="F54" s="367" t="s">
        <v>15</v>
      </c>
      <c r="G54" s="254" t="s">
        <v>32</v>
      </c>
      <c r="H54" s="253">
        <v>50</v>
      </c>
      <c r="I54" s="253">
        <v>50</v>
      </c>
      <c r="J54" s="367">
        <f>470*2</f>
        <v>940</v>
      </c>
      <c r="K54" s="420">
        <v>1</v>
      </c>
      <c r="L54" s="420">
        <f t="shared" ref="L54" si="23">J54*K54</f>
        <v>940</v>
      </c>
    </row>
    <row r="55" spans="1:12" ht="43.5" customHeight="1" x14ac:dyDescent="0.25">
      <c r="A55" s="95" t="s">
        <v>453</v>
      </c>
      <c r="B55" s="253" t="s">
        <v>230</v>
      </c>
      <c r="C55" s="253" t="s">
        <v>110</v>
      </c>
      <c r="D55" s="367"/>
      <c r="E55" s="371"/>
      <c r="F55" s="367"/>
      <c r="G55" s="254" t="s">
        <v>231</v>
      </c>
      <c r="H55" s="253">
        <v>50</v>
      </c>
      <c r="I55" s="253">
        <v>50</v>
      </c>
      <c r="J55" s="367"/>
      <c r="K55" s="420"/>
      <c r="L55" s="420"/>
    </row>
    <row r="56" spans="1:12" ht="62.25" customHeight="1" x14ac:dyDescent="0.25">
      <c r="A56" s="95" t="s">
        <v>454</v>
      </c>
      <c r="B56" s="253" t="s">
        <v>460</v>
      </c>
      <c r="C56" s="253" t="s">
        <v>53</v>
      </c>
      <c r="D56" s="367" t="s">
        <v>13</v>
      </c>
      <c r="E56" s="371" t="s">
        <v>106</v>
      </c>
      <c r="F56" s="367" t="s">
        <v>13</v>
      </c>
      <c r="G56" s="254" t="s">
        <v>32</v>
      </c>
      <c r="H56" s="253">
        <v>50</v>
      </c>
      <c r="I56" s="253">
        <v>50</v>
      </c>
      <c r="J56" s="367">
        <f>510*2</f>
        <v>1020</v>
      </c>
      <c r="K56" s="420">
        <v>2</v>
      </c>
      <c r="L56" s="420">
        <f t="shared" ref="L56" si="24">J56*K56</f>
        <v>2040</v>
      </c>
    </row>
    <row r="57" spans="1:12" ht="70.5" customHeight="1" x14ac:dyDescent="0.25">
      <c r="A57" s="95" t="s">
        <v>455</v>
      </c>
      <c r="B57" s="253" t="s">
        <v>53</v>
      </c>
      <c r="C57" s="253" t="s">
        <v>75</v>
      </c>
      <c r="D57" s="367"/>
      <c r="E57" s="371"/>
      <c r="F57" s="367"/>
      <c r="G57" s="254" t="s">
        <v>231</v>
      </c>
      <c r="H57" s="253">
        <v>50</v>
      </c>
      <c r="I57" s="253">
        <v>50</v>
      </c>
      <c r="J57" s="367"/>
      <c r="K57" s="420"/>
      <c r="L57" s="420"/>
    </row>
    <row r="58" spans="1:12" ht="65.25" customHeight="1" x14ac:dyDescent="0.25">
      <c r="A58" s="95" t="s">
        <v>456</v>
      </c>
      <c r="B58" s="253" t="s">
        <v>109</v>
      </c>
      <c r="C58" s="253" t="s">
        <v>53</v>
      </c>
      <c r="D58" s="367" t="s">
        <v>13</v>
      </c>
      <c r="E58" s="371" t="s">
        <v>106</v>
      </c>
      <c r="F58" s="367" t="s">
        <v>13</v>
      </c>
      <c r="G58" s="254" t="s">
        <v>32</v>
      </c>
      <c r="H58" s="253">
        <v>50</v>
      </c>
      <c r="I58" s="253">
        <v>50</v>
      </c>
      <c r="J58" s="367">
        <f>530*2</f>
        <v>1060</v>
      </c>
      <c r="K58" s="420">
        <v>2</v>
      </c>
      <c r="L58" s="420">
        <f t="shared" ref="L58" si="25">J58*K58</f>
        <v>2120</v>
      </c>
    </row>
    <row r="59" spans="1:12" ht="59.25" customHeight="1" x14ac:dyDescent="0.25">
      <c r="A59" s="95" t="s">
        <v>457</v>
      </c>
      <c r="B59" s="253" t="s">
        <v>53</v>
      </c>
      <c r="C59" s="253" t="s">
        <v>109</v>
      </c>
      <c r="D59" s="367"/>
      <c r="E59" s="371"/>
      <c r="F59" s="367"/>
      <c r="G59" s="254" t="s">
        <v>231</v>
      </c>
      <c r="H59" s="253">
        <v>50</v>
      </c>
      <c r="I59" s="253">
        <v>50</v>
      </c>
      <c r="J59" s="367"/>
      <c r="K59" s="420"/>
      <c r="L59" s="420"/>
    </row>
    <row r="60" spans="1:12" ht="63.75" customHeight="1" x14ac:dyDescent="0.25">
      <c r="A60" s="95" t="s">
        <v>458</v>
      </c>
      <c r="B60" s="253" t="s">
        <v>110</v>
      </c>
      <c r="C60" s="253" t="s">
        <v>53</v>
      </c>
      <c r="D60" s="367" t="s">
        <v>13</v>
      </c>
      <c r="E60" s="371" t="s">
        <v>106</v>
      </c>
      <c r="F60" s="367" t="s">
        <v>13</v>
      </c>
      <c r="G60" s="254" t="s">
        <v>32</v>
      </c>
      <c r="H60" s="253">
        <v>50</v>
      </c>
      <c r="I60" s="253">
        <v>50</v>
      </c>
      <c r="J60" s="367">
        <f>490*2</f>
        <v>980</v>
      </c>
      <c r="K60" s="420">
        <v>2</v>
      </c>
      <c r="L60" s="420">
        <f t="shared" ref="L60" si="26">J60*K60</f>
        <v>1960</v>
      </c>
    </row>
    <row r="61" spans="1:12" ht="66" customHeight="1" x14ac:dyDescent="0.25">
      <c r="A61" s="95" t="s">
        <v>459</v>
      </c>
      <c r="B61" s="253" t="s">
        <v>53</v>
      </c>
      <c r="C61" s="253" t="s">
        <v>110</v>
      </c>
      <c r="D61" s="367"/>
      <c r="E61" s="371"/>
      <c r="F61" s="367"/>
      <c r="G61" s="254" t="s">
        <v>231</v>
      </c>
      <c r="H61" s="253">
        <v>50</v>
      </c>
      <c r="I61" s="253">
        <v>50</v>
      </c>
      <c r="J61" s="367"/>
      <c r="K61" s="420"/>
      <c r="L61" s="420"/>
    </row>
  </sheetData>
  <mergeCells count="178">
    <mergeCell ref="A1:L1"/>
    <mergeCell ref="A2:L2"/>
    <mergeCell ref="A4:A5"/>
    <mergeCell ref="B4:F4"/>
    <mergeCell ref="G4:G5"/>
    <mergeCell ref="H4:H5"/>
    <mergeCell ref="I4:I5"/>
    <mergeCell ref="J4:J5"/>
    <mergeCell ref="K4:K5"/>
    <mergeCell ref="L4:L5"/>
    <mergeCell ref="D6:D7"/>
    <mergeCell ref="E6:E7"/>
    <mergeCell ref="F6:F7"/>
    <mergeCell ref="J6:J7"/>
    <mergeCell ref="K6:K7"/>
    <mergeCell ref="L6:L7"/>
    <mergeCell ref="D8:D9"/>
    <mergeCell ref="E8:E9"/>
    <mergeCell ref="F8:F9"/>
    <mergeCell ref="J8:J9"/>
    <mergeCell ref="K8:K9"/>
    <mergeCell ref="L8:L9"/>
    <mergeCell ref="D10:D11"/>
    <mergeCell ref="E10:E11"/>
    <mergeCell ref="F10:F11"/>
    <mergeCell ref="J10:J11"/>
    <mergeCell ref="K10:K11"/>
    <mergeCell ref="L10:L11"/>
    <mergeCell ref="D14:D15"/>
    <mergeCell ref="E14:E15"/>
    <mergeCell ref="F14:F15"/>
    <mergeCell ref="J14:J15"/>
    <mergeCell ref="K14:K15"/>
    <mergeCell ref="L14:L15"/>
    <mergeCell ref="D12:D13"/>
    <mergeCell ref="E12:E13"/>
    <mergeCell ref="F12:F13"/>
    <mergeCell ref="J12:J13"/>
    <mergeCell ref="K12:K13"/>
    <mergeCell ref="L12:L13"/>
    <mergeCell ref="D18:D19"/>
    <mergeCell ref="E18:E19"/>
    <mergeCell ref="F18:F19"/>
    <mergeCell ref="J18:J19"/>
    <mergeCell ref="K18:K19"/>
    <mergeCell ref="L18:L19"/>
    <mergeCell ref="D16:D17"/>
    <mergeCell ref="E16:E17"/>
    <mergeCell ref="F16:F17"/>
    <mergeCell ref="J16:J17"/>
    <mergeCell ref="K16:K17"/>
    <mergeCell ref="L16:L17"/>
    <mergeCell ref="D22:D23"/>
    <mergeCell ref="E22:E23"/>
    <mergeCell ref="F22:F23"/>
    <mergeCell ref="J22:J23"/>
    <mergeCell ref="K22:K23"/>
    <mergeCell ref="L22:L23"/>
    <mergeCell ref="D20:D21"/>
    <mergeCell ref="E20:E21"/>
    <mergeCell ref="F20:F21"/>
    <mergeCell ref="J20:J21"/>
    <mergeCell ref="K20:K21"/>
    <mergeCell ref="L20:L21"/>
    <mergeCell ref="D26:D27"/>
    <mergeCell ref="E26:E27"/>
    <mergeCell ref="F26:F27"/>
    <mergeCell ref="J26:J27"/>
    <mergeCell ref="K26:K27"/>
    <mergeCell ref="L26:L27"/>
    <mergeCell ref="D24:D25"/>
    <mergeCell ref="E24:E25"/>
    <mergeCell ref="F24:F25"/>
    <mergeCell ref="J24:J25"/>
    <mergeCell ref="K24:K25"/>
    <mergeCell ref="L24:L25"/>
    <mergeCell ref="D30:D31"/>
    <mergeCell ref="E30:E31"/>
    <mergeCell ref="F30:F31"/>
    <mergeCell ref="J30:J31"/>
    <mergeCell ref="K30:K31"/>
    <mergeCell ref="L30:L31"/>
    <mergeCell ref="D28:D29"/>
    <mergeCell ref="E28:E29"/>
    <mergeCell ref="F28:F29"/>
    <mergeCell ref="J28:J29"/>
    <mergeCell ref="K28:K29"/>
    <mergeCell ref="L28:L29"/>
    <mergeCell ref="D34:D35"/>
    <mergeCell ref="E34:E35"/>
    <mergeCell ref="F34:F35"/>
    <mergeCell ref="J34:J35"/>
    <mergeCell ref="K34:K35"/>
    <mergeCell ref="L34:L35"/>
    <mergeCell ref="D32:D33"/>
    <mergeCell ref="E32:E33"/>
    <mergeCell ref="F32:F33"/>
    <mergeCell ref="J32:J33"/>
    <mergeCell ref="K32:K33"/>
    <mergeCell ref="L32:L33"/>
    <mergeCell ref="D38:D39"/>
    <mergeCell ref="E38:E39"/>
    <mergeCell ref="F38:F39"/>
    <mergeCell ref="J38:J39"/>
    <mergeCell ref="K38:K39"/>
    <mergeCell ref="L38:L39"/>
    <mergeCell ref="D36:D37"/>
    <mergeCell ref="E36:E37"/>
    <mergeCell ref="F36:F37"/>
    <mergeCell ref="J36:J37"/>
    <mergeCell ref="K36:K37"/>
    <mergeCell ref="L36:L37"/>
    <mergeCell ref="D42:D43"/>
    <mergeCell ref="E42:E43"/>
    <mergeCell ref="F42:F43"/>
    <mergeCell ref="J42:J43"/>
    <mergeCell ref="K42:K43"/>
    <mergeCell ref="L42:L43"/>
    <mergeCell ref="D40:D41"/>
    <mergeCell ref="E40:E41"/>
    <mergeCell ref="F40:F41"/>
    <mergeCell ref="J40:J41"/>
    <mergeCell ref="K40:K41"/>
    <mergeCell ref="L40:L41"/>
    <mergeCell ref="D46:D47"/>
    <mergeCell ref="E46:E47"/>
    <mergeCell ref="F46:F47"/>
    <mergeCell ref="J46:J47"/>
    <mergeCell ref="K46:K47"/>
    <mergeCell ref="L46:L47"/>
    <mergeCell ref="D44:D45"/>
    <mergeCell ref="E44:E45"/>
    <mergeCell ref="F44:F45"/>
    <mergeCell ref="J44:J45"/>
    <mergeCell ref="K44:K45"/>
    <mergeCell ref="L44:L45"/>
    <mergeCell ref="D50:D51"/>
    <mergeCell ref="E50:E51"/>
    <mergeCell ref="F50:F51"/>
    <mergeCell ref="J50:J51"/>
    <mergeCell ref="K50:K51"/>
    <mergeCell ref="L50:L51"/>
    <mergeCell ref="D48:D49"/>
    <mergeCell ref="E48:E49"/>
    <mergeCell ref="F48:F49"/>
    <mergeCell ref="J48:J49"/>
    <mergeCell ref="K48:K49"/>
    <mergeCell ref="L48:L49"/>
    <mergeCell ref="D54:D55"/>
    <mergeCell ref="E54:E55"/>
    <mergeCell ref="F54:F55"/>
    <mergeCell ref="J54:J55"/>
    <mergeCell ref="K54:K55"/>
    <mergeCell ref="L54:L55"/>
    <mergeCell ref="D52:D53"/>
    <mergeCell ref="E52:E53"/>
    <mergeCell ref="F52:F53"/>
    <mergeCell ref="J52:J53"/>
    <mergeCell ref="K52:K53"/>
    <mergeCell ref="L52:L53"/>
    <mergeCell ref="D56:D57"/>
    <mergeCell ref="E56:E57"/>
    <mergeCell ref="F56:F57"/>
    <mergeCell ref="J56:J57"/>
    <mergeCell ref="K56:K57"/>
    <mergeCell ref="L56:L57"/>
    <mergeCell ref="D60:D61"/>
    <mergeCell ref="E60:E61"/>
    <mergeCell ref="F60:F61"/>
    <mergeCell ref="J60:J61"/>
    <mergeCell ref="K60:K61"/>
    <mergeCell ref="L60:L61"/>
    <mergeCell ref="D58:D59"/>
    <mergeCell ref="E58:E59"/>
    <mergeCell ref="F58:F59"/>
    <mergeCell ref="J58:J59"/>
    <mergeCell ref="K58:K59"/>
    <mergeCell ref="L58:L59"/>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rowBreaks count="1" manualBreakCount="1">
    <brk id="35" max="1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49"/>
  <sheetViews>
    <sheetView view="pageBreakPreview" zoomScale="70" zoomScaleNormal="85" zoomScaleSheetLayoutView="70" workbookViewId="0">
      <selection activeCell="F5" sqref="F5"/>
    </sheetView>
  </sheetViews>
  <sheetFormatPr baseColWidth="10" defaultColWidth="8.88671875" defaultRowHeight="13.8" x14ac:dyDescent="0.25"/>
  <cols>
    <col min="1" max="1" width="22.6640625" style="2" customWidth="1"/>
    <col min="2" max="3" width="26.33203125" style="1" customWidth="1"/>
    <col min="4" max="4" width="22.33203125" style="1" customWidth="1"/>
    <col min="5" max="5" width="23" style="1" customWidth="1"/>
    <col min="6" max="6" width="26.33203125" style="1" customWidth="1"/>
    <col min="7" max="7" width="27.88671875" style="1" customWidth="1"/>
    <col min="8" max="9" width="21.109375" style="1" customWidth="1"/>
    <col min="10" max="10" width="21.88671875" style="1" customWidth="1"/>
    <col min="11" max="11" width="24.109375" style="3" customWidth="1"/>
    <col min="12" max="12" width="21.77734375" style="3" customWidth="1"/>
    <col min="13" max="16384" width="8.88671875" style="1"/>
  </cols>
  <sheetData>
    <row r="1" spans="1:12" ht="196.2" customHeight="1" thickBot="1" x14ac:dyDescent="0.3">
      <c r="A1" s="359" t="s">
        <v>625</v>
      </c>
      <c r="B1" s="360"/>
      <c r="C1" s="360"/>
      <c r="D1" s="360"/>
      <c r="E1" s="360"/>
      <c r="F1" s="360"/>
      <c r="G1" s="360"/>
      <c r="H1" s="360"/>
      <c r="I1" s="360"/>
      <c r="J1" s="360"/>
      <c r="K1" s="360"/>
      <c r="L1" s="361"/>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461</v>
      </c>
      <c r="K4" s="306" t="s">
        <v>146</v>
      </c>
      <c r="L4" s="306" t="s">
        <v>147</v>
      </c>
    </row>
    <row r="5" spans="1:12" s="8" customFormat="1" ht="45.75" customHeight="1" thickBot="1" x14ac:dyDescent="0.4">
      <c r="A5" s="301"/>
      <c r="B5" s="63" t="s">
        <v>5</v>
      </c>
      <c r="C5" s="63" t="s">
        <v>6</v>
      </c>
      <c r="D5" s="63" t="s">
        <v>7</v>
      </c>
      <c r="E5" s="63" t="s">
        <v>8</v>
      </c>
      <c r="F5" s="63" t="s">
        <v>9</v>
      </c>
      <c r="G5" s="301"/>
      <c r="H5" s="301"/>
      <c r="I5" s="303"/>
      <c r="J5" s="301"/>
      <c r="K5" s="307"/>
      <c r="L5" s="307"/>
    </row>
    <row r="6" spans="1:12" s="50" customFormat="1" ht="52.5" customHeight="1" x14ac:dyDescent="0.3">
      <c r="A6" s="76" t="s">
        <v>462</v>
      </c>
      <c r="B6" s="51" t="s">
        <v>111</v>
      </c>
      <c r="C6" s="51" t="s">
        <v>26</v>
      </c>
      <c r="D6" s="182" t="s">
        <v>13</v>
      </c>
      <c r="E6" s="51" t="s">
        <v>14</v>
      </c>
      <c r="F6" s="182" t="s">
        <v>13</v>
      </c>
      <c r="G6" s="183" t="s">
        <v>107</v>
      </c>
      <c r="H6" s="182">
        <v>55</v>
      </c>
      <c r="I6" s="182">
        <v>50</v>
      </c>
      <c r="J6" s="183">
        <v>560</v>
      </c>
      <c r="K6" s="153">
        <v>7</v>
      </c>
      <c r="L6" s="153">
        <f t="shared" ref="L6:L34" si="0">J6*K6</f>
        <v>3920</v>
      </c>
    </row>
    <row r="7" spans="1:12" s="50" customFormat="1" ht="123.75" customHeight="1" x14ac:dyDescent="0.3">
      <c r="A7" s="74" t="s">
        <v>463</v>
      </c>
      <c r="B7" s="180" t="s">
        <v>26</v>
      </c>
      <c r="C7" s="180" t="s">
        <v>111</v>
      </c>
      <c r="D7" s="178" t="s">
        <v>13</v>
      </c>
      <c r="E7" s="180" t="s">
        <v>14</v>
      </c>
      <c r="F7" s="178" t="s">
        <v>13</v>
      </c>
      <c r="G7" s="181" t="s">
        <v>112</v>
      </c>
      <c r="H7" s="178">
        <v>55</v>
      </c>
      <c r="I7" s="178">
        <v>50</v>
      </c>
      <c r="J7" s="181">
        <v>560</v>
      </c>
      <c r="K7" s="152">
        <v>5</v>
      </c>
      <c r="L7" s="154">
        <f t="shared" si="0"/>
        <v>2800</v>
      </c>
    </row>
    <row r="8" spans="1:12" s="50" customFormat="1" ht="52.5" customHeight="1" x14ac:dyDescent="0.3">
      <c r="A8" s="74" t="s">
        <v>464</v>
      </c>
      <c r="B8" s="180" t="s">
        <v>111</v>
      </c>
      <c r="C8" s="180" t="s">
        <v>56</v>
      </c>
      <c r="D8" s="367" t="s">
        <v>13</v>
      </c>
      <c r="E8" s="369" t="s">
        <v>14</v>
      </c>
      <c r="F8" s="367" t="s">
        <v>15</v>
      </c>
      <c r="G8" s="371" t="s">
        <v>113</v>
      </c>
      <c r="H8" s="367">
        <v>50</v>
      </c>
      <c r="I8" s="367">
        <v>50</v>
      </c>
      <c r="J8" s="371">
        <f>145*2</f>
        <v>290</v>
      </c>
      <c r="K8" s="347">
        <v>5</v>
      </c>
      <c r="L8" s="347">
        <f t="shared" si="0"/>
        <v>1450</v>
      </c>
    </row>
    <row r="9" spans="1:12" s="50" customFormat="1" ht="52.5" customHeight="1" x14ac:dyDescent="0.3">
      <c r="A9" s="74" t="s">
        <v>465</v>
      </c>
      <c r="B9" s="180" t="s">
        <v>56</v>
      </c>
      <c r="C9" s="180" t="s">
        <v>111</v>
      </c>
      <c r="D9" s="367"/>
      <c r="E9" s="369"/>
      <c r="F9" s="367"/>
      <c r="G9" s="371"/>
      <c r="H9" s="367"/>
      <c r="I9" s="367"/>
      <c r="J9" s="371"/>
      <c r="K9" s="347"/>
      <c r="L9" s="347"/>
    </row>
    <row r="10" spans="1:12" s="50" customFormat="1" ht="52.5" customHeight="1" x14ac:dyDescent="0.3">
      <c r="A10" s="74" t="s">
        <v>466</v>
      </c>
      <c r="B10" s="180" t="s">
        <v>111</v>
      </c>
      <c r="C10" s="180" t="s">
        <v>114</v>
      </c>
      <c r="D10" s="367" t="s">
        <v>13</v>
      </c>
      <c r="E10" s="369" t="s">
        <v>14</v>
      </c>
      <c r="F10" s="367" t="s">
        <v>15</v>
      </c>
      <c r="G10" s="371" t="s">
        <v>113</v>
      </c>
      <c r="H10" s="367">
        <v>50</v>
      </c>
      <c r="I10" s="367">
        <v>50</v>
      </c>
      <c r="J10" s="371">
        <f>150*2</f>
        <v>300</v>
      </c>
      <c r="K10" s="347">
        <v>1</v>
      </c>
      <c r="L10" s="347">
        <f t="shared" si="0"/>
        <v>300</v>
      </c>
    </row>
    <row r="11" spans="1:12" s="50" customFormat="1" ht="52.5" customHeight="1" x14ac:dyDescent="0.3">
      <c r="A11" s="74" t="s">
        <v>467</v>
      </c>
      <c r="B11" s="180" t="s">
        <v>114</v>
      </c>
      <c r="C11" s="180" t="s">
        <v>111</v>
      </c>
      <c r="D11" s="367"/>
      <c r="E11" s="369"/>
      <c r="F11" s="367"/>
      <c r="G11" s="371"/>
      <c r="H11" s="367"/>
      <c r="I11" s="367"/>
      <c r="J11" s="371"/>
      <c r="K11" s="347"/>
      <c r="L11" s="347"/>
    </row>
    <row r="12" spans="1:12" s="50" customFormat="1" ht="52.5" customHeight="1" x14ac:dyDescent="0.3">
      <c r="A12" s="74" t="s">
        <v>468</v>
      </c>
      <c r="B12" s="180" t="s">
        <v>111</v>
      </c>
      <c r="C12" s="180" t="s">
        <v>29</v>
      </c>
      <c r="D12" s="367" t="s">
        <v>13</v>
      </c>
      <c r="E12" s="369" t="s">
        <v>14</v>
      </c>
      <c r="F12" s="367" t="s">
        <v>15</v>
      </c>
      <c r="G12" s="371" t="s">
        <v>113</v>
      </c>
      <c r="H12" s="367">
        <v>50</v>
      </c>
      <c r="I12" s="367">
        <v>50</v>
      </c>
      <c r="J12" s="371">
        <f>170*2</f>
        <v>340</v>
      </c>
      <c r="K12" s="347">
        <v>2</v>
      </c>
      <c r="L12" s="347">
        <f t="shared" si="0"/>
        <v>680</v>
      </c>
    </row>
    <row r="13" spans="1:12" s="50" customFormat="1" ht="52.5" customHeight="1" x14ac:dyDescent="0.3">
      <c r="A13" s="74" t="s">
        <v>469</v>
      </c>
      <c r="B13" s="180" t="s">
        <v>29</v>
      </c>
      <c r="C13" s="180" t="s">
        <v>111</v>
      </c>
      <c r="D13" s="367"/>
      <c r="E13" s="369"/>
      <c r="F13" s="367"/>
      <c r="G13" s="371"/>
      <c r="H13" s="367"/>
      <c r="I13" s="367"/>
      <c r="J13" s="371"/>
      <c r="K13" s="347"/>
      <c r="L13" s="347"/>
    </row>
    <row r="14" spans="1:12" s="50" customFormat="1" ht="52.5" customHeight="1" x14ac:dyDescent="0.3">
      <c r="A14" s="74" t="s">
        <v>470</v>
      </c>
      <c r="B14" s="180" t="s">
        <v>111</v>
      </c>
      <c r="C14" s="180" t="s">
        <v>25</v>
      </c>
      <c r="D14" s="348" t="s">
        <v>13</v>
      </c>
      <c r="E14" s="350" t="s">
        <v>115</v>
      </c>
      <c r="F14" s="348" t="s">
        <v>15</v>
      </c>
      <c r="G14" s="352" t="s">
        <v>107</v>
      </c>
      <c r="H14" s="348">
        <v>50</v>
      </c>
      <c r="I14" s="348">
        <v>50</v>
      </c>
      <c r="J14" s="371">
        <f>310*2</f>
        <v>620</v>
      </c>
      <c r="K14" s="347">
        <v>7</v>
      </c>
      <c r="L14" s="347">
        <f t="shared" si="0"/>
        <v>4340</v>
      </c>
    </row>
    <row r="15" spans="1:12" s="50" customFormat="1" ht="52.5" customHeight="1" x14ac:dyDescent="0.3">
      <c r="A15" s="74" t="s">
        <v>471</v>
      </c>
      <c r="B15" s="180" t="s">
        <v>25</v>
      </c>
      <c r="C15" s="180" t="s">
        <v>111</v>
      </c>
      <c r="D15" s="349"/>
      <c r="E15" s="351"/>
      <c r="F15" s="349"/>
      <c r="G15" s="353"/>
      <c r="H15" s="349"/>
      <c r="I15" s="349"/>
      <c r="J15" s="371"/>
      <c r="K15" s="347"/>
      <c r="L15" s="347"/>
    </row>
    <row r="16" spans="1:12" s="50" customFormat="1" ht="52.5" customHeight="1" x14ac:dyDescent="0.3">
      <c r="A16" s="74" t="s">
        <v>472</v>
      </c>
      <c r="B16" s="180" t="s">
        <v>111</v>
      </c>
      <c r="C16" s="180" t="s">
        <v>44</v>
      </c>
      <c r="D16" s="348" t="s">
        <v>13</v>
      </c>
      <c r="E16" s="350" t="s">
        <v>115</v>
      </c>
      <c r="F16" s="348" t="s">
        <v>15</v>
      </c>
      <c r="G16" s="352" t="s">
        <v>107</v>
      </c>
      <c r="H16" s="348">
        <v>50</v>
      </c>
      <c r="I16" s="348">
        <v>50</v>
      </c>
      <c r="J16" s="371">
        <f>460*2</f>
        <v>920</v>
      </c>
      <c r="K16" s="347">
        <v>3</v>
      </c>
      <c r="L16" s="347">
        <f t="shared" si="0"/>
        <v>2760</v>
      </c>
    </row>
    <row r="17" spans="1:12" s="50" customFormat="1" ht="52.5" customHeight="1" x14ac:dyDescent="0.3">
      <c r="A17" s="74" t="s">
        <v>473</v>
      </c>
      <c r="B17" s="180" t="s">
        <v>44</v>
      </c>
      <c r="C17" s="180" t="s">
        <v>111</v>
      </c>
      <c r="D17" s="349"/>
      <c r="E17" s="351"/>
      <c r="F17" s="349"/>
      <c r="G17" s="353"/>
      <c r="H17" s="349"/>
      <c r="I17" s="349"/>
      <c r="J17" s="371"/>
      <c r="K17" s="347"/>
      <c r="L17" s="347"/>
    </row>
    <row r="18" spans="1:12" s="83" customFormat="1" ht="52.5" customHeight="1" x14ac:dyDescent="0.3">
      <c r="A18" s="74" t="s">
        <v>474</v>
      </c>
      <c r="B18" s="180" t="s">
        <v>111</v>
      </c>
      <c r="C18" s="180" t="s">
        <v>29</v>
      </c>
      <c r="D18" s="348" t="s">
        <v>13</v>
      </c>
      <c r="E18" s="350" t="s">
        <v>115</v>
      </c>
      <c r="F18" s="348" t="s">
        <v>15</v>
      </c>
      <c r="G18" s="352" t="s">
        <v>107</v>
      </c>
      <c r="H18" s="348">
        <v>60</v>
      </c>
      <c r="I18" s="348">
        <v>50</v>
      </c>
      <c r="J18" s="371">
        <v>340</v>
      </c>
      <c r="K18" s="347">
        <v>3</v>
      </c>
      <c r="L18" s="347">
        <f t="shared" si="0"/>
        <v>1020</v>
      </c>
    </row>
    <row r="19" spans="1:12" s="83" customFormat="1" ht="52.5" customHeight="1" x14ac:dyDescent="0.3">
      <c r="A19" s="74" t="s">
        <v>475</v>
      </c>
      <c r="B19" s="180" t="s">
        <v>29</v>
      </c>
      <c r="C19" s="180" t="s">
        <v>111</v>
      </c>
      <c r="D19" s="349"/>
      <c r="E19" s="351"/>
      <c r="F19" s="349"/>
      <c r="G19" s="353"/>
      <c r="H19" s="349"/>
      <c r="I19" s="349"/>
      <c r="J19" s="371"/>
      <c r="K19" s="347"/>
      <c r="L19" s="347"/>
    </row>
    <row r="20" spans="1:12" s="83" customFormat="1" ht="52.5" customHeight="1" x14ac:dyDescent="0.3">
      <c r="A20" s="74" t="s">
        <v>476</v>
      </c>
      <c r="B20" s="180" t="s">
        <v>111</v>
      </c>
      <c r="C20" s="180" t="s">
        <v>117</v>
      </c>
      <c r="D20" s="367" t="s">
        <v>15</v>
      </c>
      <c r="E20" s="369" t="s">
        <v>16</v>
      </c>
      <c r="F20" s="367" t="s">
        <v>15</v>
      </c>
      <c r="G20" s="371" t="s">
        <v>118</v>
      </c>
      <c r="H20" s="367">
        <v>50</v>
      </c>
      <c r="I20" s="367" t="s">
        <v>119</v>
      </c>
      <c r="J20" s="371">
        <f>30*2</f>
        <v>60</v>
      </c>
      <c r="K20" s="347">
        <v>1</v>
      </c>
      <c r="L20" s="347">
        <f t="shared" si="0"/>
        <v>60</v>
      </c>
    </row>
    <row r="21" spans="1:12" s="83" customFormat="1" ht="52.5" customHeight="1" x14ac:dyDescent="0.3">
      <c r="A21" s="74" t="s">
        <v>477</v>
      </c>
      <c r="B21" s="180" t="s">
        <v>117</v>
      </c>
      <c r="C21" s="180" t="s">
        <v>111</v>
      </c>
      <c r="D21" s="367"/>
      <c r="E21" s="369"/>
      <c r="F21" s="367"/>
      <c r="G21" s="371"/>
      <c r="H21" s="367"/>
      <c r="I21" s="367"/>
      <c r="J21" s="371"/>
      <c r="K21" s="347"/>
      <c r="L21" s="347"/>
    </row>
    <row r="22" spans="1:12" s="50" customFormat="1" ht="52.5" customHeight="1" x14ac:dyDescent="0.3">
      <c r="A22" s="74" t="s">
        <v>478</v>
      </c>
      <c r="B22" s="180" t="s">
        <v>117</v>
      </c>
      <c r="C22" s="180" t="s">
        <v>29</v>
      </c>
      <c r="D22" s="367" t="s">
        <v>13</v>
      </c>
      <c r="E22" s="369" t="s">
        <v>14</v>
      </c>
      <c r="F22" s="367" t="s">
        <v>15</v>
      </c>
      <c r="G22" s="371" t="s">
        <v>107</v>
      </c>
      <c r="H22" s="367">
        <v>50</v>
      </c>
      <c r="I22" s="367">
        <v>50</v>
      </c>
      <c r="J22" s="371">
        <f>150*2</f>
        <v>300</v>
      </c>
      <c r="K22" s="347">
        <v>1</v>
      </c>
      <c r="L22" s="347">
        <f t="shared" si="0"/>
        <v>300</v>
      </c>
    </row>
    <row r="23" spans="1:12" s="50" customFormat="1" ht="52.5" customHeight="1" x14ac:dyDescent="0.3">
      <c r="A23" s="74" t="s">
        <v>479</v>
      </c>
      <c r="B23" s="180" t="s">
        <v>29</v>
      </c>
      <c r="C23" s="180" t="s">
        <v>117</v>
      </c>
      <c r="D23" s="367"/>
      <c r="E23" s="369"/>
      <c r="F23" s="367"/>
      <c r="G23" s="371"/>
      <c r="H23" s="367"/>
      <c r="I23" s="367"/>
      <c r="J23" s="371"/>
      <c r="K23" s="347"/>
      <c r="L23" s="347"/>
    </row>
    <row r="24" spans="1:12" s="50" customFormat="1" ht="52.5" customHeight="1" x14ac:dyDescent="0.3">
      <c r="A24" s="74" t="s">
        <v>480</v>
      </c>
      <c r="B24" s="180" t="s">
        <v>117</v>
      </c>
      <c r="C24" s="180" t="s">
        <v>44</v>
      </c>
      <c r="D24" s="178" t="s">
        <v>13</v>
      </c>
      <c r="E24" s="180" t="s">
        <v>115</v>
      </c>
      <c r="F24" s="178" t="s">
        <v>15</v>
      </c>
      <c r="G24" s="181" t="s">
        <v>107</v>
      </c>
      <c r="H24" s="178">
        <v>30</v>
      </c>
      <c r="I24" s="178">
        <v>50</v>
      </c>
      <c r="J24" s="371">
        <f>460*2</f>
        <v>920</v>
      </c>
      <c r="K24" s="347">
        <v>1</v>
      </c>
      <c r="L24" s="347">
        <f t="shared" si="0"/>
        <v>920</v>
      </c>
    </row>
    <row r="25" spans="1:12" s="50" customFormat="1" ht="52.5" customHeight="1" x14ac:dyDescent="0.3">
      <c r="A25" s="74" t="s">
        <v>481</v>
      </c>
      <c r="B25" s="180" t="s">
        <v>44</v>
      </c>
      <c r="C25" s="180" t="s">
        <v>117</v>
      </c>
      <c r="D25" s="178" t="s">
        <v>13</v>
      </c>
      <c r="E25" s="180" t="s">
        <v>115</v>
      </c>
      <c r="F25" s="178" t="s">
        <v>15</v>
      </c>
      <c r="G25" s="181" t="s">
        <v>107</v>
      </c>
      <c r="H25" s="178">
        <v>30</v>
      </c>
      <c r="I25" s="178">
        <v>50</v>
      </c>
      <c r="J25" s="371"/>
      <c r="K25" s="347"/>
      <c r="L25" s="347"/>
    </row>
    <row r="26" spans="1:12" s="50" customFormat="1" ht="52.5" customHeight="1" x14ac:dyDescent="0.3">
      <c r="A26" s="74" t="s">
        <v>482</v>
      </c>
      <c r="B26" s="180" t="s">
        <v>117</v>
      </c>
      <c r="C26" s="180" t="s">
        <v>25</v>
      </c>
      <c r="D26" s="178" t="s">
        <v>13</v>
      </c>
      <c r="E26" s="180" t="s">
        <v>115</v>
      </c>
      <c r="F26" s="178" t="s">
        <v>15</v>
      </c>
      <c r="G26" s="181" t="s">
        <v>107</v>
      </c>
      <c r="H26" s="178">
        <v>30</v>
      </c>
      <c r="I26" s="178">
        <v>50</v>
      </c>
      <c r="J26" s="371">
        <f>330*2</f>
        <v>660</v>
      </c>
      <c r="K26" s="347">
        <v>1</v>
      </c>
      <c r="L26" s="347">
        <f t="shared" si="0"/>
        <v>660</v>
      </c>
    </row>
    <row r="27" spans="1:12" s="50" customFormat="1" ht="52.5" customHeight="1" x14ac:dyDescent="0.3">
      <c r="A27" s="74" t="s">
        <v>483</v>
      </c>
      <c r="B27" s="180" t="s">
        <v>25</v>
      </c>
      <c r="C27" s="180" t="s">
        <v>117</v>
      </c>
      <c r="D27" s="178" t="s">
        <v>13</v>
      </c>
      <c r="E27" s="180" t="s">
        <v>115</v>
      </c>
      <c r="F27" s="178" t="s">
        <v>15</v>
      </c>
      <c r="G27" s="181" t="s">
        <v>107</v>
      </c>
      <c r="H27" s="178">
        <v>30</v>
      </c>
      <c r="I27" s="178">
        <v>50</v>
      </c>
      <c r="J27" s="371"/>
      <c r="K27" s="347"/>
      <c r="L27" s="347"/>
    </row>
    <row r="28" spans="1:12" s="83" customFormat="1" ht="52.5" customHeight="1" x14ac:dyDescent="0.3">
      <c r="A28" s="74" t="s">
        <v>484</v>
      </c>
      <c r="B28" s="180" t="s">
        <v>117</v>
      </c>
      <c r="C28" s="180" t="s">
        <v>24</v>
      </c>
      <c r="D28" s="178" t="s">
        <v>13</v>
      </c>
      <c r="E28" s="180" t="s">
        <v>115</v>
      </c>
      <c r="F28" s="178" t="s">
        <v>15</v>
      </c>
      <c r="G28" s="181" t="s">
        <v>107</v>
      </c>
      <c r="H28" s="178">
        <v>50</v>
      </c>
      <c r="I28" s="178">
        <v>50</v>
      </c>
      <c r="J28" s="371">
        <f>400*2</f>
        <v>800</v>
      </c>
      <c r="K28" s="347">
        <v>7</v>
      </c>
      <c r="L28" s="347">
        <f t="shared" si="0"/>
        <v>5600</v>
      </c>
    </row>
    <row r="29" spans="1:12" s="83" customFormat="1" ht="52.5" customHeight="1" x14ac:dyDescent="0.3">
      <c r="A29" s="74" t="s">
        <v>485</v>
      </c>
      <c r="B29" s="180" t="s">
        <v>24</v>
      </c>
      <c r="C29" s="180" t="s">
        <v>117</v>
      </c>
      <c r="D29" s="178" t="s">
        <v>13</v>
      </c>
      <c r="E29" s="180" t="s">
        <v>115</v>
      </c>
      <c r="F29" s="178" t="s">
        <v>15</v>
      </c>
      <c r="G29" s="181" t="s">
        <v>107</v>
      </c>
      <c r="H29" s="178">
        <v>50</v>
      </c>
      <c r="I29" s="178">
        <v>50</v>
      </c>
      <c r="J29" s="371"/>
      <c r="K29" s="347"/>
      <c r="L29" s="347"/>
    </row>
    <row r="30" spans="1:12" s="83" customFormat="1" ht="52.5" customHeight="1" x14ac:dyDescent="0.3">
      <c r="A30" s="74" t="s">
        <v>486</v>
      </c>
      <c r="B30" s="180" t="s">
        <v>117</v>
      </c>
      <c r="C30" s="180" t="s">
        <v>29</v>
      </c>
      <c r="D30" s="178" t="s">
        <v>13</v>
      </c>
      <c r="E30" s="180" t="s">
        <v>115</v>
      </c>
      <c r="F30" s="178" t="s">
        <v>15</v>
      </c>
      <c r="G30" s="181" t="s">
        <v>107</v>
      </c>
      <c r="H30" s="178">
        <v>50</v>
      </c>
      <c r="I30" s="178">
        <v>50</v>
      </c>
      <c r="J30" s="371">
        <f>150*2</f>
        <v>300</v>
      </c>
      <c r="K30" s="347">
        <v>2</v>
      </c>
      <c r="L30" s="347">
        <f t="shared" si="0"/>
        <v>600</v>
      </c>
    </row>
    <row r="31" spans="1:12" s="83" customFormat="1" ht="52.5" customHeight="1" x14ac:dyDescent="0.3">
      <c r="A31" s="74" t="s">
        <v>487</v>
      </c>
      <c r="B31" s="180" t="s">
        <v>29</v>
      </c>
      <c r="C31" s="180" t="s">
        <v>117</v>
      </c>
      <c r="D31" s="178" t="s">
        <v>13</v>
      </c>
      <c r="E31" s="180" t="s">
        <v>115</v>
      </c>
      <c r="F31" s="178" t="s">
        <v>15</v>
      </c>
      <c r="G31" s="181" t="s">
        <v>107</v>
      </c>
      <c r="H31" s="178">
        <v>50</v>
      </c>
      <c r="I31" s="178">
        <v>50</v>
      </c>
      <c r="J31" s="371"/>
      <c r="K31" s="347"/>
      <c r="L31" s="347"/>
    </row>
    <row r="32" spans="1:12" s="83" customFormat="1" ht="52.5" customHeight="1" x14ac:dyDescent="0.3">
      <c r="A32" s="74" t="s">
        <v>488</v>
      </c>
      <c r="B32" s="180" t="s">
        <v>111</v>
      </c>
      <c r="C32" s="180" t="s">
        <v>21</v>
      </c>
      <c r="D32" s="178" t="s">
        <v>13</v>
      </c>
      <c r="E32" s="180" t="s">
        <v>115</v>
      </c>
      <c r="F32" s="178" t="s">
        <v>15</v>
      </c>
      <c r="G32" s="181" t="s">
        <v>107</v>
      </c>
      <c r="H32" s="178">
        <v>50</v>
      </c>
      <c r="I32" s="178" t="s">
        <v>119</v>
      </c>
      <c r="J32" s="352">
        <v>1460</v>
      </c>
      <c r="K32" s="380">
        <v>1</v>
      </c>
      <c r="L32" s="347">
        <f t="shared" si="0"/>
        <v>1460</v>
      </c>
    </row>
    <row r="33" spans="1:12" s="83" customFormat="1" ht="52.5" customHeight="1" x14ac:dyDescent="0.3">
      <c r="A33" s="74" t="s">
        <v>489</v>
      </c>
      <c r="B33" s="180" t="s">
        <v>21</v>
      </c>
      <c r="C33" s="180" t="s">
        <v>111</v>
      </c>
      <c r="D33" s="178" t="s">
        <v>13</v>
      </c>
      <c r="E33" s="180" t="s">
        <v>115</v>
      </c>
      <c r="F33" s="178" t="s">
        <v>15</v>
      </c>
      <c r="G33" s="181" t="s">
        <v>107</v>
      </c>
      <c r="H33" s="178">
        <v>50</v>
      </c>
      <c r="I33" s="178" t="s">
        <v>119</v>
      </c>
      <c r="J33" s="353"/>
      <c r="K33" s="382"/>
      <c r="L33" s="347"/>
    </row>
    <row r="34" spans="1:12" s="83" customFormat="1" ht="52.5" customHeight="1" x14ac:dyDescent="0.3">
      <c r="A34" s="74" t="s">
        <v>490</v>
      </c>
      <c r="B34" s="180" t="s">
        <v>111</v>
      </c>
      <c r="C34" s="180" t="s">
        <v>28</v>
      </c>
      <c r="D34" s="178" t="s">
        <v>13</v>
      </c>
      <c r="E34" s="180" t="s">
        <v>115</v>
      </c>
      <c r="F34" s="178" t="s">
        <v>15</v>
      </c>
      <c r="G34" s="181" t="s">
        <v>107</v>
      </c>
      <c r="H34" s="178">
        <v>50</v>
      </c>
      <c r="I34" s="178" t="s">
        <v>119</v>
      </c>
      <c r="J34" s="352">
        <v>1200</v>
      </c>
      <c r="K34" s="380">
        <v>1</v>
      </c>
      <c r="L34" s="347">
        <f t="shared" si="0"/>
        <v>1200</v>
      </c>
    </row>
    <row r="35" spans="1:12" s="83" customFormat="1" ht="52.5" customHeight="1" x14ac:dyDescent="0.3">
      <c r="A35" s="74" t="s">
        <v>491</v>
      </c>
      <c r="B35" s="180" t="s">
        <v>28</v>
      </c>
      <c r="C35" s="180" t="s">
        <v>111</v>
      </c>
      <c r="D35" s="178" t="s">
        <v>13</v>
      </c>
      <c r="E35" s="180" t="s">
        <v>115</v>
      </c>
      <c r="F35" s="178" t="s">
        <v>15</v>
      </c>
      <c r="G35" s="181" t="s">
        <v>107</v>
      </c>
      <c r="H35" s="178">
        <v>50</v>
      </c>
      <c r="I35" s="178" t="s">
        <v>119</v>
      </c>
      <c r="J35" s="353"/>
      <c r="K35" s="382"/>
      <c r="L35" s="347"/>
    </row>
    <row r="36" spans="1:12" s="83" customFormat="1" ht="57.9" customHeight="1" x14ac:dyDescent="0.3">
      <c r="A36" s="74" t="s">
        <v>524</v>
      </c>
      <c r="B36" s="180" t="s">
        <v>117</v>
      </c>
      <c r="C36" s="180" t="s">
        <v>121</v>
      </c>
      <c r="D36" s="178" t="s">
        <v>15</v>
      </c>
      <c r="E36" s="179" t="s">
        <v>16</v>
      </c>
      <c r="F36" s="178" t="s">
        <v>15</v>
      </c>
      <c r="G36" s="181" t="s">
        <v>120</v>
      </c>
      <c r="H36" s="178">
        <v>57</v>
      </c>
      <c r="I36" s="178">
        <v>50</v>
      </c>
      <c r="J36" s="181">
        <v>30</v>
      </c>
      <c r="K36" s="152">
        <v>40</v>
      </c>
      <c r="L36" s="152">
        <f>J36*K36</f>
        <v>1200</v>
      </c>
    </row>
    <row r="37" spans="1:12" s="83" customFormat="1" ht="52.5" customHeight="1" x14ac:dyDescent="0.3">
      <c r="A37" s="74" t="s">
        <v>492</v>
      </c>
      <c r="B37" s="180" t="s">
        <v>117</v>
      </c>
      <c r="C37" s="180" t="s">
        <v>121</v>
      </c>
      <c r="D37" s="178" t="s">
        <v>15</v>
      </c>
      <c r="E37" s="179" t="s">
        <v>16</v>
      </c>
      <c r="F37" s="178" t="s">
        <v>15</v>
      </c>
      <c r="G37" s="181" t="s">
        <v>120</v>
      </c>
      <c r="H37" s="178">
        <v>14</v>
      </c>
      <c r="I37" s="178">
        <v>50</v>
      </c>
      <c r="J37" s="181">
        <v>30</v>
      </c>
      <c r="K37" s="152">
        <v>1</v>
      </c>
      <c r="L37" s="152">
        <f>J37*K37</f>
        <v>30</v>
      </c>
    </row>
    <row r="38" spans="1:12" s="83" customFormat="1" ht="52.5" customHeight="1" x14ac:dyDescent="0.3">
      <c r="A38" s="74" t="s">
        <v>525</v>
      </c>
      <c r="B38" s="180" t="s">
        <v>121</v>
      </c>
      <c r="C38" s="180" t="s">
        <v>117</v>
      </c>
      <c r="D38" s="178" t="s">
        <v>15</v>
      </c>
      <c r="E38" s="179" t="s">
        <v>16</v>
      </c>
      <c r="F38" s="178" t="s">
        <v>15</v>
      </c>
      <c r="G38" s="181" t="s">
        <v>120</v>
      </c>
      <c r="H38" s="178">
        <v>57</v>
      </c>
      <c r="I38" s="178">
        <v>50</v>
      </c>
      <c r="J38" s="181">
        <v>30</v>
      </c>
      <c r="K38" s="152">
        <v>40</v>
      </c>
      <c r="L38" s="152">
        <f t="shared" ref="L38:L42" si="1">J38*K38</f>
        <v>1200</v>
      </c>
    </row>
    <row r="39" spans="1:12" s="83" customFormat="1" ht="52.5" customHeight="1" x14ac:dyDescent="0.3">
      <c r="A39" s="74" t="s">
        <v>493</v>
      </c>
      <c r="B39" s="180" t="s">
        <v>121</v>
      </c>
      <c r="C39" s="180" t="s">
        <v>117</v>
      </c>
      <c r="D39" s="178" t="s">
        <v>15</v>
      </c>
      <c r="E39" s="179" t="s">
        <v>16</v>
      </c>
      <c r="F39" s="178" t="s">
        <v>15</v>
      </c>
      <c r="G39" s="181" t="s">
        <v>120</v>
      </c>
      <c r="H39" s="178">
        <v>14</v>
      </c>
      <c r="I39" s="178">
        <v>50</v>
      </c>
      <c r="J39" s="177">
        <v>30</v>
      </c>
      <c r="K39" s="154">
        <v>1</v>
      </c>
      <c r="L39" s="152">
        <f t="shared" si="1"/>
        <v>30</v>
      </c>
    </row>
    <row r="40" spans="1:12" s="83" customFormat="1" ht="52.5" customHeight="1" x14ac:dyDescent="0.3">
      <c r="A40" s="74" t="s">
        <v>494</v>
      </c>
      <c r="B40" s="180" t="s">
        <v>111</v>
      </c>
      <c r="C40" s="180" t="s">
        <v>99</v>
      </c>
      <c r="D40" s="178" t="s">
        <v>13</v>
      </c>
      <c r="E40" s="179" t="s">
        <v>115</v>
      </c>
      <c r="F40" s="178" t="s">
        <v>15</v>
      </c>
      <c r="G40" s="181" t="s">
        <v>107</v>
      </c>
      <c r="H40" s="178">
        <v>50</v>
      </c>
      <c r="I40" s="178" t="s">
        <v>119</v>
      </c>
      <c r="J40" s="352">
        <v>1400</v>
      </c>
      <c r="K40" s="380">
        <v>3</v>
      </c>
      <c r="L40" s="380">
        <f t="shared" si="1"/>
        <v>4200</v>
      </c>
    </row>
    <row r="41" spans="1:12" s="83" customFormat="1" ht="52.5" customHeight="1" x14ac:dyDescent="0.3">
      <c r="A41" s="74" t="s">
        <v>495</v>
      </c>
      <c r="B41" s="180" t="s">
        <v>99</v>
      </c>
      <c r="C41" s="180" t="s">
        <v>111</v>
      </c>
      <c r="D41" s="178" t="s">
        <v>13</v>
      </c>
      <c r="E41" s="179" t="s">
        <v>115</v>
      </c>
      <c r="F41" s="178" t="s">
        <v>15</v>
      </c>
      <c r="G41" s="181" t="s">
        <v>107</v>
      </c>
      <c r="H41" s="178">
        <v>50</v>
      </c>
      <c r="I41" s="178" t="s">
        <v>119</v>
      </c>
      <c r="J41" s="353"/>
      <c r="K41" s="382"/>
      <c r="L41" s="382"/>
    </row>
    <row r="42" spans="1:12" s="83" customFormat="1" ht="52.5" customHeight="1" x14ac:dyDescent="0.3">
      <c r="A42" s="74" t="s">
        <v>496</v>
      </c>
      <c r="B42" s="180" t="s">
        <v>117</v>
      </c>
      <c r="C42" s="180" t="s">
        <v>99</v>
      </c>
      <c r="D42" s="178" t="s">
        <v>13</v>
      </c>
      <c r="E42" s="179" t="s">
        <v>115</v>
      </c>
      <c r="F42" s="178" t="s">
        <v>15</v>
      </c>
      <c r="G42" s="181" t="s">
        <v>107</v>
      </c>
      <c r="H42" s="178">
        <v>50</v>
      </c>
      <c r="I42" s="178" t="s">
        <v>119</v>
      </c>
      <c r="J42" s="352">
        <v>1450</v>
      </c>
      <c r="K42" s="380">
        <v>1</v>
      </c>
      <c r="L42" s="380">
        <f t="shared" si="1"/>
        <v>1450</v>
      </c>
    </row>
    <row r="43" spans="1:12" s="83" customFormat="1" ht="52.5" customHeight="1" x14ac:dyDescent="0.3">
      <c r="A43" s="74" t="s">
        <v>497</v>
      </c>
      <c r="B43" s="180" t="s">
        <v>99</v>
      </c>
      <c r="C43" s="180" t="s">
        <v>117</v>
      </c>
      <c r="D43" s="178" t="s">
        <v>13</v>
      </c>
      <c r="E43" s="179" t="s">
        <v>115</v>
      </c>
      <c r="F43" s="178" t="s">
        <v>15</v>
      </c>
      <c r="G43" s="181" t="s">
        <v>107</v>
      </c>
      <c r="H43" s="178">
        <v>50</v>
      </c>
      <c r="I43" s="178" t="s">
        <v>119</v>
      </c>
      <c r="J43" s="353"/>
      <c r="K43" s="382"/>
      <c r="L43" s="382"/>
    </row>
    <row r="44" spans="1:12" s="83" customFormat="1" ht="52.5" customHeight="1" x14ac:dyDescent="0.3">
      <c r="A44" s="74" t="s">
        <v>498</v>
      </c>
      <c r="B44" s="180" t="s">
        <v>117</v>
      </c>
      <c r="C44" s="180" t="s">
        <v>122</v>
      </c>
      <c r="D44" s="178" t="s">
        <v>15</v>
      </c>
      <c r="E44" s="179" t="s">
        <v>16</v>
      </c>
      <c r="F44" s="178" t="s">
        <v>15</v>
      </c>
      <c r="G44" s="181" t="s">
        <v>120</v>
      </c>
      <c r="H44" s="178">
        <v>57</v>
      </c>
      <c r="I44" s="178">
        <v>50</v>
      </c>
      <c r="J44" s="181">
        <v>30</v>
      </c>
      <c r="K44" s="152">
        <v>5</v>
      </c>
      <c r="L44" s="152">
        <f t="shared" ref="L44:L47" si="2">J44*K44</f>
        <v>150</v>
      </c>
    </row>
    <row r="45" spans="1:12" s="83" customFormat="1" ht="52.5" customHeight="1" x14ac:dyDescent="0.3">
      <c r="A45" s="74" t="s">
        <v>499</v>
      </c>
      <c r="B45" s="180" t="s">
        <v>117</v>
      </c>
      <c r="C45" s="180" t="s">
        <v>122</v>
      </c>
      <c r="D45" s="178" t="s">
        <v>15</v>
      </c>
      <c r="E45" s="179" t="s">
        <v>16</v>
      </c>
      <c r="F45" s="178" t="s">
        <v>15</v>
      </c>
      <c r="G45" s="181" t="s">
        <v>120</v>
      </c>
      <c r="H45" s="178">
        <v>14</v>
      </c>
      <c r="I45" s="178">
        <v>50</v>
      </c>
      <c r="J45" s="181">
        <v>30</v>
      </c>
      <c r="K45" s="152">
        <v>5</v>
      </c>
      <c r="L45" s="152">
        <f t="shared" si="2"/>
        <v>150</v>
      </c>
    </row>
    <row r="46" spans="1:12" s="83" customFormat="1" ht="52.5" customHeight="1" x14ac:dyDescent="0.3">
      <c r="A46" s="74" t="s">
        <v>500</v>
      </c>
      <c r="B46" s="180" t="s">
        <v>122</v>
      </c>
      <c r="C46" s="180" t="s">
        <v>117</v>
      </c>
      <c r="D46" s="178" t="s">
        <v>15</v>
      </c>
      <c r="E46" s="179" t="s">
        <v>16</v>
      </c>
      <c r="F46" s="178" t="s">
        <v>15</v>
      </c>
      <c r="G46" s="181" t="s">
        <v>120</v>
      </c>
      <c r="H46" s="178">
        <v>57</v>
      </c>
      <c r="I46" s="178">
        <v>50</v>
      </c>
      <c r="J46" s="181">
        <v>30</v>
      </c>
      <c r="K46" s="152">
        <v>5</v>
      </c>
      <c r="L46" s="152">
        <f t="shared" si="2"/>
        <v>150</v>
      </c>
    </row>
    <row r="47" spans="1:12" s="83" customFormat="1" ht="52.5" customHeight="1" x14ac:dyDescent="0.3">
      <c r="A47" s="74" t="s">
        <v>501</v>
      </c>
      <c r="B47" s="180" t="s">
        <v>122</v>
      </c>
      <c r="C47" s="180" t="s">
        <v>117</v>
      </c>
      <c r="D47" s="178" t="s">
        <v>15</v>
      </c>
      <c r="E47" s="179" t="s">
        <v>16</v>
      </c>
      <c r="F47" s="178" t="s">
        <v>15</v>
      </c>
      <c r="G47" s="181" t="s">
        <v>120</v>
      </c>
      <c r="H47" s="178">
        <v>14</v>
      </c>
      <c r="I47" s="178">
        <v>50</v>
      </c>
      <c r="J47" s="177">
        <v>30</v>
      </c>
      <c r="K47" s="154">
        <v>5</v>
      </c>
      <c r="L47" s="152">
        <f t="shared" si="2"/>
        <v>150</v>
      </c>
    </row>
    <row r="48" spans="1:12" ht="40.799999999999997" x14ac:dyDescent="0.25">
      <c r="A48" s="61" t="s">
        <v>502</v>
      </c>
      <c r="B48" s="161" t="s">
        <v>111</v>
      </c>
      <c r="C48" s="161" t="s">
        <v>101</v>
      </c>
      <c r="D48" s="163" t="s">
        <v>15</v>
      </c>
      <c r="E48" s="167" t="s">
        <v>16</v>
      </c>
      <c r="F48" s="163" t="s">
        <v>15</v>
      </c>
      <c r="G48" s="160" t="s">
        <v>107</v>
      </c>
      <c r="H48" s="163">
        <v>50</v>
      </c>
      <c r="I48" s="163" t="s">
        <v>119</v>
      </c>
      <c r="J48" s="288">
        <v>120</v>
      </c>
      <c r="K48" s="308">
        <v>1</v>
      </c>
      <c r="L48" s="308">
        <f>J48*K48</f>
        <v>120</v>
      </c>
    </row>
    <row r="49" spans="1:12" ht="41.4" thickBot="1" x14ac:dyDescent="0.3">
      <c r="A49" s="62" t="s">
        <v>503</v>
      </c>
      <c r="B49" s="165" t="s">
        <v>101</v>
      </c>
      <c r="C49" s="165" t="s">
        <v>111</v>
      </c>
      <c r="D49" s="164" t="s">
        <v>15</v>
      </c>
      <c r="E49" s="168" t="s">
        <v>16</v>
      </c>
      <c r="F49" s="164" t="s">
        <v>15</v>
      </c>
      <c r="G49" s="166" t="s">
        <v>107</v>
      </c>
      <c r="H49" s="164">
        <v>50</v>
      </c>
      <c r="I49" s="164" t="s">
        <v>119</v>
      </c>
      <c r="J49" s="313"/>
      <c r="K49" s="314"/>
      <c r="L49" s="314"/>
    </row>
  </sheetData>
  <mergeCells count="109">
    <mergeCell ref="J42:J43"/>
    <mergeCell ref="K42:K43"/>
    <mergeCell ref="L42:L43"/>
    <mergeCell ref="J32:J33"/>
    <mergeCell ref="K32:K33"/>
    <mergeCell ref="L32:L33"/>
    <mergeCell ref="J34:J35"/>
    <mergeCell ref="K34:K35"/>
    <mergeCell ref="L34:L35"/>
    <mergeCell ref="A2:L2"/>
    <mergeCell ref="A1:L1"/>
    <mergeCell ref="A4:A5"/>
    <mergeCell ref="B4:F4"/>
    <mergeCell ref="G4:G5"/>
    <mergeCell ref="H4:H5"/>
    <mergeCell ref="I4:I5"/>
    <mergeCell ref="J4:J5"/>
    <mergeCell ref="K4:K5"/>
    <mergeCell ref="L4:L5"/>
    <mergeCell ref="H10:H11"/>
    <mergeCell ref="L20:L21"/>
    <mergeCell ref="F16:F17"/>
    <mergeCell ref="H14:H15"/>
    <mergeCell ref="I14:I15"/>
    <mergeCell ref="H16:H17"/>
    <mergeCell ref="I16:I17"/>
    <mergeCell ref="D8:D9"/>
    <mergeCell ref="E8:E9"/>
    <mergeCell ref="F8:F9"/>
    <mergeCell ref="G8:G9"/>
    <mergeCell ref="H8:H9"/>
    <mergeCell ref="I8:I9"/>
    <mergeCell ref="D10:D11"/>
    <mergeCell ref="E10:E11"/>
    <mergeCell ref="F10:F11"/>
    <mergeCell ref="G10:G11"/>
    <mergeCell ref="I10:I11"/>
    <mergeCell ref="K22:K23"/>
    <mergeCell ref="J22:J23"/>
    <mergeCell ref="L8:L9"/>
    <mergeCell ref="K8:K9"/>
    <mergeCell ref="J8:J9"/>
    <mergeCell ref="I12:I13"/>
    <mergeCell ref="D20:D21"/>
    <mergeCell ref="E20:E21"/>
    <mergeCell ref="F20:F21"/>
    <mergeCell ref="G20:G21"/>
    <mergeCell ref="H20:H21"/>
    <mergeCell ref="I20:I21"/>
    <mergeCell ref="D12:D13"/>
    <mergeCell ref="E12:E13"/>
    <mergeCell ref="F12:F13"/>
    <mergeCell ref="G12:G13"/>
    <mergeCell ref="H12:H13"/>
    <mergeCell ref="G14:G15"/>
    <mergeCell ref="G16:G17"/>
    <mergeCell ref="D14:D15"/>
    <mergeCell ref="E14:E15"/>
    <mergeCell ref="F14:F15"/>
    <mergeCell ref="D16:D17"/>
    <mergeCell ref="E16:E17"/>
    <mergeCell ref="K26:K27"/>
    <mergeCell ref="J26:J27"/>
    <mergeCell ref="I22:I23"/>
    <mergeCell ref="D22:D23"/>
    <mergeCell ref="E22:E23"/>
    <mergeCell ref="F22:F23"/>
    <mergeCell ref="G22:G23"/>
    <mergeCell ref="H22:H23"/>
    <mergeCell ref="L10:L11"/>
    <mergeCell ref="K10:K11"/>
    <mergeCell ref="L14:L15"/>
    <mergeCell ref="K14:K15"/>
    <mergeCell ref="J14:J15"/>
    <mergeCell ref="J10:J11"/>
    <mergeCell ref="L12:L13"/>
    <mergeCell ref="K12:K13"/>
    <mergeCell ref="J12:J13"/>
    <mergeCell ref="L18:L19"/>
    <mergeCell ref="K18:K19"/>
    <mergeCell ref="J18:J19"/>
    <mergeCell ref="L16:L17"/>
    <mergeCell ref="K16:K17"/>
    <mergeCell ref="J16:J17"/>
    <mergeCell ref="L22:L23"/>
    <mergeCell ref="D18:D19"/>
    <mergeCell ref="E18:E19"/>
    <mergeCell ref="F18:F19"/>
    <mergeCell ref="G18:G19"/>
    <mergeCell ref="H18:H19"/>
    <mergeCell ref="I18:I19"/>
    <mergeCell ref="K48:K49"/>
    <mergeCell ref="J48:J49"/>
    <mergeCell ref="L48:L49"/>
    <mergeCell ref="J40:J41"/>
    <mergeCell ref="K40:K41"/>
    <mergeCell ref="L40:L41"/>
    <mergeCell ref="K30:K31"/>
    <mergeCell ref="K28:K29"/>
    <mergeCell ref="J30:J31"/>
    <mergeCell ref="J28:J29"/>
    <mergeCell ref="L30:L31"/>
    <mergeCell ref="K20:K21"/>
    <mergeCell ref="J20:J21"/>
    <mergeCell ref="L28:L29"/>
    <mergeCell ref="L24:L25"/>
    <mergeCell ref="K24:K25"/>
    <mergeCell ref="J24:J25"/>
    <mergeCell ref="L26:L2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rowBreaks count="1" manualBreakCount="1">
    <brk id="23"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43"/>
  <sheetViews>
    <sheetView view="pageBreakPreview" zoomScale="70" zoomScaleNormal="85" zoomScaleSheetLayoutView="70" workbookViewId="0">
      <selection activeCell="B4" sqref="B4:F4"/>
    </sheetView>
  </sheetViews>
  <sheetFormatPr baseColWidth="10" defaultColWidth="8.88671875" defaultRowHeight="13.8" x14ac:dyDescent="0.25"/>
  <cols>
    <col min="1" max="1" width="22.6640625" style="2" customWidth="1"/>
    <col min="2" max="3" width="26.33203125" style="1" customWidth="1"/>
    <col min="4" max="4" width="22.33203125" style="1" customWidth="1"/>
    <col min="5" max="5" width="21.5546875" style="1" customWidth="1"/>
    <col min="6" max="6" width="21.88671875" style="1" customWidth="1"/>
    <col min="7" max="7" width="40.88671875" style="1" customWidth="1"/>
    <col min="8" max="10" width="21.109375" style="1" customWidth="1"/>
    <col min="11" max="11" width="22.6640625" style="3" customWidth="1"/>
    <col min="12" max="12" width="25" style="3" customWidth="1"/>
    <col min="13" max="16384" width="8.88671875" style="1"/>
  </cols>
  <sheetData>
    <row r="1" spans="1:12" ht="191.4" customHeight="1" thickBot="1" x14ac:dyDescent="0.3">
      <c r="A1" s="291" t="s">
        <v>626</v>
      </c>
      <c r="B1" s="292"/>
      <c r="C1" s="292"/>
      <c r="D1" s="292"/>
      <c r="E1" s="292"/>
      <c r="F1" s="292"/>
      <c r="G1" s="292"/>
      <c r="H1" s="292"/>
      <c r="I1" s="292"/>
      <c r="J1" s="292"/>
      <c r="K1" s="292"/>
      <c r="L1" s="293"/>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505</v>
      </c>
      <c r="J4" s="297" t="s">
        <v>506</v>
      </c>
      <c r="K4" s="306" t="s">
        <v>146</v>
      </c>
      <c r="L4" s="306" t="s">
        <v>147</v>
      </c>
    </row>
    <row r="5" spans="1:12" s="8" customFormat="1" ht="45.75" customHeight="1" thickBot="1" x14ac:dyDescent="0.4">
      <c r="A5" s="301"/>
      <c r="B5" s="46" t="s">
        <v>5</v>
      </c>
      <c r="C5" s="46" t="s">
        <v>6</v>
      </c>
      <c r="D5" s="46" t="s">
        <v>7</v>
      </c>
      <c r="E5" s="46" t="s">
        <v>8</v>
      </c>
      <c r="F5" s="46" t="s">
        <v>9</v>
      </c>
      <c r="G5" s="301"/>
      <c r="H5" s="301"/>
      <c r="I5" s="303"/>
      <c r="J5" s="301"/>
      <c r="K5" s="307"/>
      <c r="L5" s="307"/>
    </row>
    <row r="6" spans="1:12" s="4" customFormat="1" ht="48.75" customHeight="1" x14ac:dyDescent="0.3">
      <c r="A6" s="326" t="s">
        <v>581</v>
      </c>
      <c r="B6" s="48" t="s">
        <v>504</v>
      </c>
      <c r="C6" s="48" t="s">
        <v>123</v>
      </c>
      <c r="D6" s="171" t="s">
        <v>15</v>
      </c>
      <c r="E6" s="173" t="s">
        <v>16</v>
      </c>
      <c r="F6" s="171" t="s">
        <v>15</v>
      </c>
      <c r="G6" s="416" t="s">
        <v>587</v>
      </c>
      <c r="H6" s="171">
        <v>50</v>
      </c>
      <c r="I6" s="162" t="s">
        <v>36</v>
      </c>
      <c r="J6" s="324">
        <v>8</v>
      </c>
      <c r="K6" s="318">
        <v>1</v>
      </c>
      <c r="L6" s="318">
        <f>J6*K6</f>
        <v>8</v>
      </c>
    </row>
    <row r="7" spans="1:12" s="4" customFormat="1" ht="59.25" customHeight="1" x14ac:dyDescent="0.3">
      <c r="A7" s="327"/>
      <c r="B7" s="47" t="s">
        <v>123</v>
      </c>
      <c r="C7" s="47" t="s">
        <v>504</v>
      </c>
      <c r="D7" s="172" t="s">
        <v>15</v>
      </c>
      <c r="E7" s="174" t="s">
        <v>16</v>
      </c>
      <c r="F7" s="172" t="s">
        <v>15</v>
      </c>
      <c r="G7" s="353"/>
      <c r="H7" s="172">
        <v>50</v>
      </c>
      <c r="I7" s="163" t="s">
        <v>36</v>
      </c>
      <c r="J7" s="325"/>
      <c r="K7" s="319"/>
      <c r="L7" s="319"/>
    </row>
    <row r="8" spans="1:12" s="4" customFormat="1" ht="62.25" customHeight="1" x14ac:dyDescent="0.3">
      <c r="A8" s="66" t="s">
        <v>582</v>
      </c>
      <c r="B8" s="47" t="s">
        <v>504</v>
      </c>
      <c r="C8" s="47" t="s">
        <v>124</v>
      </c>
      <c r="D8" s="172" t="s">
        <v>15</v>
      </c>
      <c r="E8" s="174" t="s">
        <v>16</v>
      </c>
      <c r="F8" s="172" t="s">
        <v>15</v>
      </c>
      <c r="G8" s="170" t="s">
        <v>507</v>
      </c>
      <c r="H8" s="172">
        <v>50</v>
      </c>
      <c r="I8" s="163">
        <v>10</v>
      </c>
      <c r="J8" s="170">
        <v>26</v>
      </c>
      <c r="K8" s="212">
        <v>1</v>
      </c>
      <c r="L8" s="169">
        <f>J8*K8</f>
        <v>26</v>
      </c>
    </row>
    <row r="9" spans="1:12" s="4" customFormat="1" ht="60.75" customHeight="1" x14ac:dyDescent="0.3">
      <c r="A9" s="175" t="s">
        <v>583</v>
      </c>
      <c r="B9" s="47" t="s">
        <v>124</v>
      </c>
      <c r="C9" s="47" t="s">
        <v>41</v>
      </c>
      <c r="D9" s="172" t="s">
        <v>15</v>
      </c>
      <c r="E9" s="174" t="s">
        <v>16</v>
      </c>
      <c r="F9" s="172" t="s">
        <v>15</v>
      </c>
      <c r="G9" s="170" t="s">
        <v>508</v>
      </c>
      <c r="H9" s="172">
        <v>50</v>
      </c>
      <c r="I9" s="163">
        <v>10</v>
      </c>
      <c r="J9" s="176">
        <v>26</v>
      </c>
      <c r="K9" s="213">
        <v>1</v>
      </c>
      <c r="L9" s="169">
        <f>J9*K9</f>
        <v>26</v>
      </c>
    </row>
    <row r="10" spans="1:12" s="4" customFormat="1" ht="61.5" customHeight="1" x14ac:dyDescent="0.3">
      <c r="A10" s="339" t="s">
        <v>584</v>
      </c>
      <c r="B10" s="47" t="s">
        <v>504</v>
      </c>
      <c r="C10" s="47" t="s">
        <v>509</v>
      </c>
      <c r="D10" s="172" t="s">
        <v>15</v>
      </c>
      <c r="E10" s="174" t="s">
        <v>16</v>
      </c>
      <c r="F10" s="172" t="s">
        <v>15</v>
      </c>
      <c r="G10" s="423" t="s">
        <v>588</v>
      </c>
      <c r="H10" s="172">
        <v>55</v>
      </c>
      <c r="I10" s="163" t="s">
        <v>36</v>
      </c>
      <c r="J10" s="423">
        <v>60</v>
      </c>
      <c r="K10" s="319">
        <v>1</v>
      </c>
      <c r="L10" s="394">
        <f t="shared" ref="L10:L39" si="0">J10*K10</f>
        <v>60</v>
      </c>
    </row>
    <row r="11" spans="1:12" s="4" customFormat="1" ht="66" customHeight="1" x14ac:dyDescent="0.3">
      <c r="A11" s="327"/>
      <c r="B11" s="47" t="s">
        <v>509</v>
      </c>
      <c r="C11" s="47" t="s">
        <v>504</v>
      </c>
      <c r="D11" s="172" t="s">
        <v>15</v>
      </c>
      <c r="E11" s="174" t="s">
        <v>16</v>
      </c>
      <c r="F11" s="172" t="s">
        <v>15</v>
      </c>
      <c r="G11" s="334"/>
      <c r="H11" s="172">
        <v>55</v>
      </c>
      <c r="I11" s="163" t="s">
        <v>36</v>
      </c>
      <c r="J11" s="334"/>
      <c r="K11" s="319"/>
      <c r="L11" s="391"/>
    </row>
    <row r="12" spans="1:12" s="4" customFormat="1" ht="55.5" customHeight="1" x14ac:dyDescent="0.3">
      <c r="A12" s="339" t="s">
        <v>585</v>
      </c>
      <c r="B12" s="47" t="s">
        <v>504</v>
      </c>
      <c r="C12" s="47" t="s">
        <v>127</v>
      </c>
      <c r="D12" s="172" t="s">
        <v>13</v>
      </c>
      <c r="E12" s="174" t="s">
        <v>14</v>
      </c>
      <c r="F12" s="172" t="s">
        <v>15</v>
      </c>
      <c r="G12" s="423" t="s">
        <v>589</v>
      </c>
      <c r="H12" s="172">
        <v>55</v>
      </c>
      <c r="I12" s="163">
        <v>20</v>
      </c>
      <c r="J12" s="423">
        <v>46</v>
      </c>
      <c r="K12" s="391">
        <v>1</v>
      </c>
      <c r="L12" s="394">
        <f t="shared" si="0"/>
        <v>46</v>
      </c>
    </row>
    <row r="13" spans="1:12" s="4" customFormat="1" ht="60" customHeight="1" x14ac:dyDescent="0.3">
      <c r="A13" s="327"/>
      <c r="B13" s="47" t="s">
        <v>127</v>
      </c>
      <c r="C13" s="47" t="s">
        <v>504</v>
      </c>
      <c r="D13" s="172" t="s">
        <v>13</v>
      </c>
      <c r="E13" s="174" t="s">
        <v>14</v>
      </c>
      <c r="F13" s="172" t="s">
        <v>15</v>
      </c>
      <c r="G13" s="334"/>
      <c r="H13" s="172">
        <v>55</v>
      </c>
      <c r="I13" s="163">
        <v>20</v>
      </c>
      <c r="J13" s="334"/>
      <c r="K13" s="394"/>
      <c r="L13" s="391"/>
    </row>
    <row r="14" spans="1:12" s="4" customFormat="1" ht="84" customHeight="1" x14ac:dyDescent="0.3">
      <c r="A14" s="339" t="s">
        <v>586</v>
      </c>
      <c r="B14" s="47" t="s">
        <v>504</v>
      </c>
      <c r="C14" s="47" t="s">
        <v>526</v>
      </c>
      <c r="D14" s="172" t="s">
        <v>15</v>
      </c>
      <c r="E14" s="174" t="s">
        <v>16</v>
      </c>
      <c r="F14" s="172" t="s">
        <v>15</v>
      </c>
      <c r="G14" s="423" t="s">
        <v>590</v>
      </c>
      <c r="H14" s="172">
        <v>55</v>
      </c>
      <c r="I14" s="163" t="s">
        <v>36</v>
      </c>
      <c r="J14" s="423">
        <v>50</v>
      </c>
      <c r="K14" s="319">
        <v>1</v>
      </c>
      <c r="L14" s="394">
        <f t="shared" si="0"/>
        <v>50</v>
      </c>
    </row>
    <row r="15" spans="1:12" s="4" customFormat="1" ht="83.25" customHeight="1" x14ac:dyDescent="0.3">
      <c r="A15" s="327"/>
      <c r="B15" s="47" t="s">
        <v>526</v>
      </c>
      <c r="C15" s="47" t="s">
        <v>504</v>
      </c>
      <c r="D15" s="172" t="s">
        <v>15</v>
      </c>
      <c r="E15" s="174" t="s">
        <v>16</v>
      </c>
      <c r="F15" s="172" t="s">
        <v>15</v>
      </c>
      <c r="G15" s="334"/>
      <c r="H15" s="172">
        <v>55</v>
      </c>
      <c r="I15" s="163" t="s">
        <v>36</v>
      </c>
      <c r="J15" s="334"/>
      <c r="K15" s="319"/>
      <c r="L15" s="391"/>
    </row>
    <row r="16" spans="1:12" s="4" customFormat="1" ht="54.75" customHeight="1" x14ac:dyDescent="0.3">
      <c r="A16" s="66" t="s">
        <v>510</v>
      </c>
      <c r="B16" s="47" t="s">
        <v>504</v>
      </c>
      <c r="C16" s="47" t="s">
        <v>26</v>
      </c>
      <c r="D16" s="172" t="s">
        <v>13</v>
      </c>
      <c r="E16" s="174" t="s">
        <v>14</v>
      </c>
      <c r="F16" s="172" t="s">
        <v>13</v>
      </c>
      <c r="G16" s="176" t="s">
        <v>318</v>
      </c>
      <c r="H16" s="172">
        <v>55</v>
      </c>
      <c r="I16" s="163">
        <v>30</v>
      </c>
      <c r="J16" s="170">
        <v>252</v>
      </c>
      <c r="K16" s="212">
        <v>1</v>
      </c>
      <c r="L16" s="186">
        <f t="shared" si="0"/>
        <v>252</v>
      </c>
    </row>
    <row r="17" spans="1:12" s="4" customFormat="1" ht="73.5" customHeight="1" x14ac:dyDescent="0.3">
      <c r="A17" s="66" t="s">
        <v>511</v>
      </c>
      <c r="B17" s="47" t="s">
        <v>26</v>
      </c>
      <c r="C17" s="47" t="s">
        <v>504</v>
      </c>
      <c r="D17" s="172" t="s">
        <v>13</v>
      </c>
      <c r="E17" s="174" t="s">
        <v>14</v>
      </c>
      <c r="F17" s="172" t="s">
        <v>13</v>
      </c>
      <c r="G17" s="176" t="s">
        <v>343</v>
      </c>
      <c r="H17" s="172">
        <v>55</v>
      </c>
      <c r="I17" s="163">
        <v>30</v>
      </c>
      <c r="J17" s="170">
        <v>252</v>
      </c>
      <c r="K17" s="211">
        <v>1</v>
      </c>
      <c r="L17" s="186">
        <f t="shared" si="0"/>
        <v>252</v>
      </c>
    </row>
    <row r="18" spans="1:12" s="4" customFormat="1" ht="51" customHeight="1" x14ac:dyDescent="0.3">
      <c r="A18" s="66" t="s">
        <v>512</v>
      </c>
      <c r="B18" s="47" t="s">
        <v>504</v>
      </c>
      <c r="C18" s="47" t="s">
        <v>99</v>
      </c>
      <c r="D18" s="172" t="s">
        <v>13</v>
      </c>
      <c r="E18" s="174" t="s">
        <v>14</v>
      </c>
      <c r="F18" s="172" t="s">
        <v>13</v>
      </c>
      <c r="G18" s="176" t="s">
        <v>318</v>
      </c>
      <c r="H18" s="172">
        <v>55</v>
      </c>
      <c r="I18" s="163">
        <v>30</v>
      </c>
      <c r="J18" s="170">
        <v>757</v>
      </c>
      <c r="K18" s="212">
        <v>1</v>
      </c>
      <c r="L18" s="186">
        <f t="shared" si="0"/>
        <v>757</v>
      </c>
    </row>
    <row r="19" spans="1:12" s="4" customFormat="1" ht="73.5" customHeight="1" thickBot="1" x14ac:dyDescent="0.35">
      <c r="A19" s="66" t="s">
        <v>513</v>
      </c>
      <c r="B19" s="47" t="s">
        <v>99</v>
      </c>
      <c r="C19" s="47" t="s">
        <v>504</v>
      </c>
      <c r="D19" s="172" t="s">
        <v>13</v>
      </c>
      <c r="E19" s="174" t="s">
        <v>14</v>
      </c>
      <c r="F19" s="172" t="s">
        <v>13</v>
      </c>
      <c r="G19" s="176" t="s">
        <v>343</v>
      </c>
      <c r="H19" s="172">
        <v>55</v>
      </c>
      <c r="I19" s="163">
        <v>30</v>
      </c>
      <c r="J19" s="170">
        <v>757</v>
      </c>
      <c r="K19" s="211">
        <v>1</v>
      </c>
      <c r="L19" s="186">
        <f t="shared" si="0"/>
        <v>757</v>
      </c>
    </row>
    <row r="20" spans="1:12" s="4" customFormat="1" ht="53.25" customHeight="1" x14ac:dyDescent="0.3">
      <c r="A20" s="66" t="s">
        <v>514</v>
      </c>
      <c r="B20" s="47" t="s">
        <v>504</v>
      </c>
      <c r="C20" s="47" t="s">
        <v>96</v>
      </c>
      <c r="D20" s="172" t="s">
        <v>13</v>
      </c>
      <c r="E20" s="174" t="s">
        <v>14</v>
      </c>
      <c r="F20" s="172" t="s">
        <v>13</v>
      </c>
      <c r="G20" s="176" t="s">
        <v>318</v>
      </c>
      <c r="H20" s="172">
        <v>55</v>
      </c>
      <c r="I20" s="163">
        <v>30</v>
      </c>
      <c r="J20" s="170">
        <v>406</v>
      </c>
      <c r="K20" s="210">
        <v>1</v>
      </c>
      <c r="L20" s="186">
        <f t="shared" si="0"/>
        <v>406</v>
      </c>
    </row>
    <row r="21" spans="1:12" s="4" customFormat="1" ht="74.25" customHeight="1" x14ac:dyDescent="0.3">
      <c r="A21" s="66" t="s">
        <v>515</v>
      </c>
      <c r="B21" s="47" t="s">
        <v>96</v>
      </c>
      <c r="C21" s="47" t="s">
        <v>504</v>
      </c>
      <c r="D21" s="172" t="s">
        <v>13</v>
      </c>
      <c r="E21" s="174" t="s">
        <v>14</v>
      </c>
      <c r="F21" s="172" t="s">
        <v>13</v>
      </c>
      <c r="G21" s="176" t="s">
        <v>343</v>
      </c>
      <c r="H21" s="172">
        <v>55</v>
      </c>
      <c r="I21" s="163">
        <v>30</v>
      </c>
      <c r="J21" s="170">
        <v>406</v>
      </c>
      <c r="K21" s="213">
        <v>1</v>
      </c>
      <c r="L21" s="186">
        <f t="shared" si="0"/>
        <v>406</v>
      </c>
    </row>
    <row r="22" spans="1:12" s="4" customFormat="1" ht="51" customHeight="1" x14ac:dyDescent="0.3">
      <c r="A22" s="339" t="s">
        <v>516</v>
      </c>
      <c r="B22" s="47" t="s">
        <v>504</v>
      </c>
      <c r="C22" s="47" t="s">
        <v>517</v>
      </c>
      <c r="D22" s="172" t="s">
        <v>15</v>
      </c>
      <c r="E22" s="174" t="s">
        <v>16</v>
      </c>
      <c r="F22" s="172" t="s">
        <v>15</v>
      </c>
      <c r="G22" s="423" t="s">
        <v>519</v>
      </c>
      <c r="H22" s="172">
        <v>55</v>
      </c>
      <c r="I22" s="163" t="s">
        <v>36</v>
      </c>
      <c r="J22" s="423">
        <v>530</v>
      </c>
      <c r="K22" s="319">
        <v>1</v>
      </c>
      <c r="L22" s="394">
        <f t="shared" si="0"/>
        <v>530</v>
      </c>
    </row>
    <row r="23" spans="1:12" s="4" customFormat="1" ht="49.5" customHeight="1" x14ac:dyDescent="0.3">
      <c r="A23" s="327"/>
      <c r="B23" s="47" t="s">
        <v>517</v>
      </c>
      <c r="C23" s="47" t="s">
        <v>504</v>
      </c>
      <c r="D23" s="172" t="s">
        <v>15</v>
      </c>
      <c r="E23" s="174" t="s">
        <v>16</v>
      </c>
      <c r="F23" s="172" t="s">
        <v>15</v>
      </c>
      <c r="G23" s="334"/>
      <c r="H23" s="172">
        <v>55</v>
      </c>
      <c r="I23" s="163" t="s">
        <v>36</v>
      </c>
      <c r="J23" s="334"/>
      <c r="K23" s="319"/>
      <c r="L23" s="391"/>
    </row>
    <row r="24" spans="1:12" s="4" customFormat="1" ht="51" customHeight="1" x14ac:dyDescent="0.3">
      <c r="A24" s="66" t="s">
        <v>518</v>
      </c>
      <c r="B24" s="47" t="s">
        <v>504</v>
      </c>
      <c r="C24" s="47" t="s">
        <v>29</v>
      </c>
      <c r="D24" s="172" t="s">
        <v>13</v>
      </c>
      <c r="E24" s="174" t="s">
        <v>14</v>
      </c>
      <c r="F24" s="172" t="s">
        <v>15</v>
      </c>
      <c r="G24" s="176" t="s">
        <v>521</v>
      </c>
      <c r="H24" s="172">
        <v>55</v>
      </c>
      <c r="I24" s="163">
        <v>20</v>
      </c>
      <c r="J24" s="170">
        <v>283</v>
      </c>
      <c r="K24" s="212">
        <v>1</v>
      </c>
      <c r="L24" s="186">
        <f t="shared" si="0"/>
        <v>283</v>
      </c>
    </row>
    <row r="25" spans="1:12" s="4" customFormat="1" ht="53.25" customHeight="1" x14ac:dyDescent="0.3">
      <c r="A25" s="66" t="s">
        <v>520</v>
      </c>
      <c r="B25" s="47" t="s">
        <v>29</v>
      </c>
      <c r="C25" s="47" t="s">
        <v>504</v>
      </c>
      <c r="D25" s="172" t="s">
        <v>13</v>
      </c>
      <c r="E25" s="174" t="s">
        <v>14</v>
      </c>
      <c r="F25" s="172" t="s">
        <v>15</v>
      </c>
      <c r="G25" s="176" t="s">
        <v>522</v>
      </c>
      <c r="H25" s="172">
        <v>55</v>
      </c>
      <c r="I25" s="163">
        <v>20</v>
      </c>
      <c r="J25" s="170">
        <v>283</v>
      </c>
      <c r="K25" s="213">
        <v>1</v>
      </c>
      <c r="L25" s="186">
        <f t="shared" si="0"/>
        <v>283</v>
      </c>
    </row>
    <row r="26" spans="1:12" s="4" customFormat="1" ht="59.25" customHeight="1" x14ac:dyDescent="0.3">
      <c r="A26" s="339" t="s">
        <v>523</v>
      </c>
      <c r="B26" s="47" t="s">
        <v>504</v>
      </c>
      <c r="C26" s="47" t="s">
        <v>125</v>
      </c>
      <c r="D26" s="172" t="s">
        <v>15</v>
      </c>
      <c r="E26" s="174" t="s">
        <v>16</v>
      </c>
      <c r="F26" s="172" t="s">
        <v>15</v>
      </c>
      <c r="G26" s="423" t="s">
        <v>545</v>
      </c>
      <c r="H26" s="172">
        <v>55</v>
      </c>
      <c r="I26" s="163" t="s">
        <v>36</v>
      </c>
      <c r="J26" s="423">
        <v>180</v>
      </c>
      <c r="K26" s="319">
        <v>1</v>
      </c>
      <c r="L26" s="394">
        <f t="shared" si="0"/>
        <v>180</v>
      </c>
    </row>
    <row r="27" spans="1:12" s="4" customFormat="1" ht="54" customHeight="1" x14ac:dyDescent="0.3">
      <c r="A27" s="327"/>
      <c r="B27" s="47" t="s">
        <v>125</v>
      </c>
      <c r="C27" s="47" t="s">
        <v>504</v>
      </c>
      <c r="D27" s="172" t="s">
        <v>15</v>
      </c>
      <c r="E27" s="174" t="s">
        <v>16</v>
      </c>
      <c r="F27" s="172" t="s">
        <v>15</v>
      </c>
      <c r="G27" s="334"/>
      <c r="H27" s="172">
        <v>55</v>
      </c>
      <c r="I27" s="163" t="s">
        <v>36</v>
      </c>
      <c r="J27" s="334"/>
      <c r="K27" s="319"/>
      <c r="L27" s="391"/>
    </row>
    <row r="28" spans="1:12" s="4" customFormat="1" ht="50.25" customHeight="1" x14ac:dyDescent="0.3">
      <c r="A28" s="339" t="s">
        <v>527</v>
      </c>
      <c r="B28" s="47" t="s">
        <v>528</v>
      </c>
      <c r="C28" s="47" t="s">
        <v>529</v>
      </c>
      <c r="D28" s="157" t="s">
        <v>15</v>
      </c>
      <c r="E28" s="174" t="s">
        <v>16</v>
      </c>
      <c r="F28" s="157" t="s">
        <v>15</v>
      </c>
      <c r="G28" s="423" t="s">
        <v>519</v>
      </c>
      <c r="H28" s="157">
        <v>55</v>
      </c>
      <c r="I28" s="156" t="s">
        <v>36</v>
      </c>
      <c r="J28" s="423">
        <v>260</v>
      </c>
      <c r="K28" s="319">
        <v>1</v>
      </c>
      <c r="L28" s="394">
        <f t="shared" si="0"/>
        <v>260</v>
      </c>
    </row>
    <row r="29" spans="1:12" s="4" customFormat="1" ht="54" customHeight="1" x14ac:dyDescent="0.3">
      <c r="A29" s="327"/>
      <c r="B29" s="47" t="s">
        <v>529</v>
      </c>
      <c r="C29" s="47" t="s">
        <v>531</v>
      </c>
      <c r="D29" s="172" t="s">
        <v>15</v>
      </c>
      <c r="E29" s="174" t="s">
        <v>16</v>
      </c>
      <c r="F29" s="172" t="s">
        <v>15</v>
      </c>
      <c r="G29" s="334"/>
      <c r="H29" s="172">
        <v>55</v>
      </c>
      <c r="I29" s="163" t="s">
        <v>36</v>
      </c>
      <c r="J29" s="334"/>
      <c r="K29" s="319"/>
      <c r="L29" s="391"/>
    </row>
    <row r="30" spans="1:12" s="4" customFormat="1" ht="75.75" customHeight="1" x14ac:dyDescent="0.3">
      <c r="A30" s="66" t="s">
        <v>530</v>
      </c>
      <c r="B30" s="47" t="s">
        <v>532</v>
      </c>
      <c r="C30" s="47" t="s">
        <v>533</v>
      </c>
      <c r="D30" s="172" t="s">
        <v>15</v>
      </c>
      <c r="E30" s="174" t="s">
        <v>16</v>
      </c>
      <c r="F30" s="172" t="s">
        <v>15</v>
      </c>
      <c r="G30" s="176" t="s">
        <v>521</v>
      </c>
      <c r="H30" s="172">
        <v>55</v>
      </c>
      <c r="I30" s="163" t="s">
        <v>36</v>
      </c>
      <c r="J30" s="170">
        <v>35</v>
      </c>
      <c r="K30" s="212">
        <v>1</v>
      </c>
      <c r="L30" s="186">
        <f t="shared" si="0"/>
        <v>35</v>
      </c>
    </row>
    <row r="31" spans="1:12" s="4" customFormat="1" ht="81" customHeight="1" x14ac:dyDescent="0.3">
      <c r="A31" s="66" t="s">
        <v>534</v>
      </c>
      <c r="B31" s="47" t="s">
        <v>533</v>
      </c>
      <c r="C31" s="47" t="s">
        <v>532</v>
      </c>
      <c r="D31" s="172" t="s">
        <v>15</v>
      </c>
      <c r="E31" s="174" t="s">
        <v>16</v>
      </c>
      <c r="F31" s="172" t="s">
        <v>15</v>
      </c>
      <c r="G31" s="176" t="s">
        <v>522</v>
      </c>
      <c r="H31" s="172">
        <v>55</v>
      </c>
      <c r="I31" s="163" t="s">
        <v>36</v>
      </c>
      <c r="J31" s="170">
        <v>35</v>
      </c>
      <c r="K31" s="213">
        <v>1</v>
      </c>
      <c r="L31" s="186">
        <f t="shared" si="0"/>
        <v>35</v>
      </c>
    </row>
    <row r="32" spans="1:12" s="4" customFormat="1" ht="50.25" customHeight="1" x14ac:dyDescent="0.3">
      <c r="A32" s="339" t="s">
        <v>535</v>
      </c>
      <c r="B32" s="47" t="s">
        <v>504</v>
      </c>
      <c r="C32" s="47" t="s">
        <v>537</v>
      </c>
      <c r="D32" s="172" t="s">
        <v>15</v>
      </c>
      <c r="E32" s="174" t="s">
        <v>16</v>
      </c>
      <c r="F32" s="172" t="s">
        <v>15</v>
      </c>
      <c r="G32" s="423" t="s">
        <v>539</v>
      </c>
      <c r="H32" s="172">
        <v>55</v>
      </c>
      <c r="I32" s="163">
        <v>20</v>
      </c>
      <c r="J32" s="423">
        <v>180</v>
      </c>
      <c r="K32" s="319">
        <v>1</v>
      </c>
      <c r="L32" s="394">
        <f t="shared" si="0"/>
        <v>180</v>
      </c>
    </row>
    <row r="33" spans="1:12" s="4" customFormat="1" ht="50.25" customHeight="1" x14ac:dyDescent="0.3">
      <c r="A33" s="327"/>
      <c r="B33" s="47" t="s">
        <v>537</v>
      </c>
      <c r="C33" s="47" t="s">
        <v>504</v>
      </c>
      <c r="D33" s="172" t="s">
        <v>15</v>
      </c>
      <c r="E33" s="174" t="s">
        <v>16</v>
      </c>
      <c r="F33" s="172" t="s">
        <v>15</v>
      </c>
      <c r="G33" s="334"/>
      <c r="H33" s="172">
        <v>55</v>
      </c>
      <c r="I33" s="163">
        <v>20</v>
      </c>
      <c r="J33" s="334"/>
      <c r="K33" s="319"/>
      <c r="L33" s="391"/>
    </row>
    <row r="34" spans="1:12" s="4" customFormat="1" ht="57.75" customHeight="1" x14ac:dyDescent="0.3">
      <c r="A34" s="66" t="s">
        <v>536</v>
      </c>
      <c r="B34" s="47" t="s">
        <v>504</v>
      </c>
      <c r="C34" s="47" t="s">
        <v>537</v>
      </c>
      <c r="D34" s="172" t="s">
        <v>13</v>
      </c>
      <c r="E34" s="174" t="s">
        <v>14</v>
      </c>
      <c r="F34" s="172" t="s">
        <v>15</v>
      </c>
      <c r="G34" s="176" t="s">
        <v>540</v>
      </c>
      <c r="H34" s="172">
        <v>55</v>
      </c>
      <c r="I34" s="163">
        <v>20</v>
      </c>
      <c r="J34" s="170">
        <v>90</v>
      </c>
      <c r="K34" s="212">
        <v>1</v>
      </c>
      <c r="L34" s="169">
        <f t="shared" si="0"/>
        <v>90</v>
      </c>
    </row>
    <row r="35" spans="1:12" s="4" customFormat="1" ht="60" customHeight="1" thickBot="1" x14ac:dyDescent="0.35">
      <c r="A35" s="93" t="s">
        <v>538</v>
      </c>
      <c r="B35" s="47" t="s">
        <v>537</v>
      </c>
      <c r="C35" s="47" t="s">
        <v>504</v>
      </c>
      <c r="D35" s="67" t="s">
        <v>13</v>
      </c>
      <c r="E35" s="68" t="s">
        <v>14</v>
      </c>
      <c r="F35" s="67" t="s">
        <v>15</v>
      </c>
      <c r="G35" s="170" t="s">
        <v>541</v>
      </c>
      <c r="H35" s="67">
        <v>55</v>
      </c>
      <c r="I35" s="54">
        <v>20</v>
      </c>
      <c r="J35" s="170">
        <v>90</v>
      </c>
      <c r="K35" s="211">
        <v>1</v>
      </c>
      <c r="L35" s="186">
        <f t="shared" si="0"/>
        <v>90</v>
      </c>
    </row>
    <row r="36" spans="1:12" s="4" customFormat="1" ht="49.5" customHeight="1" x14ac:dyDescent="0.3">
      <c r="A36" s="421" t="s">
        <v>542</v>
      </c>
      <c r="B36" s="47" t="s">
        <v>504</v>
      </c>
      <c r="C36" s="47" t="s">
        <v>25</v>
      </c>
      <c r="D36" s="67" t="s">
        <v>15</v>
      </c>
      <c r="E36" s="68" t="s">
        <v>16</v>
      </c>
      <c r="F36" s="67" t="s">
        <v>15</v>
      </c>
      <c r="G36" s="423" t="s">
        <v>539</v>
      </c>
      <c r="H36" s="67">
        <v>55</v>
      </c>
      <c r="I36" s="54">
        <v>20</v>
      </c>
      <c r="J36" s="423">
        <v>240</v>
      </c>
      <c r="K36" s="318">
        <v>1</v>
      </c>
      <c r="L36" s="394">
        <f t="shared" si="0"/>
        <v>240</v>
      </c>
    </row>
    <row r="37" spans="1:12" s="4" customFormat="1" ht="48" customHeight="1" x14ac:dyDescent="0.3">
      <c r="A37" s="422"/>
      <c r="B37" s="47" t="s">
        <v>25</v>
      </c>
      <c r="C37" s="47" t="s">
        <v>504</v>
      </c>
      <c r="D37" s="67" t="s">
        <v>15</v>
      </c>
      <c r="E37" s="68" t="s">
        <v>16</v>
      </c>
      <c r="F37" s="67" t="s">
        <v>15</v>
      </c>
      <c r="G37" s="334"/>
      <c r="H37" s="67">
        <v>50</v>
      </c>
      <c r="I37" s="54">
        <v>20</v>
      </c>
      <c r="J37" s="334"/>
      <c r="K37" s="319"/>
      <c r="L37" s="391"/>
    </row>
    <row r="38" spans="1:12" s="4" customFormat="1" ht="52.5" customHeight="1" x14ac:dyDescent="0.3">
      <c r="A38" s="187" t="s">
        <v>543</v>
      </c>
      <c r="B38" s="188" t="s">
        <v>504</v>
      </c>
      <c r="C38" s="188" t="s">
        <v>25</v>
      </c>
      <c r="D38" s="158" t="s">
        <v>13</v>
      </c>
      <c r="E38" s="159" t="s">
        <v>14</v>
      </c>
      <c r="F38" s="158" t="s">
        <v>15</v>
      </c>
      <c r="G38" s="189" t="s">
        <v>540</v>
      </c>
      <c r="H38" s="158">
        <v>55</v>
      </c>
      <c r="I38" s="155">
        <v>20</v>
      </c>
      <c r="J38" s="189">
        <v>120</v>
      </c>
      <c r="K38" s="212">
        <v>1</v>
      </c>
      <c r="L38" s="186">
        <f t="shared" si="0"/>
        <v>120</v>
      </c>
    </row>
    <row r="39" spans="1:12" s="4" customFormat="1" ht="52.5" customHeight="1" thickBot="1" x14ac:dyDescent="0.35">
      <c r="A39" s="94" t="s">
        <v>544</v>
      </c>
      <c r="B39" s="49" t="s">
        <v>25</v>
      </c>
      <c r="C39" s="49" t="s">
        <v>504</v>
      </c>
      <c r="D39" s="52" t="s">
        <v>13</v>
      </c>
      <c r="E39" s="53" t="s">
        <v>14</v>
      </c>
      <c r="F39" s="52" t="s">
        <v>15</v>
      </c>
      <c r="G39" s="185" t="s">
        <v>541</v>
      </c>
      <c r="H39" s="52">
        <v>55</v>
      </c>
      <c r="I39" s="56">
        <v>20</v>
      </c>
      <c r="J39" s="185">
        <v>120</v>
      </c>
      <c r="K39" s="211">
        <v>1</v>
      </c>
      <c r="L39" s="184">
        <f t="shared" si="0"/>
        <v>120</v>
      </c>
    </row>
    <row r="40" spans="1:12" s="4" customFormat="1" ht="52.5" customHeight="1" x14ac:dyDescent="0.3"/>
    <row r="43" spans="1:12" ht="17.399999999999999" x14ac:dyDescent="0.25">
      <c r="A43" s="10"/>
      <c r="B43" s="11"/>
      <c r="C43" s="11"/>
      <c r="D43" s="11"/>
      <c r="E43" s="11"/>
      <c r="F43" s="11"/>
      <c r="G43" s="11"/>
      <c r="H43" s="12"/>
      <c r="I43" s="13"/>
      <c r="J43" s="13"/>
      <c r="K43" s="14"/>
      <c r="L43" s="14"/>
    </row>
  </sheetData>
  <mergeCells count="55">
    <mergeCell ref="L26:L27"/>
    <mergeCell ref="G26:G27"/>
    <mergeCell ref="G22:G23"/>
    <mergeCell ref="J22:J23"/>
    <mergeCell ref="K22:K23"/>
    <mergeCell ref="L22:L23"/>
    <mergeCell ref="A1:L1"/>
    <mergeCell ref="K10:K11"/>
    <mergeCell ref="I4:I5"/>
    <mergeCell ref="K6:K7"/>
    <mergeCell ref="A4:A5"/>
    <mergeCell ref="G6:G7"/>
    <mergeCell ref="G10:G11"/>
    <mergeCell ref="A6:A7"/>
    <mergeCell ref="A10:A11"/>
    <mergeCell ref="A2:L2"/>
    <mergeCell ref="L6:L7"/>
    <mergeCell ref="L10:L11"/>
    <mergeCell ref="L4:L5"/>
    <mergeCell ref="L28:L29"/>
    <mergeCell ref="J6:J7"/>
    <mergeCell ref="B4:F4"/>
    <mergeCell ref="G4:G5"/>
    <mergeCell ref="H4:H5"/>
    <mergeCell ref="J10:J11"/>
    <mergeCell ref="G12:G13"/>
    <mergeCell ref="J12:J13"/>
    <mergeCell ref="K12:K13"/>
    <mergeCell ref="L12:L13"/>
    <mergeCell ref="G14:G15"/>
    <mergeCell ref="J14:J15"/>
    <mergeCell ref="K14:K15"/>
    <mergeCell ref="L14:L15"/>
    <mergeCell ref="J26:J27"/>
    <mergeCell ref="K26:K27"/>
    <mergeCell ref="J4:J5"/>
    <mergeCell ref="K4:K5"/>
    <mergeCell ref="A28:A29"/>
    <mergeCell ref="G28:G29"/>
    <mergeCell ref="J28:J29"/>
    <mergeCell ref="K28:K29"/>
    <mergeCell ref="A12:A13"/>
    <mergeCell ref="A14:A15"/>
    <mergeCell ref="A22:A23"/>
    <mergeCell ref="A26:A27"/>
    <mergeCell ref="G32:G33"/>
    <mergeCell ref="J32:J33"/>
    <mergeCell ref="K32:K33"/>
    <mergeCell ref="L32:L33"/>
    <mergeCell ref="A32:A33"/>
    <mergeCell ref="A36:A37"/>
    <mergeCell ref="G36:G37"/>
    <mergeCell ref="J36:J37"/>
    <mergeCell ref="K36:K37"/>
    <mergeCell ref="L36:L3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rowBreaks count="2" manualBreakCount="2">
    <brk id="19" max="16383" man="1"/>
    <brk id="3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7"/>
  <sheetViews>
    <sheetView view="pageBreakPreview" zoomScale="70" zoomScaleNormal="85" zoomScaleSheetLayoutView="70" workbookViewId="0">
      <selection activeCell="I8" sqref="I8"/>
    </sheetView>
  </sheetViews>
  <sheetFormatPr baseColWidth="10" defaultColWidth="8.88671875" defaultRowHeight="13.8" x14ac:dyDescent="0.25"/>
  <cols>
    <col min="1" max="1" width="22.6640625" style="1" customWidth="1"/>
    <col min="2" max="2" width="24.44140625" style="1" customWidth="1"/>
    <col min="3" max="3" width="21.109375" style="1" customWidth="1"/>
    <col min="4" max="4" width="62.44140625" style="1" customWidth="1"/>
    <col min="5" max="5" width="28.33203125" style="1" customWidth="1"/>
    <col min="6" max="6" width="26" style="1" customWidth="1"/>
    <col min="7" max="7" width="25.33203125" style="1" customWidth="1"/>
    <col min="8" max="8" width="22.44140625" style="1" customWidth="1"/>
    <col min="9" max="9" width="29.88671875" style="1" customWidth="1"/>
    <col min="10" max="10" width="20.44140625" style="1" customWidth="1"/>
    <col min="11" max="15" width="13" style="1" customWidth="1"/>
    <col min="16" max="16384" width="8.88671875" style="1"/>
  </cols>
  <sheetData>
    <row r="1" spans="1:15" ht="86.4" customHeight="1" thickBot="1" x14ac:dyDescent="0.45">
      <c r="A1" s="457" t="s">
        <v>627</v>
      </c>
      <c r="B1" s="429"/>
      <c r="C1" s="429"/>
      <c r="D1" s="429"/>
      <c r="E1" s="429"/>
      <c r="F1" s="429"/>
      <c r="G1" s="429"/>
      <c r="H1" s="271"/>
      <c r="I1" s="271"/>
      <c r="J1" s="5"/>
      <c r="K1" s="4"/>
    </row>
    <row r="2" spans="1:15" ht="33.75" customHeight="1" thickBot="1" x14ac:dyDescent="0.45">
      <c r="A2" s="426" t="s">
        <v>129</v>
      </c>
      <c r="B2" s="427"/>
      <c r="C2" s="427"/>
      <c r="D2" s="427"/>
      <c r="E2" s="427"/>
      <c r="F2" s="427"/>
      <c r="G2" s="428"/>
      <c r="H2" s="272"/>
      <c r="I2" s="272"/>
      <c r="J2" s="5"/>
      <c r="K2" s="4"/>
    </row>
    <row r="3" spans="1:15" ht="25.2" thickBot="1" x14ac:dyDescent="0.45">
      <c r="A3" s="16"/>
      <c r="B3" s="4"/>
      <c r="C3" s="4"/>
      <c r="D3" s="4"/>
      <c r="E3" s="4"/>
      <c r="F3" s="4"/>
      <c r="G3" s="4"/>
      <c r="H3" s="4"/>
      <c r="I3" s="4"/>
      <c r="J3" s="5"/>
      <c r="K3" s="4"/>
    </row>
    <row r="4" spans="1:15" s="17" customFormat="1" ht="29.25" customHeight="1" thickBot="1" x14ac:dyDescent="0.45">
      <c r="A4" s="438" t="s">
        <v>138</v>
      </c>
      <c r="B4" s="439"/>
      <c r="C4" s="436" t="s">
        <v>139</v>
      </c>
      <c r="D4" s="436" t="s">
        <v>130</v>
      </c>
      <c r="E4" s="436" t="s">
        <v>144</v>
      </c>
      <c r="F4" s="450" t="s">
        <v>140</v>
      </c>
      <c r="G4" s="442" t="s">
        <v>602</v>
      </c>
      <c r="H4" s="443"/>
    </row>
    <row r="5" spans="1:15" s="17" customFormat="1" ht="70.2" customHeight="1" thickBot="1" x14ac:dyDescent="0.45">
      <c r="A5" s="440"/>
      <c r="B5" s="441"/>
      <c r="C5" s="437"/>
      <c r="D5" s="437"/>
      <c r="E5" s="437"/>
      <c r="F5" s="451"/>
      <c r="G5" s="442"/>
      <c r="H5" s="443"/>
    </row>
    <row r="6" spans="1:15" s="18" customFormat="1" ht="27" customHeight="1" thickBot="1" x14ac:dyDescent="0.4">
      <c r="A6" s="434" t="s">
        <v>141</v>
      </c>
      <c r="B6" s="435"/>
      <c r="C6" s="31">
        <v>55</v>
      </c>
      <c r="D6" s="32" t="s">
        <v>16</v>
      </c>
      <c r="E6" s="31">
        <v>30</v>
      </c>
      <c r="F6" s="33" t="s">
        <v>603</v>
      </c>
      <c r="G6" s="270">
        <v>3</v>
      </c>
      <c r="H6" s="35"/>
    </row>
    <row r="7" spans="1:15" s="18" customFormat="1" ht="27" customHeight="1" thickBot="1" x14ac:dyDescent="0.4">
      <c r="A7" s="432" t="s">
        <v>141</v>
      </c>
      <c r="B7" s="433"/>
      <c r="C7" s="19">
        <v>55</v>
      </c>
      <c r="D7" s="28" t="s">
        <v>16</v>
      </c>
      <c r="E7" s="19">
        <v>150</v>
      </c>
      <c r="F7" s="29" t="s">
        <v>604</v>
      </c>
      <c r="G7" s="270">
        <v>3</v>
      </c>
      <c r="H7" s="35"/>
    </row>
    <row r="8" spans="1:15" s="18" customFormat="1" ht="27" customHeight="1" thickBot="1" x14ac:dyDescent="0.4">
      <c r="A8" s="432" t="s">
        <v>141</v>
      </c>
      <c r="B8" s="433"/>
      <c r="C8" s="19">
        <v>55</v>
      </c>
      <c r="D8" s="28" t="s">
        <v>16</v>
      </c>
      <c r="E8" s="19">
        <v>300</v>
      </c>
      <c r="F8" s="29" t="s">
        <v>131</v>
      </c>
      <c r="G8" s="270">
        <v>2</v>
      </c>
      <c r="H8" s="35"/>
    </row>
    <row r="9" spans="1:15" s="18" customFormat="1" ht="27" customHeight="1" thickBot="1" x14ac:dyDescent="0.4">
      <c r="A9" s="432" t="s">
        <v>142</v>
      </c>
      <c r="B9" s="433"/>
      <c r="C9" s="19">
        <v>55</v>
      </c>
      <c r="D9" s="19" t="s">
        <v>143</v>
      </c>
      <c r="E9" s="19">
        <v>650</v>
      </c>
      <c r="F9" s="29" t="s">
        <v>132</v>
      </c>
      <c r="G9" s="270">
        <v>1</v>
      </c>
      <c r="H9" s="35"/>
    </row>
    <row r="10" spans="1:15" s="18" customFormat="1" ht="27" customHeight="1" thickBot="1" x14ac:dyDescent="0.4">
      <c r="A10" s="430" t="s">
        <v>142</v>
      </c>
      <c r="B10" s="431"/>
      <c r="C10" s="20">
        <v>55</v>
      </c>
      <c r="D10" s="20" t="s">
        <v>143</v>
      </c>
      <c r="E10" s="20">
        <v>900</v>
      </c>
      <c r="F10" s="30" t="s">
        <v>133</v>
      </c>
      <c r="G10" s="270">
        <v>1</v>
      </c>
      <c r="H10" s="35"/>
    </row>
    <row r="11" spans="1:15" s="18" customFormat="1" ht="27" customHeight="1" x14ac:dyDescent="0.35">
      <c r="A11" s="34"/>
      <c r="B11" s="34"/>
      <c r="C11" s="27"/>
      <c r="D11" s="27"/>
      <c r="E11" s="27"/>
      <c r="F11" s="27"/>
      <c r="G11" s="269"/>
      <c r="H11" s="36"/>
    </row>
    <row r="12" spans="1:15" s="18" customFormat="1" ht="27" customHeight="1" x14ac:dyDescent="0.4">
      <c r="A12" s="456"/>
      <c r="B12" s="456"/>
      <c r="C12" s="27"/>
      <c r="D12" s="27"/>
      <c r="G12" s="37"/>
      <c r="H12" s="17"/>
      <c r="I12" s="17"/>
      <c r="K12" s="17"/>
      <c r="L12" s="17"/>
      <c r="M12" s="17"/>
      <c r="N12" s="17"/>
      <c r="O12" s="17"/>
    </row>
    <row r="13" spans="1:15" ht="21" thickBot="1" x14ac:dyDescent="0.4">
      <c r="A13" s="21"/>
      <c r="B13" s="21"/>
      <c r="C13" s="21"/>
      <c r="D13" s="21"/>
      <c r="E13" s="21"/>
      <c r="F13" s="4"/>
      <c r="G13" s="4"/>
      <c r="H13" s="4"/>
      <c r="I13" s="4"/>
      <c r="J13" s="18"/>
      <c r="K13" s="4"/>
    </row>
    <row r="14" spans="1:15" ht="39" customHeight="1" thickBot="1" x14ac:dyDescent="0.4">
      <c r="A14" s="426" t="s">
        <v>134</v>
      </c>
      <c r="B14" s="427"/>
      <c r="C14" s="427"/>
      <c r="D14" s="427"/>
      <c r="E14" s="427"/>
      <c r="F14" s="427"/>
      <c r="G14" s="427"/>
      <c r="H14" s="427"/>
      <c r="I14" s="428"/>
      <c r="J14" s="18"/>
      <c r="K14" s="4"/>
    </row>
    <row r="15" spans="1:15" ht="21" customHeight="1" thickBot="1" x14ac:dyDescent="0.4">
      <c r="A15" s="22"/>
      <c r="B15" s="4"/>
      <c r="C15" s="4"/>
      <c r="D15" s="4"/>
      <c r="E15" s="4"/>
      <c r="F15" s="4"/>
      <c r="G15" s="4"/>
      <c r="H15" s="4"/>
      <c r="I15" s="4"/>
      <c r="J15" s="18"/>
      <c r="K15" s="4"/>
    </row>
    <row r="16" spans="1:15" ht="53.4" customHeight="1" thickBot="1" x14ac:dyDescent="0.45">
      <c r="A16" s="23"/>
      <c r="B16" s="5"/>
      <c r="C16" s="5"/>
      <c r="D16" s="5"/>
      <c r="E16" s="24" t="s">
        <v>137</v>
      </c>
      <c r="F16" s="269"/>
      <c r="G16" s="4"/>
      <c r="H16" s="4"/>
      <c r="I16" s="4"/>
      <c r="J16" s="4"/>
      <c r="K16" s="4"/>
    </row>
    <row r="17" spans="1:11" ht="52.8" customHeight="1" thickBot="1" x14ac:dyDescent="0.35">
      <c r="A17" s="452" t="s">
        <v>605</v>
      </c>
      <c r="B17" s="453"/>
      <c r="C17" s="453"/>
      <c r="D17" s="454"/>
      <c r="E17" s="25">
        <v>15</v>
      </c>
      <c r="F17" s="36"/>
      <c r="G17" s="26"/>
      <c r="H17" s="4"/>
      <c r="I17" s="4"/>
      <c r="J17" s="4"/>
      <c r="K17" s="4"/>
    </row>
    <row r="18" spans="1:11" ht="53.4" customHeight="1" thickBot="1" x14ac:dyDescent="0.35">
      <c r="A18" s="452" t="s">
        <v>606</v>
      </c>
      <c r="B18" s="453"/>
      <c r="C18" s="453"/>
      <c r="D18" s="454"/>
      <c r="E18" s="25">
        <v>30</v>
      </c>
      <c r="F18" s="36"/>
      <c r="G18" s="26"/>
      <c r="H18" s="4"/>
      <c r="I18" s="4"/>
      <c r="J18" s="4"/>
      <c r="K18" s="4"/>
    </row>
    <row r="19" spans="1:11" ht="21" customHeight="1" thickBot="1" x14ac:dyDescent="0.45">
      <c r="A19" s="23"/>
      <c r="B19" s="5"/>
      <c r="C19" s="5"/>
      <c r="D19" s="5"/>
      <c r="E19" s="4"/>
      <c r="F19" s="4"/>
      <c r="G19" s="4"/>
      <c r="H19" s="4"/>
      <c r="I19" s="4"/>
      <c r="J19" s="4"/>
      <c r="K19" s="4"/>
    </row>
    <row r="20" spans="1:11" ht="50.4" customHeight="1" thickBot="1" x14ac:dyDescent="0.45">
      <c r="A20" s="5"/>
      <c r="B20" s="5"/>
      <c r="C20" s="5"/>
      <c r="D20" s="5"/>
      <c r="E20" s="24" t="s">
        <v>137</v>
      </c>
      <c r="F20" s="269"/>
      <c r="G20" s="4"/>
      <c r="H20" s="4"/>
      <c r="I20" s="4"/>
      <c r="J20" s="4"/>
      <c r="K20" s="4"/>
    </row>
    <row r="21" spans="1:11" ht="43.8" customHeight="1" thickBot="1" x14ac:dyDescent="0.35">
      <c r="A21" s="424" t="s">
        <v>607</v>
      </c>
      <c r="B21" s="425"/>
      <c r="C21" s="425"/>
      <c r="D21" s="455"/>
      <c r="E21" s="25">
        <v>3</v>
      </c>
      <c r="F21" s="36"/>
      <c r="G21" s="26"/>
      <c r="H21" s="4"/>
      <c r="I21" s="4"/>
      <c r="J21" s="4"/>
      <c r="K21" s="4"/>
    </row>
    <row r="22" spans="1:11" ht="48.6" customHeight="1" thickBot="1" x14ac:dyDescent="0.35">
      <c r="A22" s="444" t="s">
        <v>608</v>
      </c>
      <c r="B22" s="445"/>
      <c r="C22" s="448" t="s">
        <v>135</v>
      </c>
      <c r="D22" s="449"/>
      <c r="E22" s="25">
        <v>5</v>
      </c>
      <c r="F22" s="36"/>
      <c r="G22" s="26"/>
      <c r="H22" s="4"/>
      <c r="I22" s="4"/>
      <c r="J22" s="4"/>
      <c r="K22" s="4"/>
    </row>
    <row r="23" spans="1:11" ht="50.4" customHeight="1" thickBot="1" x14ac:dyDescent="0.35">
      <c r="A23" s="446"/>
      <c r="B23" s="447"/>
      <c r="C23" s="448" t="s">
        <v>136</v>
      </c>
      <c r="D23" s="449"/>
      <c r="E23" s="25">
        <v>3</v>
      </c>
      <c r="F23" s="36"/>
      <c r="G23" s="26"/>
      <c r="H23" s="4"/>
      <c r="I23" s="4"/>
      <c r="J23" s="4"/>
      <c r="K23" s="4"/>
    </row>
    <row r="24" spans="1:11" ht="22.8" customHeight="1" x14ac:dyDescent="0.3">
      <c r="A24" s="266"/>
      <c r="B24" s="266"/>
      <c r="C24" s="267"/>
      <c r="D24" s="267"/>
      <c r="E24" s="268"/>
      <c r="F24" s="36"/>
      <c r="G24" s="26"/>
      <c r="H24" s="4"/>
      <c r="I24" s="4"/>
      <c r="J24" s="4"/>
      <c r="K24" s="4"/>
    </row>
    <row r="25" spans="1:11" ht="49.8" customHeight="1" thickBot="1" x14ac:dyDescent="0.35">
      <c r="A25" s="266"/>
      <c r="B25" s="266"/>
      <c r="C25" s="267"/>
      <c r="D25" s="267"/>
      <c r="E25" s="273" t="s">
        <v>137</v>
      </c>
      <c r="F25" s="36"/>
      <c r="G25" s="26"/>
      <c r="H25" s="4"/>
      <c r="I25" s="4"/>
      <c r="J25" s="4"/>
      <c r="K25" s="4"/>
    </row>
    <row r="26" spans="1:11" ht="58.5" customHeight="1" thickBot="1" x14ac:dyDescent="0.35">
      <c r="A26" s="424" t="s">
        <v>601</v>
      </c>
      <c r="B26" s="425"/>
      <c r="C26" s="425"/>
      <c r="D26" s="425"/>
      <c r="E26" s="25">
        <v>2</v>
      </c>
      <c r="F26" s="36"/>
      <c r="G26" s="26"/>
      <c r="H26" s="4"/>
      <c r="I26" s="4"/>
      <c r="J26" s="4"/>
      <c r="K26" s="4"/>
    </row>
    <row r="27" spans="1:11" ht="17.399999999999999" x14ac:dyDescent="0.3">
      <c r="B27" s="4"/>
      <c r="C27" s="4"/>
      <c r="D27" s="4"/>
      <c r="E27" s="4" t="s">
        <v>145</v>
      </c>
      <c r="F27" s="4"/>
      <c r="G27" s="4"/>
      <c r="H27" s="4"/>
      <c r="I27" s="4"/>
      <c r="J27" s="4"/>
      <c r="K27" s="4"/>
    </row>
  </sheetData>
  <mergeCells count="23">
    <mergeCell ref="H4:H5"/>
    <mergeCell ref="A22:B23"/>
    <mergeCell ref="C22:D22"/>
    <mergeCell ref="C23:D23"/>
    <mergeCell ref="F4:F5"/>
    <mergeCell ref="A17:D17"/>
    <mergeCell ref="A18:D18"/>
    <mergeCell ref="A21:D21"/>
    <mergeCell ref="A14:I14"/>
    <mergeCell ref="A12:B12"/>
    <mergeCell ref="A26:D26"/>
    <mergeCell ref="A2:G2"/>
    <mergeCell ref="A1:G1"/>
    <mergeCell ref="A10:B10"/>
    <mergeCell ref="A9:B9"/>
    <mergeCell ref="A8:B8"/>
    <mergeCell ref="A7:B7"/>
    <mergeCell ref="A6:B6"/>
    <mergeCell ref="E4:E5"/>
    <mergeCell ref="D4:D5"/>
    <mergeCell ref="C4:C5"/>
    <mergeCell ref="A4:B5"/>
    <mergeCell ref="G4:G5"/>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19"/>
  <sheetViews>
    <sheetView view="pageBreakPreview" zoomScale="70" zoomScaleNormal="85" zoomScaleSheetLayoutView="70" workbookViewId="0">
      <selection activeCell="B6" sqref="B6"/>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28.6640625" style="1" customWidth="1"/>
    <col min="11" max="11" width="27" style="1" customWidth="1"/>
    <col min="12" max="12" width="25" style="1" customWidth="1"/>
    <col min="13" max="16384" width="8.88671875" style="1"/>
  </cols>
  <sheetData>
    <row r="1" spans="1:13" ht="193.2" customHeight="1" thickBot="1" x14ac:dyDescent="0.3">
      <c r="A1" s="291" t="s">
        <v>610</v>
      </c>
      <c r="B1" s="292"/>
      <c r="C1" s="292"/>
      <c r="D1" s="292"/>
      <c r="E1" s="292"/>
      <c r="F1" s="292"/>
      <c r="G1" s="292"/>
      <c r="H1" s="292"/>
      <c r="I1" s="292"/>
      <c r="J1" s="292"/>
      <c r="K1" s="292"/>
      <c r="L1" s="293"/>
    </row>
    <row r="2" spans="1:13" ht="34.200000000000003" customHeight="1" thickBot="1" x14ac:dyDescent="0.35">
      <c r="A2" s="294" t="s">
        <v>0</v>
      </c>
      <c r="B2" s="295"/>
      <c r="C2" s="295"/>
      <c r="D2" s="295"/>
      <c r="E2" s="295"/>
      <c r="F2" s="295"/>
      <c r="G2" s="295"/>
      <c r="H2" s="295"/>
      <c r="I2" s="295"/>
      <c r="J2" s="295"/>
      <c r="K2" s="295"/>
      <c r="L2" s="296"/>
      <c r="M2" s="4"/>
    </row>
    <row r="3" spans="1:13" ht="18" thickBot="1" x14ac:dyDescent="0.35">
      <c r="A3" s="6"/>
      <c r="B3" s="4"/>
      <c r="C3" s="4"/>
      <c r="D3" s="4"/>
      <c r="E3" s="4"/>
      <c r="F3" s="4"/>
      <c r="G3" s="4"/>
      <c r="H3" s="4"/>
      <c r="I3" s="4"/>
      <c r="J3" s="4"/>
      <c r="K3" s="4"/>
      <c r="L3" s="4"/>
    </row>
    <row r="4" spans="1:13"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13" s="8" customFormat="1" ht="45.75" customHeight="1" thickBot="1" x14ac:dyDescent="0.4">
      <c r="A5" s="301"/>
      <c r="B5" s="46" t="s">
        <v>5</v>
      </c>
      <c r="C5" s="46" t="s">
        <v>6</v>
      </c>
      <c r="D5" s="46" t="s">
        <v>7</v>
      </c>
      <c r="E5" s="46" t="s">
        <v>8</v>
      </c>
      <c r="F5" s="46" t="s">
        <v>9</v>
      </c>
      <c r="G5" s="301"/>
      <c r="H5" s="301"/>
      <c r="I5" s="303"/>
      <c r="J5" s="301"/>
      <c r="K5" s="307"/>
      <c r="L5" s="307"/>
    </row>
    <row r="6" spans="1:13" s="44" customFormat="1" ht="74.25" customHeight="1" x14ac:dyDescent="0.3">
      <c r="A6" s="60" t="s">
        <v>30</v>
      </c>
      <c r="B6" s="58" t="s">
        <v>31</v>
      </c>
      <c r="C6" s="58" t="s">
        <v>26</v>
      </c>
      <c r="D6" s="286" t="s">
        <v>13</v>
      </c>
      <c r="E6" s="287" t="s">
        <v>14</v>
      </c>
      <c r="F6" s="290" t="s">
        <v>13</v>
      </c>
      <c r="G6" s="59" t="s">
        <v>32</v>
      </c>
      <c r="H6" s="59">
        <v>55</v>
      </c>
      <c r="I6" s="59">
        <v>50</v>
      </c>
      <c r="J6" s="310">
        <v>800</v>
      </c>
      <c r="K6" s="309">
        <v>2</v>
      </c>
      <c r="L6" s="309">
        <f>J6*K6</f>
        <v>1600</v>
      </c>
    </row>
    <row r="7" spans="1:13" s="44" customFormat="1" ht="92.25" customHeight="1" x14ac:dyDescent="0.3">
      <c r="A7" s="61" t="s">
        <v>33</v>
      </c>
      <c r="B7" s="55" t="s">
        <v>26</v>
      </c>
      <c r="C7" s="55" t="s">
        <v>31</v>
      </c>
      <c r="D7" s="286"/>
      <c r="E7" s="287"/>
      <c r="F7" s="286"/>
      <c r="G7" s="54" t="s">
        <v>34</v>
      </c>
      <c r="H7" s="54">
        <v>55</v>
      </c>
      <c r="I7" s="54">
        <v>50</v>
      </c>
      <c r="J7" s="288"/>
      <c r="K7" s="308"/>
      <c r="L7" s="308"/>
    </row>
    <row r="8" spans="1:13" s="42" customFormat="1" ht="52.5" customHeight="1" x14ac:dyDescent="0.3">
      <c r="A8" s="61" t="s">
        <v>35</v>
      </c>
      <c r="B8" s="55" t="s">
        <v>31</v>
      </c>
      <c r="C8" s="55" t="s">
        <v>150</v>
      </c>
      <c r="D8" s="286" t="s">
        <v>13</v>
      </c>
      <c r="E8" s="287" t="s">
        <v>115</v>
      </c>
      <c r="F8" s="286" t="s">
        <v>15</v>
      </c>
      <c r="G8" s="288" t="s">
        <v>148</v>
      </c>
      <c r="H8" s="54">
        <v>55</v>
      </c>
      <c r="I8" s="54">
        <v>30</v>
      </c>
      <c r="J8" s="288">
        <v>700</v>
      </c>
      <c r="K8" s="308">
        <v>2</v>
      </c>
      <c r="L8" s="308">
        <f t="shared" ref="L8" si="0">J8*K8</f>
        <v>1400</v>
      </c>
    </row>
    <row r="9" spans="1:13" s="42" customFormat="1" ht="52.5" customHeight="1" x14ac:dyDescent="0.3">
      <c r="A9" s="61" t="s">
        <v>37</v>
      </c>
      <c r="B9" s="55" t="s">
        <v>150</v>
      </c>
      <c r="C9" s="55" t="s">
        <v>31</v>
      </c>
      <c r="D9" s="286"/>
      <c r="E9" s="287"/>
      <c r="F9" s="286"/>
      <c r="G9" s="288"/>
      <c r="H9" s="54">
        <v>55</v>
      </c>
      <c r="I9" s="54">
        <v>30</v>
      </c>
      <c r="J9" s="288"/>
      <c r="K9" s="308"/>
      <c r="L9" s="308"/>
    </row>
    <row r="10" spans="1:13" s="42" customFormat="1" ht="52.5" customHeight="1" x14ac:dyDescent="0.3">
      <c r="A10" s="61" t="s">
        <v>151</v>
      </c>
      <c r="B10" s="55" t="s">
        <v>31</v>
      </c>
      <c r="C10" s="55" t="s">
        <v>44</v>
      </c>
      <c r="D10" s="286" t="s">
        <v>13</v>
      </c>
      <c r="E10" s="287" t="s">
        <v>115</v>
      </c>
      <c r="F10" s="286" t="s">
        <v>15</v>
      </c>
      <c r="G10" s="288" t="s">
        <v>148</v>
      </c>
      <c r="H10" s="54">
        <v>55</v>
      </c>
      <c r="I10" s="54">
        <v>30</v>
      </c>
      <c r="J10" s="288">
        <v>850</v>
      </c>
      <c r="K10" s="308">
        <v>2</v>
      </c>
      <c r="L10" s="308">
        <f t="shared" ref="L10" si="1">J10*K10</f>
        <v>1700</v>
      </c>
    </row>
    <row r="11" spans="1:13" s="42" customFormat="1" ht="52.5" customHeight="1" x14ac:dyDescent="0.3">
      <c r="A11" s="61" t="s">
        <v>167</v>
      </c>
      <c r="B11" s="55" t="s">
        <v>44</v>
      </c>
      <c r="C11" s="55" t="s">
        <v>31</v>
      </c>
      <c r="D11" s="286"/>
      <c r="E11" s="287"/>
      <c r="F11" s="286"/>
      <c r="G11" s="288"/>
      <c r="H11" s="54">
        <v>55</v>
      </c>
      <c r="I11" s="54">
        <v>30</v>
      </c>
      <c r="J11" s="288"/>
      <c r="K11" s="308"/>
      <c r="L11" s="308"/>
    </row>
    <row r="12" spans="1:13" s="42" customFormat="1" ht="52.5" customHeight="1" x14ac:dyDescent="0.3">
      <c r="A12" s="61" t="s">
        <v>168</v>
      </c>
      <c r="B12" s="55" t="s">
        <v>31</v>
      </c>
      <c r="C12" s="55" t="s">
        <v>25</v>
      </c>
      <c r="D12" s="286" t="s">
        <v>13</v>
      </c>
      <c r="E12" s="287" t="s">
        <v>115</v>
      </c>
      <c r="F12" s="286" t="s">
        <v>15</v>
      </c>
      <c r="G12" s="288" t="s">
        <v>148</v>
      </c>
      <c r="H12" s="54">
        <v>55</v>
      </c>
      <c r="I12" s="54">
        <v>30</v>
      </c>
      <c r="J12" s="288">
        <v>500</v>
      </c>
      <c r="K12" s="308">
        <v>2</v>
      </c>
      <c r="L12" s="308">
        <f t="shared" ref="L12:L14" si="2">J12*K12</f>
        <v>1000</v>
      </c>
    </row>
    <row r="13" spans="1:13" s="42" customFormat="1" ht="52.5" customHeight="1" x14ac:dyDescent="0.3">
      <c r="A13" s="61" t="s">
        <v>169</v>
      </c>
      <c r="B13" s="55" t="s">
        <v>25</v>
      </c>
      <c r="C13" s="55" t="s">
        <v>31</v>
      </c>
      <c r="D13" s="286"/>
      <c r="E13" s="287"/>
      <c r="F13" s="286"/>
      <c r="G13" s="288"/>
      <c r="H13" s="54">
        <v>55</v>
      </c>
      <c r="I13" s="54">
        <v>30</v>
      </c>
      <c r="J13" s="288"/>
      <c r="K13" s="308"/>
      <c r="L13" s="308"/>
    </row>
    <row r="14" spans="1:13" s="42" customFormat="1" ht="52.5" customHeight="1" x14ac:dyDescent="0.3">
      <c r="A14" s="61" t="s">
        <v>170</v>
      </c>
      <c r="B14" s="106" t="s">
        <v>31</v>
      </c>
      <c r="C14" s="106" t="s">
        <v>252</v>
      </c>
      <c r="D14" s="280" t="s">
        <v>13</v>
      </c>
      <c r="E14" s="283" t="s">
        <v>115</v>
      </c>
      <c r="F14" s="280" t="s">
        <v>15</v>
      </c>
      <c r="G14" s="277" t="s">
        <v>148</v>
      </c>
      <c r="H14" s="107">
        <v>16</v>
      </c>
      <c r="I14" s="107">
        <v>30</v>
      </c>
      <c r="J14" s="277">
        <v>1090</v>
      </c>
      <c r="K14" s="274">
        <v>2</v>
      </c>
      <c r="L14" s="274">
        <f t="shared" si="2"/>
        <v>2180</v>
      </c>
    </row>
    <row r="15" spans="1:13" s="42" customFormat="1" ht="52.5" customHeight="1" x14ac:dyDescent="0.3">
      <c r="A15" s="61" t="s">
        <v>171</v>
      </c>
      <c r="B15" s="106" t="s">
        <v>252</v>
      </c>
      <c r="C15" s="106" t="s">
        <v>31</v>
      </c>
      <c r="D15" s="281"/>
      <c r="E15" s="284"/>
      <c r="F15" s="281"/>
      <c r="G15" s="278"/>
      <c r="H15" s="107">
        <v>16</v>
      </c>
      <c r="I15" s="107">
        <v>30</v>
      </c>
      <c r="J15" s="278"/>
      <c r="K15" s="275"/>
      <c r="L15" s="275"/>
    </row>
    <row r="16" spans="1:13" s="42" customFormat="1" ht="52.5" customHeight="1" x14ac:dyDescent="0.3">
      <c r="A16" s="61" t="s">
        <v>250</v>
      </c>
      <c r="B16" s="55" t="s">
        <v>31</v>
      </c>
      <c r="C16" s="55" t="s">
        <v>253</v>
      </c>
      <c r="D16" s="286" t="s">
        <v>13</v>
      </c>
      <c r="E16" s="287" t="s">
        <v>115</v>
      </c>
      <c r="F16" s="286" t="s">
        <v>15</v>
      </c>
      <c r="G16" s="288" t="s">
        <v>148</v>
      </c>
      <c r="H16" s="54">
        <v>54</v>
      </c>
      <c r="I16" s="54">
        <v>30</v>
      </c>
      <c r="J16" s="288">
        <v>1100</v>
      </c>
      <c r="K16" s="308">
        <v>2</v>
      </c>
      <c r="L16" s="308">
        <f t="shared" ref="L16" si="3">J16*K16</f>
        <v>2200</v>
      </c>
    </row>
    <row r="17" spans="1:12" s="42" customFormat="1" ht="52.5" customHeight="1" thickBot="1" x14ac:dyDescent="0.35">
      <c r="A17" s="62" t="s">
        <v>251</v>
      </c>
      <c r="B17" s="57" t="s">
        <v>253</v>
      </c>
      <c r="C17" s="57" t="s">
        <v>31</v>
      </c>
      <c r="D17" s="311"/>
      <c r="E17" s="312"/>
      <c r="F17" s="311"/>
      <c r="G17" s="313"/>
      <c r="H17" s="56">
        <v>54</v>
      </c>
      <c r="I17" s="56">
        <v>30</v>
      </c>
      <c r="J17" s="313"/>
      <c r="K17" s="314"/>
      <c r="L17" s="314"/>
    </row>
    <row r="18" spans="1:12" s="42" customFormat="1" ht="52.5" customHeight="1" x14ac:dyDescent="0.3"/>
    <row r="19" spans="1:12" ht="17.399999999999999" x14ac:dyDescent="0.25">
      <c r="A19" s="10"/>
      <c r="B19" s="11"/>
      <c r="C19" s="11"/>
      <c r="D19" s="11"/>
      <c r="E19" s="11"/>
      <c r="F19" s="11"/>
      <c r="G19" s="11"/>
      <c r="H19" s="12"/>
      <c r="I19" s="13"/>
      <c r="J19" s="13"/>
      <c r="K19" s="12"/>
      <c r="L19" s="12"/>
    </row>
  </sheetData>
  <mergeCells count="51">
    <mergeCell ref="K14:K15"/>
    <mergeCell ref="L14:L15"/>
    <mergeCell ref="K16:K17"/>
    <mergeCell ref="L16:L17"/>
    <mergeCell ref="K12:K13"/>
    <mergeCell ref="L12:L13"/>
    <mergeCell ref="K10:K11"/>
    <mergeCell ref="L10:L11"/>
    <mergeCell ref="D16:D17"/>
    <mergeCell ref="E16:E17"/>
    <mergeCell ref="F16:F17"/>
    <mergeCell ref="G16:G17"/>
    <mergeCell ref="J12:J13"/>
    <mergeCell ref="J16:J17"/>
    <mergeCell ref="D12:D13"/>
    <mergeCell ref="E12:E13"/>
    <mergeCell ref="F12:F13"/>
    <mergeCell ref="G12:G13"/>
    <mergeCell ref="D14:D15"/>
    <mergeCell ref="E14:E15"/>
    <mergeCell ref="F14:F15"/>
    <mergeCell ref="G14:G15"/>
    <mergeCell ref="J14:J15"/>
    <mergeCell ref="D10:D11"/>
    <mergeCell ref="E10:E11"/>
    <mergeCell ref="F10:F11"/>
    <mergeCell ref="A1:L1"/>
    <mergeCell ref="L6:L7"/>
    <mergeCell ref="K6:K7"/>
    <mergeCell ref="J6:J7"/>
    <mergeCell ref="G10:G11"/>
    <mergeCell ref="J10:J11"/>
    <mergeCell ref="J8:J9"/>
    <mergeCell ref="K8:K9"/>
    <mergeCell ref="L8:L9"/>
    <mergeCell ref="E6:E7"/>
    <mergeCell ref="D6:D7"/>
    <mergeCell ref="J4:J5"/>
    <mergeCell ref="G8:G9"/>
    <mergeCell ref="F6:F7"/>
    <mergeCell ref="D8:D9"/>
    <mergeCell ref="E8:E9"/>
    <mergeCell ref="F8:F9"/>
    <mergeCell ref="A2:L2"/>
    <mergeCell ref="L4:L5"/>
    <mergeCell ref="A4:A5"/>
    <mergeCell ref="B4:F4"/>
    <mergeCell ref="G4:G5"/>
    <mergeCell ref="H4:H5"/>
    <mergeCell ref="I4:I5"/>
    <mergeCell ref="K4:K5"/>
  </mergeCells>
  <printOptions horizontalCentered="1"/>
  <pageMargins left="0.31496062992125984" right="0.31496062992125984" top="0.51181102362204722" bottom="0.55118110236220474" header="0.11811023622047245" footer="0.11811023622047245"/>
  <pageSetup paperSize="9" scale="37" orientation="landscape" r:id="rId1"/>
  <headerFooter>
    <oddHeader>&amp;L&amp;14&amp;F&amp;C&amp;14&amp;A</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F17"/>
  <sheetViews>
    <sheetView view="pageBreakPreview" zoomScale="70" zoomScaleNormal="70" zoomScaleSheetLayoutView="70" workbookViewId="0">
      <selection activeCell="A3" sqref="A3"/>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25.5546875" style="1" customWidth="1"/>
    <col min="11" max="11" width="25" style="1" customWidth="1"/>
    <col min="12" max="12" width="25.88671875" style="1" customWidth="1"/>
    <col min="13" max="16384" width="8.88671875" style="1"/>
  </cols>
  <sheetData>
    <row r="1" spans="1:32" ht="193.8" customHeight="1" thickBot="1" x14ac:dyDescent="0.3">
      <c r="A1" s="291" t="s">
        <v>611</v>
      </c>
      <c r="B1" s="292"/>
      <c r="C1" s="292"/>
      <c r="D1" s="292"/>
      <c r="E1" s="292"/>
      <c r="F1" s="292"/>
      <c r="G1" s="292"/>
      <c r="H1" s="292"/>
      <c r="I1" s="292"/>
      <c r="J1" s="292"/>
      <c r="K1" s="292"/>
      <c r="L1" s="293"/>
    </row>
    <row r="2" spans="1:32" ht="31.8" customHeight="1" thickBot="1" x14ac:dyDescent="0.3">
      <c r="A2" s="294" t="s">
        <v>0</v>
      </c>
      <c r="B2" s="295"/>
      <c r="C2" s="295"/>
      <c r="D2" s="295"/>
      <c r="E2" s="295"/>
      <c r="F2" s="295"/>
      <c r="G2" s="295"/>
      <c r="H2" s="295"/>
      <c r="I2" s="295"/>
      <c r="J2" s="295"/>
      <c r="K2" s="295"/>
      <c r="L2" s="296"/>
    </row>
    <row r="3" spans="1:32" ht="18" thickBot="1" x14ac:dyDescent="0.35">
      <c r="A3" s="6"/>
      <c r="B3" s="4"/>
      <c r="C3" s="4"/>
      <c r="D3" s="4"/>
      <c r="E3" s="4"/>
      <c r="F3" s="4"/>
      <c r="G3" s="4"/>
      <c r="H3" s="4"/>
      <c r="I3" s="4"/>
      <c r="J3" s="4"/>
      <c r="K3" s="4"/>
      <c r="L3" s="4"/>
    </row>
    <row r="4" spans="1:32"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32" s="8" customFormat="1" ht="52.5" customHeight="1" thickBot="1" x14ac:dyDescent="0.4">
      <c r="A5" s="301"/>
      <c r="B5" s="46" t="s">
        <v>5</v>
      </c>
      <c r="C5" s="46" t="s">
        <v>6</v>
      </c>
      <c r="D5" s="46" t="s">
        <v>7</v>
      </c>
      <c r="E5" s="46" t="s">
        <v>8</v>
      </c>
      <c r="F5" s="46" t="s">
        <v>9</v>
      </c>
      <c r="G5" s="301"/>
      <c r="H5" s="301"/>
      <c r="I5" s="303"/>
      <c r="J5" s="301"/>
      <c r="K5" s="307"/>
      <c r="L5" s="307"/>
    </row>
    <row r="6" spans="1:32" s="45" customFormat="1" ht="127.8" customHeight="1" x14ac:dyDescent="0.3">
      <c r="A6" s="115" t="s">
        <v>548</v>
      </c>
      <c r="B6" s="116" t="s">
        <v>254</v>
      </c>
      <c r="C6" s="116" t="s">
        <v>208</v>
      </c>
      <c r="D6" s="290" t="s">
        <v>15</v>
      </c>
      <c r="E6" s="317" t="s">
        <v>16</v>
      </c>
      <c r="F6" s="290" t="s">
        <v>13</v>
      </c>
      <c r="G6" s="108" t="s">
        <v>547</v>
      </c>
      <c r="H6" s="108">
        <v>350</v>
      </c>
      <c r="I6" s="108">
        <v>30</v>
      </c>
      <c r="J6" s="310">
        <v>70</v>
      </c>
      <c r="K6" s="309">
        <v>5</v>
      </c>
      <c r="L6" s="309">
        <f>J6*K6</f>
        <v>350</v>
      </c>
      <c r="M6" s="114"/>
      <c r="N6" s="114"/>
      <c r="O6" s="114"/>
      <c r="P6" s="114"/>
      <c r="Q6" s="114"/>
      <c r="R6" s="114"/>
      <c r="S6" s="114"/>
      <c r="T6" s="114"/>
      <c r="U6" s="114"/>
      <c r="V6" s="114"/>
      <c r="W6" s="114"/>
      <c r="X6" s="114"/>
      <c r="Y6" s="114"/>
      <c r="Z6" s="114"/>
      <c r="AA6" s="114"/>
      <c r="AB6" s="114"/>
      <c r="AC6" s="114"/>
      <c r="AD6" s="114"/>
      <c r="AE6" s="114"/>
      <c r="AF6" s="114"/>
    </row>
    <row r="7" spans="1:32" s="45" customFormat="1" ht="90" customHeight="1" x14ac:dyDescent="0.3">
      <c r="A7" s="117" t="s">
        <v>549</v>
      </c>
      <c r="B7" s="118" t="s">
        <v>208</v>
      </c>
      <c r="C7" s="118" t="s">
        <v>207</v>
      </c>
      <c r="D7" s="286"/>
      <c r="E7" s="315"/>
      <c r="F7" s="286"/>
      <c r="G7" s="109" t="s">
        <v>546</v>
      </c>
      <c r="H7" s="109">
        <v>350</v>
      </c>
      <c r="I7" s="109">
        <v>30</v>
      </c>
      <c r="J7" s="288"/>
      <c r="K7" s="308"/>
      <c r="L7" s="308"/>
      <c r="M7" s="114"/>
      <c r="N7" s="114"/>
      <c r="O7" s="114"/>
      <c r="P7" s="114"/>
      <c r="Q7" s="114"/>
      <c r="R7" s="114"/>
      <c r="S7" s="114"/>
      <c r="T7" s="114"/>
      <c r="U7" s="114"/>
      <c r="V7" s="114"/>
      <c r="W7" s="114"/>
      <c r="X7" s="114"/>
      <c r="Y7" s="114"/>
      <c r="Z7" s="114"/>
      <c r="AA7" s="114"/>
      <c r="AB7" s="114"/>
      <c r="AC7" s="114"/>
      <c r="AD7" s="114"/>
      <c r="AE7" s="114"/>
      <c r="AF7" s="114"/>
    </row>
    <row r="8" spans="1:32" s="42" customFormat="1" ht="57" customHeight="1" x14ac:dyDescent="0.3">
      <c r="A8" s="61" t="s">
        <v>550</v>
      </c>
      <c r="B8" s="96" t="s">
        <v>257</v>
      </c>
      <c r="C8" s="96" t="s">
        <v>255</v>
      </c>
      <c r="D8" s="286" t="s">
        <v>15</v>
      </c>
      <c r="E8" s="315" t="s">
        <v>16</v>
      </c>
      <c r="F8" s="286" t="s">
        <v>15</v>
      </c>
      <c r="G8" s="288" t="s">
        <v>148</v>
      </c>
      <c r="H8" s="98">
        <v>30</v>
      </c>
      <c r="I8" s="98">
        <v>30</v>
      </c>
      <c r="J8" s="288">
        <v>490</v>
      </c>
      <c r="K8" s="308">
        <v>1</v>
      </c>
      <c r="L8" s="308">
        <f t="shared" ref="L8" si="0">J8*K8</f>
        <v>490</v>
      </c>
      <c r="M8" s="88"/>
      <c r="N8" s="88"/>
      <c r="O8" s="88"/>
      <c r="P8" s="88"/>
      <c r="Q8" s="88"/>
      <c r="R8" s="88"/>
      <c r="S8" s="88"/>
      <c r="T8" s="88"/>
      <c r="U8" s="88"/>
      <c r="V8" s="88"/>
      <c r="W8" s="88"/>
      <c r="X8" s="88"/>
      <c r="Y8" s="88"/>
      <c r="Z8" s="88"/>
      <c r="AA8" s="88"/>
      <c r="AB8" s="88"/>
      <c r="AC8" s="88"/>
      <c r="AD8" s="88"/>
      <c r="AE8" s="88"/>
      <c r="AF8" s="88"/>
    </row>
    <row r="9" spans="1:32" s="42" customFormat="1" ht="57" customHeight="1" x14ac:dyDescent="0.3">
      <c r="A9" s="61" t="s">
        <v>551</v>
      </c>
      <c r="B9" s="96" t="s">
        <v>256</v>
      </c>
      <c r="C9" s="96" t="s">
        <v>257</v>
      </c>
      <c r="D9" s="286"/>
      <c r="E9" s="287"/>
      <c r="F9" s="286"/>
      <c r="G9" s="288"/>
      <c r="H9" s="98">
        <v>30</v>
      </c>
      <c r="I9" s="98">
        <v>30</v>
      </c>
      <c r="J9" s="288"/>
      <c r="K9" s="308"/>
      <c r="L9" s="308"/>
      <c r="M9" s="88"/>
      <c r="N9" s="88"/>
      <c r="O9" s="88"/>
      <c r="P9" s="88"/>
      <c r="Q9" s="88"/>
      <c r="R9" s="88"/>
      <c r="S9" s="88"/>
      <c r="T9" s="88"/>
      <c r="U9" s="88"/>
      <c r="V9" s="88"/>
      <c r="W9" s="88"/>
      <c r="X9" s="88"/>
      <c r="Y9" s="88"/>
      <c r="Z9" s="88"/>
      <c r="AA9" s="88"/>
      <c r="AB9" s="88"/>
      <c r="AC9" s="88"/>
      <c r="AD9" s="88"/>
      <c r="AE9" s="88"/>
      <c r="AF9" s="88"/>
    </row>
    <row r="10" spans="1:32" s="42" customFormat="1" ht="57" customHeight="1" x14ac:dyDescent="0.3">
      <c r="A10" s="61" t="s">
        <v>552</v>
      </c>
      <c r="B10" s="96" t="s">
        <v>257</v>
      </c>
      <c r="C10" s="96" t="s">
        <v>230</v>
      </c>
      <c r="D10" s="286" t="s">
        <v>15</v>
      </c>
      <c r="E10" s="315" t="s">
        <v>16</v>
      </c>
      <c r="F10" s="286" t="s">
        <v>15</v>
      </c>
      <c r="G10" s="288" t="s">
        <v>148</v>
      </c>
      <c r="H10" s="98">
        <v>55</v>
      </c>
      <c r="I10" s="98">
        <v>30</v>
      </c>
      <c r="J10" s="288">
        <v>270</v>
      </c>
      <c r="K10" s="308">
        <v>6</v>
      </c>
      <c r="L10" s="308">
        <f t="shared" ref="L10" si="1">J10*K10</f>
        <v>1620</v>
      </c>
      <c r="M10" s="88"/>
      <c r="N10" s="88"/>
      <c r="O10" s="88"/>
      <c r="P10" s="88"/>
      <c r="Q10" s="88"/>
      <c r="R10" s="88"/>
      <c r="S10" s="88"/>
      <c r="T10" s="88"/>
      <c r="U10" s="88"/>
      <c r="V10" s="88"/>
      <c r="W10" s="88"/>
      <c r="X10" s="88"/>
      <c r="Y10" s="88"/>
      <c r="Z10" s="88"/>
      <c r="AA10" s="88"/>
      <c r="AB10" s="88"/>
      <c r="AC10" s="88"/>
      <c r="AD10" s="88"/>
      <c r="AE10" s="88"/>
      <c r="AF10" s="88"/>
    </row>
    <row r="11" spans="1:32" s="42" customFormat="1" ht="57" customHeight="1" x14ac:dyDescent="0.3">
      <c r="A11" s="61" t="s">
        <v>553</v>
      </c>
      <c r="B11" s="96" t="s">
        <v>230</v>
      </c>
      <c r="C11" s="96" t="s">
        <v>257</v>
      </c>
      <c r="D11" s="286"/>
      <c r="E11" s="287"/>
      <c r="F11" s="286"/>
      <c r="G11" s="288"/>
      <c r="H11" s="98">
        <v>55</v>
      </c>
      <c r="I11" s="98">
        <v>30</v>
      </c>
      <c r="J11" s="288"/>
      <c r="K11" s="308"/>
      <c r="L11" s="308"/>
      <c r="M11" s="88"/>
      <c r="N11" s="88"/>
      <c r="O11" s="88"/>
      <c r="P11" s="88"/>
      <c r="Q11" s="88"/>
      <c r="R11" s="88"/>
      <c r="S11" s="88"/>
      <c r="T11" s="88"/>
      <c r="U11" s="88"/>
      <c r="V11" s="88"/>
      <c r="W11" s="88"/>
      <c r="X11" s="88"/>
      <c r="Y11" s="88"/>
      <c r="Z11" s="88"/>
      <c r="AA11" s="88"/>
      <c r="AB11" s="88"/>
      <c r="AC11" s="88"/>
      <c r="AD11" s="88"/>
      <c r="AE11" s="88"/>
      <c r="AF11" s="88"/>
    </row>
    <row r="12" spans="1:32" s="42" customFormat="1" ht="58.5" customHeight="1" x14ac:dyDescent="0.3">
      <c r="A12" s="61" t="s">
        <v>554</v>
      </c>
      <c r="B12" s="96" t="s">
        <v>257</v>
      </c>
      <c r="C12" s="96" t="s">
        <v>28</v>
      </c>
      <c r="D12" s="286" t="s">
        <v>15</v>
      </c>
      <c r="E12" s="315" t="s">
        <v>16</v>
      </c>
      <c r="F12" s="286" t="s">
        <v>15</v>
      </c>
      <c r="G12" s="288" t="s">
        <v>148</v>
      </c>
      <c r="H12" s="98">
        <v>120</v>
      </c>
      <c r="I12" s="98">
        <v>30</v>
      </c>
      <c r="J12" s="288">
        <v>660</v>
      </c>
      <c r="K12" s="308">
        <v>3</v>
      </c>
      <c r="L12" s="308">
        <f t="shared" ref="L12" si="2">J12*K12</f>
        <v>1980</v>
      </c>
      <c r="M12" s="88"/>
      <c r="N12" s="88"/>
      <c r="O12" s="88"/>
      <c r="P12" s="88"/>
      <c r="Q12" s="88"/>
      <c r="R12" s="88"/>
      <c r="S12" s="88"/>
      <c r="T12" s="88"/>
      <c r="U12" s="88"/>
      <c r="V12" s="88"/>
      <c r="W12" s="88"/>
      <c r="X12" s="88"/>
      <c r="Y12" s="88"/>
      <c r="Z12" s="88"/>
      <c r="AA12" s="88"/>
      <c r="AB12" s="88"/>
      <c r="AC12" s="88"/>
      <c r="AD12" s="88"/>
      <c r="AE12" s="88"/>
      <c r="AF12" s="88"/>
    </row>
    <row r="13" spans="1:32" s="42" customFormat="1" ht="59.25" customHeight="1" x14ac:dyDescent="0.3">
      <c r="A13" s="61" t="s">
        <v>555</v>
      </c>
      <c r="B13" s="96" t="s">
        <v>28</v>
      </c>
      <c r="C13" s="96" t="s">
        <v>257</v>
      </c>
      <c r="D13" s="286"/>
      <c r="E13" s="287"/>
      <c r="F13" s="286"/>
      <c r="G13" s="288"/>
      <c r="H13" s="98">
        <v>120</v>
      </c>
      <c r="I13" s="98">
        <v>30</v>
      </c>
      <c r="J13" s="288"/>
      <c r="K13" s="308"/>
      <c r="L13" s="308"/>
      <c r="M13" s="88"/>
      <c r="N13" s="88"/>
      <c r="O13" s="88"/>
      <c r="P13" s="88"/>
      <c r="Q13" s="88"/>
      <c r="R13" s="88"/>
      <c r="S13" s="88"/>
      <c r="T13" s="88"/>
      <c r="U13" s="88"/>
      <c r="V13" s="88"/>
      <c r="W13" s="88"/>
      <c r="X13" s="88"/>
      <c r="Y13" s="88"/>
      <c r="Z13" s="88"/>
      <c r="AA13" s="88"/>
      <c r="AB13" s="88"/>
      <c r="AC13" s="88"/>
      <c r="AD13" s="88"/>
      <c r="AE13" s="88"/>
      <c r="AF13" s="88"/>
    </row>
    <row r="14" spans="1:32" s="42" customFormat="1" ht="60" customHeight="1" x14ac:dyDescent="0.3">
      <c r="A14" s="61" t="s">
        <v>556</v>
      </c>
      <c r="B14" s="96" t="s">
        <v>257</v>
      </c>
      <c r="C14" s="96" t="s">
        <v>258</v>
      </c>
      <c r="D14" s="286" t="s">
        <v>15</v>
      </c>
      <c r="E14" s="315" t="s">
        <v>16</v>
      </c>
      <c r="F14" s="286" t="s">
        <v>15</v>
      </c>
      <c r="G14" s="288" t="s">
        <v>148</v>
      </c>
      <c r="H14" s="98">
        <v>20</v>
      </c>
      <c r="I14" s="98">
        <v>30</v>
      </c>
      <c r="J14" s="288">
        <v>560</v>
      </c>
      <c r="K14" s="308">
        <v>1</v>
      </c>
      <c r="L14" s="308">
        <f t="shared" ref="L14:L16" si="3">J14*K14</f>
        <v>560</v>
      </c>
      <c r="M14" s="88"/>
      <c r="N14" s="88"/>
      <c r="O14" s="88"/>
      <c r="P14" s="88"/>
      <c r="Q14" s="88"/>
      <c r="R14" s="88"/>
      <c r="S14" s="88"/>
      <c r="T14" s="88"/>
      <c r="U14" s="88"/>
      <c r="V14" s="88"/>
      <c r="W14" s="88"/>
      <c r="X14" s="88"/>
      <c r="Y14" s="88"/>
      <c r="Z14" s="88"/>
      <c r="AA14" s="88"/>
      <c r="AB14" s="88"/>
      <c r="AC14" s="88"/>
      <c r="AD14" s="88"/>
      <c r="AE14" s="88"/>
      <c r="AF14" s="88"/>
    </row>
    <row r="15" spans="1:32" s="42" customFormat="1" ht="60.75" customHeight="1" x14ac:dyDescent="0.3">
      <c r="A15" s="61" t="s">
        <v>557</v>
      </c>
      <c r="B15" s="96" t="s">
        <v>258</v>
      </c>
      <c r="C15" s="96" t="s">
        <v>257</v>
      </c>
      <c r="D15" s="286"/>
      <c r="E15" s="287"/>
      <c r="F15" s="286"/>
      <c r="G15" s="288"/>
      <c r="H15" s="98">
        <v>20</v>
      </c>
      <c r="I15" s="98">
        <v>30</v>
      </c>
      <c r="J15" s="288"/>
      <c r="K15" s="308"/>
      <c r="L15" s="308"/>
      <c r="M15" s="88"/>
      <c r="N15" s="88"/>
      <c r="O15" s="88"/>
      <c r="P15" s="88"/>
      <c r="Q15" s="88"/>
      <c r="R15" s="88"/>
      <c r="S15" s="88"/>
      <c r="T15" s="88"/>
      <c r="U15" s="88"/>
      <c r="V15" s="88"/>
      <c r="W15" s="88"/>
      <c r="X15" s="88"/>
      <c r="Y15" s="88"/>
      <c r="Z15" s="88"/>
      <c r="AA15" s="88"/>
      <c r="AB15" s="88"/>
      <c r="AC15" s="88"/>
      <c r="AD15" s="88"/>
      <c r="AE15" s="88"/>
      <c r="AF15" s="88"/>
    </row>
    <row r="16" spans="1:32" s="45" customFormat="1" ht="58.5" customHeight="1" x14ac:dyDescent="0.3">
      <c r="A16" s="61" t="s">
        <v>558</v>
      </c>
      <c r="B16" s="110" t="s">
        <v>257</v>
      </c>
      <c r="C16" s="110" t="s">
        <v>259</v>
      </c>
      <c r="D16" s="286" t="s">
        <v>15</v>
      </c>
      <c r="E16" s="315" t="s">
        <v>16</v>
      </c>
      <c r="F16" s="286" t="s">
        <v>15</v>
      </c>
      <c r="G16" s="280" t="s">
        <v>148</v>
      </c>
      <c r="H16" s="111">
        <v>30</v>
      </c>
      <c r="I16" s="111">
        <v>30</v>
      </c>
      <c r="J16" s="288">
        <v>1600</v>
      </c>
      <c r="K16" s="274">
        <v>1</v>
      </c>
      <c r="L16" s="274">
        <f t="shared" si="3"/>
        <v>1600</v>
      </c>
      <c r="M16" s="114"/>
      <c r="N16" s="114"/>
      <c r="O16" s="114"/>
      <c r="P16" s="114"/>
      <c r="Q16" s="114"/>
      <c r="R16" s="114"/>
      <c r="S16" s="114"/>
      <c r="T16" s="114"/>
      <c r="U16" s="114"/>
      <c r="V16" s="114"/>
      <c r="W16" s="114"/>
      <c r="X16" s="114"/>
      <c r="Y16" s="114"/>
      <c r="Z16" s="114"/>
      <c r="AA16" s="114"/>
      <c r="AB16" s="114"/>
      <c r="AC16" s="114"/>
      <c r="AD16" s="114"/>
      <c r="AE16" s="114"/>
      <c r="AF16" s="114"/>
    </row>
    <row r="17" spans="1:32" s="45" customFormat="1" ht="63" customHeight="1" thickBot="1" x14ac:dyDescent="0.35">
      <c r="A17" s="62" t="s">
        <v>559</v>
      </c>
      <c r="B17" s="113" t="s">
        <v>259</v>
      </c>
      <c r="C17" s="113" t="s">
        <v>257</v>
      </c>
      <c r="D17" s="311"/>
      <c r="E17" s="316"/>
      <c r="F17" s="311"/>
      <c r="G17" s="282"/>
      <c r="H17" s="112">
        <v>30</v>
      </c>
      <c r="I17" s="112">
        <v>30</v>
      </c>
      <c r="J17" s="313"/>
      <c r="K17" s="276"/>
      <c r="L17" s="276"/>
      <c r="M17" s="114"/>
      <c r="N17" s="114"/>
      <c r="O17" s="114"/>
      <c r="P17" s="114"/>
      <c r="Q17" s="114"/>
      <c r="R17" s="114"/>
      <c r="S17" s="114"/>
      <c r="T17" s="114"/>
      <c r="U17" s="114"/>
      <c r="V17" s="114"/>
      <c r="W17" s="114"/>
      <c r="X17" s="114"/>
      <c r="Y17" s="114"/>
      <c r="Z17" s="114"/>
      <c r="AA17" s="114"/>
      <c r="AB17" s="114"/>
      <c r="AC17" s="114"/>
      <c r="AD17" s="114"/>
      <c r="AE17" s="114"/>
      <c r="AF17" s="114"/>
    </row>
  </sheetData>
  <mergeCells count="51">
    <mergeCell ref="E12:E13"/>
    <mergeCell ref="F12:F13"/>
    <mergeCell ref="G12:G13"/>
    <mergeCell ref="J12:J13"/>
    <mergeCell ref="F10:F11"/>
    <mergeCell ref="G10:G11"/>
    <mergeCell ref="D14:D15"/>
    <mergeCell ref="E14:E15"/>
    <mergeCell ref="F14:F15"/>
    <mergeCell ref="G14:G15"/>
    <mergeCell ref="J14:J15"/>
    <mergeCell ref="J10:J11"/>
    <mergeCell ref="K10:K11"/>
    <mergeCell ref="L12:L13"/>
    <mergeCell ref="K12:K13"/>
    <mergeCell ref="A1:L1"/>
    <mergeCell ref="A2:L2"/>
    <mergeCell ref="L4:L5"/>
    <mergeCell ref="A4:A5"/>
    <mergeCell ref="B4:F4"/>
    <mergeCell ref="G4:G5"/>
    <mergeCell ref="H4:H5"/>
    <mergeCell ref="I4:I5"/>
    <mergeCell ref="K6:K7"/>
    <mergeCell ref="L6:L7"/>
    <mergeCell ref="F6:F7"/>
    <mergeCell ref="D12:D13"/>
    <mergeCell ref="D16:D17"/>
    <mergeCell ref="E16:E17"/>
    <mergeCell ref="F16:F17"/>
    <mergeCell ref="J16:J17"/>
    <mergeCell ref="J4:J5"/>
    <mergeCell ref="D6:D7"/>
    <mergeCell ref="J6:J7"/>
    <mergeCell ref="E6:E7"/>
    <mergeCell ref="G16:G17"/>
    <mergeCell ref="D8:D9"/>
    <mergeCell ref="E8:E9"/>
    <mergeCell ref="F8:F9"/>
    <mergeCell ref="G8:G9"/>
    <mergeCell ref="J8:J9"/>
    <mergeCell ref="D10:D11"/>
    <mergeCell ref="E10:E11"/>
    <mergeCell ref="K16:K17"/>
    <mergeCell ref="L16:L17"/>
    <mergeCell ref="K4:K5"/>
    <mergeCell ref="L8:L9"/>
    <mergeCell ref="K8:K9"/>
    <mergeCell ref="L10:L11"/>
    <mergeCell ref="L14:L15"/>
    <mergeCell ref="K14:K15"/>
  </mergeCells>
  <printOptions horizontalCentered="1"/>
  <pageMargins left="0.31496062992125984" right="0.31496062992125984" top="0.51181102362204722" bottom="0.55118110236220474" header="0.11811023622047245" footer="0.11811023622047245"/>
  <pageSetup paperSize="9" scale="34" orientation="landscape" r:id="rId1"/>
  <headerFooter>
    <oddHeader>&amp;L&amp;14&amp;F&amp;C&amp;14&amp;A</oddHead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L27"/>
  <sheetViews>
    <sheetView view="pageBreakPreview" zoomScale="70" zoomScaleNormal="85" zoomScaleSheetLayoutView="70" workbookViewId="0">
      <selection activeCell="F6" sqref="F6:F7"/>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19.88671875" style="1" customWidth="1"/>
    <col min="11" max="11" width="27" style="1" customWidth="1"/>
    <col min="12" max="12" width="25" style="1" customWidth="1"/>
    <col min="13" max="16384" width="8.88671875" style="1"/>
  </cols>
  <sheetData>
    <row r="1" spans="1:12" ht="190.2" customHeight="1" thickBot="1" x14ac:dyDescent="0.3">
      <c r="A1" s="291" t="s">
        <v>612</v>
      </c>
      <c r="B1" s="292"/>
      <c r="C1" s="292"/>
      <c r="D1" s="292"/>
      <c r="E1" s="292"/>
      <c r="F1" s="292"/>
      <c r="G1" s="292"/>
      <c r="H1" s="292"/>
      <c r="I1" s="292"/>
      <c r="J1" s="292"/>
      <c r="K1" s="292"/>
      <c r="L1" s="293"/>
    </row>
    <row r="2" spans="1:12" ht="34.200000000000003"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4"/>
      <c r="L3" s="4"/>
    </row>
    <row r="4" spans="1:12"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12" s="8" customFormat="1" ht="59.25" customHeight="1" thickBot="1" x14ac:dyDescent="0.4">
      <c r="A5" s="301"/>
      <c r="B5" s="233" t="s">
        <v>5</v>
      </c>
      <c r="C5" s="233" t="s">
        <v>6</v>
      </c>
      <c r="D5" s="233" t="s">
        <v>7</v>
      </c>
      <c r="E5" s="233" t="s">
        <v>8</v>
      </c>
      <c r="F5" s="233" t="s">
        <v>9</v>
      </c>
      <c r="G5" s="301"/>
      <c r="H5" s="301"/>
      <c r="I5" s="303"/>
      <c r="J5" s="301"/>
      <c r="K5" s="307"/>
      <c r="L5" s="307"/>
    </row>
    <row r="6" spans="1:12" s="15" customFormat="1" ht="56.25" customHeight="1" x14ac:dyDescent="0.3">
      <c r="A6" s="65" t="s">
        <v>152</v>
      </c>
      <c r="B6" s="48" t="s">
        <v>260</v>
      </c>
      <c r="C6" s="48" t="s">
        <v>252</v>
      </c>
      <c r="D6" s="320" t="s">
        <v>13</v>
      </c>
      <c r="E6" s="322" t="s">
        <v>14</v>
      </c>
      <c r="F6" s="320" t="s">
        <v>13</v>
      </c>
      <c r="G6" s="240" t="s">
        <v>276</v>
      </c>
      <c r="H6" s="240">
        <v>50</v>
      </c>
      <c r="I6" s="236">
        <v>50</v>
      </c>
      <c r="J6" s="324">
        <v>1720</v>
      </c>
      <c r="K6" s="318">
        <v>1</v>
      </c>
      <c r="L6" s="318">
        <f>J6*K6</f>
        <v>1720</v>
      </c>
    </row>
    <row r="7" spans="1:12" s="15" customFormat="1" ht="88.5" customHeight="1" x14ac:dyDescent="0.3">
      <c r="A7" s="66" t="s">
        <v>153</v>
      </c>
      <c r="B7" s="47" t="s">
        <v>252</v>
      </c>
      <c r="C7" s="47" t="s">
        <v>260</v>
      </c>
      <c r="D7" s="321"/>
      <c r="E7" s="323"/>
      <c r="F7" s="321"/>
      <c r="G7" s="241" t="s">
        <v>34</v>
      </c>
      <c r="H7" s="241">
        <v>50</v>
      </c>
      <c r="I7" s="237">
        <v>50</v>
      </c>
      <c r="J7" s="325"/>
      <c r="K7" s="319"/>
      <c r="L7" s="319"/>
    </row>
    <row r="8" spans="1:12" s="42" customFormat="1" ht="52.5" customHeight="1" x14ac:dyDescent="0.3">
      <c r="A8" s="66" t="s">
        <v>154</v>
      </c>
      <c r="B8" s="47" t="s">
        <v>260</v>
      </c>
      <c r="C8" s="235" t="s">
        <v>26</v>
      </c>
      <c r="D8" s="286" t="s">
        <v>13</v>
      </c>
      <c r="E8" s="287" t="s">
        <v>14</v>
      </c>
      <c r="F8" s="286" t="s">
        <v>13</v>
      </c>
      <c r="G8" s="234" t="s">
        <v>276</v>
      </c>
      <c r="H8" s="237">
        <v>50</v>
      </c>
      <c r="I8" s="237">
        <v>50</v>
      </c>
      <c r="J8" s="288">
        <v>400</v>
      </c>
      <c r="K8" s="308">
        <v>1</v>
      </c>
      <c r="L8" s="308">
        <f t="shared" ref="L8" si="0">J8*K8</f>
        <v>400</v>
      </c>
    </row>
    <row r="9" spans="1:12" s="42" customFormat="1" ht="86.25" customHeight="1" x14ac:dyDescent="0.3">
      <c r="A9" s="66" t="s">
        <v>155</v>
      </c>
      <c r="B9" s="235" t="s">
        <v>26</v>
      </c>
      <c r="C9" s="47" t="s">
        <v>260</v>
      </c>
      <c r="D9" s="286"/>
      <c r="E9" s="287"/>
      <c r="F9" s="286"/>
      <c r="G9" s="234" t="s">
        <v>34</v>
      </c>
      <c r="H9" s="237">
        <v>50</v>
      </c>
      <c r="I9" s="237">
        <v>50</v>
      </c>
      <c r="J9" s="288"/>
      <c r="K9" s="308"/>
      <c r="L9" s="308"/>
    </row>
    <row r="10" spans="1:12" s="42" customFormat="1" ht="56.25" customHeight="1" x14ac:dyDescent="0.3">
      <c r="A10" s="66" t="s">
        <v>156</v>
      </c>
      <c r="B10" s="47" t="s">
        <v>260</v>
      </c>
      <c r="C10" s="235" t="s">
        <v>268</v>
      </c>
      <c r="D10" s="286" t="s">
        <v>13</v>
      </c>
      <c r="E10" s="287" t="s">
        <v>14</v>
      </c>
      <c r="F10" s="286" t="s">
        <v>13</v>
      </c>
      <c r="G10" s="234" t="s">
        <v>276</v>
      </c>
      <c r="H10" s="237">
        <v>50</v>
      </c>
      <c r="I10" s="237">
        <v>50</v>
      </c>
      <c r="J10" s="288">
        <v>400</v>
      </c>
      <c r="K10" s="308">
        <v>1</v>
      </c>
      <c r="L10" s="308">
        <f t="shared" ref="L10" si="1">J10*K10</f>
        <v>400</v>
      </c>
    </row>
    <row r="11" spans="1:12" s="42" customFormat="1" ht="86.25" customHeight="1" x14ac:dyDescent="0.3">
      <c r="A11" s="66" t="s">
        <v>172</v>
      </c>
      <c r="B11" s="235" t="s">
        <v>268</v>
      </c>
      <c r="C11" s="47" t="s">
        <v>260</v>
      </c>
      <c r="D11" s="286"/>
      <c r="E11" s="287"/>
      <c r="F11" s="286"/>
      <c r="G11" s="234" t="s">
        <v>34</v>
      </c>
      <c r="H11" s="237">
        <v>50</v>
      </c>
      <c r="I11" s="237">
        <v>50</v>
      </c>
      <c r="J11" s="288"/>
      <c r="K11" s="308"/>
      <c r="L11" s="308"/>
    </row>
    <row r="12" spans="1:12" s="42" customFormat="1" ht="59.25" customHeight="1" x14ac:dyDescent="0.3">
      <c r="A12" s="66" t="s">
        <v>173</v>
      </c>
      <c r="B12" s="47" t="s">
        <v>260</v>
      </c>
      <c r="C12" s="235" t="s">
        <v>126</v>
      </c>
      <c r="D12" s="286" t="s">
        <v>13</v>
      </c>
      <c r="E12" s="287" t="s">
        <v>14</v>
      </c>
      <c r="F12" s="286" t="s">
        <v>15</v>
      </c>
      <c r="G12" s="288" t="s">
        <v>148</v>
      </c>
      <c r="H12" s="237">
        <v>50</v>
      </c>
      <c r="I12" s="237">
        <v>30</v>
      </c>
      <c r="J12" s="288">
        <v>200</v>
      </c>
      <c r="K12" s="308">
        <v>1</v>
      </c>
      <c r="L12" s="308">
        <f t="shared" ref="L12:L24" si="2">J12*K12</f>
        <v>200</v>
      </c>
    </row>
    <row r="13" spans="1:12" s="42" customFormat="1" ht="61.5" customHeight="1" x14ac:dyDescent="0.3">
      <c r="A13" s="66" t="s">
        <v>174</v>
      </c>
      <c r="B13" s="235" t="s">
        <v>126</v>
      </c>
      <c r="C13" s="47" t="s">
        <v>260</v>
      </c>
      <c r="D13" s="286"/>
      <c r="E13" s="287"/>
      <c r="F13" s="286"/>
      <c r="G13" s="288"/>
      <c r="H13" s="237">
        <v>50</v>
      </c>
      <c r="I13" s="237">
        <v>30</v>
      </c>
      <c r="J13" s="288"/>
      <c r="K13" s="308"/>
      <c r="L13" s="308"/>
    </row>
    <row r="14" spans="1:12" s="42" customFormat="1" ht="57" customHeight="1" x14ac:dyDescent="0.3">
      <c r="A14" s="66" t="s">
        <v>175</v>
      </c>
      <c r="B14" s="235" t="s">
        <v>260</v>
      </c>
      <c r="C14" s="47" t="s">
        <v>127</v>
      </c>
      <c r="D14" s="280" t="s">
        <v>13</v>
      </c>
      <c r="E14" s="283" t="s">
        <v>14</v>
      </c>
      <c r="F14" s="280" t="s">
        <v>15</v>
      </c>
      <c r="G14" s="277" t="s">
        <v>148</v>
      </c>
      <c r="H14" s="237">
        <v>50</v>
      </c>
      <c r="I14" s="237">
        <v>30</v>
      </c>
      <c r="J14" s="277">
        <v>260</v>
      </c>
      <c r="K14" s="274">
        <v>1</v>
      </c>
      <c r="L14" s="308">
        <f t="shared" si="2"/>
        <v>260</v>
      </c>
    </row>
    <row r="15" spans="1:12" s="42" customFormat="1" ht="57.75" customHeight="1" x14ac:dyDescent="0.3">
      <c r="A15" s="66" t="s">
        <v>176</v>
      </c>
      <c r="B15" s="235" t="s">
        <v>127</v>
      </c>
      <c r="C15" s="47" t="s">
        <v>260</v>
      </c>
      <c r="D15" s="281"/>
      <c r="E15" s="284"/>
      <c r="F15" s="281"/>
      <c r="G15" s="278"/>
      <c r="H15" s="237">
        <v>50</v>
      </c>
      <c r="I15" s="237">
        <v>30</v>
      </c>
      <c r="J15" s="278"/>
      <c r="K15" s="275"/>
      <c r="L15" s="308"/>
    </row>
    <row r="16" spans="1:12" s="42" customFormat="1" ht="59.25" customHeight="1" x14ac:dyDescent="0.3">
      <c r="A16" s="66" t="s">
        <v>261</v>
      </c>
      <c r="B16" s="235" t="s">
        <v>260</v>
      </c>
      <c r="C16" s="47" t="s">
        <v>128</v>
      </c>
      <c r="D16" s="280" t="s">
        <v>13</v>
      </c>
      <c r="E16" s="283" t="s">
        <v>14</v>
      </c>
      <c r="F16" s="280" t="s">
        <v>15</v>
      </c>
      <c r="G16" s="277" t="s">
        <v>148</v>
      </c>
      <c r="H16" s="237">
        <v>50</v>
      </c>
      <c r="I16" s="237">
        <v>30</v>
      </c>
      <c r="J16" s="277">
        <v>180</v>
      </c>
      <c r="K16" s="274">
        <v>1</v>
      </c>
      <c r="L16" s="308">
        <f t="shared" si="2"/>
        <v>180</v>
      </c>
    </row>
    <row r="17" spans="1:12" s="42" customFormat="1" ht="61.5" customHeight="1" x14ac:dyDescent="0.3">
      <c r="A17" s="66" t="s">
        <v>262</v>
      </c>
      <c r="B17" s="235" t="s">
        <v>128</v>
      </c>
      <c r="C17" s="47" t="s">
        <v>260</v>
      </c>
      <c r="D17" s="281"/>
      <c r="E17" s="284"/>
      <c r="F17" s="281"/>
      <c r="G17" s="278"/>
      <c r="H17" s="237">
        <v>50</v>
      </c>
      <c r="I17" s="237">
        <v>30</v>
      </c>
      <c r="J17" s="278"/>
      <c r="K17" s="275"/>
      <c r="L17" s="308"/>
    </row>
    <row r="18" spans="1:12" s="42" customFormat="1" ht="57.75" customHeight="1" x14ac:dyDescent="0.3">
      <c r="A18" s="66" t="s">
        <v>263</v>
      </c>
      <c r="B18" s="235" t="s">
        <v>260</v>
      </c>
      <c r="C18" s="47" t="s">
        <v>269</v>
      </c>
      <c r="D18" s="280" t="s">
        <v>13</v>
      </c>
      <c r="E18" s="283" t="s">
        <v>14</v>
      </c>
      <c r="F18" s="280" t="s">
        <v>15</v>
      </c>
      <c r="G18" s="277" t="s">
        <v>148</v>
      </c>
      <c r="H18" s="237">
        <v>50</v>
      </c>
      <c r="I18" s="237">
        <v>30</v>
      </c>
      <c r="J18" s="277">
        <v>320</v>
      </c>
      <c r="K18" s="274">
        <v>1</v>
      </c>
      <c r="L18" s="308">
        <f t="shared" si="2"/>
        <v>320</v>
      </c>
    </row>
    <row r="19" spans="1:12" s="42" customFormat="1" ht="57.75" customHeight="1" x14ac:dyDescent="0.3">
      <c r="A19" s="66" t="s">
        <v>264</v>
      </c>
      <c r="B19" s="235" t="s">
        <v>25</v>
      </c>
      <c r="C19" s="47" t="s">
        <v>260</v>
      </c>
      <c r="D19" s="281"/>
      <c r="E19" s="284"/>
      <c r="F19" s="281"/>
      <c r="G19" s="278"/>
      <c r="H19" s="237">
        <v>50</v>
      </c>
      <c r="I19" s="237">
        <v>30</v>
      </c>
      <c r="J19" s="278"/>
      <c r="K19" s="275"/>
      <c r="L19" s="308"/>
    </row>
    <row r="20" spans="1:12" s="42" customFormat="1" ht="61.5" customHeight="1" x14ac:dyDescent="0.3">
      <c r="A20" s="66" t="s">
        <v>265</v>
      </c>
      <c r="B20" s="235" t="s">
        <v>260</v>
      </c>
      <c r="C20" s="47" t="s">
        <v>150</v>
      </c>
      <c r="D20" s="280" t="s">
        <v>13</v>
      </c>
      <c r="E20" s="283" t="s">
        <v>14</v>
      </c>
      <c r="F20" s="280" t="s">
        <v>15</v>
      </c>
      <c r="G20" s="277" t="s">
        <v>148</v>
      </c>
      <c r="H20" s="237">
        <v>50</v>
      </c>
      <c r="I20" s="237">
        <v>30</v>
      </c>
      <c r="J20" s="277">
        <v>180</v>
      </c>
      <c r="K20" s="274">
        <v>1</v>
      </c>
      <c r="L20" s="308">
        <f t="shared" si="2"/>
        <v>180</v>
      </c>
    </row>
    <row r="21" spans="1:12" s="42" customFormat="1" ht="61.5" customHeight="1" x14ac:dyDescent="0.3">
      <c r="A21" s="66" t="s">
        <v>266</v>
      </c>
      <c r="B21" s="235" t="s">
        <v>150</v>
      </c>
      <c r="C21" s="47" t="s">
        <v>260</v>
      </c>
      <c r="D21" s="281"/>
      <c r="E21" s="284"/>
      <c r="F21" s="281"/>
      <c r="G21" s="278"/>
      <c r="H21" s="237">
        <v>50</v>
      </c>
      <c r="I21" s="237">
        <v>30</v>
      </c>
      <c r="J21" s="278"/>
      <c r="K21" s="275"/>
      <c r="L21" s="308"/>
    </row>
    <row r="22" spans="1:12" s="42" customFormat="1" ht="58.5" customHeight="1" x14ac:dyDescent="0.3">
      <c r="A22" s="66" t="s">
        <v>270</v>
      </c>
      <c r="B22" s="235" t="s">
        <v>260</v>
      </c>
      <c r="C22" s="47" t="s">
        <v>44</v>
      </c>
      <c r="D22" s="280" t="s">
        <v>13</v>
      </c>
      <c r="E22" s="283" t="s">
        <v>14</v>
      </c>
      <c r="F22" s="280" t="s">
        <v>15</v>
      </c>
      <c r="G22" s="277" t="s">
        <v>148</v>
      </c>
      <c r="H22" s="237">
        <v>50</v>
      </c>
      <c r="I22" s="237">
        <v>30</v>
      </c>
      <c r="J22" s="277">
        <v>170</v>
      </c>
      <c r="K22" s="274">
        <v>1</v>
      </c>
      <c r="L22" s="308">
        <f t="shared" si="2"/>
        <v>170</v>
      </c>
    </row>
    <row r="23" spans="1:12" s="42" customFormat="1" ht="58.5" customHeight="1" x14ac:dyDescent="0.3">
      <c r="A23" s="66" t="s">
        <v>271</v>
      </c>
      <c r="B23" s="235" t="s">
        <v>44</v>
      </c>
      <c r="C23" s="47" t="s">
        <v>260</v>
      </c>
      <c r="D23" s="281"/>
      <c r="E23" s="284"/>
      <c r="F23" s="281"/>
      <c r="G23" s="278"/>
      <c r="H23" s="237">
        <v>50</v>
      </c>
      <c r="I23" s="237">
        <v>30</v>
      </c>
      <c r="J23" s="278"/>
      <c r="K23" s="275"/>
      <c r="L23" s="308"/>
    </row>
    <row r="24" spans="1:12" s="42" customFormat="1" ht="61.5" customHeight="1" x14ac:dyDescent="0.3">
      <c r="A24" s="66" t="s">
        <v>272</v>
      </c>
      <c r="B24" s="235" t="s">
        <v>260</v>
      </c>
      <c r="C24" s="47" t="s">
        <v>29</v>
      </c>
      <c r="D24" s="280" t="s">
        <v>13</v>
      </c>
      <c r="E24" s="283" t="s">
        <v>14</v>
      </c>
      <c r="F24" s="280" t="s">
        <v>15</v>
      </c>
      <c r="G24" s="277" t="s">
        <v>148</v>
      </c>
      <c r="H24" s="237">
        <v>50</v>
      </c>
      <c r="I24" s="237">
        <v>30</v>
      </c>
      <c r="J24" s="277">
        <v>1000</v>
      </c>
      <c r="K24" s="274">
        <v>1</v>
      </c>
      <c r="L24" s="308">
        <f t="shared" si="2"/>
        <v>1000</v>
      </c>
    </row>
    <row r="25" spans="1:12" s="42" customFormat="1" ht="59.25" customHeight="1" x14ac:dyDescent="0.3">
      <c r="A25" s="66" t="s">
        <v>273</v>
      </c>
      <c r="B25" s="235" t="s">
        <v>29</v>
      </c>
      <c r="C25" s="47" t="s">
        <v>260</v>
      </c>
      <c r="D25" s="281"/>
      <c r="E25" s="284"/>
      <c r="F25" s="281"/>
      <c r="G25" s="278"/>
      <c r="H25" s="237">
        <v>50</v>
      </c>
      <c r="I25" s="237">
        <v>30</v>
      </c>
      <c r="J25" s="278"/>
      <c r="K25" s="275"/>
      <c r="L25" s="308"/>
    </row>
    <row r="26" spans="1:12" s="42" customFormat="1" ht="52.5" customHeight="1" x14ac:dyDescent="0.3">
      <c r="A26" s="66" t="s">
        <v>274</v>
      </c>
      <c r="B26" s="47" t="s">
        <v>260</v>
      </c>
      <c r="C26" s="235" t="s">
        <v>267</v>
      </c>
      <c r="D26" s="286" t="s">
        <v>13</v>
      </c>
      <c r="E26" s="287" t="s">
        <v>14</v>
      </c>
      <c r="F26" s="286" t="s">
        <v>15</v>
      </c>
      <c r="G26" s="288" t="s">
        <v>148</v>
      </c>
      <c r="H26" s="237">
        <v>50</v>
      </c>
      <c r="I26" s="237">
        <v>30</v>
      </c>
      <c r="J26" s="288">
        <v>160</v>
      </c>
      <c r="K26" s="308">
        <v>1</v>
      </c>
      <c r="L26" s="308">
        <f t="shared" ref="L26" si="3">J26*K26</f>
        <v>160</v>
      </c>
    </row>
    <row r="27" spans="1:12" s="42" customFormat="1" ht="52.5" customHeight="1" thickBot="1" x14ac:dyDescent="0.35">
      <c r="A27" s="78" t="s">
        <v>275</v>
      </c>
      <c r="B27" s="239" t="s">
        <v>267</v>
      </c>
      <c r="C27" s="49" t="s">
        <v>260</v>
      </c>
      <c r="D27" s="311"/>
      <c r="E27" s="312"/>
      <c r="F27" s="311"/>
      <c r="G27" s="313"/>
      <c r="H27" s="238">
        <v>50</v>
      </c>
      <c r="I27" s="238">
        <v>30</v>
      </c>
      <c r="J27" s="313"/>
      <c r="K27" s="314"/>
      <c r="L27" s="314"/>
    </row>
  </sheetData>
  <mergeCells count="84">
    <mergeCell ref="A1:L1"/>
    <mergeCell ref="A2:L2"/>
    <mergeCell ref="A4:A5"/>
    <mergeCell ref="B4:F4"/>
    <mergeCell ref="G4:G5"/>
    <mergeCell ref="H4:H5"/>
    <mergeCell ref="I4:I5"/>
    <mergeCell ref="J4:J5"/>
    <mergeCell ref="K4:K5"/>
    <mergeCell ref="L4:L5"/>
    <mergeCell ref="L6:L7"/>
    <mergeCell ref="D8:D9"/>
    <mergeCell ref="E8:E9"/>
    <mergeCell ref="F8:F9"/>
    <mergeCell ref="J8:J9"/>
    <mergeCell ref="K8:K9"/>
    <mergeCell ref="L8:L9"/>
    <mergeCell ref="D6:D7"/>
    <mergeCell ref="E6:E7"/>
    <mergeCell ref="F6:F7"/>
    <mergeCell ref="J6:J7"/>
    <mergeCell ref="K6:K7"/>
    <mergeCell ref="K12:K13"/>
    <mergeCell ref="L12:L13"/>
    <mergeCell ref="D10:D11"/>
    <mergeCell ref="E10:E11"/>
    <mergeCell ref="F10:F11"/>
    <mergeCell ref="J10:J11"/>
    <mergeCell ref="K10:K11"/>
    <mergeCell ref="L10:L11"/>
    <mergeCell ref="D12:D13"/>
    <mergeCell ref="E12:E13"/>
    <mergeCell ref="F12:F13"/>
    <mergeCell ref="G12:G13"/>
    <mergeCell ref="J12:J13"/>
    <mergeCell ref="D14:D15"/>
    <mergeCell ref="E14:E15"/>
    <mergeCell ref="F14:F15"/>
    <mergeCell ref="G14:G15"/>
    <mergeCell ref="J14:J15"/>
    <mergeCell ref="K14:K15"/>
    <mergeCell ref="L14:L15"/>
    <mergeCell ref="L16:L17"/>
    <mergeCell ref="D18:D19"/>
    <mergeCell ref="E18:E19"/>
    <mergeCell ref="F18:F19"/>
    <mergeCell ref="G18:G19"/>
    <mergeCell ref="J18:J19"/>
    <mergeCell ref="K18:K19"/>
    <mergeCell ref="L18:L19"/>
    <mergeCell ref="D16:D17"/>
    <mergeCell ref="E16:E17"/>
    <mergeCell ref="F16:F17"/>
    <mergeCell ref="G16:G17"/>
    <mergeCell ref="J16:J17"/>
    <mergeCell ref="K16:K17"/>
    <mergeCell ref="K20:K21"/>
    <mergeCell ref="L20:L21"/>
    <mergeCell ref="D22:D23"/>
    <mergeCell ref="E22:E23"/>
    <mergeCell ref="F22:F23"/>
    <mergeCell ref="G22:G23"/>
    <mergeCell ref="J22:J23"/>
    <mergeCell ref="K22:K23"/>
    <mergeCell ref="L22:L23"/>
    <mergeCell ref="D20:D21"/>
    <mergeCell ref="E20:E21"/>
    <mergeCell ref="F20:F21"/>
    <mergeCell ref="G20:G21"/>
    <mergeCell ref="J20:J21"/>
    <mergeCell ref="L24:L25"/>
    <mergeCell ref="D26:D27"/>
    <mergeCell ref="E26:E27"/>
    <mergeCell ref="F26:F27"/>
    <mergeCell ref="G26:G27"/>
    <mergeCell ref="J26:J27"/>
    <mergeCell ref="K26:K27"/>
    <mergeCell ref="L26:L27"/>
    <mergeCell ref="D24:D25"/>
    <mergeCell ref="E24:E25"/>
    <mergeCell ref="F24:F25"/>
    <mergeCell ref="G24:G25"/>
    <mergeCell ref="J24:J25"/>
    <mergeCell ref="K24:K25"/>
  </mergeCells>
  <printOptions horizontalCentered="1"/>
  <pageMargins left="0.31496062992125984" right="0.31496062992125984" top="0.51181102362204722" bottom="0.55118110236220474" header="0.11811023622047245" footer="0.11811023622047245"/>
  <pageSetup paperSize="9" scale="24" orientation="landscape" r:id="rId1"/>
  <headerFooter>
    <oddHeader>&amp;L&amp;14&amp;F&amp;C&amp;14&amp;A</oddHead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K21"/>
  <sheetViews>
    <sheetView view="pageBreakPreview" zoomScale="70" zoomScaleNormal="85" zoomScaleSheetLayoutView="70" workbookViewId="0">
      <selection activeCell="D6" sqref="D6:D7"/>
    </sheetView>
  </sheetViews>
  <sheetFormatPr baseColWidth="10" defaultColWidth="8.88671875" defaultRowHeight="13.8" x14ac:dyDescent="0.25"/>
  <cols>
    <col min="1" max="1" width="22.6640625" style="2" customWidth="1"/>
    <col min="2" max="3" width="22.6640625" style="1" customWidth="1"/>
    <col min="4" max="4" width="24.33203125" style="1" customWidth="1"/>
    <col min="5" max="5" width="26" style="1" customWidth="1"/>
    <col min="6" max="6" width="25.33203125" style="1" customWidth="1"/>
    <col min="7" max="7" width="33.6640625" style="1" customWidth="1"/>
    <col min="8" max="8" width="21" style="1" customWidth="1"/>
    <col min="9" max="9" width="20.88671875" style="1" customWidth="1"/>
    <col min="10" max="10" width="19.88671875" style="1" customWidth="1"/>
    <col min="11" max="11" width="27" style="1" customWidth="1"/>
    <col min="12" max="16384" width="8.88671875" style="1"/>
  </cols>
  <sheetData>
    <row r="1" spans="1:11" ht="186.6" customHeight="1" thickBot="1" x14ac:dyDescent="0.3">
      <c r="A1" s="291" t="s">
        <v>613</v>
      </c>
      <c r="B1" s="292"/>
      <c r="C1" s="292"/>
      <c r="D1" s="292"/>
      <c r="E1" s="292"/>
      <c r="F1" s="292"/>
      <c r="G1" s="292"/>
      <c r="H1" s="292"/>
      <c r="I1" s="292"/>
      <c r="J1" s="292"/>
      <c r="K1" s="293"/>
    </row>
    <row r="2" spans="1:11" ht="27.75" customHeight="1" thickBot="1" x14ac:dyDescent="0.3">
      <c r="A2" s="294" t="s">
        <v>0</v>
      </c>
      <c r="B2" s="295"/>
      <c r="C2" s="295"/>
      <c r="D2" s="295"/>
      <c r="E2" s="295"/>
      <c r="F2" s="295"/>
      <c r="G2" s="295"/>
      <c r="H2" s="295"/>
      <c r="I2" s="295"/>
      <c r="J2" s="295"/>
      <c r="K2" s="296"/>
    </row>
    <row r="3" spans="1:11" ht="18" thickBot="1" x14ac:dyDescent="0.35">
      <c r="A3" s="6"/>
      <c r="B3" s="4"/>
      <c r="C3" s="4"/>
      <c r="D3" s="4"/>
      <c r="E3" s="4"/>
      <c r="F3" s="4"/>
      <c r="G3" s="4"/>
      <c r="H3" s="4"/>
      <c r="I3" s="4"/>
      <c r="J3" s="4"/>
      <c r="K3" s="4"/>
    </row>
    <row r="4" spans="1:11" s="8" customFormat="1" ht="45.75" customHeight="1" thickBot="1" x14ac:dyDescent="0.4">
      <c r="A4" s="297" t="s">
        <v>597</v>
      </c>
      <c r="B4" s="299" t="s">
        <v>1</v>
      </c>
      <c r="C4" s="299"/>
      <c r="D4" s="299"/>
      <c r="E4" s="299"/>
      <c r="F4" s="300"/>
      <c r="G4" s="297" t="s">
        <v>282</v>
      </c>
      <c r="H4" s="297" t="s">
        <v>3</v>
      </c>
      <c r="I4" s="302" t="s">
        <v>336</v>
      </c>
      <c r="J4" s="297" t="s">
        <v>160</v>
      </c>
      <c r="K4" s="306" t="s">
        <v>146</v>
      </c>
    </row>
    <row r="5" spans="1:11" s="8" customFormat="1" ht="59.4" customHeight="1" thickBot="1" x14ac:dyDescent="0.4">
      <c r="A5" s="301"/>
      <c r="B5" s="250" t="s">
        <v>5</v>
      </c>
      <c r="C5" s="250" t="s">
        <v>6</v>
      </c>
      <c r="D5" s="250" t="s">
        <v>7</v>
      </c>
      <c r="E5" s="250" t="s">
        <v>8</v>
      </c>
      <c r="F5" s="250" t="s">
        <v>9</v>
      </c>
      <c r="G5" s="301"/>
      <c r="H5" s="301"/>
      <c r="I5" s="303"/>
      <c r="J5" s="301"/>
      <c r="K5" s="307"/>
    </row>
    <row r="6" spans="1:11" s="15" customFormat="1" ht="69.75" customHeight="1" x14ac:dyDescent="0.3">
      <c r="A6" s="326" t="s">
        <v>287</v>
      </c>
      <c r="B6" s="48" t="s">
        <v>277</v>
      </c>
      <c r="C6" s="48" t="s">
        <v>278</v>
      </c>
      <c r="D6" s="320" t="s">
        <v>15</v>
      </c>
      <c r="E6" s="322" t="s">
        <v>16</v>
      </c>
      <c r="F6" s="320" t="s">
        <v>15</v>
      </c>
      <c r="G6" s="328" t="s">
        <v>283</v>
      </c>
      <c r="H6" s="330">
        <v>50</v>
      </c>
      <c r="I6" s="332" t="s">
        <v>36</v>
      </c>
      <c r="J6" s="333">
        <v>20</v>
      </c>
      <c r="K6" s="318">
        <v>12</v>
      </c>
    </row>
    <row r="7" spans="1:11" s="15" customFormat="1" ht="91.5" customHeight="1" x14ac:dyDescent="0.3">
      <c r="A7" s="327"/>
      <c r="B7" s="47" t="s">
        <v>278</v>
      </c>
      <c r="C7" s="47" t="s">
        <v>277</v>
      </c>
      <c r="D7" s="321"/>
      <c r="E7" s="323"/>
      <c r="F7" s="321"/>
      <c r="G7" s="329"/>
      <c r="H7" s="331"/>
      <c r="I7" s="281"/>
      <c r="J7" s="334"/>
      <c r="K7" s="319"/>
    </row>
    <row r="8" spans="1:11" s="42" customFormat="1" ht="73.5" customHeight="1" x14ac:dyDescent="0.3">
      <c r="A8" s="335" t="s">
        <v>288</v>
      </c>
      <c r="B8" s="47" t="s">
        <v>277</v>
      </c>
      <c r="C8" s="251" t="s">
        <v>277</v>
      </c>
      <c r="D8" s="286" t="s">
        <v>15</v>
      </c>
      <c r="E8" s="315" t="s">
        <v>16</v>
      </c>
      <c r="F8" s="286" t="s">
        <v>15</v>
      </c>
      <c r="G8" s="337" t="s">
        <v>594</v>
      </c>
      <c r="H8" s="280">
        <v>58</v>
      </c>
      <c r="I8" s="280" t="s">
        <v>36</v>
      </c>
      <c r="J8" s="288">
        <v>20</v>
      </c>
      <c r="K8" s="308">
        <v>12</v>
      </c>
    </row>
    <row r="9" spans="1:11" s="42" customFormat="1" ht="94.2" customHeight="1" x14ac:dyDescent="0.3">
      <c r="A9" s="336"/>
      <c r="B9" s="251" t="s">
        <v>277</v>
      </c>
      <c r="C9" s="47" t="s">
        <v>277</v>
      </c>
      <c r="D9" s="286"/>
      <c r="E9" s="287"/>
      <c r="F9" s="286"/>
      <c r="G9" s="338"/>
      <c r="H9" s="281"/>
      <c r="I9" s="281"/>
      <c r="J9" s="288"/>
      <c r="K9" s="308"/>
    </row>
    <row r="10" spans="1:11" s="42" customFormat="1" ht="63" customHeight="1" x14ac:dyDescent="0.3">
      <c r="A10" s="339" t="s">
        <v>289</v>
      </c>
      <c r="B10" s="47" t="s">
        <v>277</v>
      </c>
      <c r="C10" s="251" t="s">
        <v>279</v>
      </c>
      <c r="D10" s="286" t="s">
        <v>15</v>
      </c>
      <c r="E10" s="315" t="s">
        <v>16</v>
      </c>
      <c r="F10" s="286" t="s">
        <v>15</v>
      </c>
      <c r="G10" s="277" t="s">
        <v>284</v>
      </c>
      <c r="H10" s="280">
        <v>50</v>
      </c>
      <c r="I10" s="280" t="s">
        <v>36</v>
      </c>
      <c r="J10" s="288">
        <v>30</v>
      </c>
      <c r="K10" s="308">
        <v>12</v>
      </c>
    </row>
    <row r="11" spans="1:11" s="42" customFormat="1" ht="63.75" customHeight="1" x14ac:dyDescent="0.3">
      <c r="A11" s="327"/>
      <c r="B11" s="251" t="s">
        <v>279</v>
      </c>
      <c r="C11" s="47" t="s">
        <v>277</v>
      </c>
      <c r="D11" s="286"/>
      <c r="E11" s="287"/>
      <c r="F11" s="286"/>
      <c r="G11" s="278"/>
      <c r="H11" s="281"/>
      <c r="I11" s="281"/>
      <c r="J11" s="288"/>
      <c r="K11" s="308"/>
    </row>
    <row r="12" spans="1:11" s="42" customFormat="1" ht="59.25" customHeight="1" x14ac:dyDescent="0.3">
      <c r="A12" s="339" t="s">
        <v>290</v>
      </c>
      <c r="B12" s="47" t="s">
        <v>277</v>
      </c>
      <c r="C12" s="251" t="s">
        <v>279</v>
      </c>
      <c r="D12" s="286" t="s">
        <v>15</v>
      </c>
      <c r="E12" s="315" t="s">
        <v>16</v>
      </c>
      <c r="F12" s="286" t="s">
        <v>15</v>
      </c>
      <c r="G12" s="288" t="s">
        <v>285</v>
      </c>
      <c r="H12" s="280">
        <v>50</v>
      </c>
      <c r="I12" s="280" t="s">
        <v>36</v>
      </c>
      <c r="J12" s="288">
        <v>30</v>
      </c>
      <c r="K12" s="308">
        <v>12</v>
      </c>
    </row>
    <row r="13" spans="1:11" s="42" customFormat="1" ht="61.5" customHeight="1" x14ac:dyDescent="0.3">
      <c r="A13" s="327"/>
      <c r="B13" s="251" t="s">
        <v>279</v>
      </c>
      <c r="C13" s="47" t="s">
        <v>277</v>
      </c>
      <c r="D13" s="286"/>
      <c r="E13" s="287"/>
      <c r="F13" s="286"/>
      <c r="G13" s="288"/>
      <c r="H13" s="281"/>
      <c r="I13" s="281"/>
      <c r="J13" s="288"/>
      <c r="K13" s="308"/>
    </row>
    <row r="14" spans="1:11" s="42" customFormat="1" ht="95.25" customHeight="1" x14ac:dyDescent="0.3">
      <c r="A14" s="339" t="s">
        <v>291</v>
      </c>
      <c r="B14" s="251" t="s">
        <v>277</v>
      </c>
      <c r="C14" s="47" t="s">
        <v>277</v>
      </c>
      <c r="D14" s="280" t="s">
        <v>15</v>
      </c>
      <c r="E14" s="337" t="s">
        <v>16</v>
      </c>
      <c r="F14" s="280" t="s">
        <v>15</v>
      </c>
      <c r="G14" s="337" t="s">
        <v>595</v>
      </c>
      <c r="H14" s="280">
        <v>55</v>
      </c>
      <c r="I14" s="280" t="s">
        <v>36</v>
      </c>
      <c r="J14" s="277">
        <v>20</v>
      </c>
      <c r="K14" s="274">
        <v>12</v>
      </c>
    </row>
    <row r="15" spans="1:11" s="42" customFormat="1" ht="91.5" customHeight="1" x14ac:dyDescent="0.3">
      <c r="A15" s="327"/>
      <c r="B15" s="251" t="s">
        <v>277</v>
      </c>
      <c r="C15" s="47" t="s">
        <v>277</v>
      </c>
      <c r="D15" s="281"/>
      <c r="E15" s="284"/>
      <c r="F15" s="281"/>
      <c r="G15" s="338"/>
      <c r="H15" s="281"/>
      <c r="I15" s="281"/>
      <c r="J15" s="278"/>
      <c r="K15" s="275"/>
    </row>
    <row r="16" spans="1:11" s="42" customFormat="1" ht="66.75" customHeight="1" x14ac:dyDescent="0.3">
      <c r="A16" s="340" t="s">
        <v>292</v>
      </c>
      <c r="B16" s="251" t="s">
        <v>277</v>
      </c>
      <c r="C16" s="47" t="s">
        <v>280</v>
      </c>
      <c r="D16" s="280" t="s">
        <v>15</v>
      </c>
      <c r="E16" s="337" t="s">
        <v>16</v>
      </c>
      <c r="F16" s="280" t="s">
        <v>15</v>
      </c>
      <c r="G16" s="277" t="s">
        <v>580</v>
      </c>
      <c r="H16" s="280">
        <v>50</v>
      </c>
      <c r="I16" s="280" t="s">
        <v>36</v>
      </c>
      <c r="J16" s="277">
        <v>100</v>
      </c>
      <c r="K16" s="274">
        <v>12</v>
      </c>
    </row>
    <row r="17" spans="1:11" s="42" customFormat="1" ht="63" customHeight="1" x14ac:dyDescent="0.3">
      <c r="A17" s="341"/>
      <c r="B17" s="251" t="s">
        <v>281</v>
      </c>
      <c r="C17" s="47" t="s">
        <v>277</v>
      </c>
      <c r="D17" s="281"/>
      <c r="E17" s="284"/>
      <c r="F17" s="281"/>
      <c r="G17" s="278"/>
      <c r="H17" s="281"/>
      <c r="I17" s="281"/>
      <c r="J17" s="278"/>
      <c r="K17" s="275"/>
    </row>
    <row r="18" spans="1:11" s="42" customFormat="1" ht="49.5" customHeight="1" x14ac:dyDescent="0.3">
      <c r="A18" s="339" t="s">
        <v>293</v>
      </c>
      <c r="B18" s="251" t="s">
        <v>277</v>
      </c>
      <c r="C18" s="47" t="s">
        <v>280</v>
      </c>
      <c r="D18" s="280" t="s">
        <v>15</v>
      </c>
      <c r="E18" s="337" t="s">
        <v>16</v>
      </c>
      <c r="F18" s="280" t="s">
        <v>15</v>
      </c>
      <c r="G18" s="277" t="s">
        <v>580</v>
      </c>
      <c r="H18" s="280">
        <v>9</v>
      </c>
      <c r="I18" s="280" t="s">
        <v>36</v>
      </c>
      <c r="J18" s="277">
        <v>100</v>
      </c>
      <c r="K18" s="274">
        <v>52</v>
      </c>
    </row>
    <row r="19" spans="1:11" s="42" customFormat="1" ht="51" customHeight="1" x14ac:dyDescent="0.3">
      <c r="A19" s="327"/>
      <c r="B19" s="251" t="s">
        <v>281</v>
      </c>
      <c r="C19" s="47" t="s">
        <v>277</v>
      </c>
      <c r="D19" s="281"/>
      <c r="E19" s="284"/>
      <c r="F19" s="281"/>
      <c r="G19" s="278"/>
      <c r="H19" s="281"/>
      <c r="I19" s="281"/>
      <c r="J19" s="278"/>
      <c r="K19" s="275"/>
    </row>
    <row r="20" spans="1:11" s="42" customFormat="1" ht="61.5" customHeight="1" x14ac:dyDescent="0.3">
      <c r="A20" s="339" t="s">
        <v>294</v>
      </c>
      <c r="B20" s="251" t="s">
        <v>277</v>
      </c>
      <c r="C20" s="47" t="s">
        <v>286</v>
      </c>
      <c r="D20" s="280" t="s">
        <v>15</v>
      </c>
      <c r="E20" s="337" t="s">
        <v>16</v>
      </c>
      <c r="F20" s="280" t="s">
        <v>13</v>
      </c>
      <c r="G20" s="277" t="s">
        <v>596</v>
      </c>
      <c r="H20" s="280">
        <v>9</v>
      </c>
      <c r="I20" s="280" t="s">
        <v>36</v>
      </c>
      <c r="J20" s="277">
        <v>80</v>
      </c>
      <c r="K20" s="274">
        <v>720</v>
      </c>
    </row>
    <row r="21" spans="1:11" s="42" customFormat="1" ht="61.5" customHeight="1" x14ac:dyDescent="0.3">
      <c r="A21" s="327"/>
      <c r="B21" s="251" t="s">
        <v>286</v>
      </c>
      <c r="C21" s="47" t="s">
        <v>277</v>
      </c>
      <c r="D21" s="281"/>
      <c r="E21" s="284"/>
      <c r="F21" s="281"/>
      <c r="G21" s="278"/>
      <c r="H21" s="281"/>
      <c r="I21" s="281"/>
      <c r="J21" s="278"/>
      <c r="K21" s="275"/>
    </row>
  </sheetData>
  <mergeCells count="81">
    <mergeCell ref="I20:I21"/>
    <mergeCell ref="J20:J21"/>
    <mergeCell ref="K20:K21"/>
    <mergeCell ref="A20:A21"/>
    <mergeCell ref="D20:D21"/>
    <mergeCell ref="E20:E21"/>
    <mergeCell ref="F20:F21"/>
    <mergeCell ref="G20:G21"/>
    <mergeCell ref="H20:H21"/>
    <mergeCell ref="I18:I19"/>
    <mergeCell ref="J18:J19"/>
    <mergeCell ref="K18:K19"/>
    <mergeCell ref="A18:A19"/>
    <mergeCell ref="D18:D19"/>
    <mergeCell ref="E18:E19"/>
    <mergeCell ref="F18:F19"/>
    <mergeCell ref="G18:G19"/>
    <mergeCell ref="H18:H19"/>
    <mergeCell ref="I16:I17"/>
    <mergeCell ref="J16:J17"/>
    <mergeCell ref="K16:K17"/>
    <mergeCell ref="A16:A17"/>
    <mergeCell ref="D16:D17"/>
    <mergeCell ref="E16:E17"/>
    <mergeCell ref="F16:F17"/>
    <mergeCell ref="G16:G17"/>
    <mergeCell ref="H16:H17"/>
    <mergeCell ref="I14:I15"/>
    <mergeCell ref="J14:J15"/>
    <mergeCell ref="K14:K15"/>
    <mergeCell ref="A14:A15"/>
    <mergeCell ref="D14:D15"/>
    <mergeCell ref="E14:E15"/>
    <mergeCell ref="F14:F15"/>
    <mergeCell ref="G14:G15"/>
    <mergeCell ref="H14:H15"/>
    <mergeCell ref="I12:I13"/>
    <mergeCell ref="J12:J13"/>
    <mergeCell ref="K12:K13"/>
    <mergeCell ref="A12:A13"/>
    <mergeCell ref="D12:D13"/>
    <mergeCell ref="E12:E13"/>
    <mergeCell ref="F12:F13"/>
    <mergeCell ref="G12:G13"/>
    <mergeCell ref="H12:H13"/>
    <mergeCell ref="H10:H11"/>
    <mergeCell ref="A8:A9"/>
    <mergeCell ref="D8:D9"/>
    <mergeCell ref="E8:E9"/>
    <mergeCell ref="F8:F9"/>
    <mergeCell ref="G8:G9"/>
    <mergeCell ref="H8:H9"/>
    <mergeCell ref="A10:A11"/>
    <mergeCell ref="D10:D11"/>
    <mergeCell ref="E10:E11"/>
    <mergeCell ref="F10:F11"/>
    <mergeCell ref="G10:G11"/>
    <mergeCell ref="I10:I11"/>
    <mergeCell ref="J10:J11"/>
    <mergeCell ref="K10:K11"/>
    <mergeCell ref="K6:K7"/>
    <mergeCell ref="K4:K5"/>
    <mergeCell ref="I8:I9"/>
    <mergeCell ref="J8:J9"/>
    <mergeCell ref="K8:K9"/>
    <mergeCell ref="A1:K1"/>
    <mergeCell ref="A6:A7"/>
    <mergeCell ref="D6:D7"/>
    <mergeCell ref="E6:E7"/>
    <mergeCell ref="F6:F7"/>
    <mergeCell ref="G6:G7"/>
    <mergeCell ref="H6:H7"/>
    <mergeCell ref="A2:K2"/>
    <mergeCell ref="A4:A5"/>
    <mergeCell ref="B4:F4"/>
    <mergeCell ref="G4:G5"/>
    <mergeCell ref="H4:H5"/>
    <mergeCell ref="I4:I5"/>
    <mergeCell ref="J4:J5"/>
    <mergeCell ref="I6:I7"/>
    <mergeCell ref="J6:J7"/>
  </mergeCells>
  <printOptions horizontalCentered="1"/>
  <pageMargins left="0.31496062992125984" right="0.31496062992125984" top="0.51181102362204722" bottom="0.55118110236220474" header="0.11811023622047245" footer="0.11811023622047245"/>
  <pageSetup paperSize="9" scale="28" orientation="landscape" r:id="rId1"/>
  <headerFooter>
    <oddHeader>&amp;L&amp;14&amp;F&amp;C&amp;14&amp;A</oddHeader>
    <oddFooter>&amp;R&amp;P/&amp;N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L32"/>
  <sheetViews>
    <sheetView view="pageBreakPreview" zoomScale="70" zoomScaleNormal="85" zoomScaleSheetLayoutView="70" workbookViewId="0">
      <selection activeCell="B4" sqref="B4:F4"/>
    </sheetView>
  </sheetViews>
  <sheetFormatPr baseColWidth="10" defaultColWidth="8.88671875" defaultRowHeight="13.8" x14ac:dyDescent="0.25"/>
  <cols>
    <col min="1" max="1" width="22.6640625" style="2" customWidth="1"/>
    <col min="2" max="6" width="22.6640625" style="1" customWidth="1"/>
    <col min="7" max="7" width="30.5546875" style="1" customWidth="1"/>
    <col min="8" max="8" width="29.5546875" style="1" customWidth="1"/>
    <col min="9" max="9" width="28.6640625" style="1" customWidth="1"/>
    <col min="10" max="10" width="23.44140625" style="1" customWidth="1"/>
    <col min="11" max="11" width="27" style="3" customWidth="1"/>
    <col min="12" max="12" width="24" style="3" customWidth="1"/>
    <col min="13" max="16384" width="8.88671875" style="1"/>
  </cols>
  <sheetData>
    <row r="1" spans="1:12" ht="187.2" customHeight="1" thickBot="1" x14ac:dyDescent="0.3">
      <c r="A1" s="359" t="s">
        <v>614</v>
      </c>
      <c r="B1" s="360"/>
      <c r="C1" s="360"/>
      <c r="D1" s="360"/>
      <c r="E1" s="360"/>
      <c r="F1" s="360"/>
      <c r="G1" s="360"/>
      <c r="H1" s="360"/>
      <c r="I1" s="360"/>
      <c r="J1" s="360"/>
      <c r="K1" s="360"/>
      <c r="L1" s="361"/>
    </row>
    <row r="2" spans="1:12" ht="27.75"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2" s="8" customFormat="1" ht="45.75" customHeight="1" thickBot="1" x14ac:dyDescent="0.4">
      <c r="A5" s="301"/>
      <c r="B5" s="215" t="s">
        <v>5</v>
      </c>
      <c r="C5" s="215" t="s">
        <v>6</v>
      </c>
      <c r="D5" s="215" t="s">
        <v>7</v>
      </c>
      <c r="E5" s="215" t="s">
        <v>8</v>
      </c>
      <c r="F5" s="215" t="s">
        <v>9</v>
      </c>
      <c r="G5" s="301"/>
      <c r="H5" s="301"/>
      <c r="I5" s="303"/>
      <c r="J5" s="301"/>
      <c r="K5" s="307"/>
      <c r="L5" s="307"/>
    </row>
    <row r="6" spans="1:12" s="4" customFormat="1" ht="58.5" customHeight="1" x14ac:dyDescent="0.3">
      <c r="A6" s="76" t="s">
        <v>38</v>
      </c>
      <c r="B6" s="51" t="s">
        <v>297</v>
      </c>
      <c r="C6" s="51" t="s">
        <v>26</v>
      </c>
      <c r="D6" s="332" t="s">
        <v>13</v>
      </c>
      <c r="E6" s="356" t="s">
        <v>14</v>
      </c>
      <c r="F6" s="357" t="s">
        <v>13</v>
      </c>
      <c r="G6" s="220" t="s">
        <v>32</v>
      </c>
      <c r="H6" s="357">
        <v>300</v>
      </c>
      <c r="I6" s="357">
        <v>30</v>
      </c>
      <c r="J6" s="358">
        <v>850</v>
      </c>
      <c r="K6" s="347">
        <v>1</v>
      </c>
      <c r="L6" s="308">
        <f>J6*K6</f>
        <v>850</v>
      </c>
    </row>
    <row r="7" spans="1:12" s="4" customFormat="1" ht="87.75" customHeight="1" x14ac:dyDescent="0.3">
      <c r="A7" s="74" t="s">
        <v>39</v>
      </c>
      <c r="B7" s="222" t="s">
        <v>26</v>
      </c>
      <c r="C7" s="222" t="s">
        <v>296</v>
      </c>
      <c r="D7" s="281"/>
      <c r="E7" s="284"/>
      <c r="F7" s="349"/>
      <c r="G7" s="221" t="s">
        <v>34</v>
      </c>
      <c r="H7" s="349"/>
      <c r="I7" s="349"/>
      <c r="J7" s="355"/>
      <c r="K7" s="347"/>
      <c r="L7" s="308"/>
    </row>
    <row r="8" spans="1:12" s="41" customFormat="1" ht="52.5" customHeight="1" x14ac:dyDescent="0.3">
      <c r="A8" s="61" t="s">
        <v>42</v>
      </c>
      <c r="B8" s="216" t="s">
        <v>298</v>
      </c>
      <c r="C8" s="216" t="s">
        <v>252</v>
      </c>
      <c r="D8" s="280" t="s">
        <v>295</v>
      </c>
      <c r="E8" s="283" t="s">
        <v>14</v>
      </c>
      <c r="F8" s="280" t="s">
        <v>13</v>
      </c>
      <c r="G8" s="217" t="s">
        <v>32</v>
      </c>
      <c r="H8" s="280">
        <v>20</v>
      </c>
      <c r="I8" s="280">
        <v>30</v>
      </c>
      <c r="J8" s="342">
        <v>1250</v>
      </c>
      <c r="K8" s="308">
        <v>1</v>
      </c>
      <c r="L8" s="308">
        <f>J8*K8</f>
        <v>1250</v>
      </c>
    </row>
    <row r="9" spans="1:12" s="41" customFormat="1" ht="88.5" customHeight="1" x14ac:dyDescent="0.3">
      <c r="A9" s="61" t="s">
        <v>43</v>
      </c>
      <c r="B9" s="216" t="s">
        <v>252</v>
      </c>
      <c r="C9" s="216" t="s">
        <v>296</v>
      </c>
      <c r="D9" s="281"/>
      <c r="E9" s="284"/>
      <c r="F9" s="281"/>
      <c r="G9" s="217" t="s">
        <v>34</v>
      </c>
      <c r="H9" s="281"/>
      <c r="I9" s="281"/>
      <c r="J9" s="346"/>
      <c r="K9" s="308"/>
      <c r="L9" s="308"/>
    </row>
    <row r="10" spans="1:12" s="4" customFormat="1" ht="52.5" customHeight="1" x14ac:dyDescent="0.3">
      <c r="A10" s="74" t="s">
        <v>45</v>
      </c>
      <c r="B10" s="222" t="s">
        <v>40</v>
      </c>
      <c r="C10" s="222" t="s">
        <v>26</v>
      </c>
      <c r="D10" s="348" t="s">
        <v>13</v>
      </c>
      <c r="E10" s="350" t="s">
        <v>14</v>
      </c>
      <c r="F10" s="348" t="s">
        <v>13</v>
      </c>
      <c r="G10" s="223" t="s">
        <v>32</v>
      </c>
      <c r="H10" s="348">
        <v>300</v>
      </c>
      <c r="I10" s="348">
        <v>30</v>
      </c>
      <c r="J10" s="354">
        <v>820</v>
      </c>
      <c r="K10" s="347">
        <v>1</v>
      </c>
      <c r="L10" s="347">
        <f>J10*K10</f>
        <v>820</v>
      </c>
    </row>
    <row r="11" spans="1:12" s="4" customFormat="1" ht="90" customHeight="1" x14ac:dyDescent="0.3">
      <c r="A11" s="74" t="s">
        <v>46</v>
      </c>
      <c r="B11" s="222" t="s">
        <v>26</v>
      </c>
      <c r="C11" s="222" t="s">
        <v>40</v>
      </c>
      <c r="D11" s="349"/>
      <c r="E11" s="351"/>
      <c r="F11" s="349"/>
      <c r="G11" s="219" t="s">
        <v>34</v>
      </c>
      <c r="H11" s="349"/>
      <c r="I11" s="349"/>
      <c r="J11" s="355"/>
      <c r="K11" s="347"/>
      <c r="L11" s="347"/>
    </row>
    <row r="12" spans="1:12" s="43" customFormat="1" ht="52.5" customHeight="1" x14ac:dyDescent="0.3">
      <c r="A12" s="61" t="s">
        <v>47</v>
      </c>
      <c r="B12" s="216" t="s">
        <v>40</v>
      </c>
      <c r="C12" s="216" t="s">
        <v>150</v>
      </c>
      <c r="D12" s="280" t="s">
        <v>13</v>
      </c>
      <c r="E12" s="283" t="s">
        <v>14</v>
      </c>
      <c r="F12" s="280" t="s">
        <v>15</v>
      </c>
      <c r="G12" s="277" t="s">
        <v>16</v>
      </c>
      <c r="H12" s="280">
        <v>110</v>
      </c>
      <c r="I12" s="280">
        <v>30</v>
      </c>
      <c r="J12" s="342">
        <f>275*2</f>
        <v>550</v>
      </c>
      <c r="K12" s="308">
        <v>2</v>
      </c>
      <c r="L12" s="308">
        <f>J12*K12</f>
        <v>1100</v>
      </c>
    </row>
    <row r="13" spans="1:12" s="43" customFormat="1" ht="52.5" customHeight="1" x14ac:dyDescent="0.3">
      <c r="A13" s="61" t="s">
        <v>177</v>
      </c>
      <c r="B13" s="216" t="s">
        <v>150</v>
      </c>
      <c r="C13" s="216" t="s">
        <v>40</v>
      </c>
      <c r="D13" s="281"/>
      <c r="E13" s="284"/>
      <c r="F13" s="281"/>
      <c r="G13" s="278"/>
      <c r="H13" s="281"/>
      <c r="I13" s="281"/>
      <c r="J13" s="346"/>
      <c r="K13" s="308"/>
      <c r="L13" s="308"/>
    </row>
    <row r="14" spans="1:12" s="4" customFormat="1" ht="52.5" customHeight="1" x14ac:dyDescent="0.3">
      <c r="A14" s="74" t="s">
        <v>178</v>
      </c>
      <c r="B14" s="222" t="s">
        <v>40</v>
      </c>
      <c r="C14" s="222" t="s">
        <v>25</v>
      </c>
      <c r="D14" s="348" t="s">
        <v>13</v>
      </c>
      <c r="E14" s="350" t="s">
        <v>14</v>
      </c>
      <c r="F14" s="348" t="s">
        <v>15</v>
      </c>
      <c r="G14" s="352" t="s">
        <v>16</v>
      </c>
      <c r="H14" s="348">
        <v>110</v>
      </c>
      <c r="I14" s="348">
        <v>30</v>
      </c>
      <c r="J14" s="354">
        <f>230*2</f>
        <v>460</v>
      </c>
      <c r="K14" s="347">
        <v>6</v>
      </c>
      <c r="L14" s="347">
        <f>J14*K14</f>
        <v>2760</v>
      </c>
    </row>
    <row r="15" spans="1:12" s="4" customFormat="1" ht="52.5" customHeight="1" x14ac:dyDescent="0.3">
      <c r="A15" s="74" t="s">
        <v>179</v>
      </c>
      <c r="B15" s="222" t="s">
        <v>25</v>
      </c>
      <c r="C15" s="222" t="s">
        <v>40</v>
      </c>
      <c r="D15" s="349"/>
      <c r="E15" s="351"/>
      <c r="F15" s="349"/>
      <c r="G15" s="353"/>
      <c r="H15" s="349"/>
      <c r="I15" s="349"/>
      <c r="J15" s="355"/>
      <c r="K15" s="347"/>
      <c r="L15" s="347"/>
    </row>
    <row r="16" spans="1:12" s="4" customFormat="1" ht="52.5" customHeight="1" x14ac:dyDescent="0.3">
      <c r="A16" s="74" t="s">
        <v>180</v>
      </c>
      <c r="B16" s="222" t="s">
        <v>40</v>
      </c>
      <c r="C16" s="222" t="s">
        <v>44</v>
      </c>
      <c r="D16" s="348" t="s">
        <v>13</v>
      </c>
      <c r="E16" s="350" t="s">
        <v>14</v>
      </c>
      <c r="F16" s="348" t="s">
        <v>15</v>
      </c>
      <c r="G16" s="352" t="s">
        <v>16</v>
      </c>
      <c r="H16" s="348">
        <v>110</v>
      </c>
      <c r="I16" s="348">
        <v>30</v>
      </c>
      <c r="J16" s="354">
        <v>800</v>
      </c>
      <c r="K16" s="347">
        <v>8</v>
      </c>
      <c r="L16" s="347">
        <f>J16*K16</f>
        <v>6400</v>
      </c>
    </row>
    <row r="17" spans="1:12" s="4" customFormat="1" ht="52.5" customHeight="1" x14ac:dyDescent="0.3">
      <c r="A17" s="74" t="s">
        <v>181</v>
      </c>
      <c r="B17" s="222" t="s">
        <v>44</v>
      </c>
      <c r="C17" s="222" t="s">
        <v>40</v>
      </c>
      <c r="D17" s="349"/>
      <c r="E17" s="351"/>
      <c r="F17" s="349"/>
      <c r="G17" s="353"/>
      <c r="H17" s="349"/>
      <c r="I17" s="349"/>
      <c r="J17" s="355"/>
      <c r="K17" s="347"/>
      <c r="L17" s="347"/>
    </row>
    <row r="18" spans="1:12" s="4" customFormat="1" ht="52.5" customHeight="1" x14ac:dyDescent="0.3">
      <c r="A18" s="74" t="s">
        <v>182</v>
      </c>
      <c r="B18" s="222" t="s">
        <v>40</v>
      </c>
      <c r="C18" s="222" t="s">
        <v>29</v>
      </c>
      <c r="D18" s="348" t="s">
        <v>13</v>
      </c>
      <c r="E18" s="350" t="s">
        <v>14</v>
      </c>
      <c r="F18" s="348" t="s">
        <v>15</v>
      </c>
      <c r="G18" s="277"/>
      <c r="H18" s="348">
        <v>50</v>
      </c>
      <c r="I18" s="348">
        <v>30</v>
      </c>
      <c r="J18" s="354">
        <v>600</v>
      </c>
      <c r="K18" s="347">
        <v>2</v>
      </c>
      <c r="L18" s="347">
        <f>J18*K18</f>
        <v>1200</v>
      </c>
    </row>
    <row r="19" spans="1:12" s="4" customFormat="1" ht="52.5" customHeight="1" x14ac:dyDescent="0.3">
      <c r="A19" s="74" t="s">
        <v>183</v>
      </c>
      <c r="B19" s="222" t="s">
        <v>29</v>
      </c>
      <c r="C19" s="222" t="s">
        <v>40</v>
      </c>
      <c r="D19" s="349"/>
      <c r="E19" s="351"/>
      <c r="F19" s="349"/>
      <c r="G19" s="278"/>
      <c r="H19" s="349"/>
      <c r="I19" s="349"/>
      <c r="J19" s="355"/>
      <c r="K19" s="347"/>
      <c r="L19" s="347"/>
    </row>
    <row r="20" spans="1:12" s="41" customFormat="1" ht="52.5" customHeight="1" x14ac:dyDescent="0.3">
      <c r="A20" s="61" t="s">
        <v>213</v>
      </c>
      <c r="B20" s="216" t="s">
        <v>40</v>
      </c>
      <c r="C20" s="216" t="s">
        <v>220</v>
      </c>
      <c r="D20" s="280" t="s">
        <v>13</v>
      </c>
      <c r="E20" s="283" t="s">
        <v>14</v>
      </c>
      <c r="F20" s="280" t="s">
        <v>15</v>
      </c>
      <c r="G20" s="277" t="s">
        <v>16</v>
      </c>
      <c r="H20" s="280">
        <v>110</v>
      </c>
      <c r="I20" s="280">
        <v>30</v>
      </c>
      <c r="J20" s="342">
        <v>1300</v>
      </c>
      <c r="K20" s="308">
        <v>3</v>
      </c>
      <c r="L20" s="308">
        <f>J20*K20</f>
        <v>3900</v>
      </c>
    </row>
    <row r="21" spans="1:12" s="41" customFormat="1" ht="52.5" customHeight="1" x14ac:dyDescent="0.3">
      <c r="A21" s="61" t="s">
        <v>214</v>
      </c>
      <c r="B21" s="216" t="s">
        <v>220</v>
      </c>
      <c r="C21" s="216" t="s">
        <v>40</v>
      </c>
      <c r="D21" s="281"/>
      <c r="E21" s="284"/>
      <c r="F21" s="281"/>
      <c r="G21" s="278"/>
      <c r="H21" s="281"/>
      <c r="I21" s="281"/>
      <c r="J21" s="346"/>
      <c r="K21" s="308"/>
      <c r="L21" s="308"/>
    </row>
    <row r="22" spans="1:12" s="41" customFormat="1" ht="52.5" customHeight="1" x14ac:dyDescent="0.3">
      <c r="A22" s="61" t="s">
        <v>215</v>
      </c>
      <c r="B22" s="216" t="s">
        <v>40</v>
      </c>
      <c r="C22" s="216" t="s">
        <v>28</v>
      </c>
      <c r="D22" s="280" t="s">
        <v>13</v>
      </c>
      <c r="E22" s="283" t="s">
        <v>14</v>
      </c>
      <c r="F22" s="280" t="s">
        <v>15</v>
      </c>
      <c r="G22" s="277" t="s">
        <v>16</v>
      </c>
      <c r="H22" s="280">
        <v>110</v>
      </c>
      <c r="I22" s="280">
        <v>30</v>
      </c>
      <c r="J22" s="342">
        <v>1000</v>
      </c>
      <c r="K22" s="308">
        <v>8</v>
      </c>
      <c r="L22" s="308">
        <f>J22*K22</f>
        <v>8000</v>
      </c>
    </row>
    <row r="23" spans="1:12" s="41" customFormat="1" ht="52.5" customHeight="1" x14ac:dyDescent="0.3">
      <c r="A23" s="61" t="s">
        <v>216</v>
      </c>
      <c r="B23" s="216" t="s">
        <v>28</v>
      </c>
      <c r="C23" s="216" t="s">
        <v>40</v>
      </c>
      <c r="D23" s="281"/>
      <c r="E23" s="284"/>
      <c r="F23" s="281"/>
      <c r="G23" s="278"/>
      <c r="H23" s="281"/>
      <c r="I23" s="281"/>
      <c r="J23" s="346"/>
      <c r="K23" s="308"/>
      <c r="L23" s="308"/>
    </row>
    <row r="24" spans="1:12" s="41" customFormat="1" ht="52.5" customHeight="1" x14ac:dyDescent="0.3">
      <c r="A24" s="61" t="s">
        <v>217</v>
      </c>
      <c r="B24" s="216" t="s">
        <v>40</v>
      </c>
      <c r="C24" s="216" t="s">
        <v>224</v>
      </c>
      <c r="D24" s="280" t="s">
        <v>13</v>
      </c>
      <c r="E24" s="283" t="s">
        <v>14</v>
      </c>
      <c r="F24" s="280" t="s">
        <v>15</v>
      </c>
      <c r="G24" s="277" t="s">
        <v>16</v>
      </c>
      <c r="H24" s="280">
        <v>40</v>
      </c>
      <c r="I24" s="280">
        <v>30</v>
      </c>
      <c r="J24" s="342">
        <v>320</v>
      </c>
      <c r="K24" s="308">
        <v>1</v>
      </c>
      <c r="L24" s="308">
        <f>J24*K24</f>
        <v>320</v>
      </c>
    </row>
    <row r="25" spans="1:12" s="41" customFormat="1" ht="52.5" customHeight="1" x14ac:dyDescent="0.3">
      <c r="A25" s="61" t="s">
        <v>218</v>
      </c>
      <c r="B25" s="216" t="s">
        <v>224</v>
      </c>
      <c r="C25" s="216" t="s">
        <v>40</v>
      </c>
      <c r="D25" s="281"/>
      <c r="E25" s="284"/>
      <c r="F25" s="281"/>
      <c r="G25" s="278"/>
      <c r="H25" s="281"/>
      <c r="I25" s="281"/>
      <c r="J25" s="346"/>
      <c r="K25" s="308"/>
      <c r="L25" s="308"/>
    </row>
    <row r="26" spans="1:12" s="41" customFormat="1" ht="52.5" customHeight="1" x14ac:dyDescent="0.3">
      <c r="A26" s="61" t="s">
        <v>219</v>
      </c>
      <c r="B26" s="216" t="s">
        <v>40</v>
      </c>
      <c r="C26" s="216" t="s">
        <v>591</v>
      </c>
      <c r="D26" s="280" t="s">
        <v>13</v>
      </c>
      <c r="E26" s="283" t="s">
        <v>14</v>
      </c>
      <c r="F26" s="280" t="s">
        <v>15</v>
      </c>
      <c r="G26" s="277" t="s">
        <v>16</v>
      </c>
      <c r="H26" s="280">
        <v>110</v>
      </c>
      <c r="I26" s="280">
        <v>30</v>
      </c>
      <c r="J26" s="342">
        <v>760</v>
      </c>
      <c r="K26" s="344">
        <v>4</v>
      </c>
      <c r="L26" s="274">
        <f>J26*K26</f>
        <v>3040</v>
      </c>
    </row>
    <row r="27" spans="1:12" s="41" customFormat="1" ht="52.5" customHeight="1" x14ac:dyDescent="0.3">
      <c r="A27" s="61" t="s">
        <v>221</v>
      </c>
      <c r="B27" s="216" t="s">
        <v>591</v>
      </c>
      <c r="C27" s="216" t="s">
        <v>40</v>
      </c>
      <c r="D27" s="281"/>
      <c r="E27" s="284"/>
      <c r="F27" s="281"/>
      <c r="G27" s="278"/>
      <c r="H27" s="281"/>
      <c r="I27" s="281"/>
      <c r="J27" s="346"/>
      <c r="K27" s="345"/>
      <c r="L27" s="275"/>
    </row>
    <row r="28" spans="1:12" s="41" customFormat="1" ht="49.5" customHeight="1" x14ac:dyDescent="0.3">
      <c r="A28" s="61" t="s">
        <v>222</v>
      </c>
      <c r="B28" s="216" t="s">
        <v>40</v>
      </c>
      <c r="C28" s="216" t="s">
        <v>299</v>
      </c>
      <c r="D28" s="280" t="s">
        <v>13</v>
      </c>
      <c r="E28" s="283" t="s">
        <v>14</v>
      </c>
      <c r="F28" s="280" t="s">
        <v>15</v>
      </c>
      <c r="G28" s="277" t="s">
        <v>16</v>
      </c>
      <c r="H28" s="280">
        <v>110</v>
      </c>
      <c r="I28" s="280">
        <v>30</v>
      </c>
      <c r="J28" s="342">
        <v>200</v>
      </c>
      <c r="K28" s="344">
        <v>10</v>
      </c>
      <c r="L28" s="274">
        <f>J28*K28</f>
        <v>2000</v>
      </c>
    </row>
    <row r="29" spans="1:12" s="41" customFormat="1" ht="49.5" customHeight="1" x14ac:dyDescent="0.3">
      <c r="A29" s="103" t="s">
        <v>223</v>
      </c>
      <c r="B29" s="214" t="s">
        <v>299</v>
      </c>
      <c r="C29" s="214" t="s">
        <v>40</v>
      </c>
      <c r="D29" s="281"/>
      <c r="E29" s="284"/>
      <c r="F29" s="281"/>
      <c r="G29" s="278"/>
      <c r="H29" s="281"/>
      <c r="I29" s="281"/>
      <c r="J29" s="346"/>
      <c r="K29" s="345"/>
      <c r="L29" s="275"/>
    </row>
    <row r="30" spans="1:12" s="41" customFormat="1" ht="49.5" customHeight="1" x14ac:dyDescent="0.3">
      <c r="A30" s="103" t="s">
        <v>592</v>
      </c>
      <c r="B30" s="214" t="s">
        <v>40</v>
      </c>
      <c r="C30" s="214" t="s">
        <v>49</v>
      </c>
      <c r="D30" s="280" t="s">
        <v>13</v>
      </c>
      <c r="E30" s="283" t="s">
        <v>14</v>
      </c>
      <c r="F30" s="280" t="s">
        <v>15</v>
      </c>
      <c r="G30" s="277" t="s">
        <v>16</v>
      </c>
      <c r="H30" s="280">
        <v>30</v>
      </c>
      <c r="I30" s="280">
        <v>30</v>
      </c>
      <c r="J30" s="342">
        <v>260</v>
      </c>
      <c r="K30" s="344">
        <v>2</v>
      </c>
      <c r="L30" s="274">
        <f>J30*K30</f>
        <v>520</v>
      </c>
    </row>
    <row r="31" spans="1:12" s="41" customFormat="1" ht="51" customHeight="1" thickBot="1" x14ac:dyDescent="0.35">
      <c r="A31" s="62" t="s">
        <v>593</v>
      </c>
      <c r="B31" s="218" t="s">
        <v>49</v>
      </c>
      <c r="C31" s="218" t="s">
        <v>40</v>
      </c>
      <c r="D31" s="282"/>
      <c r="E31" s="285"/>
      <c r="F31" s="282"/>
      <c r="G31" s="279"/>
      <c r="H31" s="282"/>
      <c r="I31" s="282"/>
      <c r="J31" s="343"/>
      <c r="K31" s="345"/>
      <c r="L31" s="275"/>
    </row>
    <row r="32" spans="1:12" s="42" customFormat="1" ht="85.5" customHeight="1" x14ac:dyDescent="0.3">
      <c r="A32" s="84"/>
      <c r="B32" s="92"/>
      <c r="C32" s="92"/>
      <c r="D32" s="85"/>
      <c r="E32" s="92"/>
      <c r="F32" s="85"/>
      <c r="G32" s="85"/>
      <c r="H32" s="85"/>
      <c r="I32" s="85"/>
      <c r="J32" s="86"/>
      <c r="K32" s="87"/>
      <c r="L32" s="87"/>
    </row>
  </sheetData>
  <mergeCells count="124">
    <mergeCell ref="A1:L1"/>
    <mergeCell ref="K6:K7"/>
    <mergeCell ref="L6:L7"/>
    <mergeCell ref="A2:L2"/>
    <mergeCell ref="A4:A5"/>
    <mergeCell ref="B4:F4"/>
    <mergeCell ref="G4:G5"/>
    <mergeCell ref="H4:H5"/>
    <mergeCell ref="I4:I5"/>
    <mergeCell ref="J4:J5"/>
    <mergeCell ref="K4:K5"/>
    <mergeCell ref="L4:L5"/>
    <mergeCell ref="E14:E15"/>
    <mergeCell ref="F14:F15"/>
    <mergeCell ref="G14:G15"/>
    <mergeCell ref="H14:H15"/>
    <mergeCell ref="I14:I15"/>
    <mergeCell ref="J14:J15"/>
    <mergeCell ref="D8:D9"/>
    <mergeCell ref="E8:E9"/>
    <mergeCell ref="F8:F9"/>
    <mergeCell ref="H8:H9"/>
    <mergeCell ref="I8:I9"/>
    <mergeCell ref="J8:J9"/>
    <mergeCell ref="D12:D13"/>
    <mergeCell ref="E12:E13"/>
    <mergeCell ref="F12:F13"/>
    <mergeCell ref="G12:G13"/>
    <mergeCell ref="H12:H13"/>
    <mergeCell ref="I12:I13"/>
    <mergeCell ref="K8:K9"/>
    <mergeCell ref="L8:L9"/>
    <mergeCell ref="D6:D7"/>
    <mergeCell ref="E6:E7"/>
    <mergeCell ref="F6:F7"/>
    <mergeCell ref="H6:H7"/>
    <mergeCell ref="I6:I7"/>
    <mergeCell ref="J6:J7"/>
    <mergeCell ref="K10:K11"/>
    <mergeCell ref="L10:L11"/>
    <mergeCell ref="D10:D11"/>
    <mergeCell ref="E10:E11"/>
    <mergeCell ref="F10:F11"/>
    <mergeCell ref="H10:H11"/>
    <mergeCell ref="I10:I11"/>
    <mergeCell ref="J10:J11"/>
    <mergeCell ref="K14:K15"/>
    <mergeCell ref="L14:L15"/>
    <mergeCell ref="J12:J13"/>
    <mergeCell ref="K12:K13"/>
    <mergeCell ref="L12:L13"/>
    <mergeCell ref="D18:D19"/>
    <mergeCell ref="E18:E19"/>
    <mergeCell ref="F18:F19"/>
    <mergeCell ref="G18:G19"/>
    <mergeCell ref="H18:H19"/>
    <mergeCell ref="D16:D17"/>
    <mergeCell ref="E16:E17"/>
    <mergeCell ref="F16:F17"/>
    <mergeCell ref="G16:G17"/>
    <mergeCell ref="H16:H17"/>
    <mergeCell ref="I18:I19"/>
    <mergeCell ref="J18:J19"/>
    <mergeCell ref="K18:K19"/>
    <mergeCell ref="L18:L19"/>
    <mergeCell ref="J16:J17"/>
    <mergeCell ref="K16:K17"/>
    <mergeCell ref="L16:L17"/>
    <mergeCell ref="I16:I17"/>
    <mergeCell ref="D14:D15"/>
    <mergeCell ref="D22:D23"/>
    <mergeCell ref="E22:E23"/>
    <mergeCell ref="F22:F23"/>
    <mergeCell ref="G22:G23"/>
    <mergeCell ref="H22:H23"/>
    <mergeCell ref="D20:D21"/>
    <mergeCell ref="E20:E21"/>
    <mergeCell ref="F20:F21"/>
    <mergeCell ref="G20:G21"/>
    <mergeCell ref="H20:H21"/>
    <mergeCell ref="I22:I23"/>
    <mergeCell ref="J22:J23"/>
    <mergeCell ref="K22:K23"/>
    <mergeCell ref="L22:L23"/>
    <mergeCell ref="J20:J21"/>
    <mergeCell ref="K20:K21"/>
    <mergeCell ref="L20:L21"/>
    <mergeCell ref="I20:I21"/>
    <mergeCell ref="D26:D27"/>
    <mergeCell ref="E26:E27"/>
    <mergeCell ref="F26:F27"/>
    <mergeCell ref="G26:G27"/>
    <mergeCell ref="H26:H27"/>
    <mergeCell ref="D24:D25"/>
    <mergeCell ref="E24:E25"/>
    <mergeCell ref="F24:F25"/>
    <mergeCell ref="G24:G25"/>
    <mergeCell ref="H24:H25"/>
    <mergeCell ref="I26:I27"/>
    <mergeCell ref="J26:J27"/>
    <mergeCell ref="K26:K27"/>
    <mergeCell ref="L26:L27"/>
    <mergeCell ref="J24:J25"/>
    <mergeCell ref="K24:K25"/>
    <mergeCell ref="L24:L25"/>
    <mergeCell ref="I24:I25"/>
    <mergeCell ref="D30:D31"/>
    <mergeCell ref="E30:E31"/>
    <mergeCell ref="F30:F31"/>
    <mergeCell ref="G30:G31"/>
    <mergeCell ref="H30:H31"/>
    <mergeCell ref="D28:D29"/>
    <mergeCell ref="E28:E29"/>
    <mergeCell ref="F28:F29"/>
    <mergeCell ref="G28:G29"/>
    <mergeCell ref="H28:H29"/>
    <mergeCell ref="I30:I31"/>
    <mergeCell ref="J30:J31"/>
    <mergeCell ref="K30:K31"/>
    <mergeCell ref="L30:L31"/>
    <mergeCell ref="J28:J29"/>
    <mergeCell ref="K28:K29"/>
    <mergeCell ref="L28:L29"/>
    <mergeCell ref="I28:I29"/>
  </mergeCells>
  <printOptions horizontalCentered="1"/>
  <pageMargins left="0.31496062992125984" right="0.31496062992125984" top="0.51181102362204722" bottom="0.55118110236220474" header="0.11811023622047245" footer="0.11811023622047245"/>
  <pageSetup paperSize="9" scale="24" orientation="landscape" r:id="rId1"/>
  <headerFooter>
    <oddHeader>&amp;L&amp;14&amp;F&amp;C&amp;14&amp;A</oddHeader>
    <oddFooter>&amp;R&amp;P/&amp;N</oddFooter>
  </headerFooter>
  <rowBreaks count="1" manualBreakCount="1">
    <brk id="17"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9"/>
  <sheetViews>
    <sheetView view="pageBreakPreview" zoomScale="70" zoomScaleNormal="85" zoomScaleSheetLayoutView="70" workbookViewId="0">
      <selection activeCell="G6" sqref="G6"/>
    </sheetView>
  </sheetViews>
  <sheetFormatPr baseColWidth="10" defaultColWidth="8.88671875" defaultRowHeight="13.8" x14ac:dyDescent="0.25"/>
  <cols>
    <col min="1" max="1" width="22.6640625" style="2" customWidth="1"/>
    <col min="2" max="2" width="26.109375" style="1" customWidth="1"/>
    <col min="3" max="3" width="27" style="1" customWidth="1"/>
    <col min="4" max="6" width="22.6640625" style="1" customWidth="1"/>
    <col min="7" max="7" width="36" style="1" customWidth="1"/>
    <col min="8" max="8" width="29.5546875" style="1" customWidth="1"/>
    <col min="9" max="9" width="28.6640625" style="1" customWidth="1"/>
    <col min="10" max="10" width="23.33203125" style="1" customWidth="1"/>
    <col min="11" max="11" width="27" style="3" customWidth="1"/>
    <col min="12" max="12" width="25" style="3" customWidth="1"/>
    <col min="13" max="16384" width="8.88671875" style="1"/>
  </cols>
  <sheetData>
    <row r="1" spans="1:12" ht="194.4" customHeight="1" thickBot="1" x14ac:dyDescent="0.3">
      <c r="A1" s="363" t="s">
        <v>615</v>
      </c>
      <c r="B1" s="364"/>
      <c r="C1" s="364"/>
      <c r="D1" s="364"/>
      <c r="E1" s="364"/>
      <c r="F1" s="364"/>
      <c r="G1" s="364"/>
      <c r="H1" s="364"/>
      <c r="I1" s="364"/>
      <c r="J1" s="364"/>
      <c r="K1" s="364"/>
      <c r="L1" s="365"/>
    </row>
    <row r="2" spans="1:12" ht="31.8"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160</v>
      </c>
      <c r="K4" s="306" t="s">
        <v>146</v>
      </c>
      <c r="L4" s="306" t="s">
        <v>147</v>
      </c>
    </row>
    <row r="5" spans="1:12" s="8" customFormat="1" ht="45.75" customHeight="1" thickBot="1" x14ac:dyDescent="0.4">
      <c r="A5" s="301"/>
      <c r="B5" s="119" t="s">
        <v>5</v>
      </c>
      <c r="C5" s="119" t="s">
        <v>6</v>
      </c>
      <c r="D5" s="119" t="s">
        <v>7</v>
      </c>
      <c r="E5" s="119" t="s">
        <v>8</v>
      </c>
      <c r="F5" s="119" t="s">
        <v>9</v>
      </c>
      <c r="G5" s="301"/>
      <c r="H5" s="301"/>
      <c r="I5" s="303"/>
      <c r="J5" s="301"/>
      <c r="K5" s="307"/>
      <c r="L5" s="307"/>
    </row>
    <row r="6" spans="1:12" s="42" customFormat="1" ht="53.25" customHeight="1" x14ac:dyDescent="0.3">
      <c r="A6" s="203" t="s">
        <v>36</v>
      </c>
      <c r="B6" s="51"/>
      <c r="C6" s="51"/>
      <c r="D6" s="366"/>
      <c r="E6" s="368"/>
      <c r="F6" s="366"/>
      <c r="G6" s="123"/>
      <c r="H6" s="122"/>
      <c r="I6" s="122"/>
      <c r="J6" s="370"/>
      <c r="K6" s="372" t="s">
        <v>16</v>
      </c>
      <c r="L6" s="362"/>
    </row>
    <row r="7" spans="1:12" s="42" customFormat="1" ht="54" customHeight="1" x14ac:dyDescent="0.3">
      <c r="A7" s="204" t="s">
        <v>36</v>
      </c>
      <c r="B7" s="121"/>
      <c r="C7" s="121"/>
      <c r="D7" s="367"/>
      <c r="E7" s="369"/>
      <c r="F7" s="367"/>
      <c r="G7" s="120"/>
      <c r="H7" s="120"/>
      <c r="I7" s="120"/>
      <c r="J7" s="371"/>
      <c r="K7" s="347"/>
      <c r="L7" s="347"/>
    </row>
    <row r="8" spans="1:12" s="41" customFormat="1" ht="69.75" customHeight="1" x14ac:dyDescent="0.3"/>
    <row r="9" spans="1:12" ht="17.399999999999999" x14ac:dyDescent="0.25">
      <c r="A9" s="10"/>
      <c r="B9" s="11"/>
      <c r="C9" s="11"/>
      <c r="D9" s="11"/>
      <c r="E9" s="11"/>
      <c r="F9" s="11"/>
      <c r="G9" s="11"/>
      <c r="H9" s="12"/>
      <c r="I9" s="13"/>
      <c r="J9" s="13"/>
      <c r="K9" s="14"/>
      <c r="L9" s="14"/>
    </row>
  </sheetData>
  <mergeCells count="16">
    <mergeCell ref="L6:L7"/>
    <mergeCell ref="A1:L1"/>
    <mergeCell ref="A2:L2"/>
    <mergeCell ref="A4:A5"/>
    <mergeCell ref="B4:F4"/>
    <mergeCell ref="G4:G5"/>
    <mergeCell ref="H4:H5"/>
    <mergeCell ref="I4:I5"/>
    <mergeCell ref="J4:J5"/>
    <mergeCell ref="K4:K5"/>
    <mergeCell ref="L4:L5"/>
    <mergeCell ref="D6:D7"/>
    <mergeCell ref="E6:E7"/>
    <mergeCell ref="F6:F7"/>
    <mergeCell ref="J6:J7"/>
    <mergeCell ref="K6:K7"/>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L24"/>
  <sheetViews>
    <sheetView view="pageBreakPreview" zoomScale="70" zoomScaleNormal="85" zoomScaleSheetLayoutView="70" workbookViewId="0">
      <selection activeCell="D5" sqref="D5"/>
    </sheetView>
  </sheetViews>
  <sheetFormatPr baseColWidth="10" defaultColWidth="8.88671875" defaultRowHeight="13.8" x14ac:dyDescent="0.25"/>
  <cols>
    <col min="1" max="1" width="22.6640625" style="2" customWidth="1"/>
    <col min="2" max="2" width="26.109375" style="1" customWidth="1"/>
    <col min="3" max="3" width="27" style="1" customWidth="1"/>
    <col min="4" max="6" width="22.6640625" style="1" customWidth="1"/>
    <col min="7" max="7" width="36" style="1" customWidth="1"/>
    <col min="8" max="8" width="29.5546875" style="1" customWidth="1"/>
    <col min="9" max="9" width="28.6640625" style="1" customWidth="1"/>
    <col min="10" max="10" width="23.6640625" style="1" customWidth="1"/>
    <col min="11" max="11" width="20.21875" style="3" customWidth="1"/>
    <col min="12" max="12" width="21.33203125" style="3" customWidth="1"/>
    <col min="13" max="16384" width="8.88671875" style="1"/>
  </cols>
  <sheetData>
    <row r="1" spans="1:12" ht="187.2" customHeight="1" thickBot="1" x14ac:dyDescent="0.3">
      <c r="A1" s="363" t="s">
        <v>616</v>
      </c>
      <c r="B1" s="364"/>
      <c r="C1" s="364"/>
      <c r="D1" s="364"/>
      <c r="E1" s="364"/>
      <c r="F1" s="364"/>
      <c r="G1" s="364"/>
      <c r="H1" s="364"/>
      <c r="I1" s="364"/>
      <c r="J1" s="364"/>
      <c r="K1" s="364"/>
      <c r="L1" s="365"/>
    </row>
    <row r="2" spans="1:12" ht="31.2"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7"/>
      <c r="L3" s="7"/>
    </row>
    <row r="4" spans="1:12" s="8" customFormat="1" ht="45.75" customHeight="1" thickBot="1" x14ac:dyDescent="0.4">
      <c r="A4" s="297" t="s">
        <v>597</v>
      </c>
      <c r="B4" s="299" t="s">
        <v>1</v>
      </c>
      <c r="C4" s="299"/>
      <c r="D4" s="299"/>
      <c r="E4" s="299"/>
      <c r="F4" s="300"/>
      <c r="G4" s="297" t="s">
        <v>2</v>
      </c>
      <c r="H4" s="297" t="s">
        <v>3</v>
      </c>
      <c r="I4" s="302" t="s">
        <v>336</v>
      </c>
      <c r="J4" s="297" t="s">
        <v>598</v>
      </c>
      <c r="K4" s="306" t="s">
        <v>146</v>
      </c>
      <c r="L4" s="306" t="s">
        <v>147</v>
      </c>
    </row>
    <row r="5" spans="1:12" s="8" customFormat="1" ht="45.75" customHeight="1" thickBot="1" x14ac:dyDescent="0.4">
      <c r="A5" s="301"/>
      <c r="B5" s="224" t="s">
        <v>5</v>
      </c>
      <c r="C5" s="224" t="s">
        <v>6</v>
      </c>
      <c r="D5" s="224" t="s">
        <v>7</v>
      </c>
      <c r="E5" s="224" t="s">
        <v>8</v>
      </c>
      <c r="F5" s="224" t="s">
        <v>9</v>
      </c>
      <c r="G5" s="301"/>
      <c r="H5" s="301"/>
      <c r="I5" s="303"/>
      <c r="J5" s="301"/>
      <c r="K5" s="307"/>
      <c r="L5" s="307"/>
    </row>
    <row r="6" spans="1:12" s="42" customFormat="1" ht="67.5" customHeight="1" x14ac:dyDescent="0.3">
      <c r="A6" s="76" t="s">
        <v>48</v>
      </c>
      <c r="B6" s="51" t="s">
        <v>49</v>
      </c>
      <c r="C6" s="51" t="s">
        <v>26</v>
      </c>
      <c r="D6" s="366" t="s">
        <v>13</v>
      </c>
      <c r="E6" s="368" t="s">
        <v>300</v>
      </c>
      <c r="F6" s="366" t="s">
        <v>13</v>
      </c>
      <c r="G6" s="231" t="s">
        <v>148</v>
      </c>
      <c r="H6" s="228">
        <v>55</v>
      </c>
      <c r="I6" s="228">
        <v>60</v>
      </c>
      <c r="J6" s="370">
        <f>325*2</f>
        <v>650</v>
      </c>
      <c r="K6" s="362">
        <v>2</v>
      </c>
      <c r="L6" s="362">
        <f>J6*K6</f>
        <v>1300</v>
      </c>
    </row>
    <row r="7" spans="1:12" s="42" customFormat="1" ht="88.5" customHeight="1" x14ac:dyDescent="0.3">
      <c r="A7" s="74" t="s">
        <v>50</v>
      </c>
      <c r="B7" s="230" t="s">
        <v>26</v>
      </c>
      <c r="C7" s="230" t="s">
        <v>49</v>
      </c>
      <c r="D7" s="367"/>
      <c r="E7" s="369"/>
      <c r="F7" s="367"/>
      <c r="G7" s="229" t="s">
        <v>149</v>
      </c>
      <c r="H7" s="229">
        <v>55</v>
      </c>
      <c r="I7" s="229">
        <v>60</v>
      </c>
      <c r="J7" s="371"/>
      <c r="K7" s="347"/>
      <c r="L7" s="347"/>
    </row>
    <row r="8" spans="1:12" s="42" customFormat="1" ht="49.5" customHeight="1" x14ac:dyDescent="0.3">
      <c r="A8" s="74" t="s">
        <v>51</v>
      </c>
      <c r="B8" s="230" t="s">
        <v>49</v>
      </c>
      <c r="C8" s="230" t="s">
        <v>150</v>
      </c>
      <c r="D8" s="367" t="s">
        <v>15</v>
      </c>
      <c r="E8" s="373" t="s">
        <v>16</v>
      </c>
      <c r="F8" s="367" t="s">
        <v>15</v>
      </c>
      <c r="G8" s="371" t="s">
        <v>148</v>
      </c>
      <c r="H8" s="229">
        <v>55</v>
      </c>
      <c r="I8" s="229">
        <v>30</v>
      </c>
      <c r="J8" s="371">
        <f>170*2</f>
        <v>340</v>
      </c>
      <c r="K8" s="347">
        <v>2</v>
      </c>
      <c r="L8" s="347">
        <f t="shared" ref="L8" si="0">J8*K8</f>
        <v>680</v>
      </c>
    </row>
    <row r="9" spans="1:12" s="42" customFormat="1" ht="48" customHeight="1" x14ac:dyDescent="0.3">
      <c r="A9" s="74" t="s">
        <v>52</v>
      </c>
      <c r="B9" s="230" t="s">
        <v>150</v>
      </c>
      <c r="C9" s="230" t="s">
        <v>49</v>
      </c>
      <c r="D9" s="367"/>
      <c r="E9" s="369"/>
      <c r="F9" s="367"/>
      <c r="G9" s="371"/>
      <c r="H9" s="229">
        <v>55</v>
      </c>
      <c r="I9" s="229">
        <v>30</v>
      </c>
      <c r="J9" s="371"/>
      <c r="K9" s="347"/>
      <c r="L9" s="347"/>
    </row>
    <row r="10" spans="1:12" s="42" customFormat="1" ht="45.75" customHeight="1" x14ac:dyDescent="0.3">
      <c r="A10" s="74" t="s">
        <v>54</v>
      </c>
      <c r="B10" s="230" t="s">
        <v>49</v>
      </c>
      <c r="C10" s="230" t="s">
        <v>24</v>
      </c>
      <c r="D10" s="367" t="s">
        <v>15</v>
      </c>
      <c r="E10" s="373" t="s">
        <v>16</v>
      </c>
      <c r="F10" s="367" t="s">
        <v>15</v>
      </c>
      <c r="G10" s="371" t="s">
        <v>148</v>
      </c>
      <c r="H10" s="229">
        <v>55</v>
      </c>
      <c r="I10" s="229">
        <v>30</v>
      </c>
      <c r="J10" s="371">
        <f>160*2</f>
        <v>320</v>
      </c>
      <c r="K10" s="347">
        <v>2</v>
      </c>
      <c r="L10" s="347">
        <f t="shared" ref="L10" si="1">J10*K10</f>
        <v>640</v>
      </c>
    </row>
    <row r="11" spans="1:12" s="42" customFormat="1" ht="45.75" customHeight="1" x14ac:dyDescent="0.3">
      <c r="A11" s="74" t="s">
        <v>55</v>
      </c>
      <c r="B11" s="230" t="s">
        <v>24</v>
      </c>
      <c r="C11" s="230" t="s">
        <v>49</v>
      </c>
      <c r="D11" s="367"/>
      <c r="E11" s="369"/>
      <c r="F11" s="367"/>
      <c r="G11" s="371"/>
      <c r="H11" s="229">
        <v>55</v>
      </c>
      <c r="I11" s="229">
        <v>30</v>
      </c>
      <c r="J11" s="371"/>
      <c r="K11" s="347"/>
      <c r="L11" s="347"/>
    </row>
    <row r="12" spans="1:12" s="42" customFormat="1" ht="45.75" customHeight="1" x14ac:dyDescent="0.3">
      <c r="A12" s="74" t="s">
        <v>184</v>
      </c>
      <c r="B12" s="230" t="s">
        <v>49</v>
      </c>
      <c r="C12" s="230" t="s">
        <v>25</v>
      </c>
      <c r="D12" s="367" t="s">
        <v>15</v>
      </c>
      <c r="E12" s="373" t="s">
        <v>16</v>
      </c>
      <c r="F12" s="367" t="s">
        <v>15</v>
      </c>
      <c r="G12" s="371" t="s">
        <v>148</v>
      </c>
      <c r="H12" s="229">
        <v>55</v>
      </c>
      <c r="I12" s="229">
        <v>30</v>
      </c>
      <c r="J12" s="371">
        <f>210*2</f>
        <v>420</v>
      </c>
      <c r="K12" s="347">
        <v>2</v>
      </c>
      <c r="L12" s="347">
        <f t="shared" ref="L12" si="2">J12*K12</f>
        <v>840</v>
      </c>
    </row>
    <row r="13" spans="1:12" s="42" customFormat="1" ht="45.75" customHeight="1" x14ac:dyDescent="0.3">
      <c r="A13" s="74" t="s">
        <v>185</v>
      </c>
      <c r="B13" s="230" t="s">
        <v>25</v>
      </c>
      <c r="C13" s="230" t="s">
        <v>49</v>
      </c>
      <c r="D13" s="367"/>
      <c r="E13" s="369"/>
      <c r="F13" s="367"/>
      <c r="G13" s="371"/>
      <c r="H13" s="229">
        <v>55</v>
      </c>
      <c r="I13" s="229">
        <v>30</v>
      </c>
      <c r="J13" s="371"/>
      <c r="K13" s="347"/>
      <c r="L13" s="347"/>
    </row>
    <row r="14" spans="1:12" s="42" customFormat="1" ht="47.25" customHeight="1" x14ac:dyDescent="0.3">
      <c r="A14" s="74" t="s">
        <v>186</v>
      </c>
      <c r="B14" s="230" t="s">
        <v>59</v>
      </c>
      <c r="C14" s="230" t="s">
        <v>29</v>
      </c>
      <c r="D14" s="367" t="s">
        <v>15</v>
      </c>
      <c r="E14" s="373" t="s">
        <v>16</v>
      </c>
      <c r="F14" s="367" t="s">
        <v>15</v>
      </c>
      <c r="G14" s="371" t="s">
        <v>148</v>
      </c>
      <c r="H14" s="229">
        <v>55</v>
      </c>
      <c r="I14" s="229">
        <v>30</v>
      </c>
      <c r="J14" s="371">
        <f>275*2</f>
        <v>550</v>
      </c>
      <c r="K14" s="347">
        <v>2</v>
      </c>
      <c r="L14" s="347">
        <f t="shared" ref="L14:L17" si="3">J14*K14</f>
        <v>1100</v>
      </c>
    </row>
    <row r="15" spans="1:12" s="42" customFormat="1" ht="45.75" customHeight="1" x14ac:dyDescent="0.3">
      <c r="A15" s="74" t="s">
        <v>187</v>
      </c>
      <c r="B15" s="230" t="s">
        <v>29</v>
      </c>
      <c r="C15" s="230" t="s">
        <v>59</v>
      </c>
      <c r="D15" s="367"/>
      <c r="E15" s="369"/>
      <c r="F15" s="367"/>
      <c r="G15" s="371"/>
      <c r="H15" s="229">
        <v>55</v>
      </c>
      <c r="I15" s="229">
        <v>30</v>
      </c>
      <c r="J15" s="371"/>
      <c r="K15" s="347"/>
      <c r="L15" s="347"/>
    </row>
    <row r="16" spans="1:12" s="42" customFormat="1" ht="64.5" customHeight="1" x14ac:dyDescent="0.3">
      <c r="A16" s="242" t="s">
        <v>560</v>
      </c>
      <c r="B16" s="243" t="s">
        <v>59</v>
      </c>
      <c r="C16" s="243" t="s">
        <v>60</v>
      </c>
      <c r="D16" s="374" t="s">
        <v>15</v>
      </c>
      <c r="E16" s="376"/>
      <c r="F16" s="374" t="s">
        <v>15</v>
      </c>
      <c r="G16" s="378" t="s">
        <v>562</v>
      </c>
      <c r="H16" s="244">
        <v>55</v>
      </c>
      <c r="I16" s="244">
        <v>30</v>
      </c>
      <c r="J16" s="245">
        <v>10</v>
      </c>
      <c r="K16" s="246">
        <v>179</v>
      </c>
      <c r="L16" s="246">
        <f t="shared" si="3"/>
        <v>1790</v>
      </c>
    </row>
    <row r="17" spans="1:12" s="42" customFormat="1" ht="61.5" customHeight="1" x14ac:dyDescent="0.3">
      <c r="A17" s="242" t="s">
        <v>561</v>
      </c>
      <c r="B17" s="243" t="s">
        <v>60</v>
      </c>
      <c r="C17" s="243" t="s">
        <v>59</v>
      </c>
      <c r="D17" s="375"/>
      <c r="E17" s="377"/>
      <c r="F17" s="375"/>
      <c r="G17" s="379"/>
      <c r="H17" s="247">
        <v>55</v>
      </c>
      <c r="I17" s="247">
        <v>30</v>
      </c>
      <c r="J17" s="248">
        <v>10</v>
      </c>
      <c r="K17" s="249">
        <v>179</v>
      </c>
      <c r="L17" s="246">
        <f t="shared" si="3"/>
        <v>1790</v>
      </c>
    </row>
    <row r="18" spans="1:12" s="83" customFormat="1" ht="43.5" customHeight="1" x14ac:dyDescent="0.3">
      <c r="A18" s="74" t="s">
        <v>232</v>
      </c>
      <c r="B18" s="230" t="s">
        <v>49</v>
      </c>
      <c r="C18" s="230" t="s">
        <v>301</v>
      </c>
      <c r="D18" s="352" t="s">
        <v>15</v>
      </c>
      <c r="E18" s="352" t="s">
        <v>16</v>
      </c>
      <c r="F18" s="348" t="s">
        <v>15</v>
      </c>
      <c r="G18" s="352" t="s">
        <v>148</v>
      </c>
      <c r="H18" s="229">
        <v>55</v>
      </c>
      <c r="I18" s="229">
        <v>30</v>
      </c>
      <c r="J18" s="352">
        <v>1800</v>
      </c>
      <c r="K18" s="380">
        <v>2</v>
      </c>
      <c r="L18" s="380">
        <f>J18*K18</f>
        <v>3600</v>
      </c>
    </row>
    <row r="19" spans="1:12" s="83" customFormat="1" ht="40.5" customHeight="1" x14ac:dyDescent="0.3">
      <c r="A19" s="124" t="s">
        <v>234</v>
      </c>
      <c r="B19" s="226" t="s">
        <v>233</v>
      </c>
      <c r="C19" s="226" t="s">
        <v>49</v>
      </c>
      <c r="D19" s="353"/>
      <c r="E19" s="349"/>
      <c r="F19" s="349"/>
      <c r="G19" s="353"/>
      <c r="H19" s="225">
        <v>55</v>
      </c>
      <c r="I19" s="225">
        <v>30</v>
      </c>
      <c r="J19" s="353"/>
      <c r="K19" s="382"/>
      <c r="L19" s="382"/>
    </row>
    <row r="20" spans="1:12" s="83" customFormat="1" ht="59.25" customHeight="1" x14ac:dyDescent="0.3">
      <c r="A20" s="124" t="s">
        <v>302</v>
      </c>
      <c r="B20" s="226" t="s">
        <v>49</v>
      </c>
      <c r="C20" s="226" t="s">
        <v>99</v>
      </c>
      <c r="D20" s="352" t="s">
        <v>13</v>
      </c>
      <c r="E20" s="348" t="s">
        <v>300</v>
      </c>
      <c r="F20" s="348" t="s">
        <v>13</v>
      </c>
      <c r="G20" s="227" t="s">
        <v>148</v>
      </c>
      <c r="H20" s="225">
        <v>55</v>
      </c>
      <c r="I20" s="225">
        <v>60</v>
      </c>
      <c r="J20" s="352">
        <v>1490</v>
      </c>
      <c r="K20" s="380">
        <v>2</v>
      </c>
      <c r="L20" s="380">
        <f>J20*K20</f>
        <v>2980</v>
      </c>
    </row>
    <row r="21" spans="1:12" s="83" customFormat="1" ht="92.25" customHeight="1" x14ac:dyDescent="0.3">
      <c r="A21" s="124" t="s">
        <v>303</v>
      </c>
      <c r="B21" s="226" t="s">
        <v>99</v>
      </c>
      <c r="C21" s="226" t="s">
        <v>49</v>
      </c>
      <c r="D21" s="353"/>
      <c r="E21" s="349"/>
      <c r="F21" s="349"/>
      <c r="G21" s="227" t="s">
        <v>149</v>
      </c>
      <c r="H21" s="225">
        <v>55</v>
      </c>
      <c r="I21" s="225">
        <v>60</v>
      </c>
      <c r="J21" s="353"/>
      <c r="K21" s="382"/>
      <c r="L21" s="382"/>
    </row>
    <row r="22" spans="1:12" s="83" customFormat="1" ht="45" customHeight="1" x14ac:dyDescent="0.3">
      <c r="A22" s="124" t="s">
        <v>304</v>
      </c>
      <c r="B22" s="226" t="s">
        <v>49</v>
      </c>
      <c r="C22" s="226" t="s">
        <v>306</v>
      </c>
      <c r="D22" s="352" t="s">
        <v>15</v>
      </c>
      <c r="E22" s="352" t="s">
        <v>16</v>
      </c>
      <c r="F22" s="348" t="s">
        <v>15</v>
      </c>
      <c r="G22" s="352" t="s">
        <v>307</v>
      </c>
      <c r="H22" s="225">
        <v>55</v>
      </c>
      <c r="I22" s="225">
        <v>30</v>
      </c>
      <c r="J22" s="352">
        <v>1440</v>
      </c>
      <c r="K22" s="380">
        <v>2</v>
      </c>
      <c r="L22" s="380">
        <f>J22*K22</f>
        <v>2880</v>
      </c>
    </row>
    <row r="23" spans="1:12" s="83" customFormat="1" ht="44.25" customHeight="1" thickBot="1" x14ac:dyDescent="0.35">
      <c r="A23" s="75" t="s">
        <v>305</v>
      </c>
      <c r="B23" s="148" t="s">
        <v>306</v>
      </c>
      <c r="C23" s="148" t="s">
        <v>49</v>
      </c>
      <c r="D23" s="383"/>
      <c r="E23" s="384"/>
      <c r="F23" s="384"/>
      <c r="G23" s="383"/>
      <c r="H23" s="232">
        <v>55</v>
      </c>
      <c r="I23" s="232">
        <v>30</v>
      </c>
      <c r="J23" s="383"/>
      <c r="K23" s="381"/>
      <c r="L23" s="381"/>
    </row>
    <row r="24" spans="1:12" s="41" customFormat="1" ht="69.75" customHeight="1" x14ac:dyDescent="0.3"/>
  </sheetData>
  <mergeCells count="68">
    <mergeCell ref="E22:E23"/>
    <mergeCell ref="F22:F23"/>
    <mergeCell ref="G22:G23"/>
    <mergeCell ref="J22:J23"/>
    <mergeCell ref="K22:K23"/>
    <mergeCell ref="L22:L23"/>
    <mergeCell ref="L18:L19"/>
    <mergeCell ref="D20:D21"/>
    <mergeCell ref="E20:E21"/>
    <mergeCell ref="F20:F21"/>
    <mergeCell ref="J20:J21"/>
    <mergeCell ref="K20:K21"/>
    <mergeCell ref="L20:L21"/>
    <mergeCell ref="D18:D19"/>
    <mergeCell ref="E18:E19"/>
    <mergeCell ref="F18:F19"/>
    <mergeCell ref="G18:G19"/>
    <mergeCell ref="J18:J19"/>
    <mergeCell ref="K18:K19"/>
    <mergeCell ref="D22:D23"/>
    <mergeCell ref="D16:D17"/>
    <mergeCell ref="E16:E17"/>
    <mergeCell ref="F16:F17"/>
    <mergeCell ref="G16:G17"/>
    <mergeCell ref="K14:K15"/>
    <mergeCell ref="L14:L15"/>
    <mergeCell ref="D14:D15"/>
    <mergeCell ref="E14:E15"/>
    <mergeCell ref="F14:F15"/>
    <mergeCell ref="G14:G15"/>
    <mergeCell ref="J14:J15"/>
    <mergeCell ref="K10:K11"/>
    <mergeCell ref="L10:L11"/>
    <mergeCell ref="L12:L13"/>
    <mergeCell ref="K12:K13"/>
    <mergeCell ref="D10:D11"/>
    <mergeCell ref="E10:E11"/>
    <mergeCell ref="F10:F11"/>
    <mergeCell ref="G10:G11"/>
    <mergeCell ref="J10:J11"/>
    <mergeCell ref="D12:D13"/>
    <mergeCell ref="E12:E13"/>
    <mergeCell ref="F12:F13"/>
    <mergeCell ref="G12:G13"/>
    <mergeCell ref="J12:J13"/>
    <mergeCell ref="K8:K9"/>
    <mergeCell ref="L8:L9"/>
    <mergeCell ref="D6:D7"/>
    <mergeCell ref="E6:E7"/>
    <mergeCell ref="F6:F7"/>
    <mergeCell ref="J6:J7"/>
    <mergeCell ref="K6:K7"/>
    <mergeCell ref="D8:D9"/>
    <mergeCell ref="E8:E9"/>
    <mergeCell ref="F8:F9"/>
    <mergeCell ref="G8:G9"/>
    <mergeCell ref="J8:J9"/>
    <mergeCell ref="J4:J5"/>
    <mergeCell ref="K4:K5"/>
    <mergeCell ref="L4:L5"/>
    <mergeCell ref="L6:L7"/>
    <mergeCell ref="A1:L1"/>
    <mergeCell ref="A2:L2"/>
    <mergeCell ref="A4:A5"/>
    <mergeCell ref="B4:F4"/>
    <mergeCell ref="G4:G5"/>
    <mergeCell ref="H4:H5"/>
    <mergeCell ref="I4:I5"/>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16"/>
  <sheetViews>
    <sheetView view="pageBreakPreview" zoomScale="70" zoomScaleNormal="85" zoomScaleSheetLayoutView="70" workbookViewId="0">
      <selection activeCell="F6" sqref="F6:F7"/>
    </sheetView>
  </sheetViews>
  <sheetFormatPr baseColWidth="10" defaultColWidth="8.88671875" defaultRowHeight="13.8" x14ac:dyDescent="0.25"/>
  <cols>
    <col min="1" max="1" width="22.6640625" style="2" customWidth="1"/>
    <col min="2" max="6" width="22.6640625" style="1" customWidth="1"/>
    <col min="7" max="7" width="33.6640625" style="1" customWidth="1"/>
    <col min="8" max="8" width="21" style="1" customWidth="1"/>
    <col min="9" max="9" width="20.88671875" style="1" customWidth="1"/>
    <col min="10" max="10" width="26.88671875" style="1" customWidth="1"/>
    <col min="11" max="11" width="27" style="1" customWidth="1"/>
    <col min="12" max="12" width="25" style="1" customWidth="1"/>
    <col min="13" max="16384" width="8.88671875" style="1"/>
  </cols>
  <sheetData>
    <row r="1" spans="1:12" ht="202.8" customHeight="1" thickBot="1" x14ac:dyDescent="0.3">
      <c r="A1" s="291" t="s">
        <v>617</v>
      </c>
      <c r="B1" s="292"/>
      <c r="C1" s="292"/>
      <c r="D1" s="292"/>
      <c r="E1" s="292"/>
      <c r="F1" s="292"/>
      <c r="G1" s="292"/>
      <c r="H1" s="292"/>
      <c r="I1" s="292"/>
      <c r="J1" s="292"/>
      <c r="K1" s="292"/>
      <c r="L1" s="293"/>
    </row>
    <row r="2" spans="1:12" ht="31.8" customHeight="1" thickBot="1" x14ac:dyDescent="0.3">
      <c r="A2" s="294" t="s">
        <v>0</v>
      </c>
      <c r="B2" s="295"/>
      <c r="C2" s="295"/>
      <c r="D2" s="295"/>
      <c r="E2" s="295"/>
      <c r="F2" s="295"/>
      <c r="G2" s="295"/>
      <c r="H2" s="295"/>
      <c r="I2" s="295"/>
      <c r="J2" s="295"/>
      <c r="K2" s="295"/>
      <c r="L2" s="296"/>
    </row>
    <row r="3" spans="1:12" ht="18" thickBot="1" x14ac:dyDescent="0.35">
      <c r="A3" s="6"/>
      <c r="B3" s="4"/>
      <c r="C3" s="4"/>
      <c r="D3" s="4"/>
      <c r="E3" s="4"/>
      <c r="F3" s="4"/>
      <c r="G3" s="4"/>
      <c r="H3" s="4"/>
      <c r="I3" s="4"/>
      <c r="J3" s="4"/>
      <c r="K3" s="4"/>
      <c r="L3" s="4"/>
    </row>
    <row r="4" spans="1:12" s="8" customFormat="1" ht="45.75" customHeight="1" thickBot="1" x14ac:dyDescent="0.4">
      <c r="A4" s="297" t="s">
        <v>597</v>
      </c>
      <c r="B4" s="299" t="s">
        <v>1</v>
      </c>
      <c r="C4" s="299"/>
      <c r="D4" s="299"/>
      <c r="E4" s="299"/>
      <c r="F4" s="300"/>
      <c r="G4" s="297" t="s">
        <v>282</v>
      </c>
      <c r="H4" s="297" t="s">
        <v>3</v>
      </c>
      <c r="I4" s="302" t="s">
        <v>336</v>
      </c>
      <c r="J4" s="297" t="s">
        <v>160</v>
      </c>
      <c r="K4" s="306" t="s">
        <v>146</v>
      </c>
      <c r="L4" s="306" t="s">
        <v>147</v>
      </c>
    </row>
    <row r="5" spans="1:12" s="8" customFormat="1" ht="60" customHeight="1" thickBot="1" x14ac:dyDescent="0.4">
      <c r="A5" s="298"/>
      <c r="B5" s="9" t="s">
        <v>5</v>
      </c>
      <c r="C5" s="9" t="s">
        <v>6</v>
      </c>
      <c r="D5" s="9" t="s">
        <v>7</v>
      </c>
      <c r="E5" s="9" t="s">
        <v>8</v>
      </c>
      <c r="F5" s="9" t="s">
        <v>9</v>
      </c>
      <c r="G5" s="298"/>
      <c r="H5" s="298"/>
      <c r="I5" s="395"/>
      <c r="J5" s="298"/>
      <c r="K5" s="307"/>
      <c r="L5" s="307"/>
    </row>
    <row r="6" spans="1:12" s="80" customFormat="1" ht="74.25" customHeight="1" x14ac:dyDescent="0.3">
      <c r="A6" s="396" t="s">
        <v>308</v>
      </c>
      <c r="B6" s="51" t="s">
        <v>310</v>
      </c>
      <c r="C6" s="79" t="s">
        <v>309</v>
      </c>
      <c r="D6" s="330" t="s">
        <v>15</v>
      </c>
      <c r="E6" s="399" t="s">
        <v>16</v>
      </c>
      <c r="F6" s="330" t="s">
        <v>13</v>
      </c>
      <c r="G6" s="330" t="s">
        <v>311</v>
      </c>
      <c r="H6" s="99">
        <v>30</v>
      </c>
      <c r="I6" s="97">
        <v>5</v>
      </c>
      <c r="J6" s="387">
        <v>76</v>
      </c>
      <c r="K6" s="388">
        <v>375</v>
      </c>
      <c r="L6" s="390">
        <f>J6*K6</f>
        <v>28500</v>
      </c>
    </row>
    <row r="7" spans="1:12" s="80" customFormat="1" ht="81.75" customHeight="1" x14ac:dyDescent="0.3">
      <c r="A7" s="397"/>
      <c r="B7" s="132" t="s">
        <v>309</v>
      </c>
      <c r="C7" s="133" t="s">
        <v>310</v>
      </c>
      <c r="D7" s="331"/>
      <c r="E7" s="400"/>
      <c r="F7" s="331"/>
      <c r="G7" s="331"/>
      <c r="H7" s="126">
        <v>30</v>
      </c>
      <c r="I7" s="125">
        <v>5</v>
      </c>
      <c r="J7" s="386"/>
      <c r="K7" s="389"/>
      <c r="L7" s="391"/>
    </row>
    <row r="8" spans="1:12" s="80" customFormat="1" ht="81.75" customHeight="1" x14ac:dyDescent="0.3">
      <c r="A8" s="402" t="s">
        <v>312</v>
      </c>
      <c r="B8" s="132" t="s">
        <v>310</v>
      </c>
      <c r="C8" s="133" t="s">
        <v>313</v>
      </c>
      <c r="D8" s="401" t="s">
        <v>15</v>
      </c>
      <c r="E8" s="404" t="s">
        <v>16</v>
      </c>
      <c r="F8" s="401" t="s">
        <v>13</v>
      </c>
      <c r="G8" s="401" t="s">
        <v>311</v>
      </c>
      <c r="H8" s="128">
        <v>30</v>
      </c>
      <c r="I8" s="131">
        <v>5</v>
      </c>
      <c r="J8" s="385">
        <v>38</v>
      </c>
      <c r="K8" s="398">
        <v>375</v>
      </c>
      <c r="L8" s="393">
        <f>J8*K8</f>
        <v>14250</v>
      </c>
    </row>
    <row r="9" spans="1:12" s="80" customFormat="1" ht="81.75" customHeight="1" x14ac:dyDescent="0.3">
      <c r="A9" s="397"/>
      <c r="B9" s="132" t="s">
        <v>313</v>
      </c>
      <c r="C9" s="133" t="s">
        <v>314</v>
      </c>
      <c r="D9" s="331"/>
      <c r="E9" s="400"/>
      <c r="F9" s="331"/>
      <c r="G9" s="331"/>
      <c r="H9" s="128">
        <v>30</v>
      </c>
      <c r="I9" s="125">
        <v>5</v>
      </c>
      <c r="J9" s="386"/>
      <c r="K9" s="389"/>
      <c r="L9" s="393"/>
    </row>
    <row r="10" spans="1:12" s="80" customFormat="1" ht="81.75" customHeight="1" x14ac:dyDescent="0.3">
      <c r="A10" s="402" t="s">
        <v>315</v>
      </c>
      <c r="B10" s="132" t="s">
        <v>310</v>
      </c>
      <c r="C10" s="133" t="s">
        <v>316</v>
      </c>
      <c r="D10" s="401" t="s">
        <v>15</v>
      </c>
      <c r="E10" s="405" t="s">
        <v>16</v>
      </c>
      <c r="F10" s="401" t="s">
        <v>13</v>
      </c>
      <c r="G10" s="401" t="s">
        <v>311</v>
      </c>
      <c r="H10" s="128">
        <v>30</v>
      </c>
      <c r="I10" s="131">
        <v>5</v>
      </c>
      <c r="J10" s="385">
        <v>80</v>
      </c>
      <c r="K10" s="392">
        <v>375</v>
      </c>
      <c r="L10" s="394">
        <f>J10*K10</f>
        <v>30000</v>
      </c>
    </row>
    <row r="11" spans="1:12" s="80" customFormat="1" ht="81.75" customHeight="1" x14ac:dyDescent="0.3">
      <c r="A11" s="397"/>
      <c r="B11" s="132" t="s">
        <v>316</v>
      </c>
      <c r="C11" s="133" t="s">
        <v>310</v>
      </c>
      <c r="D11" s="331"/>
      <c r="E11" s="400"/>
      <c r="F11" s="331"/>
      <c r="G11" s="331"/>
      <c r="H11" s="128">
        <v>30</v>
      </c>
      <c r="I11" s="125">
        <v>5</v>
      </c>
      <c r="J11" s="386"/>
      <c r="K11" s="389"/>
      <c r="L11" s="391"/>
    </row>
    <row r="12" spans="1:12" s="80" customFormat="1" ht="81.75" customHeight="1" x14ac:dyDescent="0.3">
      <c r="A12" s="193" t="s">
        <v>317</v>
      </c>
      <c r="B12" s="132" t="s">
        <v>150</v>
      </c>
      <c r="C12" s="47" t="s">
        <v>26</v>
      </c>
      <c r="D12" s="401" t="s">
        <v>15</v>
      </c>
      <c r="E12" s="404" t="s">
        <v>16</v>
      </c>
      <c r="F12" s="401" t="s">
        <v>13</v>
      </c>
      <c r="G12" s="128" t="s">
        <v>318</v>
      </c>
      <c r="H12" s="128">
        <v>50</v>
      </c>
      <c r="I12" s="131">
        <v>50</v>
      </c>
      <c r="J12" s="385">
        <v>495</v>
      </c>
      <c r="K12" s="398">
        <v>3</v>
      </c>
      <c r="L12" s="393">
        <f>J12*K12</f>
        <v>1485</v>
      </c>
    </row>
    <row r="13" spans="1:12" s="80" customFormat="1" ht="86.25" customHeight="1" x14ac:dyDescent="0.3">
      <c r="A13" s="190" t="s">
        <v>563</v>
      </c>
      <c r="B13" s="132" t="s">
        <v>26</v>
      </c>
      <c r="C13" s="127" t="s">
        <v>150</v>
      </c>
      <c r="D13" s="331"/>
      <c r="E13" s="400"/>
      <c r="F13" s="331"/>
      <c r="G13" s="128" t="s">
        <v>319</v>
      </c>
      <c r="H13" s="128">
        <v>50</v>
      </c>
      <c r="I13" s="125">
        <v>50</v>
      </c>
      <c r="J13" s="386"/>
      <c r="K13" s="389"/>
      <c r="L13" s="391"/>
    </row>
    <row r="14" spans="1:12" s="80" customFormat="1" ht="74.25" customHeight="1" x14ac:dyDescent="0.3">
      <c r="A14" s="193" t="s">
        <v>564</v>
      </c>
      <c r="B14" s="129" t="s">
        <v>24</v>
      </c>
      <c r="C14" s="130" t="s">
        <v>26</v>
      </c>
      <c r="D14" s="408" t="s">
        <v>15</v>
      </c>
      <c r="E14" s="405" t="s">
        <v>16</v>
      </c>
      <c r="F14" s="408" t="s">
        <v>13</v>
      </c>
      <c r="G14" s="128" t="s">
        <v>318</v>
      </c>
      <c r="H14" s="128">
        <v>50</v>
      </c>
      <c r="I14" s="125">
        <v>50</v>
      </c>
      <c r="J14" s="385">
        <v>384</v>
      </c>
      <c r="K14" s="392">
        <v>3</v>
      </c>
      <c r="L14" s="393">
        <f>J14*K14</f>
        <v>1152</v>
      </c>
    </row>
    <row r="15" spans="1:12" s="80" customFormat="1" ht="92.25" customHeight="1" thickBot="1" x14ac:dyDescent="0.35">
      <c r="A15" s="191" t="s">
        <v>565</v>
      </c>
      <c r="B15" s="81" t="s">
        <v>26</v>
      </c>
      <c r="C15" s="100" t="s">
        <v>24</v>
      </c>
      <c r="D15" s="409"/>
      <c r="E15" s="410"/>
      <c r="F15" s="409"/>
      <c r="G15" s="134" t="s">
        <v>319</v>
      </c>
      <c r="H15" s="101">
        <v>50</v>
      </c>
      <c r="I15" s="82">
        <v>50</v>
      </c>
      <c r="J15" s="407"/>
      <c r="K15" s="406"/>
      <c r="L15" s="403"/>
    </row>
    <row r="16" spans="1:12" ht="17.399999999999999" x14ac:dyDescent="0.25">
      <c r="A16" s="10"/>
      <c r="B16" s="11"/>
      <c r="C16" s="11"/>
      <c r="D16" s="11"/>
      <c r="E16" s="11"/>
      <c r="F16" s="11"/>
      <c r="G16" s="11"/>
      <c r="H16" s="12"/>
      <c r="I16" s="13"/>
      <c r="J16" s="13"/>
      <c r="K16" s="12"/>
      <c r="L16" s="12"/>
    </row>
  </sheetData>
  <mergeCells count="46">
    <mergeCell ref="D14:D15"/>
    <mergeCell ref="E14:E15"/>
    <mergeCell ref="F14:F15"/>
    <mergeCell ref="L12:L13"/>
    <mergeCell ref="L14:L15"/>
    <mergeCell ref="A10:A11"/>
    <mergeCell ref="E8:E9"/>
    <mergeCell ref="E10:E11"/>
    <mergeCell ref="F8:F9"/>
    <mergeCell ref="D10:D11"/>
    <mergeCell ref="F10:F11"/>
    <mergeCell ref="G10:G11"/>
    <mergeCell ref="K14:K15"/>
    <mergeCell ref="J14:J15"/>
    <mergeCell ref="D12:D13"/>
    <mergeCell ref="E12:E13"/>
    <mergeCell ref="F12:F13"/>
    <mergeCell ref="J12:J13"/>
    <mergeCell ref="K12:K13"/>
    <mergeCell ref="H4:H5"/>
    <mergeCell ref="A6:A7"/>
    <mergeCell ref="J8:J9"/>
    <mergeCell ref="G6:G7"/>
    <mergeCell ref="K8:K9"/>
    <mergeCell ref="D6:D7"/>
    <mergeCell ref="E6:E7"/>
    <mergeCell ref="F6:F7"/>
    <mergeCell ref="D8:D9"/>
    <mergeCell ref="A8:A9"/>
    <mergeCell ref="G8:G9"/>
    <mergeCell ref="A1:L1"/>
    <mergeCell ref="J10:J11"/>
    <mergeCell ref="J6:J7"/>
    <mergeCell ref="K6:K7"/>
    <mergeCell ref="L4:L5"/>
    <mergeCell ref="L6:L7"/>
    <mergeCell ref="K10:K11"/>
    <mergeCell ref="L8:L9"/>
    <mergeCell ref="L10:L11"/>
    <mergeCell ref="I4:I5"/>
    <mergeCell ref="J4:J5"/>
    <mergeCell ref="K4:K5"/>
    <mergeCell ref="A2:L2"/>
    <mergeCell ref="A4:A5"/>
    <mergeCell ref="B4:F4"/>
    <mergeCell ref="G4:G5"/>
  </mergeCells>
  <printOptions horizontalCentered="1"/>
  <pageMargins left="0.31496062992125984" right="0.31496062992125984" top="0.51181102362204722" bottom="0.55118110236220474" header="0.11811023622047245" footer="0.11811023622047245"/>
  <pageSetup paperSize="9" scale="35" fitToHeight="2" orientation="landscape" r:id="rId1"/>
  <headerFooter>
    <oddHeader>&amp;L&amp;14&amp;F&amp;C&amp;14&amp;A</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19</vt:i4>
      </vt:variant>
      <vt:variant>
        <vt:lpstr>Plages nommées</vt:lpstr>
      </vt:variant>
      <vt:variant>
        <vt:i4>34</vt:i4>
      </vt:variant>
    </vt:vector>
  </HeadingPairs>
  <TitlesOfParts>
    <vt:vector size="53" baseType="lpstr">
      <vt:lpstr>LOT01 BELFORT</vt:lpstr>
      <vt:lpstr>LOT02 BESANCON</vt:lpstr>
      <vt:lpstr>LOT03 BSN_CHALON AUTUN</vt:lpstr>
      <vt:lpstr>LOT04 CHARLEVILLE MEZIERES</vt:lpstr>
      <vt:lpstr> LOT05 CREIL</vt:lpstr>
      <vt:lpstr>LOT06 EPINAL LUXEUIL</vt:lpstr>
      <vt:lpstr>LOT07 LILLE</vt:lpstr>
      <vt:lpstr>LOT08 METZ</vt:lpstr>
      <vt:lpstr>LOT09 MNM (PLACE MOURMELON...)</vt:lpstr>
      <vt:lpstr>LOT10 MNM (PLACE MAILLY)</vt:lpstr>
      <vt:lpstr>LOT11 MNM (PLACE SISSONNE)</vt:lpstr>
      <vt:lpstr>LOT12 NANCY</vt:lpstr>
      <vt:lpstr>LOT13 PHALSBOURG</vt:lpstr>
      <vt:lpstr>LOT14 SAINT DIZIER</vt:lpstr>
      <vt:lpstr>LOT15 STRASBOURG FFECSA</vt:lpstr>
      <vt:lpstr>LOT16 STRASBOURG</vt:lpstr>
      <vt:lpstr>LOT17 SHC_COLMAR</vt:lpstr>
      <vt:lpstr>LOT18 VERDUN</vt:lpstr>
      <vt:lpstr>SIMULATION CDE COMMUNE</vt:lpstr>
      <vt:lpstr>' LOT05 CREIL'!Impression_des_titres</vt:lpstr>
      <vt:lpstr>'LOT01 BELFORT'!Impression_des_titres</vt:lpstr>
      <vt:lpstr>'LOT02 BESANCON'!Impression_des_titres</vt:lpstr>
      <vt:lpstr>'LOT03 BSN_CHALON AUTUN'!Impression_des_titres</vt:lpstr>
      <vt:lpstr>'LOT04 CHARLEVILLE MEZIERES'!Impression_des_titres</vt:lpstr>
      <vt:lpstr>'LOT06 EPINAL LUXEUIL'!Impression_des_titres</vt:lpstr>
      <vt:lpstr>'LOT07 LILLE'!Impression_des_titres</vt:lpstr>
      <vt:lpstr>'LOT08 METZ'!Impression_des_titres</vt:lpstr>
      <vt:lpstr>'LOT09 MNM (PLACE MOURMELON...)'!Impression_des_titres</vt:lpstr>
      <vt:lpstr>'LOT10 MNM (PLACE MAILLY)'!Impression_des_titres</vt:lpstr>
      <vt:lpstr>'LOT11 MNM (PLACE SISSONNE)'!Impression_des_titres</vt:lpstr>
      <vt:lpstr>'LOT12 NANCY'!Impression_des_titres</vt:lpstr>
      <vt:lpstr>'LOT13 PHALSBOURG'!Impression_des_titres</vt:lpstr>
      <vt:lpstr>'LOT14 SAINT DIZIER'!Impression_des_titres</vt:lpstr>
      <vt:lpstr>'LOT15 STRASBOURG FFECSA'!Impression_des_titres</vt:lpstr>
      <vt:lpstr>'LOT16 STRASBOURG'!Impression_des_titres</vt:lpstr>
      <vt:lpstr>'LOT17 SHC_COLMAR'!Impression_des_titres</vt:lpstr>
      <vt:lpstr>'LOT18 VERDUN'!Impression_des_titres</vt:lpstr>
      <vt:lpstr>' LOT05 CREIL'!Zone_d_impression</vt:lpstr>
      <vt:lpstr>'LOT01 BELFORT'!Zone_d_impression</vt:lpstr>
      <vt:lpstr>'LOT02 BESANCON'!Zone_d_impression</vt:lpstr>
      <vt:lpstr>'LOT03 BSN_CHALON AUTUN'!Zone_d_impression</vt:lpstr>
      <vt:lpstr>'LOT04 CHARLEVILLE MEZIERES'!Zone_d_impression</vt:lpstr>
      <vt:lpstr>'LOT06 EPINAL LUXEUIL'!Zone_d_impression</vt:lpstr>
      <vt:lpstr>'LOT07 LILLE'!Zone_d_impression</vt:lpstr>
      <vt:lpstr>'LOT08 METZ'!Zone_d_impression</vt:lpstr>
      <vt:lpstr>'LOT10 MNM (PLACE MAILLY)'!Zone_d_impression</vt:lpstr>
      <vt:lpstr>'LOT11 MNM (PLACE SISSONNE)'!Zone_d_impression</vt:lpstr>
      <vt:lpstr>'LOT12 NANCY'!Zone_d_impression</vt:lpstr>
      <vt:lpstr>'LOT13 PHALSBOURG'!Zone_d_impression</vt:lpstr>
      <vt:lpstr>'LOT14 SAINT DIZIER'!Zone_d_impression</vt:lpstr>
      <vt:lpstr>'LOT15 STRASBOURG FFECSA'!Zone_d_impression</vt:lpstr>
      <vt:lpstr>'LOT16 STRASBOURG'!Zone_d_impression</vt:lpstr>
      <vt:lpstr>'LOT17 SHC_COLMAR'!Zone_d_impression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DERVAULT Sebastien SA CL SUPERIE DEF</dc:creator>
  <cp:lastModifiedBy>BREITBEIL Mireille SA CN MINDEF</cp:lastModifiedBy>
  <cp:lastPrinted>2024-04-18T08:50:14Z</cp:lastPrinted>
  <dcterms:created xsi:type="dcterms:W3CDTF">2020-01-09T08:32:40Z</dcterms:created>
  <dcterms:modified xsi:type="dcterms:W3CDTF">2024-08-02T13:20:38Z</dcterms:modified>
</cp:coreProperties>
</file>