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data-oe85\PRODUCTION\AFFAIRES EN COURS\22.2074.04 - CRECHE DE 60 BERCEAUX AU CAMP DUGOMMIER - BAIE MAHAULT\16 - DCE\02- pieces ecrites\"/>
    </mc:Choice>
  </mc:AlternateContent>
  <xr:revisionPtr revIDLastSave="0" documentId="14_{C66AD67D-FEC5-41F7-8CA4-E3B0FD4F0B05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1">DPGF!$1:$3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C22" i="3"/>
  <c r="C21" i="3"/>
  <c r="AA8" i="3"/>
  <c r="F751" i="2"/>
  <c r="F750" i="2"/>
  <c r="F749" i="2"/>
  <c r="F744" i="2"/>
  <c r="F741" i="2"/>
  <c r="F734" i="2"/>
  <c r="F731" i="2"/>
  <c r="F726" i="2"/>
  <c r="F721" i="2"/>
  <c r="F719" i="2"/>
  <c r="F718" i="2"/>
  <c r="F717" i="2"/>
  <c r="F716" i="2"/>
  <c r="F715" i="2"/>
  <c r="F714" i="2"/>
  <c r="F713" i="2"/>
  <c r="F711" i="2"/>
  <c r="J704" i="2"/>
  <c r="F769" i="2" s="1"/>
  <c r="J697" i="2"/>
  <c r="F768" i="2" s="1"/>
  <c r="J691" i="2"/>
  <c r="F766" i="2" s="1"/>
  <c r="J683" i="2"/>
  <c r="J681" i="2"/>
  <c r="F765" i="2" s="1"/>
  <c r="J673" i="2"/>
  <c r="F763" i="2" s="1"/>
  <c r="J663" i="2"/>
  <c r="J661" i="2"/>
  <c r="F761" i="2" s="1"/>
  <c r="J653" i="2"/>
  <c r="J647" i="2"/>
  <c r="J645" i="2"/>
  <c r="J643" i="2"/>
  <c r="J641" i="2"/>
  <c r="J639" i="2"/>
  <c r="J637" i="2"/>
  <c r="J635" i="2"/>
  <c r="F760" i="2" s="1"/>
  <c r="J625" i="2"/>
  <c r="F758" i="2" s="1"/>
  <c r="J616" i="2"/>
  <c r="J614" i="2"/>
  <c r="F756" i="2" s="1"/>
  <c r="J608" i="2"/>
  <c r="J606" i="2"/>
  <c r="F755" i="2" s="1"/>
  <c r="J600" i="2"/>
  <c r="J598" i="2"/>
  <c r="J596" i="2"/>
  <c r="F754" i="2" s="1"/>
  <c r="J590" i="2"/>
  <c r="J588" i="2"/>
  <c r="F753" i="2" s="1"/>
  <c r="J582" i="2"/>
  <c r="F752" i="2" s="1"/>
  <c r="J557" i="2"/>
  <c r="F747" i="2" s="1"/>
  <c r="J551" i="2"/>
  <c r="J549" i="2"/>
  <c r="J547" i="2"/>
  <c r="J545" i="2"/>
  <c r="J543" i="2"/>
  <c r="J541" i="2"/>
  <c r="J539" i="2"/>
  <c r="F746" i="2" s="1"/>
  <c r="J532" i="2"/>
  <c r="F745" i="2" s="1"/>
  <c r="J493" i="2"/>
  <c r="J487" i="2"/>
  <c r="J481" i="2"/>
  <c r="J475" i="2"/>
  <c r="J465" i="2"/>
  <c r="J458" i="2"/>
  <c r="J456" i="2"/>
  <c r="F742" i="2" s="1"/>
  <c r="J438" i="2"/>
  <c r="J432" i="2"/>
  <c r="J419" i="2"/>
  <c r="F740" i="2" s="1"/>
  <c r="J398" i="2"/>
  <c r="J396" i="2"/>
  <c r="J394" i="2"/>
  <c r="J387" i="2"/>
  <c r="J381" i="2"/>
  <c r="J375" i="2"/>
  <c r="F739" i="2" s="1"/>
  <c r="J361" i="2"/>
  <c r="J359" i="2"/>
  <c r="J357" i="2"/>
  <c r="J355" i="2"/>
  <c r="F738" i="2" s="1"/>
  <c r="J340" i="2"/>
  <c r="J338" i="2"/>
  <c r="J331" i="2"/>
  <c r="J329" i="2"/>
  <c r="F737" i="2" s="1"/>
  <c r="J315" i="2"/>
  <c r="J309" i="2"/>
  <c r="J295" i="2"/>
  <c r="J289" i="2"/>
  <c r="J283" i="2"/>
  <c r="F736" i="2" s="1"/>
  <c r="J275" i="2"/>
  <c r="J269" i="2"/>
  <c r="J261" i="2"/>
  <c r="J259" i="2"/>
  <c r="J257" i="2"/>
  <c r="J250" i="2"/>
  <c r="J244" i="2"/>
  <c r="J242" i="2"/>
  <c r="J240" i="2"/>
  <c r="J238" i="2"/>
  <c r="J236" i="2"/>
  <c r="J234" i="2"/>
  <c r="J232" i="2"/>
  <c r="F735" i="2" s="1"/>
  <c r="J218" i="2"/>
  <c r="J216" i="2"/>
  <c r="J214" i="2"/>
  <c r="J212" i="2"/>
  <c r="J207" i="2"/>
  <c r="J205" i="2"/>
  <c r="F733" i="2" s="1"/>
  <c r="J198" i="2"/>
  <c r="F730" i="2" s="1"/>
  <c r="J183" i="2"/>
  <c r="J178" i="2"/>
  <c r="J176" i="2"/>
  <c r="J174" i="2"/>
  <c r="F729" i="2" s="1"/>
  <c r="J165" i="2"/>
  <c r="J163" i="2"/>
  <c r="F728" i="2" s="1"/>
  <c r="J153" i="2"/>
  <c r="F727" i="2" s="1"/>
  <c r="J141" i="2"/>
  <c r="J135" i="2"/>
  <c r="J129" i="2"/>
  <c r="J123" i="2"/>
  <c r="J110" i="2"/>
  <c r="J104" i="2"/>
  <c r="F724" i="2" s="1"/>
  <c r="J88" i="2"/>
  <c r="J86" i="2"/>
  <c r="F723" i="2" s="1"/>
  <c r="J79" i="2"/>
  <c r="F722" i="2" s="1"/>
  <c r="J48" i="2"/>
  <c r="F712" i="2" s="1"/>
  <c r="G84" i="1"/>
  <c r="G82" i="1"/>
  <c r="G80" i="1"/>
  <c r="G78" i="1"/>
  <c r="E70" i="1"/>
  <c r="E63" i="1"/>
  <c r="E60" i="1"/>
  <c r="E20" i="1"/>
  <c r="E11" i="1"/>
  <c r="F743" i="2" l="1"/>
  <c r="F767" i="2"/>
  <c r="F720" i="2"/>
  <c r="F732" i="2"/>
  <c r="F757" i="2"/>
  <c r="F772" i="2"/>
  <c r="F759" i="2"/>
  <c r="F773" i="2"/>
  <c r="F748" i="2"/>
  <c r="F725" i="2"/>
  <c r="F762" i="2"/>
  <c r="F764" i="2"/>
  <c r="F774" i="2" l="1"/>
  <c r="AA1" i="3" s="1"/>
  <c r="AA37" i="3" l="1"/>
  <c r="AA3" i="3"/>
  <c r="AA4" i="3" s="1"/>
  <c r="AA33" i="3"/>
  <c r="AA15" i="3" l="1"/>
  <c r="AA32" i="3"/>
  <c r="AA9" i="3"/>
  <c r="AA6" i="3"/>
  <c r="AA27" i="3"/>
  <c r="AA12" i="3"/>
  <c r="AA13" i="3" s="1"/>
  <c r="AA42" i="3"/>
  <c r="AA5" i="3"/>
  <c r="AA14" i="3" l="1"/>
  <c r="AA73" i="3" s="1"/>
  <c r="AA38" i="3"/>
  <c r="AA11" i="3"/>
  <c r="AA21" i="3"/>
  <c r="AA22" i="3" s="1"/>
  <c r="AA41" i="3"/>
  <c r="AA47" i="3"/>
  <c r="AA46" i="3"/>
  <c r="AA29" i="3"/>
  <c r="AA28" i="3"/>
  <c r="AA24" i="3"/>
  <c r="AA23" i="3"/>
  <c r="AA18" i="3"/>
  <c r="AA10" i="3" s="1"/>
  <c r="AA16" i="3"/>
  <c r="AA7" i="3"/>
  <c r="AA93" i="3" s="1"/>
  <c r="AA89" i="3" s="1"/>
  <c r="AA25" i="3" s="1"/>
  <c r="AA51" i="3" l="1"/>
  <c r="AA75" i="3"/>
  <c r="AA67" i="3" s="1"/>
  <c r="AA59" i="3" s="1"/>
  <c r="AA49" i="3" s="1"/>
  <c r="AA31" i="3" s="1"/>
  <c r="AA94" i="3"/>
  <c r="AA90" i="3" s="1"/>
  <c r="AA96" i="3"/>
  <c r="AA71" i="3"/>
  <c r="AA92" i="3"/>
  <c r="AA88" i="3" s="1"/>
  <c r="AA84" i="3" s="1"/>
  <c r="AA78" i="3" s="1"/>
  <c r="AA70" i="3" s="1"/>
  <c r="AA62" i="3" s="1"/>
  <c r="AA54" i="3" s="1"/>
  <c r="AA79" i="3"/>
  <c r="AA63" i="3"/>
  <c r="AA55" i="3" s="1"/>
  <c r="AA40" i="3" s="1"/>
  <c r="AA17" i="3"/>
  <c r="AA82" i="3" s="1"/>
  <c r="AA85" i="3"/>
  <c r="AA80" i="3" s="1"/>
  <c r="AA72" i="3" s="1"/>
  <c r="AA64" i="3" s="1"/>
  <c r="AA56" i="3" s="1"/>
  <c r="AA44" i="3" s="1"/>
  <c r="AA57" i="3"/>
  <c r="AA45" i="3"/>
  <c r="AA26" i="3" s="1"/>
  <c r="AA43" i="3"/>
  <c r="AA19" i="3"/>
  <c r="AA65" i="3"/>
  <c r="AA50" i="3"/>
  <c r="AA34" i="3"/>
  <c r="AA86" i="3" l="1"/>
  <c r="AA81" i="3" s="1"/>
  <c r="AA74" i="3" s="1"/>
  <c r="AA66" i="3" s="1"/>
  <c r="AA58" i="3" s="1"/>
  <c r="AA48" i="3" s="1"/>
  <c r="AA30" i="3"/>
  <c r="AA39" i="3"/>
  <c r="AA95" i="3"/>
  <c r="AA91" i="3"/>
  <c r="AA87" i="3" s="1"/>
  <c r="AA83" i="3" s="1"/>
  <c r="AA76" i="3" s="1"/>
  <c r="AA68" i="3" s="1"/>
  <c r="AA60" i="3" s="1"/>
  <c r="AA52" i="3" s="1"/>
  <c r="AA20" i="3"/>
  <c r="AA69" i="3" s="1"/>
  <c r="AA61" i="3" s="1"/>
  <c r="AA53" i="3" s="1"/>
  <c r="AA36" i="3" s="1"/>
  <c r="AA77" i="3" l="1"/>
  <c r="AA35" i="3"/>
  <c r="AA98" i="3" s="1"/>
  <c r="AA2" i="3" s="1"/>
  <c r="C777" i="2" s="1"/>
</calcChain>
</file>

<file path=xl/sharedStrings.xml><?xml version="1.0" encoding="utf-8"?>
<sst xmlns="http://schemas.openxmlformats.org/spreadsheetml/2006/main" count="1215" uniqueCount="632">
  <si>
    <t>Dossier</t>
  </si>
  <si>
    <t>Date</t>
  </si>
  <si>
    <t>Phase</t>
  </si>
  <si>
    <t>Indice</t>
  </si>
  <si>
    <t>MAITRE D'OUVRAGE
RSMA
Camp de la Jaille, JARRY
BP 2459
97085</t>
  </si>
  <si>
    <t>VRD : 
    OCE BET VRD
    12, place Galilée
    85300
    CHALLANS
    Tél : 02 51 35 63 79   Fax :
    Mél :</t>
  </si>
  <si>
    <t>ARCHITECTE : 
    LAURENT LAVALL
    09 Tour Massabielle, Pointe à Pitre
    97110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</si>
  <si>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</si>
  <si>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</si>
  <si>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</si>
  <si>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</si>
  <si>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</si>
  <si>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</si>
  <si>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</si>
  <si>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</si>
  <si>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</si>
  <si>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</si>
  <si>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</si>
  <si>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</si>
  <si>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</si>
  <si>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</si>
  <si>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</si>
  <si>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</si>
  <si>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</si>
  <si>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</si>
  <si>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</si>
  <si>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</si>
  <si>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</si>
  <si>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</si>
  <si>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</si>
  <si>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</si>
  <si>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</si>
  <si>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</si>
  <si>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</si>
  <si>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</si>
  <si>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</si>
  <si>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</si>
  <si>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n°1</t>
  </si>
  <si>
    <t>VRD</t>
  </si>
  <si>
    <t>NOTICE</t>
  </si>
  <si>
    <t>3.T</t>
  </si>
  <si>
    <t>3.&amp;</t>
  </si>
  <si>
    <r>
      <rPr>
        <b/>
        <u/>
        <sz val="12"/>
        <color rgb="FF000000"/>
        <rFont val="Arial"/>
        <family val="2"/>
      </rPr>
      <t>TRAVAUX PREPARATOIRES</t>
    </r>
    <r>
      <rPr>
        <b/>
        <u/>
        <sz val="12"/>
        <color theme="1"/>
        <rFont val="Arial"/>
        <family val="2"/>
      </rPr>
      <t xml:space="preserve"> </t>
    </r>
  </si>
  <si>
    <t>3.1</t>
  </si>
  <si>
    <r>
      <rPr>
        <b/>
        <sz val="11"/>
        <color rgb="FF000000"/>
        <rFont val="Arial"/>
        <family val="2"/>
      </rPr>
      <t>CONSISTANCE DES TRAVAUX</t>
    </r>
    <r>
      <rPr>
        <b/>
        <sz val="11"/>
        <color theme="1"/>
        <rFont val="Arial"/>
        <family val="2"/>
      </rPr>
      <t xml:space="preserve"> </t>
    </r>
  </si>
  <si>
    <t>3.1.1</t>
  </si>
  <si>
    <r>
      <rPr>
        <b/>
        <sz val="10"/>
        <color rgb="FF000000"/>
        <rFont val="Arial"/>
        <family val="2"/>
      </rPr>
      <t>Objet des travaux</t>
    </r>
    <r>
      <rPr>
        <b/>
        <sz val="10"/>
        <color theme="1"/>
        <rFont val="Arial"/>
        <family val="2"/>
      </rPr>
      <t xml:space="preserve"> </t>
    </r>
  </si>
  <si>
    <t>5.T</t>
  </si>
  <si>
    <t>5.&amp;</t>
  </si>
  <si>
    <t>3.1.2</t>
  </si>
  <si>
    <r>
      <rPr>
        <b/>
        <sz val="10"/>
        <color rgb="FF000000"/>
        <rFont val="Arial"/>
        <family val="2"/>
      </rPr>
      <t>Liste des documents techniques</t>
    </r>
    <r>
      <rPr>
        <b/>
        <sz val="10"/>
        <color theme="1"/>
        <rFont val="Arial"/>
        <family val="2"/>
      </rPr>
      <t xml:space="preserve"> </t>
    </r>
  </si>
  <si>
    <t>3.1.3</t>
  </si>
  <si>
    <r>
      <rPr>
        <b/>
        <sz val="10"/>
        <color rgb="FF000000"/>
        <rFont val="Arial"/>
        <family val="2"/>
      </rPr>
      <t>Limites de prestation</t>
    </r>
    <r>
      <rPr>
        <b/>
        <sz val="10"/>
        <color theme="1"/>
        <rFont val="Arial"/>
        <family val="2"/>
      </rPr>
      <t xml:space="preserve"> </t>
    </r>
  </si>
  <si>
    <t>4.&amp;</t>
  </si>
  <si>
    <t>3.2</t>
  </si>
  <si>
    <r>
      <rPr>
        <b/>
        <sz val="11"/>
        <color rgb="FF000000"/>
        <rFont val="Arial"/>
        <family val="2"/>
      </rPr>
      <t>DISPOSITIONS GENERALES</t>
    </r>
    <r>
      <rPr>
        <b/>
        <sz val="11"/>
        <color theme="1"/>
        <rFont val="Arial"/>
        <family val="2"/>
      </rPr>
      <t xml:space="preserve"> </t>
    </r>
  </si>
  <si>
    <t>4.T</t>
  </si>
  <si>
    <t>3.3</t>
  </si>
  <si>
    <r>
      <rPr>
        <b/>
        <sz val="11"/>
        <color rgb="FF000000"/>
        <rFont val="Arial"/>
        <family val="2"/>
      </rPr>
      <t>PRISE DE POSSESSION DU TERRAIN</t>
    </r>
    <r>
      <rPr>
        <b/>
        <sz val="11"/>
        <color theme="1"/>
        <rFont val="Arial"/>
        <family val="2"/>
      </rPr>
      <t xml:space="preserve"> </t>
    </r>
  </si>
  <si>
    <t>3.4</t>
  </si>
  <si>
    <r>
      <rPr>
        <b/>
        <sz val="11"/>
        <color rgb="FF000000"/>
        <rFont val="Arial"/>
        <family val="2"/>
      </rPr>
      <t>TRAVAUX A PROXIMITE DES RESEAUX SOUTERRAINS, ENTERRES, SUBAQUATIQUES OU AERIENS (suivant texte réglementaire).</t>
    </r>
    <r>
      <rPr>
        <b/>
        <sz val="11"/>
        <color theme="1"/>
        <rFont val="Arial"/>
        <family val="2"/>
      </rPr>
      <t xml:space="preserve"> </t>
    </r>
  </si>
  <si>
    <t>3.5</t>
  </si>
  <si>
    <r>
      <rPr>
        <b/>
        <sz val="11"/>
        <color rgb="FF000000"/>
        <rFont val="Arial"/>
        <family val="2"/>
      </rPr>
      <t>ETAT DES LIEUX - CONSTATS PRELIMINAIRES</t>
    </r>
    <r>
      <rPr>
        <b/>
        <sz val="11"/>
        <color theme="1"/>
        <rFont val="Arial"/>
        <family val="2"/>
      </rPr>
      <t xml:space="preserve"> </t>
    </r>
  </si>
  <si>
    <t>4.L</t>
  </si>
  <si>
    <t>3.6</t>
  </si>
  <si>
    <r>
      <rPr>
        <b/>
        <sz val="11"/>
        <color rgb="FF000000"/>
        <rFont val="Arial"/>
        <family val="2"/>
      </rPr>
      <t>INVESTIGATIONS GEOTECHNIQUES - RAPPORT D'ETUDE</t>
    </r>
    <r>
      <rPr>
        <b/>
        <sz val="11"/>
        <color theme="1"/>
        <rFont val="Arial"/>
        <family val="2"/>
      </rPr>
      <t xml:space="preserve"> </t>
    </r>
  </si>
  <si>
    <t>3.7</t>
  </si>
  <si>
    <r>
      <rPr>
        <b/>
        <sz val="11"/>
        <color rgb="FF000000"/>
        <rFont val="Arial"/>
        <family val="2"/>
      </rPr>
      <t>ACCES DE CHANTIER IPU</t>
    </r>
    <r>
      <rPr>
        <b/>
        <sz val="11"/>
        <color theme="1"/>
        <rFont val="Arial"/>
        <family val="2"/>
      </rPr>
      <t xml:space="preserve"> </t>
    </r>
  </si>
  <si>
    <t>3.8</t>
  </si>
  <si>
    <r>
      <rPr>
        <b/>
        <sz val="11"/>
        <color rgb="FF000000"/>
        <rFont val="Arial"/>
        <family val="2"/>
      </rPr>
      <t>INSTALLATION DE CHANTIER</t>
    </r>
    <r>
      <rPr>
        <b/>
        <sz val="11"/>
        <color theme="1"/>
        <rFont val="Arial"/>
        <family val="2"/>
      </rPr>
      <t xml:space="preserve"> </t>
    </r>
  </si>
  <si>
    <t>3.8.1</t>
  </si>
  <si>
    <r>
      <rPr>
        <u/>
        <sz val="10"/>
        <color theme="1"/>
        <rFont val="Arial"/>
        <family val="2"/>
      </rPr>
      <t>Aires de cantonnement et voies de circulations</t>
    </r>
    <r>
      <rPr>
        <u/>
        <sz val="10"/>
        <color rgb="FFFF0000"/>
        <rFont val="Arial"/>
        <family val="2"/>
      </rPr>
      <t xml:space="preserve"> </t>
    </r>
  </si>
  <si>
    <t>6.T</t>
  </si>
  <si>
    <t>3.8.1.1</t>
  </si>
  <si>
    <t>- Adapté au besoin de l'entreprise du présent lot</t>
  </si>
  <si>
    <t>ENS</t>
  </si>
  <si>
    <t>9.&amp;</t>
  </si>
  <si>
    <t>6.&amp;</t>
  </si>
  <si>
    <t>3.8.2</t>
  </si>
  <si>
    <t>Moyen de sécurité - IPU</t>
  </si>
  <si>
    <t>3.8.2.1</t>
  </si>
  <si>
    <t>Intégrés aux Prix Unitaires</t>
  </si>
  <si>
    <t>8.&amp;</t>
  </si>
  <si>
    <t>3.8.3</t>
  </si>
  <si>
    <t>Signalisation du chantier - IPU</t>
  </si>
  <si>
    <t>3.8.3.1</t>
  </si>
  <si>
    <t>3.8.4</t>
  </si>
  <si>
    <t>Organisation prévisionnelle</t>
  </si>
  <si>
    <t>3.8.4.1</t>
  </si>
  <si>
    <t>Pour mémoire</t>
  </si>
  <si>
    <t>3.9</t>
  </si>
  <si>
    <r>
      <rPr>
        <b/>
        <sz val="11"/>
        <color rgb="FF000000"/>
        <rFont val="Arial"/>
        <family val="2"/>
      </rPr>
      <t xml:space="preserve">CLOTURE DE CHANTIER - SO </t>
    </r>
    <r>
      <rPr>
        <b/>
        <sz val="11"/>
        <color theme="1"/>
        <rFont val="Arial"/>
        <family val="2"/>
      </rPr>
      <t xml:space="preserve"> </t>
    </r>
  </si>
  <si>
    <t>3.9.1</t>
  </si>
  <si>
    <t>Sans Objet au présent lot</t>
  </si>
  <si>
    <t>3.10</t>
  </si>
  <si>
    <r>
      <rPr>
        <b/>
        <sz val="11"/>
        <color rgb="FF000000"/>
        <rFont val="Arial"/>
        <family val="2"/>
      </rPr>
      <t>PIQUETAGE - IMPLANTATION DES OUVRAGES</t>
    </r>
    <r>
      <rPr>
        <b/>
        <sz val="11"/>
        <color theme="1"/>
        <rFont val="Arial"/>
        <family val="2"/>
      </rPr>
      <t xml:space="preserve"> </t>
    </r>
  </si>
  <si>
    <t>3.10.1</t>
  </si>
  <si>
    <t>- implantation de l'ensemble des travaux à réaliser et Marquage - piquetage de l'ensemble des réseaux sur l'emprise du site - étendu aux raccordements avec regards aval et amont - à réaliser par un prestataire extérieur</t>
  </si>
  <si>
    <t>3.11</t>
  </si>
  <si>
    <r>
      <rPr>
        <b/>
        <sz val="11"/>
        <color rgb="FF000000"/>
        <rFont val="Arial"/>
        <family val="2"/>
      </rPr>
      <t>TRAVAUX SUR LES VEGETAUX</t>
    </r>
    <r>
      <rPr>
        <b/>
        <sz val="11"/>
        <color theme="1"/>
        <rFont val="Arial"/>
        <family val="2"/>
      </rPr>
      <t xml:space="preserve"> </t>
    </r>
  </si>
  <si>
    <t>3.11.1</t>
  </si>
  <si>
    <r>
      <rPr>
        <b/>
        <sz val="10"/>
        <color rgb="FF000000"/>
        <rFont val="Arial"/>
        <family val="2"/>
      </rPr>
      <t>Abattage, dessouchage et enlèvement de végétaux</t>
    </r>
    <r>
      <rPr>
        <b/>
        <sz val="10"/>
        <color theme="1"/>
        <rFont val="Arial"/>
        <family val="2"/>
      </rPr>
      <t xml:space="preserve"> </t>
    </r>
  </si>
  <si>
    <t>5.L</t>
  </si>
  <si>
    <t>3.11.1.1</t>
  </si>
  <si>
    <t>- Abattage, dessouchage et évacuation d'arbres et arbustes compris remise à niveau</t>
  </si>
  <si>
    <t>FT</t>
  </si>
  <si>
    <t>3.11.1.2</t>
  </si>
  <si>
    <t>- Débroussaillage, arrachage, nettoyage et évacuation de zone plantée et massifs arbustifs compris remise à niveau</t>
  </si>
  <si>
    <t>3.12</t>
  </si>
  <si>
    <r>
      <rPr>
        <b/>
        <sz val="11"/>
        <color rgb="FF000000"/>
        <rFont val="Arial"/>
        <family val="2"/>
      </rPr>
      <t>TRAVAUX SUR LES EXISTANTS, DEPOSES ET DEMOLITIONS</t>
    </r>
    <r>
      <rPr>
        <b/>
        <sz val="11"/>
        <color theme="1"/>
        <rFont val="Arial"/>
        <family val="2"/>
      </rPr>
      <t xml:space="preserve"> </t>
    </r>
  </si>
  <si>
    <t>3.12.1</t>
  </si>
  <si>
    <t>Démolition de dalles, parvis et fondations d'anciens bâtiments</t>
  </si>
  <si>
    <t>6.L</t>
  </si>
  <si>
    <t>3.12.1.1</t>
  </si>
  <si>
    <t>- Démolition dalles, parvis, fondations etc</t>
  </si>
  <si>
    <t>forfa</t>
  </si>
  <si>
    <t>3.12.2</t>
  </si>
  <si>
    <t>Démolition d'emmarchements</t>
  </si>
  <si>
    <t>3.12.2.1</t>
  </si>
  <si>
    <t>- Démolition escalier compris évacuation</t>
  </si>
  <si>
    <t>3.12.3</t>
  </si>
  <si>
    <t>Sciage d'enrobés - IPU</t>
  </si>
  <si>
    <t>3.12.3.1</t>
  </si>
  <si>
    <t>Intégrés aux Prix Unitaires de démolitions de voiries</t>
  </si>
  <si>
    <t>3.12.4</t>
  </si>
  <si>
    <t>Dépose de bordures et caniveaux béton</t>
  </si>
  <si>
    <t>3.12.4.1</t>
  </si>
  <si>
    <t xml:space="preserve">- Dépose des bordures et caniveaux, évacuations </t>
  </si>
  <si>
    <t>ml</t>
  </si>
  <si>
    <t>3.12.5</t>
  </si>
  <si>
    <t>Dépose d'assainissement eaux pluviales et eaux usées</t>
  </si>
  <si>
    <t>3.12.5.1</t>
  </si>
  <si>
    <t>- Dépose des canalisations EP + regards compris évacuation</t>
  </si>
  <si>
    <t>ML</t>
  </si>
  <si>
    <t>3.12.6</t>
  </si>
  <si>
    <t>Fossé existant à canaliser (Ø400 PVC CR8)</t>
  </si>
  <si>
    <t>3.12.6.1</t>
  </si>
  <si>
    <t>- Terrassement, lit de pose, canalisation PVC CR8  Ø400, enrobage, remblaiement et compactage</t>
  </si>
  <si>
    <t>3.12.7</t>
  </si>
  <si>
    <t>Fossé existant à curer</t>
  </si>
  <si>
    <t>3.12.7.1</t>
  </si>
  <si>
    <t>- Pour assurer l'évacuation des EP du projet sur son pourtour</t>
  </si>
  <si>
    <r>
      <rPr>
        <b/>
        <u/>
        <sz val="12"/>
        <color rgb="FF000000"/>
        <rFont val="Arial"/>
        <family val="2"/>
      </rPr>
      <t>TRAVAUX DE TERRASSEMENT</t>
    </r>
    <r>
      <rPr>
        <b/>
        <u/>
        <sz val="12"/>
        <color theme="1"/>
        <rFont val="Arial"/>
        <family val="2"/>
      </rPr>
      <t xml:space="preserve"> </t>
    </r>
  </si>
  <si>
    <t>4.1</t>
  </si>
  <si>
    <r>
      <rPr>
        <b/>
        <sz val="11"/>
        <color rgb="FF000000"/>
        <rFont val="Arial"/>
        <family val="2"/>
      </rPr>
      <t>GENERALITES</t>
    </r>
    <r>
      <rPr>
        <b/>
        <sz val="11"/>
        <color theme="1"/>
        <rFont val="Arial"/>
        <family val="2"/>
      </rPr>
      <t xml:space="preserve"> </t>
    </r>
  </si>
  <si>
    <t>4.2</t>
  </si>
  <si>
    <r>
      <rPr>
        <b/>
        <sz val="11"/>
        <color rgb="FF000000"/>
        <rFont val="Arial"/>
        <family val="2"/>
      </rPr>
      <t>DECAPAGE</t>
    </r>
    <r>
      <rPr>
        <b/>
        <sz val="11"/>
        <color theme="1"/>
        <rFont val="Arial"/>
        <family val="2"/>
      </rPr>
      <t xml:space="preserve"> </t>
    </r>
  </si>
  <si>
    <t>4.2.1</t>
  </si>
  <si>
    <t>- Décapage terre végétale - épaisseur 20 cm suivant rapport géotechnique</t>
  </si>
  <si>
    <t>M3</t>
  </si>
  <si>
    <t>4.3</t>
  </si>
  <si>
    <r>
      <rPr>
        <b/>
        <sz val="11"/>
        <color rgb="FF000000"/>
        <rFont val="Arial"/>
        <family val="2"/>
      </rPr>
      <t>STOCKAGE PROVISOIRE DES TERRES ISSUES DU DECAPAGE</t>
    </r>
    <r>
      <rPr>
        <b/>
        <sz val="11"/>
        <color theme="1"/>
        <rFont val="Arial"/>
        <family val="2"/>
      </rPr>
      <t xml:space="preserve"> </t>
    </r>
  </si>
  <si>
    <t>4.3.1</t>
  </si>
  <si>
    <t>- Mise en stockage des terres issues du décapage compris criblage</t>
  </si>
  <si>
    <t>4.3.2</t>
  </si>
  <si>
    <t>- Évacuation des terres issues du décapage</t>
  </si>
  <si>
    <t>4.4</t>
  </si>
  <si>
    <r>
      <rPr>
        <b/>
        <sz val="11"/>
        <color rgb="FF000000"/>
        <rFont val="Arial"/>
        <family val="2"/>
      </rPr>
      <t>TERRASSEMENTS GENERAUX YC TALUS ET EVACUATION</t>
    </r>
    <r>
      <rPr>
        <b/>
        <sz val="11"/>
        <color theme="1"/>
        <rFont val="Arial"/>
        <family val="2"/>
      </rPr>
      <t xml:space="preserve"> </t>
    </r>
  </si>
  <si>
    <t>4.4.1</t>
  </si>
  <si>
    <t>- Déblais issus des terrassements généraux y compris évacuation</t>
  </si>
  <si>
    <t>4.4.2</t>
  </si>
  <si>
    <t>- Déblais stocké sur site pour mise à disposition au lot ESPV</t>
  </si>
  <si>
    <t>4.4.3</t>
  </si>
  <si>
    <t>- Remblais complémentaires sous structures en GNT B 0/80 - 0/150 ou équivalent en tuf</t>
  </si>
  <si>
    <t>4.4.4</t>
  </si>
  <si>
    <t xml:space="preserve">Création de fossé et noue </t>
  </si>
  <si>
    <t>4.4.4.1</t>
  </si>
  <si>
    <t>- Terrassement, nivellement, apport ou déblais de matériaux, dressage de fond et raccordement aux existants</t>
  </si>
  <si>
    <r>
      <rPr>
        <b/>
        <u/>
        <sz val="12"/>
        <color rgb="FF000000"/>
        <rFont val="Arial"/>
        <family val="2"/>
      </rPr>
      <t>TRAVAUX D'ASSAINISSEMENT - RESEAUX</t>
    </r>
    <r>
      <rPr>
        <b/>
        <u/>
        <sz val="12"/>
        <color theme="1"/>
        <rFont val="Arial"/>
        <family val="2"/>
      </rPr>
      <t xml:space="preserve"> </t>
    </r>
  </si>
  <si>
    <t>5.1</t>
  </si>
  <si>
    <r>
      <rPr>
        <b/>
        <sz val="11"/>
        <color rgb="FF000000"/>
        <rFont val="Arial"/>
        <family val="2"/>
      </rPr>
      <t>GENERALITES - PM</t>
    </r>
    <r>
      <rPr>
        <b/>
        <sz val="11"/>
        <color theme="1"/>
        <rFont val="Arial"/>
        <family val="2"/>
      </rPr>
      <t xml:space="preserve"> </t>
    </r>
  </si>
  <si>
    <t>5.1.1</t>
  </si>
  <si>
    <t>Pour Mémoire</t>
  </si>
  <si>
    <t>5.2</t>
  </si>
  <si>
    <r>
      <rPr>
        <b/>
        <sz val="11"/>
        <color rgb="FF000000"/>
        <rFont val="Arial"/>
        <family val="2"/>
      </rPr>
      <t>TRAVAUX D'INTERFACE</t>
    </r>
    <r>
      <rPr>
        <b/>
        <sz val="11"/>
        <color theme="1"/>
        <rFont val="Arial"/>
        <family val="2"/>
      </rPr>
      <t xml:space="preserve"> </t>
    </r>
  </si>
  <si>
    <t>5.2.1</t>
  </si>
  <si>
    <t>- Provision en cas de rencontre de réseaux non identifiés et travaux en interface - 5 000,00 € HT</t>
  </si>
  <si>
    <t>5.3</t>
  </si>
  <si>
    <r>
      <rPr>
        <b/>
        <sz val="11"/>
        <color rgb="FF000000"/>
        <rFont val="Arial"/>
        <family val="2"/>
      </rPr>
      <t xml:space="preserve">TRANCHEES UNIQUES &amp; COMMUNES </t>
    </r>
    <r>
      <rPr>
        <b/>
        <sz val="11"/>
        <color theme="1"/>
        <rFont val="Arial"/>
        <family val="2"/>
      </rPr>
      <t xml:space="preserve"> </t>
    </r>
  </si>
  <si>
    <t>5.3.1</t>
  </si>
  <si>
    <r>
      <rPr>
        <b/>
        <sz val="10"/>
        <color rgb="FF000000"/>
        <rFont val="Arial"/>
        <family val="2"/>
      </rPr>
      <t>Tranchées de réseaux d'assainissement</t>
    </r>
    <r>
      <rPr>
        <b/>
        <sz val="10"/>
        <color theme="1"/>
        <rFont val="Arial"/>
        <family val="2"/>
      </rPr>
      <t xml:space="preserve"> </t>
    </r>
  </si>
  <si>
    <t>5.3.1.1</t>
  </si>
  <si>
    <t>- Tranchées de réseaux EP</t>
  </si>
  <si>
    <t>5.3.1.2</t>
  </si>
  <si>
    <t>- Tranchées de réseaux EU</t>
  </si>
  <si>
    <t>5.3.2</t>
  </si>
  <si>
    <r>
      <rPr>
        <b/>
        <sz val="10"/>
        <color rgb="FF000000"/>
        <rFont val="Arial"/>
        <family val="2"/>
      </rPr>
      <t>Tranchées de réseaux souples</t>
    </r>
    <r>
      <rPr>
        <b/>
        <sz val="10"/>
        <color theme="1"/>
        <rFont val="Arial"/>
        <family val="2"/>
      </rPr>
      <t xml:space="preserve"> </t>
    </r>
  </si>
  <si>
    <t>5.3.2.1</t>
  </si>
  <si>
    <t>- Tranchées de réseau AEP</t>
  </si>
  <si>
    <t>5.3.2.2</t>
  </si>
  <si>
    <t>- Tranchées de réseau Éclairage extérieur</t>
  </si>
  <si>
    <t>5.3.2.3</t>
  </si>
  <si>
    <t>- Tranchées de réseau Basse tension - Cfo</t>
  </si>
  <si>
    <t>5.3.2.4</t>
  </si>
  <si>
    <t>- Tranchées de réseau Telecom - Cfa</t>
  </si>
  <si>
    <t>5.4</t>
  </si>
  <si>
    <r>
      <rPr>
        <b/>
        <sz val="11"/>
        <color rgb="FF000000"/>
        <rFont val="Arial"/>
        <family val="2"/>
      </rPr>
      <t>REMBLAYAGE DES TRANCHEES - IPU</t>
    </r>
    <r>
      <rPr>
        <b/>
        <sz val="11"/>
        <color theme="1"/>
        <rFont val="Arial"/>
        <family val="2"/>
      </rPr>
      <t xml:space="preserve"> </t>
    </r>
  </si>
  <si>
    <t>5.5</t>
  </si>
  <si>
    <r>
      <rPr>
        <b/>
        <sz val="11"/>
        <color rgb="FF000000"/>
        <rFont val="Arial"/>
        <family val="2"/>
      </rPr>
      <t>ASSAINISSEMENT DES EAUX PLUVIALES</t>
    </r>
    <r>
      <rPr>
        <b/>
        <sz val="11"/>
        <color theme="1"/>
        <rFont val="Arial"/>
        <family val="2"/>
      </rPr>
      <t xml:space="preserve"> </t>
    </r>
  </si>
  <si>
    <t>5.5.1</t>
  </si>
  <si>
    <r>
      <rPr>
        <b/>
        <sz val="10"/>
        <color rgb="FF000000"/>
        <rFont val="Arial"/>
        <family val="2"/>
      </rPr>
      <t>Collecteurs enterrés</t>
    </r>
    <r>
      <rPr>
        <b/>
        <sz val="10"/>
        <color theme="1"/>
        <rFont val="Arial"/>
        <family val="2"/>
      </rPr>
      <t xml:space="preserve"> </t>
    </r>
  </si>
  <si>
    <t>5.5.1.1</t>
  </si>
  <si>
    <t>-  PVC Ø125 - NF - CR8 compris accessoires</t>
  </si>
  <si>
    <t>5.5.1.2</t>
  </si>
  <si>
    <t>-  PVC Ø160 - NF - CR8 compris accessoires</t>
  </si>
  <si>
    <t>5.5.1.3</t>
  </si>
  <si>
    <t>- PVC Ø200 - NF - CR8 compris accessoires</t>
  </si>
  <si>
    <t>5.5.1.4</t>
  </si>
  <si>
    <t>- PVC Ø250 - NF - CR8 compris accessoires</t>
  </si>
  <si>
    <t>5.5.1.5</t>
  </si>
  <si>
    <t>- PVC Ø315 - NF - CR8 compris accessoires</t>
  </si>
  <si>
    <t>5.5.1.6</t>
  </si>
  <si>
    <t>- caniveau de descente d'eau en béton type 'tuile' (petit débit) hauteur de 11 à 15 cm, klargeur de 37 à 45 cm long = 45 cm</t>
  </si>
  <si>
    <t>5.5.1.7</t>
  </si>
  <si>
    <t>- Protection mécanique des réseaux à faible profondeur</t>
  </si>
  <si>
    <t>5.5.2</t>
  </si>
  <si>
    <r>
      <rPr>
        <b/>
        <sz val="10"/>
        <color rgb="FF000000"/>
        <rFont val="Arial"/>
        <family val="2"/>
      </rPr>
      <t>Regards préfabriqués</t>
    </r>
    <r>
      <rPr>
        <b/>
        <sz val="10"/>
        <color theme="1"/>
        <rFont val="Arial"/>
        <family val="2"/>
      </rPr>
      <t xml:space="preserve"> </t>
    </r>
  </si>
  <si>
    <t>5.5.2.1</t>
  </si>
  <si>
    <t>- Regard préfabriqués 50x50 compris tampon fonte adapté à la circulation estampillé EP</t>
  </si>
  <si>
    <t>5.5.3</t>
  </si>
  <si>
    <r>
      <rPr>
        <b/>
        <sz val="10"/>
        <color rgb="FF000000"/>
        <rFont val="Arial"/>
        <family val="2"/>
      </rPr>
      <t>Regards de jonction</t>
    </r>
    <r>
      <rPr>
        <b/>
        <sz val="10"/>
        <color theme="1"/>
        <rFont val="Arial"/>
        <family val="2"/>
      </rPr>
      <t xml:space="preserve"> </t>
    </r>
  </si>
  <si>
    <t>5.5.3.1</t>
  </si>
  <si>
    <t>- Regard préfabriqué Ø1000 ou Ø800 avec tampon fonte ou grille avaloire adaptés à la circulation estampillé EP quelle que soit sa hauteur</t>
  </si>
  <si>
    <t>5.5.3.2</t>
  </si>
  <si>
    <t>- tête d’aqueduc de sécurité diam 400 ou inférieur</t>
  </si>
  <si>
    <t>5.5.3.3</t>
  </si>
  <si>
    <t>- tête de pont béton pour petit diamètre 160 à 200 (raccordement de gouttière au fossé)</t>
  </si>
  <si>
    <t>5.5.4</t>
  </si>
  <si>
    <r>
      <rPr>
        <b/>
        <sz val="10"/>
        <color rgb="FF000000"/>
        <rFont val="Arial"/>
        <family val="2"/>
      </rPr>
      <t>Regards avaloir avec grille plate en fonte</t>
    </r>
    <r>
      <rPr>
        <b/>
        <sz val="10"/>
        <color theme="1"/>
        <rFont val="Arial"/>
        <family val="2"/>
      </rPr>
      <t xml:space="preserve"> </t>
    </r>
  </si>
  <si>
    <t>5.5.4.1</t>
  </si>
  <si>
    <t>- Regard préfabriqué 40x40 PMR + grille adaptée à la circulation</t>
  </si>
  <si>
    <t>5.5.5</t>
  </si>
  <si>
    <r>
      <rPr>
        <b/>
        <sz val="10"/>
        <color rgb="FF000000"/>
        <rFont val="Arial"/>
        <family val="2"/>
      </rPr>
      <t>Caniveau grille C250</t>
    </r>
    <r>
      <rPr>
        <b/>
        <sz val="10"/>
        <color theme="1"/>
        <rFont val="Arial"/>
        <family val="2"/>
      </rPr>
      <t xml:space="preserve"> </t>
    </r>
  </si>
  <si>
    <t>5.5.5.1</t>
  </si>
  <si>
    <t>- Caniveau grille PMR fonte C250</t>
  </si>
  <si>
    <t>5.6</t>
  </si>
  <si>
    <r>
      <rPr>
        <b/>
        <sz val="11"/>
        <color rgb="FF000000"/>
        <rFont val="Arial"/>
        <family val="2"/>
      </rPr>
      <t>ASSAINISSEMENT DES EAUX USEES &amp; VANNES</t>
    </r>
    <r>
      <rPr>
        <b/>
        <sz val="11"/>
        <color theme="1"/>
        <rFont val="Arial"/>
        <family val="2"/>
      </rPr>
      <t xml:space="preserve"> </t>
    </r>
  </si>
  <si>
    <t>5.6.1</t>
  </si>
  <si>
    <t>5.6.1.1</t>
  </si>
  <si>
    <t>5.6.2</t>
  </si>
  <si>
    <t>5.6.2.1</t>
  </si>
  <si>
    <t>- Regard préfabriqués 40x40 avec tampon fonte adapté à la circulation estampillé EU</t>
  </si>
  <si>
    <t>5.6.3</t>
  </si>
  <si>
    <t>5.6.3.1</t>
  </si>
  <si>
    <t>- Regard préfabriqué Ø1000 ou Ø800 avec tampon fonte adapté à la circulation estampillé EU quelle que soit sa hauteur</t>
  </si>
  <si>
    <t>5.6.4</t>
  </si>
  <si>
    <r>
      <rPr>
        <b/>
        <sz val="10"/>
        <color rgb="FF000000"/>
        <rFont val="Arial"/>
        <family val="2"/>
      </rPr>
      <t>Séparateur à graisse</t>
    </r>
    <r>
      <rPr>
        <b/>
        <sz val="10"/>
        <color theme="1"/>
        <rFont val="Arial"/>
        <family val="2"/>
      </rPr>
      <t xml:space="preserve"> </t>
    </r>
  </si>
  <si>
    <t>5.6.4.1</t>
  </si>
  <si>
    <t>Séparateur à graisse sans débourbeur - capacité max 300 repas / jour (cuisine pro) type YG1503E ou équivalent</t>
  </si>
  <si>
    <t>5.6.5</t>
  </si>
  <si>
    <r>
      <rPr>
        <b/>
        <sz val="10"/>
        <color rgb="FF000000"/>
        <rFont val="Arial"/>
        <family val="2"/>
      </rPr>
      <t>Boite de branchement à passage direct ou tabouret</t>
    </r>
    <r>
      <rPr>
        <b/>
        <sz val="10"/>
        <color theme="1"/>
        <rFont val="Arial"/>
        <family val="2"/>
      </rPr>
      <t xml:space="preserve"> </t>
    </r>
  </si>
  <si>
    <t>5.6.5.1</t>
  </si>
  <si>
    <t>- tabouret à passage direct DN 315 mm avec tampon fonte adapté à la circulation estampillé EU pour entrée allant du DN 100 à 200 mm</t>
  </si>
  <si>
    <t>5.7</t>
  </si>
  <si>
    <t>TELECOMMUNICATION- Cfa</t>
  </si>
  <si>
    <t>5.7.1</t>
  </si>
  <si>
    <t>Limites de prestations - PM</t>
  </si>
  <si>
    <t>5.7.1.1</t>
  </si>
  <si>
    <t>5.7.2</t>
  </si>
  <si>
    <t>Fourreaux</t>
  </si>
  <si>
    <t>5.7.2.1</t>
  </si>
  <si>
    <t>- Fourreau aiguillé TPC - IK10 - Ø63</t>
  </si>
  <si>
    <t>5.7.2.2</t>
  </si>
  <si>
    <t>- tubes PVC -2 Ø42/45</t>
  </si>
  <si>
    <t>5.7.3</t>
  </si>
  <si>
    <t>Gaines &amp; chambres de tirage</t>
  </si>
  <si>
    <t>5.7.3.1</t>
  </si>
  <si>
    <t>- Chambre de tirage L1T avec tampon fonte adapté à la circulation estampillé  TEL compris peignes et raccordement</t>
  </si>
  <si>
    <t>5.7.3.2</t>
  </si>
  <si>
    <t>- Chambre de tirage L0T avec tampon fonte adapté à la circulation estampillé TEL compris peignes et raccordement</t>
  </si>
  <si>
    <t>5.8</t>
  </si>
  <si>
    <t>DISTRIBUTION ELECTRIQUE - Cfo</t>
  </si>
  <si>
    <t>5.8.1</t>
  </si>
  <si>
    <t>5.8.1.1</t>
  </si>
  <si>
    <t>5.8.2</t>
  </si>
  <si>
    <t>5.8.2.1</t>
  </si>
  <si>
    <t>5.8.2.2</t>
  </si>
  <si>
    <t>- Fourreaux aiguillés  TPC - IK10 - 2 x Ø90</t>
  </si>
  <si>
    <t>5.8.2.3</t>
  </si>
  <si>
    <t>- Chambre de tirage L1T avec tampon fonte adapté à la circulation estampillé ELEC compris peignes et raccordement</t>
  </si>
  <si>
    <t>5.8.2.4</t>
  </si>
  <si>
    <t>- Chambre de tirage L0T avec tampon fonte adapté à la circulation estampillé ELEC compris peignes et raccordement</t>
  </si>
  <si>
    <t>5.9</t>
  </si>
  <si>
    <r>
      <rPr>
        <b/>
        <sz val="11"/>
        <color theme="1"/>
        <rFont val="Arial"/>
        <family val="2"/>
      </rPr>
      <t>ECLAIRAGE EXTERIEUR</t>
    </r>
    <r>
      <rPr>
        <b/>
        <sz val="11"/>
        <color rgb="FFFF0000"/>
        <rFont val="Arial"/>
        <family val="2"/>
      </rPr>
      <t xml:space="preserve"> </t>
    </r>
  </si>
  <si>
    <t>5.9.1</t>
  </si>
  <si>
    <t>5.9.1.1</t>
  </si>
  <si>
    <t>5.9.2</t>
  </si>
  <si>
    <t>Gaine annelée rouge aiguillé TPC-IK10</t>
  </si>
  <si>
    <t>5.9.2.1</t>
  </si>
  <si>
    <t xml:space="preserve">- Fourreau TPC Ø63 - IK10 </t>
  </si>
  <si>
    <t>5.9.3</t>
  </si>
  <si>
    <t>Câble électrique U1000 RO 2V</t>
  </si>
  <si>
    <t>5.9.3.1</t>
  </si>
  <si>
    <t>- Câblage électrique 3G6 mm²</t>
  </si>
  <si>
    <t>5.9.4</t>
  </si>
  <si>
    <t>Mise à la terre</t>
  </si>
  <si>
    <t>5.9.4.1</t>
  </si>
  <si>
    <t>- Câblette de cuivre de mise à la terre</t>
  </si>
  <si>
    <t>5.9.5</t>
  </si>
  <si>
    <t>Borne d'éclairage et spots</t>
  </si>
  <si>
    <t>5.9.5.1</t>
  </si>
  <si>
    <t>- Borne d'éclairage type ECLATEC type "TEAM" ECP 700mA 20W ou équivalent</t>
  </si>
  <si>
    <t>5.9.5.2</t>
  </si>
  <si>
    <t xml:space="preserve">- Projecteur type ECLATEC "IMPACT" 70 W ou équivalent </t>
  </si>
  <si>
    <t>5.9.5.3</t>
  </si>
  <si>
    <t>- Chambre 30x30 avec tampon fonte adapté à la circulation estampillé EPU compris raccordement</t>
  </si>
  <si>
    <t>5.10</t>
  </si>
  <si>
    <t>ADDUCTION EN EAU POTABLE</t>
  </si>
  <si>
    <t>5.10.1</t>
  </si>
  <si>
    <t>Ouverture et fermeture de fouille pour cuve ACS de 8 m3 ( y compris raccordements)</t>
  </si>
  <si>
    <t>5.10.1.1</t>
  </si>
  <si>
    <t>- Cuve tampon d'eau potable de 8 m3</t>
  </si>
  <si>
    <t>5.10.2</t>
  </si>
  <si>
    <t>5.10.2.1</t>
  </si>
  <si>
    <t>5.10.3</t>
  </si>
  <si>
    <t>Réalisation du réseau</t>
  </si>
  <si>
    <t>5.10.3.1</t>
  </si>
  <si>
    <t>- Conduite PEHD PN 16 bars  Ø40 - compris accessoires</t>
  </si>
  <si>
    <t>5.10.4</t>
  </si>
  <si>
    <r>
      <rPr>
        <b/>
        <sz val="10"/>
        <color theme="1"/>
        <rFont val="Arial"/>
        <family val="2"/>
      </rPr>
      <t>Citerneau</t>
    </r>
    <r>
      <rPr>
        <b/>
        <sz val="10"/>
        <color rgb="FFFF0000"/>
        <rFont val="Arial"/>
        <family val="2"/>
      </rPr>
      <t xml:space="preserve"> </t>
    </r>
  </si>
  <si>
    <t>5.10.4.1</t>
  </si>
  <si>
    <t>Citerneau béton AEP avec tampon fonte estampillé AEP suivant besoins donnés par le lot fluides</t>
  </si>
  <si>
    <t>5.11</t>
  </si>
  <si>
    <t>FILET DE SECURITE - IPU</t>
  </si>
  <si>
    <t>4.U.IMAGE</t>
  </si>
  <si>
    <t>5.11.1</t>
  </si>
  <si>
    <t>Intégrés aux Prix Unitaires de réseaux</t>
  </si>
  <si>
    <t>5.12</t>
  </si>
  <si>
    <t>TESTS &amp; ESSAIS</t>
  </si>
  <si>
    <t>5.12.1</t>
  </si>
  <si>
    <t>Contrôle de compactage des tranchées</t>
  </si>
  <si>
    <t>5.12.1.1</t>
  </si>
  <si>
    <t>- Pour l'ensemble des tranchées sous voiries</t>
  </si>
  <si>
    <t>5.12.1.2</t>
  </si>
  <si>
    <t>- Pour l'ensemble des tranchées sous espaces verts</t>
  </si>
  <si>
    <t>5.12.2</t>
  </si>
  <si>
    <t>Essais d'étanchéité</t>
  </si>
  <si>
    <t>5.12.2.1</t>
  </si>
  <si>
    <t xml:space="preserve">Pour l'ensemble des réseaux d'assainissement </t>
  </si>
  <si>
    <t>5.12.3</t>
  </si>
  <si>
    <t>Passage caméra - Inspection télévisée</t>
  </si>
  <si>
    <t>5.12.3.1</t>
  </si>
  <si>
    <t>- Pour l'ensemble des réseaux d'assainissements</t>
  </si>
  <si>
    <t>5.12.4</t>
  </si>
  <si>
    <t>Essais de calibrage</t>
  </si>
  <si>
    <t>5.12.4.1</t>
  </si>
  <si>
    <t>- Pour l'ensemble des réseaux souples</t>
  </si>
  <si>
    <t>5.12.5</t>
  </si>
  <si>
    <t>Analyse bactériologique</t>
  </si>
  <si>
    <t>5.12.5.1</t>
  </si>
  <si>
    <t>- Pour l'ensemble des réseaux AEP</t>
  </si>
  <si>
    <t>5.12.6</t>
  </si>
  <si>
    <t>Essais d'éclairage</t>
  </si>
  <si>
    <t>5.12.6.1</t>
  </si>
  <si>
    <t>- Pour l'ensemble des réseaux d'éclairage</t>
  </si>
  <si>
    <t>TRAVAUX DE STRUCTURE DE CHAUSSEE</t>
  </si>
  <si>
    <t>6.1</t>
  </si>
  <si>
    <t>CONSTITUTION DES STRUCTURES - Rappel</t>
  </si>
  <si>
    <t>6.1.1</t>
  </si>
  <si>
    <t>Structure plate-forme sous bâtiment et banquette</t>
  </si>
  <si>
    <t>6.1.2</t>
  </si>
  <si>
    <t>Structure plate-forme sous coursive et zone EPDM</t>
  </si>
  <si>
    <t>6.1.3</t>
  </si>
  <si>
    <t>Structure Plate forme pour voirie et parking en BBSG 0/10 noir</t>
  </si>
  <si>
    <t>6.1.4</t>
  </si>
  <si>
    <t>Structure plateforme pour parking en complexe terre/pierres</t>
  </si>
  <si>
    <t>6.1.5</t>
  </si>
  <si>
    <t>Structure plateforme pour cheminement piéton en béton balayé</t>
  </si>
  <si>
    <t>6.1.6</t>
  </si>
  <si>
    <t>Structure plateforme pour circulations piétonnes en béton Orange</t>
  </si>
  <si>
    <t>6.1.7</t>
  </si>
  <si>
    <t>Structure plateforme zone engazonnée</t>
  </si>
  <si>
    <t>6.2</t>
  </si>
  <si>
    <t>ANTI-CONTAMINANT</t>
  </si>
  <si>
    <t>6.2.1</t>
  </si>
  <si>
    <t>- Classe 5 certifié ASQUAL</t>
  </si>
  <si>
    <t>6.3</t>
  </si>
  <si>
    <t>EMPIERREMENT</t>
  </si>
  <si>
    <t>6.3.1</t>
  </si>
  <si>
    <t>- Empierrement GNT B 0/63 ép. 20 cm +GNT B 20/63 ép. 20 cm sous bâtiment et banquette</t>
  </si>
  <si>
    <t>6.3.2</t>
  </si>
  <si>
    <t>- Empierrement GNT B 0/63 ép. 20 cm +GNT B 20/63 ép. 20 cm sous coursive et zone EPDM</t>
  </si>
  <si>
    <t>6.3.3</t>
  </si>
  <si>
    <t>- Empierrement GNT B 0/63 ép. 20 cm +GNT B 20/63 ép. 20 cm sous voirie légère et stationnement en enrobé noir</t>
  </si>
  <si>
    <t>6.3.4</t>
  </si>
  <si>
    <t>- Empierrement GNT B 0/63 ép. 20 cm +GNT B 20/63 ép. 20 cm sous trottoir en béton balayé gris</t>
  </si>
  <si>
    <t>6.3.5</t>
  </si>
  <si>
    <t>- Empierrement GNT B 0/63 ép. 20 cm +GNT B 20/63 ép. 20 cm sous trottoir en béton orange teinté dans la masse</t>
  </si>
  <si>
    <t>6.3.6</t>
  </si>
  <si>
    <t>- Empierrement GNT B 0/63 ép. 20 cm +GNT B 20/63 ép. 20 cm sous parking en complexe terre/pierres</t>
  </si>
  <si>
    <t>6.3.7</t>
  </si>
  <si>
    <t>- Empierrement pour réalisation d'une bande stérile de pourtour de bâtiment (largeur 40 cm , hauteur 10 cm , granulat 10/20</t>
  </si>
  <si>
    <t>6.4</t>
  </si>
  <si>
    <t>ESSAIS DE PLAQUE</t>
  </si>
  <si>
    <t>6.4.1</t>
  </si>
  <si>
    <t>- Pour l'ensemble des empierrements</t>
  </si>
  <si>
    <t>TRAVAUX DE VOIRIE</t>
  </si>
  <si>
    <t>7.1</t>
  </si>
  <si>
    <t>REMARQUE PREALABLE - PM</t>
  </si>
  <si>
    <t>7.1.1</t>
  </si>
  <si>
    <t>7.2</t>
  </si>
  <si>
    <t xml:space="preserve">PLANCHE D'ECHANTILLONS - IPU (Intégré aux Prix Unitaires de voirie) </t>
  </si>
  <si>
    <t>7.3</t>
  </si>
  <si>
    <t>HYPOTHESES - PM</t>
  </si>
  <si>
    <t>7.3.1</t>
  </si>
  <si>
    <t>7.4</t>
  </si>
  <si>
    <t>BORDURE BETON</t>
  </si>
  <si>
    <t>7.4.2</t>
  </si>
  <si>
    <t>- Bordure béton préfabriqué de type T2 - Classe U</t>
  </si>
  <si>
    <t>7.5</t>
  </si>
  <si>
    <t>VOIRIE LEGERE BBSG 0/10 NOIR</t>
  </si>
  <si>
    <t>7.5.1</t>
  </si>
  <si>
    <t>- GNT B 0/31,5 épaisseur 17 cm</t>
  </si>
  <si>
    <t>7.5.2</t>
  </si>
  <si>
    <t>- BBSG 0/10 noir classe 3 épaisseur 6 cm</t>
  </si>
  <si>
    <t>7.6</t>
  </si>
  <si>
    <t>BETON BALAYE</t>
  </si>
  <si>
    <t>7.6.1</t>
  </si>
  <si>
    <t>- GNT B 0/31,5 épaisseur 15 cm</t>
  </si>
  <si>
    <t>7.6.2</t>
  </si>
  <si>
    <t>- Béton balayé  BPS NF EN 206-1 C35/45 XF2 S2.7 Cl 0.40 dosé à 330 
kg/m3  épaisseur 12 cm</t>
  </si>
  <si>
    <t>7.6.3</t>
  </si>
  <si>
    <t>- Béton balayé  BPS NF EN 206-1 C35/45 XF2 S2.7 Cl 0.40 dosé à 330 
kg/m3  pour formation de marche de 16 cm de hauteur, giron de 20 cm</t>
  </si>
  <si>
    <t>7.7</t>
  </si>
  <si>
    <t>BETON ORANGE teinté dans la masse</t>
  </si>
  <si>
    <t>7.7.1</t>
  </si>
  <si>
    <t>- GNT B 0/31,5 - épaisseur 15 cm</t>
  </si>
  <si>
    <t>7.7.2</t>
  </si>
  <si>
    <t>- Béton coloré (teinte dans la masse) BPS NF EN 206-1 C35/45 XF2 S2.7 Cl 0.40 dosé à 330 
kg/m3  - épaisseur 12 cm</t>
  </si>
  <si>
    <t>7.8</t>
  </si>
  <si>
    <t>TERRE/PIERRE</t>
  </si>
  <si>
    <t>7.8.1</t>
  </si>
  <si>
    <t>7.8.2</t>
  </si>
  <si>
    <t>- Terre / pierre sur 20 cm d'épaisseur</t>
  </si>
  <si>
    <t xml:space="preserve">MOBILIER URBAIN </t>
  </si>
  <si>
    <t>8.1</t>
  </si>
  <si>
    <t>BUTEES DE ROUES EN BOIS ROUGE LOCAL</t>
  </si>
  <si>
    <t>8.1.1</t>
  </si>
  <si>
    <t>- Butées de roues en fond de stationnement</t>
  </si>
  <si>
    <t>SIGNALISATION</t>
  </si>
  <si>
    <t>9.1</t>
  </si>
  <si>
    <t>HORIZONTALE</t>
  </si>
  <si>
    <t>9.1.1</t>
  </si>
  <si>
    <t>Bande et logo</t>
  </si>
  <si>
    <t>9.1.1.1</t>
  </si>
  <si>
    <t>Lignes continues</t>
  </si>
  <si>
    <t>9.1.1.2</t>
  </si>
  <si>
    <t>Sigle PMR échelle 1:1</t>
  </si>
  <si>
    <t>9.1.1.3</t>
  </si>
  <si>
    <t>Zébra</t>
  </si>
  <si>
    <t>9.1.1.4</t>
  </si>
  <si>
    <t>Zone livraison</t>
  </si>
  <si>
    <t>9.1.1.5</t>
  </si>
  <si>
    <t>Bande Cédez le passage</t>
  </si>
  <si>
    <t>9.1.1.6</t>
  </si>
  <si>
    <t>Flèches directionnelles "Tout droit "</t>
  </si>
  <si>
    <t>9.1.1.7</t>
  </si>
  <si>
    <t>Ligne discontinue T'2</t>
  </si>
  <si>
    <t>9.1.2</t>
  </si>
  <si>
    <t>Bandes podotactiles d'aide à l'orientation (B.A.O.)</t>
  </si>
  <si>
    <t>9.1.2.1</t>
  </si>
  <si>
    <t>Entre place PMR et accès au bâtiment</t>
  </si>
  <si>
    <t>9.2</t>
  </si>
  <si>
    <t>VERTICALE</t>
  </si>
  <si>
    <t>9.2.1</t>
  </si>
  <si>
    <t>Panneaux signalétiques</t>
  </si>
  <si>
    <t>9.2.1.1</t>
  </si>
  <si>
    <t>Massifs, Mâts, brides et panneau B6d + M6h - GN - Classe 2</t>
  </si>
  <si>
    <t>9.2.1.2</t>
  </si>
  <si>
    <t>Massifs, Mâts, brides et panneau B1 +M9z (sauf livraisons) - GN - Classe2</t>
  </si>
  <si>
    <t>CLOTURES ET PORTAILS</t>
  </si>
  <si>
    <t>10.1</t>
  </si>
  <si>
    <r>
      <rPr>
        <b/>
        <sz val="11"/>
        <color rgb="FF000000"/>
        <rFont val="Arial"/>
        <family val="2"/>
      </rPr>
      <t>DEPOSE  DE CLOTURE RIGIDE en limite de parcelle</t>
    </r>
    <r>
      <rPr>
        <b/>
        <sz val="11"/>
        <color theme="1"/>
        <rFont val="Arial"/>
        <family val="2"/>
      </rPr>
      <t xml:space="preserve"> </t>
    </r>
  </si>
  <si>
    <t>10.1.1</t>
  </si>
  <si>
    <t>dépose et évacuation + reprise des éléments de raccords</t>
  </si>
  <si>
    <t>ESPACES VERTS</t>
  </si>
  <si>
    <t>11.1</t>
  </si>
  <si>
    <t>REMODELAGE TERRE VEGETALE</t>
  </si>
  <si>
    <t>11.1.1</t>
  </si>
  <si>
    <t>- Ensemble des espaces engazonnés projet sur 10 cm</t>
  </si>
  <si>
    <t>11.1.2</t>
  </si>
  <si>
    <t>- Ensemble des espaces plantés projet sur 40 cm</t>
  </si>
  <si>
    <t>FINITIONS DIVERS</t>
  </si>
  <si>
    <t>12.1</t>
  </si>
  <si>
    <t>PLAN DE RECOLEMENT</t>
  </si>
  <si>
    <t>12.1.1</t>
  </si>
  <si>
    <t>- Pour l'ensemble des travaux réalisés par le présent lot</t>
  </si>
  <si>
    <t>12.2</t>
  </si>
  <si>
    <t>NETTOYAGE DE CHANTIER</t>
  </si>
  <si>
    <t>12.2.1</t>
  </si>
  <si>
    <t>Pendant l'ensemble de l'intervention du présent lot</t>
  </si>
  <si>
    <t>12.3</t>
  </si>
  <si>
    <t>REFECTION ET RACCORDEMENT ENTRE PROJET ET ESPACE PUBLIC</t>
  </si>
  <si>
    <t>12.3.1</t>
  </si>
  <si>
    <t>RECAPITULATIF
Lot n°1 VRD</t>
  </si>
  <si>
    <t>RECAPITULATIF DES CHAPITRES</t>
  </si>
  <si>
    <t>1 - NOTICE</t>
  </si>
  <si>
    <t>3 - TRAVAUX PREPARATOIRES</t>
  </si>
  <si>
    <t>- 3.1 - CONSISTANCE DES TRAVAUX</t>
  </si>
  <si>
    <t>- 3.2 - DISPOSITIONS GENERALES</t>
  </si>
  <si>
    <t>- 3.3 - PRISE DE POSSESSION DU TERRAIN</t>
  </si>
  <si>
    <t>- 3.4 - TRAVAUX A PROXIMITE DES RESEAUX SOUTERRAINS, ENTERRES, SUBAQUATIQUES OU AERIENS (suivant texte réglementaire).</t>
  </si>
  <si>
    <t>- 3.5 - ETAT DES LIEUX - CONSTATS PRELIMINAIRES</t>
  </si>
  <si>
    <t>- 3.6 - INVESTIGATIONS GEOTECHNIQUES - RAPPORT D'ETUDE</t>
  </si>
  <si>
    <t>- 3.7 - ACCES DE CHANTIER IPU</t>
  </si>
  <si>
    <t>- 3.8 - INSTALLATION DE CHANTIER</t>
  </si>
  <si>
    <t xml:space="preserve">- 3.9 - CLOTURE DE CHANTIER - SO </t>
  </si>
  <si>
    <t>- 3.10 - PIQUETAGE - IMPLANTATION DES OUVRAGES</t>
  </si>
  <si>
    <t>- 3.11 - TRAVAUX SUR LES VEGETAUX</t>
  </si>
  <si>
    <t>- 3.12 - TRAVAUX SUR LES EXISTANTS, DEPOSES ET DEMOLITIONS</t>
  </si>
  <si>
    <t>4 - TRAVAUX DE TERRASSEMENT</t>
  </si>
  <si>
    <t>- 4.1 - GENERALITES</t>
  </si>
  <si>
    <t>- 4.2 - DECAPAGE</t>
  </si>
  <si>
    <t>- 4.3 - STOCKAGE PROVISOIRE DES TERRES ISSUES DU DECAPAGE</t>
  </si>
  <si>
    <t>- 4.4 - TERRASSEMENTS GENERAUX YC TALUS ET EVACUATION</t>
  </si>
  <si>
    <t>5 - TRAVAUX D'ASSAINISSEMENT - RESEAUX</t>
  </si>
  <si>
    <t>- 5.1 - GENERALITES - PM</t>
  </si>
  <si>
    <t>- 5.2 - TRAVAUX D'INTERFACE</t>
  </si>
  <si>
    <t xml:space="preserve">- 5.3 - TRANCHEES UNIQUES &amp; COMMUNES </t>
  </si>
  <si>
    <t>- 5.4 - REMBLAYAGE DES TRANCHEES - IPU</t>
  </si>
  <si>
    <t>- 5.5 - ASSAINISSEMENT DES EAUX PLUVIALES</t>
  </si>
  <si>
    <t>- 5.6 - ASSAINISSEMENT DES EAUX USEES &amp; VANNES</t>
  </si>
  <si>
    <t>- 5.7 - TELECOMMUNICATION- Cfa</t>
  </si>
  <si>
    <t>- 5.8 - DISTRIBUTION ELECTRIQUE - Cfo</t>
  </si>
  <si>
    <t xml:space="preserve">- 5.9 - ECLAIRAGE EXTERIEUR </t>
  </si>
  <si>
    <t>- 5.10 - ADDUCTION EN EAU POTABLE</t>
  </si>
  <si>
    <t>- 5.11 - FILET DE SECURITE - IPU</t>
  </si>
  <si>
    <t>- 5.12 - TESTS &amp; ESSAIS</t>
  </si>
  <si>
    <t>6 - TRAVAUX DE STRUCTURE DE CHAUSSEE</t>
  </si>
  <si>
    <t>- 6.1 - CONSTITUTION DES STRUCTURES - Rappel</t>
  </si>
  <si>
    <t>- 6.2 - ANTI-CONTAMINANT</t>
  </si>
  <si>
    <t>- 6.3 - EMPIERREMENT</t>
  </si>
  <si>
    <t>- 6.4 - ESSAIS DE PLAQUE</t>
  </si>
  <si>
    <t>7 - TRAVAUX DE VOIRIE</t>
  </si>
  <si>
    <t>- 7.1 - REMARQUE PREALABLE - PM</t>
  </si>
  <si>
    <t>- 7.2 - PLANCHE D'ECHANTILLONS - IPU (Intégré aux Prix Unitaires de voirie)</t>
  </si>
  <si>
    <t>- 7.3 - HYPOTHESES - PM</t>
  </si>
  <si>
    <t>- 7.4 - BORDURE BETON</t>
  </si>
  <si>
    <t>- 7.5 - VOIRIE LEGERE BBSG 0/10 NOIR</t>
  </si>
  <si>
    <t>- 7.6 - BETON BALAYE</t>
  </si>
  <si>
    <t>- 7.7 - BETON ORANGE teinté dans la masse</t>
  </si>
  <si>
    <t>- 7.8 - TERRE/PIERRE</t>
  </si>
  <si>
    <t>8 - MOBILIER URBAIN</t>
  </si>
  <si>
    <t>- 8.1 - BUTEES DE ROUES EN BOIS ROUGE LOCAL</t>
  </si>
  <si>
    <t>9 - SIGNALISATION</t>
  </si>
  <si>
    <t>- 9.1 - HORIZONTALE</t>
  </si>
  <si>
    <t>- 9.2 - VERTICALE</t>
  </si>
  <si>
    <t>10 - CLOTURES ET PORTAILS</t>
  </si>
  <si>
    <t>- 10.1 - DEPOSE  DE CLOTURE RIGIDE en limite de parcelle</t>
  </si>
  <si>
    <t>11 - ESPACES VERTS</t>
  </si>
  <si>
    <t>- 11.1 - REMODELAGE TERRE VEGETALE</t>
  </si>
  <si>
    <t>12 - FINITIONS DIVERS</t>
  </si>
  <si>
    <t>- 12.1 - PLAN DE RECOLEMENT</t>
  </si>
  <si>
    <t>- 12.2 - NETTOYAGE DE CHANTIER</t>
  </si>
  <si>
    <t>- 12.3 - REFECTION ET RACCORDEMENT ENTRE PROJET ET ESPACE PUBLIC</t>
  </si>
  <si>
    <t>Total du lot VRD</t>
  </si>
  <si>
    <t>Total H.T. :</t>
  </si>
  <si>
    <t>Total T.V.A. (8,5%)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</si>
  <si>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</si>
  <si>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</si>
  <si>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</si>
  <si>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</si>
  <si>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</si>
  <si>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</si>
  <si>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</si>
  <si>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</si>
  <si>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</si>
  <si>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</si>
  <si>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</si>
  <si>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</si>
  <si>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</si>
  <si>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</si>
  <si>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</si>
  <si>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</si>
  <si>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</si>
  <si>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</si>
  <si>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</si>
  <si>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</si>
  <si>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</si>
  <si>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</si>
  <si>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</si>
  <si>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</si>
  <si>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</si>
  <si>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</si>
  <si>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</si>
  <si>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</si>
  <si>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</si>
  <si>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</si>
  <si>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</si>
  <si>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</si>
  <si>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DECOMPOSITION DU PRIX GLOBAL ET FORFAITAIRE (D.P.G.F)</t>
  </si>
  <si>
    <t>Crèche de 60 Berceaux au Camp DUGOMMIER - BAIE MAHAULT</t>
  </si>
  <si>
    <t>22.2074.04</t>
  </si>
  <si>
    <t>DCE</t>
  </si>
  <si>
    <t>12 Place Galilée</t>
  </si>
  <si>
    <t>85 300 CHALLANS</t>
  </si>
  <si>
    <t>VERSION</t>
  </si>
  <si>
    <t>4.00</t>
  </si>
  <si>
    <t>TYPEDOC</t>
  </si>
  <si>
    <t>DPGF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</si>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</sst>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2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2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u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2" fillId="0" borderId="9" xfId="0" applyFont="1" applyBorder="1" applyAlignment="1">
      <alignment horizontal="right" vertical="top" wrapText="1"/>
    </xf>
    <xf numFmtId="3" fontId="12" fillId="0" borderId="9" xfId="0" applyNumberFormat="1" applyFont="1" applyBorder="1" applyAlignment="1">
      <alignment horizontal="right" vertical="top" wrapText="1"/>
    </xf>
    <xf numFmtId="3" fontId="12" fillId="0" borderId="12" xfId="0" applyNumberFormat="1" applyFont="1" applyBorder="1" applyAlignment="1" applyProtection="1">
      <alignment horizontal="right" vertical="top" wrapText="1"/>
      <protection locked="0"/>
    </xf>
    <xf numFmtId="4" fontId="12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5" fillId="0" borderId="0" xfId="0" applyNumberFormat="1" applyFont="1" applyAlignment="1">
      <alignment horizontal="right" vertical="top" wrapText="1"/>
    </xf>
    <xf numFmtId="4" fontId="12" fillId="0" borderId="9" xfId="0" applyNumberFormat="1" applyFont="1" applyBorder="1" applyAlignment="1">
      <alignment horizontal="right" vertical="top" wrapText="1"/>
    </xf>
    <xf numFmtId="4" fontId="12" fillId="0" borderId="12" xfId="0" applyNumberFormat="1" applyFont="1" applyBorder="1" applyAlignment="1" applyProtection="1">
      <alignment horizontal="right" vertical="top" wrapText="1"/>
      <protection locked="0"/>
    </xf>
    <xf numFmtId="164" fontId="12" fillId="0" borderId="9" xfId="0" applyNumberFormat="1" applyFont="1" applyBorder="1" applyAlignment="1">
      <alignment horizontal="right" vertical="top" wrapText="1"/>
    </xf>
    <xf numFmtId="164" fontId="12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vertical="top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0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0" fontId="6" fillId="0" borderId="11" xfId="0" applyNumberFormat="1" applyFont="1" applyBorder="1" applyAlignment="1">
      <alignment horizontal="right" vertical="top" wrapText="1"/>
    </xf>
    <xf numFmtId="10" fontId="6" fillId="0" borderId="24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64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12" xfId="0" applyNumberFormat="1" applyFont="1" applyBorder="1" applyAlignment="1" applyProtection="1">
      <alignment horizontal="right" vertical="top" wrapText="1"/>
      <protection locked="0"/>
    </xf>
    <xf numFmtId="165" fontId="6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5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5" fontId="14" fillId="0" borderId="0" xfId="0" applyNumberFormat="1" applyFont="1" applyAlignment="1">
      <alignment horizontal="right" vertical="top" wrapText="1" indent="1"/>
    </xf>
    <xf numFmtId="165" fontId="14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wrapText="1" indent="1"/>
    </xf>
    <xf numFmtId="0" fontId="14" fillId="0" borderId="0" xfId="0" applyFont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5" fontId="9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5" fontId="9" fillId="0" borderId="21" xfId="0" applyNumberFormat="1" applyFont="1" applyBorder="1" applyAlignment="1">
      <alignment vertical="top" wrapText="1"/>
    </xf>
    <xf numFmtId="165" fontId="1" fillId="0" borderId="21" xfId="0" applyNumberFormat="1" applyFont="1" applyBorder="1" applyAlignment="1">
      <alignment vertical="top" wrapText="1"/>
    </xf>
    <xf numFmtId="165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0" fillId="0" borderId="0" xfId="0"/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6" fontId="6" fillId="0" borderId="12" xfId="0" applyNumberFormat="1" applyFont="1" applyBorder="1" applyAlignment="1" applyProtection="1">
      <alignment vertical="top" wrapText="1"/>
      <protection locked="0"/>
    </xf>
    <xf numFmtId="167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133350</xdr:colOff>
      <xdr:row>27</xdr:row>
      <xdr:rowOff>0</xdr:rowOff>
    </xdr:from>
    <xdr:to>
      <xdr:col>7</xdr:col>
      <xdr:colOff>832339</xdr:colOff>
      <xdr:row>44</xdr:row>
      <xdr:rowOff>114043</xdr:rowOff>
    </xdr:to>
    <xdr:pic>
      <xdr:nvPicPr>
        <xdr:cNvPr id="2" name="Picture 1" descr="{12fb0ca9-cdc5-4504-820c-abd6ed7b0d60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57525" y="3086100"/>
          <a:ext cx="3346939" cy="20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topLeftCell="A11" workbookViewId="0"/>
  </sheetViews>
  <sheetFormatPr baseColWidth="10" defaultColWidth="8.88671875" defaultRowHeight="9" customHeight="1" x14ac:dyDescent="0.3"/>
  <cols>
    <col min="1" max="1" width="0.109375" customWidth="1"/>
    <col min="2" max="2" width="10.109375" customWidth="1"/>
    <col min="3" max="3" width="31.33203125" customWidth="1"/>
    <col min="4" max="4" width="2.33203125" customWidth="1"/>
    <col min="5" max="5" width="14.44140625" customWidth="1"/>
    <col min="6" max="6" width="12.88671875" customWidth="1"/>
    <col min="7" max="7" width="12.44140625" customWidth="1"/>
    <col min="8" max="8" width="14.5546875" customWidth="1"/>
    <col min="9" max="9" width="2.109375" customWidth="1"/>
    <col min="10" max="69" width="10.6640625" customWidth="1"/>
  </cols>
  <sheetData>
    <row r="1" spans="2:9" ht="9" customHeight="1" x14ac:dyDescent="0.3">
      <c r="B1" s="1"/>
      <c r="C1" s="2"/>
      <c r="D1" s="3"/>
      <c r="E1" s="3"/>
      <c r="F1" s="3"/>
      <c r="G1" s="3"/>
      <c r="H1" s="3"/>
      <c r="I1" s="4"/>
    </row>
    <row r="2" spans="2:9" ht="9" customHeight="1" x14ac:dyDescent="0.3">
      <c r="B2" s="5"/>
      <c r="C2" s="6"/>
      <c r="D2" s="7"/>
      <c r="E2" s="50"/>
      <c r="F2" s="50"/>
      <c r="G2" s="50"/>
      <c r="H2" s="50"/>
      <c r="I2" s="8"/>
    </row>
    <row r="3" spans="2:9" ht="9" customHeight="1" x14ac:dyDescent="0.3">
      <c r="B3" s="5"/>
      <c r="C3" s="6"/>
      <c r="D3" s="7"/>
      <c r="E3" s="50"/>
      <c r="F3" s="50"/>
      <c r="G3" s="50"/>
      <c r="H3" s="50"/>
      <c r="I3" s="8"/>
    </row>
    <row r="4" spans="2:9" ht="9" customHeight="1" x14ac:dyDescent="0.3">
      <c r="B4" s="5"/>
      <c r="C4" s="6"/>
      <c r="D4" s="7"/>
      <c r="E4" s="50"/>
      <c r="F4" s="50"/>
      <c r="G4" s="50"/>
      <c r="H4" s="50"/>
      <c r="I4" s="8"/>
    </row>
    <row r="5" spans="2:9" ht="9" customHeight="1" x14ac:dyDescent="0.3">
      <c r="B5" s="5"/>
      <c r="C5" s="6"/>
      <c r="D5" s="7"/>
      <c r="E5" s="50"/>
      <c r="F5" s="50"/>
      <c r="G5" s="50"/>
      <c r="H5" s="50"/>
      <c r="I5" s="8"/>
    </row>
    <row r="6" spans="2:9" ht="9" customHeight="1" x14ac:dyDescent="0.3">
      <c r="B6" s="5"/>
      <c r="C6" s="6"/>
      <c r="D6" s="7"/>
      <c r="E6" s="50"/>
      <c r="F6" s="50"/>
      <c r="G6" s="50"/>
      <c r="H6" s="50"/>
      <c r="I6" s="8"/>
    </row>
    <row r="7" spans="2:9" ht="9" customHeight="1" x14ac:dyDescent="0.3">
      <c r="B7" s="5"/>
      <c r="C7" s="6"/>
      <c r="D7" s="7"/>
      <c r="E7" s="50"/>
      <c r="F7" s="50"/>
      <c r="G7" s="50"/>
      <c r="H7" s="50"/>
      <c r="I7" s="8"/>
    </row>
    <row r="8" spans="2:9" ht="9" customHeight="1" x14ac:dyDescent="0.3">
      <c r="B8" s="5"/>
      <c r="C8" s="6"/>
      <c r="D8" s="7"/>
      <c r="E8" s="50"/>
      <c r="F8" s="50"/>
      <c r="G8" s="50"/>
      <c r="H8" s="50"/>
      <c r="I8" s="8"/>
    </row>
    <row r="9" spans="2:9" ht="9" customHeight="1" x14ac:dyDescent="0.3">
      <c r="B9" s="5"/>
      <c r="C9" s="6"/>
      <c r="D9" s="7"/>
      <c r="E9" s="50"/>
      <c r="F9" s="50"/>
      <c r="G9" s="50"/>
      <c r="H9" s="50"/>
      <c r="I9" s="8"/>
    </row>
    <row r="10" spans="2:9" ht="9" customHeight="1" x14ac:dyDescent="0.3">
      <c r="B10" s="5"/>
      <c r="C10" s="6"/>
      <c r="D10" s="7"/>
      <c r="E10" s="50"/>
      <c r="F10" s="50"/>
      <c r="G10" s="50"/>
      <c r="H10" s="50"/>
      <c r="I10" s="8"/>
    </row>
    <row r="11" spans="2:9" ht="9" customHeight="1" x14ac:dyDescent="0.3">
      <c r="B11" s="5"/>
      <c r="C11" s="6"/>
      <c r="D11" s="7"/>
      <c r="E11" s="51" t="str">
        <f>IF(Paramètres!C5&lt;&gt;"",Paramètres!C5,"")</f>
        <v>Crèche de 60 Berceaux au Camp DUGOMMIER - BAIE MAHAULT</v>
      </c>
      <c r="F11" s="51"/>
      <c r="G11" s="51"/>
      <c r="H11" s="51"/>
      <c r="I11" s="8"/>
    </row>
    <row r="12" spans="2:9" ht="9" customHeight="1" x14ac:dyDescent="0.3">
      <c r="B12" s="5"/>
      <c r="C12" s="6"/>
      <c r="D12" s="7"/>
      <c r="E12" s="51"/>
      <c r="F12" s="51"/>
      <c r="G12" s="51"/>
      <c r="H12" s="51"/>
      <c r="I12" s="8"/>
    </row>
    <row r="13" spans="2:9" ht="9" customHeight="1" x14ac:dyDescent="0.3">
      <c r="B13" s="5"/>
      <c r="C13" s="6"/>
      <c r="D13" s="7"/>
      <c r="E13" s="51"/>
      <c r="F13" s="51"/>
      <c r="G13" s="51"/>
      <c r="H13" s="51"/>
      <c r="I13" s="8"/>
    </row>
    <row r="14" spans="2:9" ht="9" customHeight="1" x14ac:dyDescent="0.3">
      <c r="B14" s="5"/>
      <c r="C14" s="6"/>
      <c r="D14" s="7"/>
      <c r="E14" s="51"/>
      <c r="F14" s="51"/>
      <c r="G14" s="51"/>
      <c r="H14" s="51"/>
      <c r="I14" s="8"/>
    </row>
    <row r="15" spans="2:9" ht="9" customHeight="1" x14ac:dyDescent="0.3">
      <c r="B15" s="5"/>
      <c r="C15" s="6"/>
      <c r="D15" s="7"/>
      <c r="E15" s="51"/>
      <c r="F15" s="51"/>
      <c r="G15" s="51"/>
      <c r="H15" s="51"/>
      <c r="I15" s="8"/>
    </row>
    <row r="16" spans="2:9" ht="9" customHeight="1" x14ac:dyDescent="0.3">
      <c r="B16" s="5"/>
      <c r="C16" s="6"/>
      <c r="D16" s="7"/>
      <c r="E16" s="51"/>
      <c r="F16" s="51"/>
      <c r="G16" s="51"/>
      <c r="H16" s="51"/>
      <c r="I16" s="8"/>
    </row>
    <row r="17" spans="2:9" ht="9" customHeight="1" x14ac:dyDescent="0.3">
      <c r="B17" s="5"/>
      <c r="C17" s="6"/>
      <c r="D17" s="7"/>
      <c r="E17" s="51"/>
      <c r="F17" s="51"/>
      <c r="G17" s="51"/>
      <c r="H17" s="51"/>
      <c r="I17" s="8"/>
    </row>
    <row r="18" spans="2:9" ht="9" customHeight="1" x14ac:dyDescent="0.3">
      <c r="B18" s="5"/>
      <c r="C18" s="6"/>
      <c r="D18" s="7"/>
      <c r="E18" s="51"/>
      <c r="F18" s="51"/>
      <c r="G18" s="51"/>
      <c r="H18" s="51"/>
      <c r="I18" s="8"/>
    </row>
    <row r="19" spans="2:9" ht="9" customHeight="1" x14ac:dyDescent="0.3">
      <c r="B19" s="5"/>
      <c r="C19" s="6"/>
      <c r="D19" s="7"/>
      <c r="E19" s="51"/>
      <c r="F19" s="51"/>
      <c r="G19" s="51"/>
      <c r="H19" s="51"/>
      <c r="I19" s="8"/>
    </row>
    <row r="20" spans="2:9" ht="9" customHeight="1" x14ac:dyDescent="0.3">
      <c r="B20" s="5"/>
      <c r="C20" s="6"/>
      <c r="D20" s="7"/>
      <c r="E20" s="51" t="str">
        <f>IF(Paramètres!C24&lt;&gt;"",Paramètres!C24,"") &amp; CHAR(10) &amp; IF(Paramètres!C26&lt;&gt;"",Paramètres!C26,"") &amp; CHAR(10) &amp; IF(Paramètres!C28&lt;&gt;"",Paramètres!C28,"")</f>
        <v xml:space="preserve">12 Place Galilée
85 300 CHALLANS
</v>
      </c>
      <c r="F20" s="51"/>
      <c r="G20" s="51"/>
      <c r="H20" s="51"/>
      <c r="I20" s="8"/>
    </row>
    <row r="21" spans="2:9" ht="9" customHeight="1" x14ac:dyDescent="0.3">
      <c r="B21" s="5"/>
      <c r="C21" s="6"/>
      <c r="D21" s="7"/>
      <c r="E21" s="51"/>
      <c r="F21" s="51"/>
      <c r="G21" s="51"/>
      <c r="H21" s="51"/>
      <c r="I21" s="8"/>
    </row>
    <row r="22" spans="2:9" ht="9" customHeight="1" x14ac:dyDescent="0.3">
      <c r="B22" s="5"/>
      <c r="C22" s="6"/>
      <c r="D22" s="7"/>
      <c r="E22" s="51"/>
      <c r="F22" s="51"/>
      <c r="G22" s="51"/>
      <c r="H22" s="51"/>
      <c r="I22" s="8"/>
    </row>
    <row r="23" spans="2:9" ht="9" customHeight="1" x14ac:dyDescent="0.3">
      <c r="B23" s="5"/>
      <c r="C23" s="6"/>
      <c r="D23" s="7"/>
      <c r="E23" s="51"/>
      <c r="F23" s="51"/>
      <c r="G23" s="51"/>
      <c r="H23" s="51"/>
      <c r="I23" s="8"/>
    </row>
    <row r="24" spans="2:9" ht="9" customHeight="1" x14ac:dyDescent="0.3">
      <c r="B24" s="5"/>
      <c r="C24" s="6"/>
      <c r="D24" s="7"/>
      <c r="E24" s="51"/>
      <c r="F24" s="51"/>
      <c r="G24" s="51"/>
      <c r="H24" s="51"/>
      <c r="I24" s="8"/>
    </row>
    <row r="25" spans="2:9" ht="9" customHeight="1" x14ac:dyDescent="0.3">
      <c r="B25" s="5"/>
      <c r="C25" s="6"/>
      <c r="D25" s="7"/>
      <c r="E25" s="51"/>
      <c r="F25" s="51"/>
      <c r="G25" s="51"/>
      <c r="H25" s="51"/>
      <c r="I25" s="8"/>
    </row>
    <row r="26" spans="2:9" ht="9" customHeight="1" x14ac:dyDescent="0.3">
      <c r="B26" s="5"/>
      <c r="C26" s="6"/>
      <c r="D26" s="7"/>
      <c r="E26" s="51"/>
      <c r="F26" s="51"/>
      <c r="G26" s="51"/>
      <c r="H26" s="51"/>
      <c r="I26" s="8"/>
    </row>
    <row r="27" spans="2:9" ht="9" customHeight="1" x14ac:dyDescent="0.3">
      <c r="B27" s="5"/>
      <c r="C27" s="6"/>
      <c r="D27" s="7"/>
      <c r="E27" s="51"/>
      <c r="F27" s="51"/>
      <c r="G27" s="51"/>
      <c r="H27" s="51"/>
      <c r="I27" s="8"/>
    </row>
    <row r="28" spans="2:9" ht="9" customHeight="1" x14ac:dyDescent="0.3">
      <c r="B28" s="5"/>
      <c r="C28" s="6"/>
      <c r="D28" s="7"/>
      <c r="E28" s="50"/>
      <c r="F28" s="50"/>
      <c r="G28" s="50"/>
      <c r="H28" s="50"/>
      <c r="I28" s="8"/>
    </row>
    <row r="29" spans="2:9" ht="9" customHeight="1" x14ac:dyDescent="0.3">
      <c r="B29" s="5"/>
      <c r="C29" s="6"/>
      <c r="D29" s="7"/>
      <c r="E29" s="50"/>
      <c r="F29" s="50"/>
      <c r="G29" s="50"/>
      <c r="H29" s="50"/>
      <c r="I29" s="8"/>
    </row>
    <row r="30" spans="2:9" ht="9" customHeight="1" x14ac:dyDescent="0.3">
      <c r="B30" s="5"/>
      <c r="C30" s="6"/>
      <c r="D30" s="7"/>
      <c r="E30" s="50"/>
      <c r="F30" s="50"/>
      <c r="G30" s="50"/>
      <c r="H30" s="50"/>
      <c r="I30" s="8"/>
    </row>
    <row r="31" spans="2:9" ht="9" customHeight="1" x14ac:dyDescent="0.3">
      <c r="B31" s="5"/>
      <c r="C31" s="6"/>
      <c r="D31" s="7"/>
      <c r="E31" s="50"/>
      <c r="F31" s="50"/>
      <c r="G31" s="50"/>
      <c r="H31" s="50"/>
      <c r="I31" s="8"/>
    </row>
    <row r="32" spans="2:9" ht="9" customHeight="1" x14ac:dyDescent="0.3">
      <c r="B32" s="5"/>
      <c r="C32" s="6"/>
      <c r="D32" s="7"/>
      <c r="E32" s="50"/>
      <c r="F32" s="50"/>
      <c r="G32" s="50"/>
      <c r="H32" s="50"/>
      <c r="I32" s="8"/>
    </row>
    <row r="33" spans="2:9" ht="9" customHeight="1" x14ac:dyDescent="0.3">
      <c r="B33" s="5"/>
      <c r="C33" s="6"/>
      <c r="D33" s="7"/>
      <c r="E33" s="50"/>
      <c r="F33" s="50"/>
      <c r="G33" s="50"/>
      <c r="H33" s="50"/>
      <c r="I33" s="8"/>
    </row>
    <row r="34" spans="2:9" ht="9" customHeight="1" x14ac:dyDescent="0.3">
      <c r="B34" s="5"/>
      <c r="C34" s="6"/>
      <c r="D34" s="7"/>
      <c r="E34" s="50"/>
      <c r="F34" s="50"/>
      <c r="G34" s="50"/>
      <c r="H34" s="50"/>
      <c r="I34" s="8"/>
    </row>
    <row r="35" spans="2:9" ht="9" customHeight="1" x14ac:dyDescent="0.3">
      <c r="B35" s="5"/>
      <c r="C35" s="6"/>
      <c r="D35" s="7"/>
      <c r="E35" s="50"/>
      <c r="F35" s="50"/>
      <c r="G35" s="50"/>
      <c r="H35" s="50"/>
      <c r="I35" s="8"/>
    </row>
    <row r="36" spans="2:9" ht="9" customHeight="1" x14ac:dyDescent="0.3">
      <c r="B36" s="5"/>
      <c r="C36" s="6"/>
      <c r="D36" s="7"/>
      <c r="E36" s="50"/>
      <c r="F36" s="50"/>
      <c r="G36" s="50"/>
      <c r="H36" s="50"/>
      <c r="I36" s="8"/>
    </row>
    <row r="37" spans="2:9" ht="9" customHeight="1" x14ac:dyDescent="0.3">
      <c r="B37" s="5"/>
      <c r="C37" s="6"/>
      <c r="D37" s="7"/>
      <c r="E37" s="50"/>
      <c r="F37" s="50"/>
      <c r="G37" s="50"/>
      <c r="H37" s="50"/>
      <c r="I37" s="8"/>
    </row>
    <row r="38" spans="2:9" ht="9" customHeight="1" x14ac:dyDescent="0.3">
      <c r="B38" s="5"/>
      <c r="C38" s="6"/>
      <c r="D38" s="7"/>
      <c r="E38" s="50"/>
      <c r="F38" s="50"/>
      <c r="G38" s="50"/>
      <c r="H38" s="50"/>
      <c r="I38" s="8"/>
    </row>
    <row r="39" spans="2:9" ht="9" customHeight="1" x14ac:dyDescent="0.3">
      <c r="B39" s="5"/>
      <c r="C39" s="6"/>
      <c r="D39" s="7"/>
      <c r="E39" s="50"/>
      <c r="F39" s="50"/>
      <c r="G39" s="50"/>
      <c r="H39" s="50"/>
      <c r="I39" s="8"/>
    </row>
    <row r="40" spans="2:9" ht="9" customHeight="1" x14ac:dyDescent="0.3">
      <c r="B40" s="5"/>
      <c r="C40" s="6"/>
      <c r="D40" s="7"/>
      <c r="E40" s="50"/>
      <c r="F40" s="50"/>
      <c r="G40" s="50"/>
      <c r="H40" s="50"/>
      <c r="I40" s="8"/>
    </row>
    <row r="41" spans="2:9" ht="9" customHeight="1" x14ac:dyDescent="0.3">
      <c r="B41" s="5"/>
      <c r="C41" s="6"/>
      <c r="D41" s="7"/>
      <c r="E41" s="50"/>
      <c r="F41" s="50"/>
      <c r="G41" s="50"/>
      <c r="H41" s="50"/>
      <c r="I41" s="8"/>
    </row>
    <row r="42" spans="2:9" ht="9" customHeight="1" x14ac:dyDescent="0.3">
      <c r="B42" s="5"/>
      <c r="C42" s="6"/>
      <c r="D42" s="7"/>
      <c r="E42" s="50"/>
      <c r="F42" s="50"/>
      <c r="G42" s="50"/>
      <c r="H42" s="50"/>
      <c r="I42" s="8"/>
    </row>
    <row r="43" spans="2:9" ht="9" customHeight="1" x14ac:dyDescent="0.3">
      <c r="B43" s="5"/>
      <c r="C43" s="6"/>
      <c r="D43" s="7"/>
      <c r="E43" s="50"/>
      <c r="F43" s="50"/>
      <c r="G43" s="50"/>
      <c r="H43" s="50"/>
      <c r="I43" s="8"/>
    </row>
    <row r="44" spans="2:9" ht="9" customHeight="1" x14ac:dyDescent="0.3">
      <c r="B44" s="5"/>
      <c r="C44" s="6"/>
      <c r="D44" s="7"/>
      <c r="E44" s="50"/>
      <c r="F44" s="50"/>
      <c r="G44" s="50"/>
      <c r="H44" s="50"/>
      <c r="I44" s="8"/>
    </row>
    <row r="45" spans="2:9" ht="9" customHeight="1" x14ac:dyDescent="0.3">
      <c r="B45" s="5"/>
      <c r="C45" s="6"/>
      <c r="D45" s="7"/>
      <c r="E45" s="50"/>
      <c r="F45" s="50"/>
      <c r="G45" s="50"/>
      <c r="H45" s="50"/>
      <c r="I45" s="8"/>
    </row>
    <row r="46" spans="2:9" ht="9" customHeight="1" x14ac:dyDescent="0.3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3">
      <c r="B47" s="5"/>
      <c r="C47" s="6"/>
      <c r="D47" s="7"/>
      <c r="E47" s="62" t="s">
        <v>4</v>
      </c>
      <c r="F47" s="50"/>
      <c r="G47" s="50"/>
      <c r="H47" s="50"/>
      <c r="I47" s="8"/>
    </row>
    <row r="48" spans="2:9" ht="9" customHeight="1" x14ac:dyDescent="0.3">
      <c r="B48" s="5"/>
      <c r="C48" s="6"/>
      <c r="D48" s="7"/>
      <c r="E48" s="50"/>
      <c r="F48" s="50"/>
      <c r="G48" s="50"/>
      <c r="H48" s="50"/>
      <c r="I48" s="8"/>
    </row>
    <row r="49" spans="2:9" ht="9" customHeight="1" x14ac:dyDescent="0.3">
      <c r="B49" s="5"/>
      <c r="C49" s="6"/>
      <c r="D49" s="7"/>
      <c r="E49" s="50"/>
      <c r="F49" s="50"/>
      <c r="G49" s="50"/>
      <c r="H49" s="50"/>
      <c r="I49" s="8"/>
    </row>
    <row r="50" spans="2:9" ht="9" customHeight="1" x14ac:dyDescent="0.3">
      <c r="B50" s="5"/>
      <c r="C50" s="6"/>
      <c r="D50" s="7"/>
      <c r="E50" s="50"/>
      <c r="F50" s="50"/>
      <c r="G50" s="50"/>
      <c r="H50" s="50"/>
      <c r="I50" s="8"/>
    </row>
    <row r="51" spans="2:9" ht="9" customHeight="1" x14ac:dyDescent="0.3">
      <c r="B51" s="5"/>
      <c r="C51" s="6"/>
      <c r="D51" s="7"/>
      <c r="E51" s="50"/>
      <c r="F51" s="50"/>
      <c r="G51" s="50"/>
      <c r="H51" s="50"/>
      <c r="I51" s="8"/>
    </row>
    <row r="52" spans="2:9" ht="9" customHeight="1" x14ac:dyDescent="0.3">
      <c r="B52" s="5"/>
      <c r="C52" s="6"/>
      <c r="D52" s="7"/>
      <c r="E52" s="50"/>
      <c r="F52" s="50"/>
      <c r="G52" s="50"/>
      <c r="H52" s="50"/>
      <c r="I52" s="8"/>
    </row>
    <row r="53" spans="2:9" ht="9" customHeight="1" x14ac:dyDescent="0.3">
      <c r="B53" s="5"/>
      <c r="C53" s="6"/>
      <c r="D53" s="7"/>
      <c r="E53" s="50"/>
      <c r="F53" s="50"/>
      <c r="G53" s="50"/>
      <c r="H53" s="50"/>
      <c r="I53" s="8"/>
    </row>
    <row r="54" spans="2:9" ht="9" customHeight="1" x14ac:dyDescent="0.3">
      <c r="B54" s="5"/>
      <c r="C54" s="6"/>
      <c r="D54" s="7"/>
      <c r="E54" s="50"/>
      <c r="F54" s="50"/>
      <c r="G54" s="50"/>
      <c r="H54" s="50"/>
      <c r="I54" s="8"/>
    </row>
    <row r="55" spans="2:9" ht="9" customHeight="1" x14ac:dyDescent="0.3">
      <c r="B55" s="5"/>
      <c r="C55" s="6"/>
      <c r="D55" s="7"/>
      <c r="E55" s="50"/>
      <c r="F55" s="50"/>
      <c r="G55" s="50"/>
      <c r="H55" s="50"/>
      <c r="I55" s="8"/>
    </row>
    <row r="56" spans="2:9" ht="9" customHeight="1" x14ac:dyDescent="0.3">
      <c r="B56" s="5"/>
      <c r="C56" s="6"/>
      <c r="D56" s="7"/>
      <c r="E56" s="50"/>
      <c r="F56" s="50"/>
      <c r="G56" s="50"/>
      <c r="H56" s="50"/>
      <c r="I56" s="8"/>
    </row>
    <row r="57" spans="2:9" ht="9" customHeight="1" x14ac:dyDescent="0.3">
      <c r="B57" s="5"/>
      <c r="C57" s="6"/>
      <c r="D57" s="7"/>
      <c r="E57" s="50"/>
      <c r="F57" s="50"/>
      <c r="G57" s="50"/>
      <c r="H57" s="50"/>
      <c r="I57" s="8"/>
    </row>
    <row r="58" spans="2:9" ht="9" customHeight="1" x14ac:dyDescent="0.3">
      <c r="B58" s="5"/>
      <c r="C58" s="6"/>
      <c r="D58" s="7"/>
      <c r="E58" s="50"/>
      <c r="F58" s="50"/>
      <c r="G58" s="50"/>
      <c r="H58" s="50"/>
      <c r="I58" s="8"/>
    </row>
    <row r="59" spans="2:9" ht="9" customHeight="1" x14ac:dyDescent="0.3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3">
      <c r="B60" s="5"/>
      <c r="C60" s="6"/>
      <c r="D60" s="7"/>
      <c r="E60" s="52" t="str">
        <f>IF(Paramètres!C9&lt;&gt;"",Paramètres!C9,"")</f>
        <v/>
      </c>
      <c r="F60" s="52"/>
      <c r="G60" s="52"/>
      <c r="H60" s="52"/>
      <c r="I60" s="8"/>
    </row>
    <row r="61" spans="2:9" ht="9" customHeight="1" x14ac:dyDescent="0.3">
      <c r="B61" s="5"/>
      <c r="C61" s="6"/>
      <c r="D61" s="7"/>
      <c r="E61" s="52"/>
      <c r="F61" s="52"/>
      <c r="G61" s="52"/>
      <c r="H61" s="52"/>
      <c r="I61" s="8"/>
    </row>
    <row r="62" spans="2:9" ht="9" customHeight="1" x14ac:dyDescent="0.3">
      <c r="B62" s="5"/>
      <c r="C62" s="6"/>
      <c r="D62" s="7"/>
      <c r="E62" s="52"/>
      <c r="F62" s="52"/>
      <c r="G62" s="52"/>
      <c r="H62" s="52"/>
      <c r="I62" s="8"/>
    </row>
    <row r="63" spans="2:9" ht="9" customHeight="1" x14ac:dyDescent="0.3">
      <c r="B63" s="5"/>
      <c r="C63" s="6"/>
      <c r="D63" s="7"/>
      <c r="E63" s="52" t="str">
        <f>IF(Paramètres!C11&lt;&gt;"",Paramètres!C11,"")</f>
        <v>Crèche de 60 Berceaux au Camp DUGOMMIER - BAIE MAHAULT</v>
      </c>
      <c r="F63" s="52"/>
      <c r="G63" s="52"/>
      <c r="H63" s="52"/>
      <c r="I63" s="8"/>
    </row>
    <row r="64" spans="2:9" ht="9" customHeight="1" x14ac:dyDescent="0.3">
      <c r="B64" s="5"/>
      <c r="C64" s="6"/>
      <c r="D64" s="7"/>
      <c r="E64" s="52"/>
      <c r="F64" s="52"/>
      <c r="G64" s="52"/>
      <c r="H64" s="52"/>
      <c r="I64" s="8"/>
    </row>
    <row r="65" spans="2:9" ht="9" customHeight="1" x14ac:dyDescent="0.3">
      <c r="B65" s="5"/>
      <c r="C65" s="6"/>
      <c r="D65" s="7"/>
      <c r="E65" s="52"/>
      <c r="F65" s="52"/>
      <c r="G65" s="52"/>
      <c r="H65" s="52"/>
      <c r="I65" s="8"/>
    </row>
    <row r="66" spans="2:9" ht="9" customHeight="1" x14ac:dyDescent="0.3">
      <c r="B66" s="5"/>
      <c r="C66" s="6"/>
      <c r="D66" s="7"/>
      <c r="E66" s="52"/>
      <c r="F66" s="52"/>
      <c r="G66" s="52"/>
      <c r="H66" s="52"/>
      <c r="I66" s="8"/>
    </row>
    <row r="67" spans="2:9" ht="9" customHeight="1" x14ac:dyDescent="0.3">
      <c r="B67" s="5"/>
      <c r="C67" s="6"/>
      <c r="D67" s="7"/>
      <c r="E67" s="52"/>
      <c r="F67" s="52"/>
      <c r="G67" s="52"/>
      <c r="H67" s="52"/>
      <c r="I67" s="8"/>
    </row>
    <row r="68" spans="2:9" ht="9" customHeight="1" x14ac:dyDescent="0.3">
      <c r="B68" s="5"/>
      <c r="C68" s="6"/>
      <c r="D68" s="7"/>
      <c r="E68" s="52"/>
      <c r="F68" s="52"/>
      <c r="G68" s="52"/>
      <c r="H68" s="52"/>
      <c r="I68" s="8"/>
    </row>
    <row r="69" spans="2:9" ht="9" customHeight="1" x14ac:dyDescent="0.3">
      <c r="B69" s="5"/>
      <c r="C69" s="6"/>
      <c r="D69" s="7"/>
      <c r="E69" s="52"/>
      <c r="F69" s="52"/>
      <c r="G69" s="52"/>
      <c r="H69" s="52"/>
      <c r="I69" s="8"/>
    </row>
    <row r="70" spans="2:9" ht="9" customHeight="1" x14ac:dyDescent="0.3">
      <c r="B70" s="5"/>
      <c r="C70" s="6"/>
      <c r="D70" s="7"/>
      <c r="E70" s="53" t="str">
        <f>IF(Paramètres!C3&lt;&gt;"",Paramètres!C3,"")</f>
        <v>DECOMPOSITION DU PRIX GLOBAL ET FORFAITAIRE (D.P.G.F)</v>
      </c>
      <c r="F70" s="54"/>
      <c r="G70" s="54"/>
      <c r="H70" s="55"/>
      <c r="I70" s="8"/>
    </row>
    <row r="71" spans="2:9" ht="9" customHeight="1" x14ac:dyDescent="0.3">
      <c r="B71" s="63" t="s">
        <v>6</v>
      </c>
      <c r="C71" s="64"/>
      <c r="D71" s="7"/>
      <c r="E71" s="56"/>
      <c r="F71" s="51"/>
      <c r="G71" s="51"/>
      <c r="H71" s="57"/>
      <c r="I71" s="8"/>
    </row>
    <row r="72" spans="2:9" ht="9" customHeight="1" x14ac:dyDescent="0.3">
      <c r="B72" s="65"/>
      <c r="C72" s="64"/>
      <c r="D72" s="7"/>
      <c r="E72" s="56"/>
      <c r="F72" s="51"/>
      <c r="G72" s="51"/>
      <c r="H72" s="57"/>
      <c r="I72" s="8"/>
    </row>
    <row r="73" spans="2:9" ht="9" customHeight="1" x14ac:dyDescent="0.3">
      <c r="B73" s="65"/>
      <c r="C73" s="64"/>
      <c r="D73" s="7"/>
      <c r="E73" s="56"/>
      <c r="F73" s="51"/>
      <c r="G73" s="51"/>
      <c r="H73" s="57"/>
      <c r="I73" s="8"/>
    </row>
    <row r="74" spans="2:9" ht="9" customHeight="1" x14ac:dyDescent="0.3">
      <c r="B74" s="65"/>
      <c r="C74" s="64"/>
      <c r="D74" s="7"/>
      <c r="E74" s="56"/>
      <c r="F74" s="51"/>
      <c r="G74" s="51"/>
      <c r="H74" s="57"/>
      <c r="I74" s="8"/>
    </row>
    <row r="75" spans="2:9" ht="9" customHeight="1" x14ac:dyDescent="0.3">
      <c r="B75" s="65"/>
      <c r="C75" s="64"/>
      <c r="D75" s="7"/>
      <c r="E75" s="56"/>
      <c r="F75" s="51"/>
      <c r="G75" s="51"/>
      <c r="H75" s="57"/>
      <c r="I75" s="8"/>
    </row>
    <row r="76" spans="2:9" ht="9" customHeight="1" x14ac:dyDescent="0.3">
      <c r="B76" s="65"/>
      <c r="C76" s="64"/>
      <c r="D76" s="7"/>
      <c r="E76" s="58"/>
      <c r="F76" s="59"/>
      <c r="G76" s="59"/>
      <c r="H76" s="60"/>
      <c r="I76" s="8"/>
    </row>
    <row r="77" spans="2:9" ht="9" customHeight="1" x14ac:dyDescent="0.3">
      <c r="B77" s="65"/>
      <c r="C77" s="64"/>
      <c r="D77" s="7"/>
      <c r="E77" s="7"/>
      <c r="F77" s="7"/>
      <c r="G77" s="7"/>
      <c r="H77" s="7"/>
      <c r="I77" s="8"/>
    </row>
    <row r="78" spans="2:9" ht="9" customHeight="1" x14ac:dyDescent="0.3">
      <c r="B78" s="63" t="s">
        <v>5</v>
      </c>
      <c r="C78" s="64"/>
      <c r="D78" s="7"/>
      <c r="E78" s="7"/>
      <c r="F78" s="61" t="s">
        <v>0</v>
      </c>
      <c r="G78" s="61" t="str">
        <f>IF(Paramètres!C7&lt;&gt;"",Paramètres!C7,"")</f>
        <v>22.2074.04</v>
      </c>
      <c r="H78" s="7"/>
      <c r="I78" s="8"/>
    </row>
    <row r="79" spans="2:9" ht="9" customHeight="1" x14ac:dyDescent="0.3">
      <c r="B79" s="65"/>
      <c r="C79" s="64"/>
      <c r="D79" s="7"/>
      <c r="E79" s="7"/>
      <c r="F79" s="61"/>
      <c r="G79" s="61"/>
      <c r="H79" s="7"/>
      <c r="I79" s="8"/>
    </row>
    <row r="80" spans="2:9" ht="9" customHeight="1" x14ac:dyDescent="0.3">
      <c r="B80" s="65"/>
      <c r="C80" s="64"/>
      <c r="D80" s="7"/>
      <c r="E80" s="7"/>
      <c r="F80" s="61" t="s">
        <v>1</v>
      </c>
      <c r="G80" s="61" t="str">
        <f>IF(Paramètres!C13&lt;&gt;"",Paramètres!C13,"")</f>
        <v/>
      </c>
      <c r="H80" s="7"/>
      <c r="I80" s="8"/>
    </row>
    <row r="81" spans="2:9" ht="9" customHeight="1" x14ac:dyDescent="0.3">
      <c r="B81" s="65"/>
      <c r="C81" s="64"/>
      <c r="D81" s="7"/>
      <c r="E81" s="7"/>
      <c r="F81" s="61"/>
      <c r="G81" s="61"/>
      <c r="H81" s="7"/>
      <c r="I81" s="8"/>
    </row>
    <row r="82" spans="2:9" ht="9" customHeight="1" x14ac:dyDescent="0.3">
      <c r="B82" s="65"/>
      <c r="C82" s="64"/>
      <c r="D82" s="7"/>
      <c r="E82" s="7"/>
      <c r="F82" s="61" t="s">
        <v>2</v>
      </c>
      <c r="G82" s="61" t="str">
        <f>IF(Paramètres!C15&lt;&gt;"",Paramètres!C15,"")</f>
        <v>DCE</v>
      </c>
      <c r="H82" s="7"/>
      <c r="I82" s="8"/>
    </row>
    <row r="83" spans="2:9" ht="9" customHeight="1" x14ac:dyDescent="0.3">
      <c r="B83" s="65"/>
      <c r="C83" s="64"/>
      <c r="D83" s="7"/>
      <c r="E83" s="7"/>
      <c r="F83" s="61"/>
      <c r="G83" s="61"/>
      <c r="H83" s="7"/>
      <c r="I83" s="8"/>
    </row>
    <row r="84" spans="2:9" ht="9" customHeight="1" x14ac:dyDescent="0.3">
      <c r="B84" s="65"/>
      <c r="C84" s="64"/>
      <c r="D84" s="7"/>
      <c r="E84" s="7"/>
      <c r="F84" s="61" t="s">
        <v>3</v>
      </c>
      <c r="G84" s="61" t="str">
        <f>IF(Paramètres!C17&lt;&gt;"",Paramètres!C17,"")</f>
        <v/>
      </c>
      <c r="H84" s="7"/>
      <c r="I84" s="8"/>
    </row>
    <row r="85" spans="2:9" ht="9" customHeight="1" x14ac:dyDescent="0.3">
      <c r="B85" s="5"/>
      <c r="C85" s="6"/>
      <c r="D85" s="7"/>
      <c r="E85" s="7"/>
      <c r="F85" s="61"/>
      <c r="G85" s="61"/>
      <c r="H85" s="7"/>
      <c r="I85" s="8"/>
    </row>
    <row r="86" spans="2:9" ht="9" customHeight="1" x14ac:dyDescent="0.3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18">
    <mergeCell ref="B78:C84"/>
    <mergeCell ref="B71:C77"/>
    <mergeCell ref="F82:F83"/>
    <mergeCell ref="G82:G83"/>
    <mergeCell ref="F84:F85"/>
    <mergeCell ref="G84:G85"/>
    <mergeCell ref="E47:H58"/>
    <mergeCell ref="E63:H69"/>
    <mergeCell ref="E70:H76"/>
    <mergeCell ref="F78:F79"/>
    <mergeCell ref="G78:G79"/>
    <mergeCell ref="F80:F81"/>
    <mergeCell ref="G80:G81"/>
    <mergeCell ref="E2:H10"/>
    <mergeCell ref="E11:H19"/>
    <mergeCell ref="E20:H27"/>
    <mergeCell ref="E28:H45"/>
    <mergeCell ref="E60:H62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781"/>
  <sheetViews>
    <sheetView showGridLines="0" tabSelected="1" workbookViewId="0">
      <pane ySplit="3" topLeftCell="A163" activePane="bottomLeft" state="frozen"/>
      <selection pane="bottomLeft" activeCell="H48" sqref="H48"/>
    </sheetView>
  </sheetViews>
  <sheetFormatPr baseColWidth="10" defaultColWidth="8.88671875" defaultRowHeight="14.4" x14ac:dyDescent="0.3"/>
  <cols>
    <col min="1" max="1" width="0" hidden="1" customWidth="1"/>
    <col min="2" max="2" width="6.5546875" customWidth="1"/>
    <col min="3" max="3" width="28.5546875" customWidth="1"/>
    <col min="4" max="8" width="8.109375" customWidth="1"/>
    <col min="9" max="10" width="12.5546875" customWidth="1"/>
    <col min="11" max="17" width="0" hidden="1" customWidth="1"/>
    <col min="18" max="69" width="10.6640625" customWidth="1"/>
  </cols>
  <sheetData>
    <row r="1" spans="1:17" hidden="1" x14ac:dyDescent="0.3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t="20.399999999999999" x14ac:dyDescent="0.3">
      <c r="A3" s="7" t="s">
        <v>23</v>
      </c>
      <c r="B3" s="13" t="s">
        <v>24</v>
      </c>
      <c r="C3" s="66" t="s">
        <v>25</v>
      </c>
      <c r="D3" s="66"/>
      <c r="E3" s="66"/>
      <c r="F3" s="13" t="s">
        <v>12</v>
      </c>
      <c r="G3" s="13" t="s">
        <v>26</v>
      </c>
      <c r="H3" s="13" t="s">
        <v>27</v>
      </c>
      <c r="I3" s="13" t="s">
        <v>28</v>
      </c>
      <c r="J3" s="13" t="s">
        <v>29</v>
      </c>
      <c r="K3" s="13" t="s">
        <v>30</v>
      </c>
      <c r="L3" s="13" t="s">
        <v>31</v>
      </c>
      <c r="M3" s="13" t="s">
        <v>32</v>
      </c>
      <c r="N3" s="13" t="s">
        <v>33</v>
      </c>
      <c r="O3" s="13" t="s">
        <v>34</v>
      </c>
      <c r="P3" s="13" t="s">
        <v>35</v>
      </c>
      <c r="Q3" s="13" t="s">
        <v>36</v>
      </c>
    </row>
    <row r="4" spans="1:17" ht="18.600000000000001" customHeight="1" x14ac:dyDescent="0.3">
      <c r="A4" s="7">
        <v>2</v>
      </c>
      <c r="B4" s="14" t="s">
        <v>37</v>
      </c>
      <c r="C4" s="67" t="s">
        <v>38</v>
      </c>
      <c r="D4" s="67"/>
      <c r="E4" s="67"/>
      <c r="F4" s="15"/>
      <c r="G4" s="15"/>
      <c r="H4" s="15"/>
      <c r="I4" s="15"/>
      <c r="J4" s="15"/>
      <c r="K4" s="7"/>
    </row>
    <row r="5" spans="1:17" ht="18.600000000000001" customHeight="1" x14ac:dyDescent="0.3">
      <c r="A5" s="7">
        <v>3</v>
      </c>
      <c r="B5" s="16">
        <v>1</v>
      </c>
      <c r="C5" s="68" t="s">
        <v>39</v>
      </c>
      <c r="D5" s="68"/>
      <c r="E5" s="68"/>
      <c r="F5" s="17"/>
      <c r="G5" s="17"/>
      <c r="H5" s="17"/>
      <c r="I5" s="17"/>
      <c r="J5" s="17"/>
      <c r="K5" s="7"/>
    </row>
    <row r="6" spans="1:17" hidden="1" x14ac:dyDescent="0.3">
      <c r="A6" s="7" t="s">
        <v>40</v>
      </c>
    </row>
    <row r="7" spans="1:17" hidden="1" x14ac:dyDescent="0.3">
      <c r="A7" s="7" t="s">
        <v>41</v>
      </c>
    </row>
    <row r="8" spans="1:17" hidden="1" x14ac:dyDescent="0.3">
      <c r="A8" s="7">
        <v>3</v>
      </c>
    </row>
    <row r="9" spans="1:17" hidden="1" x14ac:dyDescent="0.3">
      <c r="A9" s="7" t="s">
        <v>41</v>
      </c>
    </row>
    <row r="10" spans="1:17" ht="18.600000000000001" customHeight="1" x14ac:dyDescent="0.3">
      <c r="A10" s="7">
        <v>3</v>
      </c>
      <c r="B10" s="16">
        <v>3</v>
      </c>
      <c r="C10" s="68" t="s">
        <v>42</v>
      </c>
      <c r="D10" s="68"/>
      <c r="E10" s="68"/>
      <c r="F10" s="17"/>
      <c r="G10" s="17"/>
      <c r="H10" s="17"/>
      <c r="I10" s="17"/>
      <c r="J10" s="17"/>
      <c r="K10" s="7"/>
    </row>
    <row r="11" spans="1:17" x14ac:dyDescent="0.3">
      <c r="A11" s="7">
        <v>4</v>
      </c>
      <c r="B11" s="16" t="s">
        <v>43</v>
      </c>
      <c r="C11" s="69" t="s">
        <v>44</v>
      </c>
      <c r="D11" s="69"/>
      <c r="E11" s="69"/>
      <c r="F11" s="18"/>
      <c r="G11" s="18"/>
      <c r="H11" s="18"/>
      <c r="I11" s="18"/>
      <c r="J11" s="18"/>
      <c r="K11" s="7"/>
    </row>
    <row r="12" spans="1:17" ht="16.95" customHeight="1" x14ac:dyDescent="0.3">
      <c r="A12" s="7">
        <v>5</v>
      </c>
      <c r="B12" s="16" t="s">
        <v>45</v>
      </c>
      <c r="C12" s="70" t="s">
        <v>46</v>
      </c>
      <c r="D12" s="70"/>
      <c r="E12" s="70"/>
      <c r="F12" s="19"/>
      <c r="G12" s="19"/>
      <c r="H12" s="19"/>
      <c r="I12" s="19"/>
      <c r="J12" s="19"/>
      <c r="K12" s="7"/>
    </row>
    <row r="13" spans="1:17" hidden="1" x14ac:dyDescent="0.3">
      <c r="A13" s="7" t="s">
        <v>47</v>
      </c>
    </row>
    <row r="14" spans="1:17" hidden="1" x14ac:dyDescent="0.3">
      <c r="A14" s="7" t="s">
        <v>48</v>
      </c>
    </row>
    <row r="15" spans="1:17" ht="16.95" customHeight="1" x14ac:dyDescent="0.3">
      <c r="A15" s="7">
        <v>5</v>
      </c>
      <c r="B15" s="16" t="s">
        <v>49</v>
      </c>
      <c r="C15" s="70" t="s">
        <v>50</v>
      </c>
      <c r="D15" s="70"/>
      <c r="E15" s="70"/>
      <c r="F15" s="19"/>
      <c r="G15" s="19"/>
      <c r="H15" s="19"/>
      <c r="I15" s="19"/>
      <c r="J15" s="19"/>
      <c r="K15" s="7"/>
    </row>
    <row r="16" spans="1:17" hidden="1" x14ac:dyDescent="0.3">
      <c r="A16" s="7" t="s">
        <v>47</v>
      </c>
    </row>
    <row r="17" spans="1:11" hidden="1" x14ac:dyDescent="0.3">
      <c r="A17" s="7" t="s">
        <v>48</v>
      </c>
    </row>
    <row r="18" spans="1:11" ht="16.95" customHeight="1" x14ac:dyDescent="0.3">
      <c r="A18" s="7">
        <v>5</v>
      </c>
      <c r="B18" s="16" t="s">
        <v>51</v>
      </c>
      <c r="C18" s="70" t="s">
        <v>52</v>
      </c>
      <c r="D18" s="70"/>
      <c r="E18" s="70"/>
      <c r="F18" s="19"/>
      <c r="G18" s="19"/>
      <c r="H18" s="19"/>
      <c r="I18" s="19"/>
      <c r="J18" s="19"/>
      <c r="K18" s="7"/>
    </row>
    <row r="19" spans="1:11" hidden="1" x14ac:dyDescent="0.3">
      <c r="A19" s="7" t="s">
        <v>47</v>
      </c>
    </row>
    <row r="20" spans="1:11" hidden="1" x14ac:dyDescent="0.3">
      <c r="A20" s="7" t="s">
        <v>48</v>
      </c>
    </row>
    <row r="21" spans="1:11" hidden="1" x14ac:dyDescent="0.3">
      <c r="A21" s="7" t="s">
        <v>53</v>
      </c>
    </row>
    <row r="22" spans="1:11" x14ac:dyDescent="0.3">
      <c r="A22" s="7">
        <v>4</v>
      </c>
      <c r="B22" s="16" t="s">
        <v>54</v>
      </c>
      <c r="C22" s="69" t="s">
        <v>55</v>
      </c>
      <c r="D22" s="69"/>
      <c r="E22" s="69"/>
      <c r="F22" s="18"/>
      <c r="G22" s="18"/>
      <c r="H22" s="18"/>
      <c r="I22" s="18"/>
      <c r="J22" s="18"/>
      <c r="K22" s="7"/>
    </row>
    <row r="23" spans="1:11" hidden="1" x14ac:dyDescent="0.3">
      <c r="A23" s="7" t="s">
        <v>56</v>
      </c>
    </row>
    <row r="24" spans="1:11" hidden="1" x14ac:dyDescent="0.3">
      <c r="A24" s="7" t="s">
        <v>53</v>
      </c>
    </row>
    <row r="25" spans="1:11" x14ac:dyDescent="0.3">
      <c r="A25" s="7">
        <v>4</v>
      </c>
      <c r="B25" s="16" t="s">
        <v>57</v>
      </c>
      <c r="C25" s="69" t="s">
        <v>58</v>
      </c>
      <c r="D25" s="69"/>
      <c r="E25" s="69"/>
      <c r="F25" s="18"/>
      <c r="G25" s="18"/>
      <c r="H25" s="18"/>
      <c r="I25" s="18"/>
      <c r="J25" s="18"/>
      <c r="K25" s="7"/>
    </row>
    <row r="26" spans="1:11" hidden="1" x14ac:dyDescent="0.3">
      <c r="A26" s="7" t="s">
        <v>56</v>
      </c>
    </row>
    <row r="27" spans="1:11" hidden="1" x14ac:dyDescent="0.3">
      <c r="A27" s="7" t="s">
        <v>53</v>
      </c>
    </row>
    <row r="28" spans="1:11" ht="68.400000000000006" customHeight="1" x14ac:dyDescent="0.3">
      <c r="A28" s="7">
        <v>4</v>
      </c>
      <c r="B28" s="16" t="s">
        <v>59</v>
      </c>
      <c r="C28" s="69" t="s">
        <v>60</v>
      </c>
      <c r="D28" s="69"/>
      <c r="E28" s="69"/>
      <c r="F28" s="18"/>
      <c r="G28" s="18"/>
      <c r="H28" s="18"/>
      <c r="I28" s="18"/>
      <c r="J28" s="18"/>
      <c r="K28" s="7"/>
    </row>
    <row r="29" spans="1:11" hidden="1" x14ac:dyDescent="0.3">
      <c r="A29" s="7" t="s">
        <v>56</v>
      </c>
    </row>
    <row r="30" spans="1:11" hidden="1" x14ac:dyDescent="0.3">
      <c r="A30" s="7" t="s">
        <v>56</v>
      </c>
    </row>
    <row r="31" spans="1:11" hidden="1" x14ac:dyDescent="0.3">
      <c r="A31" s="7" t="s">
        <v>56</v>
      </c>
    </row>
    <row r="32" spans="1:11" hidden="1" x14ac:dyDescent="0.3">
      <c r="A32" s="7" t="s">
        <v>53</v>
      </c>
    </row>
    <row r="33" spans="1:17" ht="29.4" customHeight="1" x14ac:dyDescent="0.3">
      <c r="A33" s="7">
        <v>4</v>
      </c>
      <c r="B33" s="16" t="s">
        <v>61</v>
      </c>
      <c r="C33" s="69" t="s">
        <v>62</v>
      </c>
      <c r="D33" s="69"/>
      <c r="E33" s="69"/>
      <c r="F33" s="18"/>
      <c r="G33" s="18"/>
      <c r="H33" s="18"/>
      <c r="I33" s="18"/>
      <c r="J33" s="18"/>
      <c r="K33" s="7"/>
    </row>
    <row r="34" spans="1:17" hidden="1" x14ac:dyDescent="0.3">
      <c r="A34" s="7" t="s">
        <v>56</v>
      </c>
    </row>
    <row r="35" spans="1:17" hidden="1" x14ac:dyDescent="0.3">
      <c r="A35" s="7" t="s">
        <v>63</v>
      </c>
    </row>
    <row r="36" spans="1:17" hidden="1" x14ac:dyDescent="0.3">
      <c r="A36" s="7" t="s">
        <v>53</v>
      </c>
    </row>
    <row r="37" spans="1:17" ht="31.65" customHeight="1" x14ac:dyDescent="0.3">
      <c r="A37" s="7">
        <v>4</v>
      </c>
      <c r="B37" s="16" t="s">
        <v>64</v>
      </c>
      <c r="C37" s="69" t="s">
        <v>65</v>
      </c>
      <c r="D37" s="69"/>
      <c r="E37" s="69"/>
      <c r="F37" s="18"/>
      <c r="G37" s="18"/>
      <c r="H37" s="18"/>
      <c r="I37" s="18"/>
      <c r="J37" s="18"/>
      <c r="K37" s="7"/>
    </row>
    <row r="38" spans="1:17" hidden="1" x14ac:dyDescent="0.3">
      <c r="A38" s="7" t="s">
        <v>56</v>
      </c>
    </row>
    <row r="39" spans="1:17" hidden="1" x14ac:dyDescent="0.3">
      <c r="A39" s="7" t="s">
        <v>53</v>
      </c>
    </row>
    <row r="40" spans="1:17" x14ac:dyDescent="0.3">
      <c r="A40" s="7">
        <v>4</v>
      </c>
      <c r="B40" s="16" t="s">
        <v>66</v>
      </c>
      <c r="C40" s="69" t="s">
        <v>67</v>
      </c>
      <c r="D40" s="69"/>
      <c r="E40" s="69"/>
      <c r="F40" s="18"/>
      <c r="G40" s="18"/>
      <c r="H40" s="18"/>
      <c r="I40" s="18"/>
      <c r="J40" s="18"/>
      <c r="K40" s="7"/>
    </row>
    <row r="41" spans="1:17" hidden="1" x14ac:dyDescent="0.3">
      <c r="A41" s="7" t="s">
        <v>56</v>
      </c>
    </row>
    <row r="42" spans="1:17" hidden="1" x14ac:dyDescent="0.3">
      <c r="A42" s="7" t="s">
        <v>53</v>
      </c>
    </row>
    <row r="43" spans="1:17" x14ac:dyDescent="0.3">
      <c r="A43" s="7">
        <v>4</v>
      </c>
      <c r="B43" s="16" t="s">
        <v>68</v>
      </c>
      <c r="C43" s="69" t="s">
        <v>69</v>
      </c>
      <c r="D43" s="69"/>
      <c r="E43" s="69"/>
      <c r="F43" s="18"/>
      <c r="G43" s="18"/>
      <c r="H43" s="18"/>
      <c r="I43" s="18"/>
      <c r="J43" s="18"/>
      <c r="K43" s="7"/>
    </row>
    <row r="44" spans="1:17" hidden="1" x14ac:dyDescent="0.3">
      <c r="A44" s="7" t="s">
        <v>56</v>
      </c>
    </row>
    <row r="45" spans="1:17" x14ac:dyDescent="0.3">
      <c r="A45" s="7">
        <v>6</v>
      </c>
      <c r="B45" s="16" t="s">
        <v>70</v>
      </c>
      <c r="C45" s="71" t="s">
        <v>71</v>
      </c>
      <c r="D45" s="71"/>
      <c r="E45" s="71"/>
      <c r="F45" s="20"/>
      <c r="G45" s="20"/>
      <c r="H45" s="20"/>
      <c r="I45" s="20"/>
      <c r="J45" s="20"/>
      <c r="K45" s="7"/>
    </row>
    <row r="46" spans="1:17" hidden="1" x14ac:dyDescent="0.3">
      <c r="A46" s="7" t="s">
        <v>72</v>
      </c>
    </row>
    <row r="47" spans="1:17" hidden="1" x14ac:dyDescent="0.3">
      <c r="A47" s="7" t="s">
        <v>72</v>
      </c>
    </row>
    <row r="48" spans="1:17" x14ac:dyDescent="0.3">
      <c r="A48" s="7">
        <v>9</v>
      </c>
      <c r="B48" s="21" t="s">
        <v>73</v>
      </c>
      <c r="C48" s="72" t="s">
        <v>74</v>
      </c>
      <c r="D48" s="73"/>
      <c r="E48" s="73"/>
      <c r="F48" s="23" t="s">
        <v>75</v>
      </c>
      <c r="G48" s="24">
        <v>1</v>
      </c>
      <c r="H48" s="25"/>
      <c r="I48" s="26"/>
      <c r="J48" s="27">
        <f>IF(AND(G48= "",H48= ""), 0, ROUND(ROUND(I48, 2) * ROUND(IF(H48="",G48,H48),  0), 2))</f>
        <v>0</v>
      </c>
      <c r="K48" s="7"/>
      <c r="M48" s="28">
        <v>8.5000000000000006E-2</v>
      </c>
      <c r="Q48" s="7">
        <v>623</v>
      </c>
    </row>
    <row r="49" spans="1:11" hidden="1" x14ac:dyDescent="0.3">
      <c r="A49" s="7" t="s">
        <v>76</v>
      </c>
    </row>
    <row r="50" spans="1:11" hidden="1" x14ac:dyDescent="0.3">
      <c r="A50" s="7" t="s">
        <v>77</v>
      </c>
    </row>
    <row r="51" spans="1:11" ht="16.95" customHeight="1" x14ac:dyDescent="0.3">
      <c r="A51" s="7">
        <v>6</v>
      </c>
      <c r="B51" s="16" t="s">
        <v>78</v>
      </c>
      <c r="C51" s="71" t="s">
        <v>79</v>
      </c>
      <c r="D51" s="71"/>
      <c r="E51" s="71"/>
      <c r="F51" s="20"/>
      <c r="G51" s="20"/>
      <c r="H51" s="20"/>
      <c r="I51" s="20"/>
      <c r="J51" s="20"/>
      <c r="K51" s="7"/>
    </row>
    <row r="52" spans="1:11" hidden="1" x14ac:dyDescent="0.3">
      <c r="A52" s="7" t="s">
        <v>72</v>
      </c>
    </row>
    <row r="53" spans="1:11" hidden="1" x14ac:dyDescent="0.3">
      <c r="A53" s="7" t="s">
        <v>72</v>
      </c>
    </row>
    <row r="54" spans="1:11" x14ac:dyDescent="0.3">
      <c r="A54" s="7">
        <v>8</v>
      </c>
      <c r="B54" s="21" t="s">
        <v>80</v>
      </c>
      <c r="C54" s="74" t="s">
        <v>81</v>
      </c>
      <c r="D54" s="74"/>
      <c r="E54" s="74"/>
      <c r="F54" s="22"/>
      <c r="G54" s="22"/>
      <c r="H54" s="22"/>
      <c r="I54" s="22"/>
      <c r="J54" s="22"/>
      <c r="K54" s="7"/>
    </row>
    <row r="55" spans="1:11" hidden="1" x14ac:dyDescent="0.3">
      <c r="A55" s="7" t="s">
        <v>82</v>
      </c>
    </row>
    <row r="56" spans="1:11" hidden="1" x14ac:dyDescent="0.3">
      <c r="A56" s="7" t="s">
        <v>77</v>
      </c>
    </row>
    <row r="57" spans="1:11" ht="16.95" customHeight="1" x14ac:dyDescent="0.3">
      <c r="A57" s="7">
        <v>6</v>
      </c>
      <c r="B57" s="16" t="s">
        <v>83</v>
      </c>
      <c r="C57" s="71" t="s">
        <v>84</v>
      </c>
      <c r="D57" s="71"/>
      <c r="E57" s="71"/>
      <c r="F57" s="20"/>
      <c r="G57" s="20"/>
      <c r="H57" s="20"/>
      <c r="I57" s="20"/>
      <c r="J57" s="20"/>
      <c r="K57" s="7"/>
    </row>
    <row r="58" spans="1:11" hidden="1" x14ac:dyDescent="0.3">
      <c r="A58" s="7" t="s">
        <v>72</v>
      </c>
    </row>
    <row r="59" spans="1:11" hidden="1" x14ac:dyDescent="0.3">
      <c r="A59" s="7" t="s">
        <v>72</v>
      </c>
    </row>
    <row r="60" spans="1:11" x14ac:dyDescent="0.3">
      <c r="A60" s="7">
        <v>8</v>
      </c>
      <c r="B60" s="21" t="s">
        <v>85</v>
      </c>
      <c r="C60" s="74" t="s">
        <v>81</v>
      </c>
      <c r="D60" s="74"/>
      <c r="E60" s="74"/>
      <c r="F60" s="22"/>
      <c r="G60" s="22"/>
      <c r="H60" s="22"/>
      <c r="I60" s="22"/>
      <c r="J60" s="22"/>
      <c r="K60" s="7"/>
    </row>
    <row r="61" spans="1:11" hidden="1" x14ac:dyDescent="0.3">
      <c r="A61" s="7" t="s">
        <v>82</v>
      </c>
    </row>
    <row r="62" spans="1:11" hidden="1" x14ac:dyDescent="0.3">
      <c r="A62" s="7" t="s">
        <v>77</v>
      </c>
    </row>
    <row r="63" spans="1:11" ht="16.95" customHeight="1" x14ac:dyDescent="0.3">
      <c r="A63" s="7">
        <v>6</v>
      </c>
      <c r="B63" s="16" t="s">
        <v>86</v>
      </c>
      <c r="C63" s="71" t="s">
        <v>87</v>
      </c>
      <c r="D63" s="71"/>
      <c r="E63" s="71"/>
      <c r="F63" s="20"/>
      <c r="G63" s="20"/>
      <c r="H63" s="20"/>
      <c r="I63" s="20"/>
      <c r="J63" s="20"/>
      <c r="K63" s="7"/>
    </row>
    <row r="64" spans="1:11" hidden="1" x14ac:dyDescent="0.3">
      <c r="A64" s="7" t="s">
        <v>72</v>
      </c>
    </row>
    <row r="65" spans="1:17" hidden="1" x14ac:dyDescent="0.3">
      <c r="A65" s="7" t="s">
        <v>72</v>
      </c>
    </row>
    <row r="66" spans="1:17" x14ac:dyDescent="0.3">
      <c r="A66" s="7">
        <v>8</v>
      </c>
      <c r="B66" s="21" t="s">
        <v>88</v>
      </c>
      <c r="C66" s="74" t="s">
        <v>89</v>
      </c>
      <c r="D66" s="74"/>
      <c r="E66" s="74"/>
      <c r="F66" s="22"/>
      <c r="G66" s="22"/>
      <c r="H66" s="22"/>
      <c r="I66" s="22"/>
      <c r="J66" s="22"/>
      <c r="K66" s="7"/>
    </row>
    <row r="67" spans="1:17" hidden="1" x14ac:dyDescent="0.3">
      <c r="A67" s="7" t="s">
        <v>82</v>
      </c>
    </row>
    <row r="68" spans="1:17" hidden="1" x14ac:dyDescent="0.3">
      <c r="A68" s="7" t="s">
        <v>77</v>
      </c>
    </row>
    <row r="69" spans="1:17" hidden="1" x14ac:dyDescent="0.3">
      <c r="A69" s="7" t="s">
        <v>53</v>
      </c>
    </row>
    <row r="70" spans="1:17" x14ac:dyDescent="0.3">
      <c r="A70" s="7">
        <v>4</v>
      </c>
      <c r="B70" s="16" t="s">
        <v>90</v>
      </c>
      <c r="C70" s="69" t="s">
        <v>91</v>
      </c>
      <c r="D70" s="69"/>
      <c r="E70" s="69"/>
      <c r="F70" s="18"/>
      <c r="G70" s="18"/>
      <c r="H70" s="18"/>
      <c r="I70" s="18"/>
      <c r="J70" s="18"/>
      <c r="K70" s="7"/>
    </row>
    <row r="71" spans="1:17" hidden="1" x14ac:dyDescent="0.3">
      <c r="A71" s="7" t="s">
        <v>56</v>
      </c>
    </row>
    <row r="72" spans="1:17" x14ac:dyDescent="0.3">
      <c r="A72" s="7">
        <v>8</v>
      </c>
      <c r="B72" s="21" t="s">
        <v>92</v>
      </c>
      <c r="C72" s="74" t="s">
        <v>93</v>
      </c>
      <c r="D72" s="74"/>
      <c r="E72" s="74"/>
      <c r="F72" s="22"/>
      <c r="G72" s="22"/>
      <c r="H72" s="22"/>
      <c r="I72" s="22"/>
      <c r="J72" s="22"/>
      <c r="K72" s="7"/>
    </row>
    <row r="73" spans="1:17" hidden="1" x14ac:dyDescent="0.3">
      <c r="A73" s="7" t="s">
        <v>82</v>
      </c>
    </row>
    <row r="74" spans="1:17" hidden="1" x14ac:dyDescent="0.3">
      <c r="A74" s="7" t="s">
        <v>53</v>
      </c>
    </row>
    <row r="75" spans="1:17" ht="31.65" customHeight="1" x14ac:dyDescent="0.3">
      <c r="A75" s="7">
        <v>4</v>
      </c>
      <c r="B75" s="16" t="s">
        <v>94</v>
      </c>
      <c r="C75" s="69" t="s">
        <v>95</v>
      </c>
      <c r="D75" s="69"/>
      <c r="E75" s="69"/>
      <c r="F75" s="18"/>
      <c r="G75" s="18"/>
      <c r="H75" s="18"/>
      <c r="I75" s="18"/>
      <c r="J75" s="18"/>
      <c r="K75" s="7"/>
    </row>
    <row r="76" spans="1:17" hidden="1" x14ac:dyDescent="0.3">
      <c r="A76" s="7" t="s">
        <v>56</v>
      </c>
    </row>
    <row r="77" spans="1:17" hidden="1" x14ac:dyDescent="0.3">
      <c r="A77" s="7" t="s">
        <v>56</v>
      </c>
    </row>
    <row r="78" spans="1:17" hidden="1" x14ac:dyDescent="0.3">
      <c r="A78" s="7" t="s">
        <v>56</v>
      </c>
    </row>
    <row r="79" spans="1:17" ht="51.75" customHeight="1" x14ac:dyDescent="0.3">
      <c r="A79" s="7">
        <v>9</v>
      </c>
      <c r="B79" s="21" t="s">
        <v>96</v>
      </c>
      <c r="C79" s="72" t="s">
        <v>97</v>
      </c>
      <c r="D79" s="73"/>
      <c r="E79" s="73"/>
      <c r="F79" s="23" t="s">
        <v>75</v>
      </c>
      <c r="G79" s="24">
        <v>1</v>
      </c>
      <c r="H79" s="25"/>
      <c r="I79" s="26"/>
      <c r="J79" s="27">
        <f>IF(AND(G79= "",H79= ""), 0, ROUND(ROUND(I79, 2) * ROUND(IF(H79="",G79,H79),  0), 2))</f>
        <v>0</v>
      </c>
      <c r="K79" s="7"/>
      <c r="M79" s="28">
        <v>8.5000000000000006E-2</v>
      </c>
      <c r="Q79" s="7">
        <v>623</v>
      </c>
    </row>
    <row r="80" spans="1:17" hidden="1" x14ac:dyDescent="0.3">
      <c r="A80" s="7" t="s">
        <v>76</v>
      </c>
    </row>
    <row r="81" spans="1:17" hidden="1" x14ac:dyDescent="0.3">
      <c r="A81" s="7" t="s">
        <v>53</v>
      </c>
    </row>
    <row r="82" spans="1:17" x14ac:dyDescent="0.3">
      <c r="A82" s="7">
        <v>4</v>
      </c>
      <c r="B82" s="16" t="s">
        <v>98</v>
      </c>
      <c r="C82" s="69" t="s">
        <v>99</v>
      </c>
      <c r="D82" s="69"/>
      <c r="E82" s="69"/>
      <c r="F82" s="18"/>
      <c r="G82" s="18"/>
      <c r="H82" s="18"/>
      <c r="I82" s="18"/>
      <c r="J82" s="18"/>
      <c r="K82" s="7"/>
    </row>
    <row r="83" spans="1:17" ht="33.75" customHeight="1" x14ac:dyDescent="0.3">
      <c r="A83" s="7">
        <v>5</v>
      </c>
      <c r="B83" s="16" t="s">
        <v>100</v>
      </c>
      <c r="C83" s="70" t="s">
        <v>101</v>
      </c>
      <c r="D83" s="70"/>
      <c r="E83" s="70"/>
      <c r="F83" s="19"/>
      <c r="G83" s="19"/>
      <c r="H83" s="19"/>
      <c r="I83" s="19"/>
      <c r="J83" s="19"/>
      <c r="K83" s="7"/>
    </row>
    <row r="84" spans="1:17" hidden="1" x14ac:dyDescent="0.3">
      <c r="A84" s="7" t="s">
        <v>47</v>
      </c>
    </row>
    <row r="85" spans="1:17" hidden="1" x14ac:dyDescent="0.3">
      <c r="A85" s="7" t="s">
        <v>102</v>
      </c>
    </row>
    <row r="86" spans="1:17" ht="27.15" customHeight="1" x14ac:dyDescent="0.3">
      <c r="A86" s="7">
        <v>9</v>
      </c>
      <c r="B86" s="21" t="s">
        <v>103</v>
      </c>
      <c r="C86" s="72" t="s">
        <v>104</v>
      </c>
      <c r="D86" s="73"/>
      <c r="E86" s="73"/>
      <c r="F86" s="23" t="s">
        <v>105</v>
      </c>
      <c r="G86" s="24">
        <v>1</v>
      </c>
      <c r="H86" s="25"/>
      <c r="I86" s="26"/>
      <c r="J86" s="27">
        <f>IF(AND(G86= "",H86= ""), 0, ROUND(ROUND(I86, 2) * ROUND(IF(H86="",G86,H86),  0), 2))</f>
        <v>0</v>
      </c>
      <c r="K86" s="7"/>
      <c r="M86" s="28">
        <v>8.5000000000000006E-2</v>
      </c>
      <c r="Q86" s="7">
        <v>623</v>
      </c>
    </row>
    <row r="87" spans="1:17" hidden="1" x14ac:dyDescent="0.3">
      <c r="A87" s="7" t="s">
        <v>76</v>
      </c>
    </row>
    <row r="88" spans="1:17" ht="39.450000000000003" customHeight="1" x14ac:dyDescent="0.3">
      <c r="A88" s="7">
        <v>9</v>
      </c>
      <c r="B88" s="21" t="s">
        <v>106</v>
      </c>
      <c r="C88" s="72" t="s">
        <v>107</v>
      </c>
      <c r="D88" s="73"/>
      <c r="E88" s="73"/>
      <c r="F88" s="23" t="s">
        <v>11</v>
      </c>
      <c r="G88" s="29">
        <v>40</v>
      </c>
      <c r="H88" s="30"/>
      <c r="I88" s="26"/>
      <c r="J88" s="27">
        <f>IF(AND(G88= "",H88= ""), 0, ROUND(ROUND(I88, 2) * ROUND(IF(H88="",G88,H88),  2), 2))</f>
        <v>0</v>
      </c>
      <c r="K88" s="7"/>
      <c r="M88" s="28">
        <v>8.5000000000000006E-2</v>
      </c>
      <c r="Q88" s="7">
        <v>623</v>
      </c>
    </row>
    <row r="89" spans="1:17" hidden="1" x14ac:dyDescent="0.3">
      <c r="A89" s="7" t="s">
        <v>76</v>
      </c>
    </row>
    <row r="90" spans="1:17" hidden="1" x14ac:dyDescent="0.3">
      <c r="A90" s="7" t="s">
        <v>48</v>
      </c>
    </row>
    <row r="91" spans="1:17" hidden="1" x14ac:dyDescent="0.3">
      <c r="A91" s="7" t="s">
        <v>53</v>
      </c>
    </row>
    <row r="92" spans="1:17" ht="33.75" customHeight="1" x14ac:dyDescent="0.3">
      <c r="A92" s="7">
        <v>4</v>
      </c>
      <c r="B92" s="16" t="s">
        <v>108</v>
      </c>
      <c r="C92" s="69" t="s">
        <v>109</v>
      </c>
      <c r="D92" s="69"/>
      <c r="E92" s="69"/>
      <c r="F92" s="18"/>
      <c r="G92" s="18"/>
      <c r="H92" s="18"/>
      <c r="I92" s="18"/>
      <c r="J92" s="18"/>
      <c r="K92" s="7"/>
    </row>
    <row r="93" spans="1:17" hidden="1" x14ac:dyDescent="0.3">
      <c r="A93" s="7" t="s">
        <v>56</v>
      </c>
    </row>
    <row r="94" spans="1:17" hidden="1" x14ac:dyDescent="0.3">
      <c r="A94" s="7" t="s">
        <v>56</v>
      </c>
    </row>
    <row r="95" spans="1:17" hidden="1" x14ac:dyDescent="0.3">
      <c r="A95" s="7" t="s">
        <v>56</v>
      </c>
    </row>
    <row r="96" spans="1:17" hidden="1" x14ac:dyDescent="0.3">
      <c r="A96" s="7" t="s">
        <v>56</v>
      </c>
    </row>
    <row r="97" spans="1:17" hidden="1" x14ac:dyDescent="0.3">
      <c r="A97" s="7" t="s">
        <v>56</v>
      </c>
    </row>
    <row r="98" spans="1:17" hidden="1" x14ac:dyDescent="0.3">
      <c r="A98" s="7" t="s">
        <v>56</v>
      </c>
    </row>
    <row r="99" spans="1:17" hidden="1" x14ac:dyDescent="0.3">
      <c r="A99" s="7" t="s">
        <v>56</v>
      </c>
    </row>
    <row r="100" spans="1:17" hidden="1" x14ac:dyDescent="0.3">
      <c r="A100" s="7" t="s">
        <v>56</v>
      </c>
    </row>
    <row r="101" spans="1:17" ht="33.75" customHeight="1" x14ac:dyDescent="0.3">
      <c r="A101" s="7">
        <v>6</v>
      </c>
      <c r="B101" s="16" t="s">
        <v>110</v>
      </c>
      <c r="C101" s="71" t="s">
        <v>111</v>
      </c>
      <c r="D101" s="71"/>
      <c r="E101" s="71"/>
      <c r="F101" s="20"/>
      <c r="G101" s="20"/>
      <c r="H101" s="20"/>
      <c r="I101" s="20"/>
      <c r="J101" s="20"/>
      <c r="K101" s="7"/>
    </row>
    <row r="102" spans="1:17" hidden="1" x14ac:dyDescent="0.3">
      <c r="A102" s="7" t="s">
        <v>72</v>
      </c>
    </row>
    <row r="103" spans="1:17" hidden="1" x14ac:dyDescent="0.3">
      <c r="A103" s="7" t="s">
        <v>112</v>
      </c>
    </row>
    <row r="104" spans="1:17" x14ac:dyDescent="0.3">
      <c r="A104" s="7">
        <v>9</v>
      </c>
      <c r="B104" s="21" t="s">
        <v>113</v>
      </c>
      <c r="C104" s="72" t="s">
        <v>114</v>
      </c>
      <c r="D104" s="73"/>
      <c r="E104" s="73"/>
      <c r="F104" s="23" t="s">
        <v>115</v>
      </c>
      <c r="G104" s="31">
        <v>1</v>
      </c>
      <c r="H104" s="32"/>
      <c r="I104" s="26"/>
      <c r="J104" s="27">
        <f>IF(AND(G104= "",H104= ""), 0, ROUND(ROUND(I104, 2) * ROUND(IF(H104="",G104,H104),  3), 2))</f>
        <v>0</v>
      </c>
      <c r="K104" s="7"/>
      <c r="M104" s="28">
        <v>8.5000000000000006E-2</v>
      </c>
      <c r="Q104" s="7">
        <v>623</v>
      </c>
    </row>
    <row r="105" spans="1:17" hidden="1" x14ac:dyDescent="0.3">
      <c r="A105" s="7" t="s">
        <v>76</v>
      </c>
    </row>
    <row r="106" spans="1:17" hidden="1" x14ac:dyDescent="0.3">
      <c r="A106" s="7" t="s">
        <v>77</v>
      </c>
    </row>
    <row r="107" spans="1:17" x14ac:dyDescent="0.3">
      <c r="A107" s="7">
        <v>6</v>
      </c>
      <c r="B107" s="16" t="s">
        <v>116</v>
      </c>
      <c r="C107" s="71" t="s">
        <v>117</v>
      </c>
      <c r="D107" s="71"/>
      <c r="E107" s="71"/>
      <c r="F107" s="20"/>
      <c r="G107" s="20"/>
      <c r="H107" s="20"/>
      <c r="I107" s="20"/>
      <c r="J107" s="20"/>
      <c r="K107" s="7"/>
    </row>
    <row r="108" spans="1:17" hidden="1" x14ac:dyDescent="0.3">
      <c r="A108" s="7" t="s">
        <v>72</v>
      </c>
    </row>
    <row r="109" spans="1:17" hidden="1" x14ac:dyDescent="0.3">
      <c r="A109" s="7" t="s">
        <v>112</v>
      </c>
    </row>
    <row r="110" spans="1:17" x14ac:dyDescent="0.3">
      <c r="A110" s="7">
        <v>9</v>
      </c>
      <c r="B110" s="21" t="s">
        <v>118</v>
      </c>
      <c r="C110" s="72" t="s">
        <v>119</v>
      </c>
      <c r="D110" s="73"/>
      <c r="E110" s="73"/>
      <c r="F110" s="23" t="s">
        <v>75</v>
      </c>
      <c r="G110" s="24">
        <v>2</v>
      </c>
      <c r="H110" s="25"/>
      <c r="I110" s="26"/>
      <c r="J110" s="27">
        <f>IF(AND(G110= "",H110= ""), 0, ROUND(ROUND(I110, 2) * ROUND(IF(H110="",G110,H110),  0), 2))</f>
        <v>0</v>
      </c>
      <c r="K110" s="7"/>
      <c r="M110" s="28">
        <v>8.5000000000000006E-2</v>
      </c>
      <c r="Q110" s="7">
        <v>623</v>
      </c>
    </row>
    <row r="111" spans="1:17" hidden="1" x14ac:dyDescent="0.3">
      <c r="A111" s="7" t="s">
        <v>76</v>
      </c>
    </row>
    <row r="112" spans="1:17" hidden="1" x14ac:dyDescent="0.3">
      <c r="A112" s="7" t="s">
        <v>77</v>
      </c>
    </row>
    <row r="113" spans="1:17" ht="16.95" customHeight="1" x14ac:dyDescent="0.3">
      <c r="A113" s="7">
        <v>6</v>
      </c>
      <c r="B113" s="16" t="s">
        <v>120</v>
      </c>
      <c r="C113" s="71" t="s">
        <v>121</v>
      </c>
      <c r="D113" s="71"/>
      <c r="E113" s="71"/>
      <c r="F113" s="20"/>
      <c r="G113" s="20"/>
      <c r="H113" s="20"/>
      <c r="I113" s="20"/>
      <c r="J113" s="20"/>
      <c r="K113" s="7"/>
    </row>
    <row r="114" spans="1:17" hidden="1" x14ac:dyDescent="0.3">
      <c r="A114" s="7" t="s">
        <v>72</v>
      </c>
    </row>
    <row r="115" spans="1:17" hidden="1" x14ac:dyDescent="0.3">
      <c r="A115" s="7" t="s">
        <v>72</v>
      </c>
    </row>
    <row r="116" spans="1:17" hidden="1" x14ac:dyDescent="0.3">
      <c r="A116" s="7" t="s">
        <v>112</v>
      </c>
    </row>
    <row r="117" spans="1:17" ht="29.4" customHeight="1" x14ac:dyDescent="0.3">
      <c r="A117" s="7">
        <v>8</v>
      </c>
      <c r="B117" s="21" t="s">
        <v>122</v>
      </c>
      <c r="C117" s="74" t="s">
        <v>123</v>
      </c>
      <c r="D117" s="74"/>
      <c r="E117" s="74"/>
      <c r="F117" s="22"/>
      <c r="G117" s="22"/>
      <c r="H117" s="22"/>
      <c r="I117" s="22"/>
      <c r="J117" s="22"/>
      <c r="K117" s="7"/>
    </row>
    <row r="118" spans="1:17" hidden="1" x14ac:dyDescent="0.3">
      <c r="A118" s="7" t="s">
        <v>82</v>
      </c>
    </row>
    <row r="119" spans="1:17" hidden="1" x14ac:dyDescent="0.3">
      <c r="A119" s="7" t="s">
        <v>77</v>
      </c>
    </row>
    <row r="120" spans="1:17" ht="16.95" customHeight="1" x14ac:dyDescent="0.3">
      <c r="A120" s="7">
        <v>6</v>
      </c>
      <c r="B120" s="16" t="s">
        <v>124</v>
      </c>
      <c r="C120" s="71" t="s">
        <v>125</v>
      </c>
      <c r="D120" s="71"/>
      <c r="E120" s="71"/>
      <c r="F120" s="20"/>
      <c r="G120" s="20"/>
      <c r="H120" s="20"/>
      <c r="I120" s="20"/>
      <c r="J120" s="20"/>
      <c r="K120" s="7"/>
    </row>
    <row r="121" spans="1:17" hidden="1" x14ac:dyDescent="0.3">
      <c r="A121" s="7" t="s">
        <v>72</v>
      </c>
    </row>
    <row r="122" spans="1:17" hidden="1" x14ac:dyDescent="0.3">
      <c r="A122" s="7" t="s">
        <v>112</v>
      </c>
    </row>
    <row r="123" spans="1:17" x14ac:dyDescent="0.3">
      <c r="A123" s="7">
        <v>9</v>
      </c>
      <c r="B123" s="21" t="s">
        <v>126</v>
      </c>
      <c r="C123" s="72" t="s">
        <v>127</v>
      </c>
      <c r="D123" s="73"/>
      <c r="E123" s="73"/>
      <c r="F123" s="23" t="s">
        <v>128</v>
      </c>
      <c r="G123" s="29">
        <v>15</v>
      </c>
      <c r="H123" s="30"/>
      <c r="I123" s="26"/>
      <c r="J123" s="27">
        <f>IF(AND(G123= "",H123= ""), 0, ROUND(ROUND(I123, 2) * ROUND(IF(H123="",G123,H123),  2), 2))</f>
        <v>0</v>
      </c>
      <c r="K123" s="7"/>
      <c r="M123" s="28">
        <v>8.5000000000000006E-2</v>
      </c>
      <c r="Q123" s="7">
        <v>623</v>
      </c>
    </row>
    <row r="124" spans="1:17" hidden="1" x14ac:dyDescent="0.3">
      <c r="A124" s="7" t="s">
        <v>76</v>
      </c>
    </row>
    <row r="125" spans="1:17" hidden="1" x14ac:dyDescent="0.3">
      <c r="A125" s="7" t="s">
        <v>77</v>
      </c>
    </row>
    <row r="126" spans="1:17" ht="33.75" customHeight="1" x14ac:dyDescent="0.3">
      <c r="A126" s="7">
        <v>6</v>
      </c>
      <c r="B126" s="16" t="s">
        <v>129</v>
      </c>
      <c r="C126" s="71" t="s">
        <v>130</v>
      </c>
      <c r="D126" s="71"/>
      <c r="E126" s="71"/>
      <c r="F126" s="20"/>
      <c r="G126" s="20"/>
      <c r="H126" s="20"/>
      <c r="I126" s="20"/>
      <c r="J126" s="20"/>
      <c r="K126" s="7"/>
    </row>
    <row r="127" spans="1:17" hidden="1" x14ac:dyDescent="0.3">
      <c r="A127" s="7" t="s">
        <v>72</v>
      </c>
    </row>
    <row r="128" spans="1:17" hidden="1" x14ac:dyDescent="0.3">
      <c r="A128" s="7" t="s">
        <v>112</v>
      </c>
    </row>
    <row r="129" spans="1:17" ht="27.15" customHeight="1" x14ac:dyDescent="0.3">
      <c r="A129" s="7">
        <v>9</v>
      </c>
      <c r="B129" s="21" t="s">
        <v>131</v>
      </c>
      <c r="C129" s="72" t="s">
        <v>132</v>
      </c>
      <c r="D129" s="73"/>
      <c r="E129" s="73"/>
      <c r="F129" s="23" t="s">
        <v>133</v>
      </c>
      <c r="G129" s="29">
        <v>5</v>
      </c>
      <c r="H129" s="30"/>
      <c r="I129" s="26"/>
      <c r="J129" s="27">
        <f>IF(AND(G129= "",H129= ""), 0, ROUND(ROUND(I129, 2) * ROUND(IF(H129="",G129,H129),  2), 2))</f>
        <v>0</v>
      </c>
      <c r="K129" s="7"/>
      <c r="M129" s="28">
        <v>8.5000000000000006E-2</v>
      </c>
      <c r="Q129" s="7">
        <v>623</v>
      </c>
    </row>
    <row r="130" spans="1:17" hidden="1" x14ac:dyDescent="0.3">
      <c r="A130" s="7" t="s">
        <v>76</v>
      </c>
    </row>
    <row r="131" spans="1:17" hidden="1" x14ac:dyDescent="0.3">
      <c r="A131" s="7" t="s">
        <v>77</v>
      </c>
    </row>
    <row r="132" spans="1:17" ht="16.95" customHeight="1" x14ac:dyDescent="0.3">
      <c r="A132" s="7">
        <v>6</v>
      </c>
      <c r="B132" s="16" t="s">
        <v>134</v>
      </c>
      <c r="C132" s="71" t="s">
        <v>135</v>
      </c>
      <c r="D132" s="71"/>
      <c r="E132" s="71"/>
      <c r="F132" s="20"/>
      <c r="G132" s="20"/>
      <c r="H132" s="20"/>
      <c r="I132" s="20"/>
      <c r="J132" s="20"/>
      <c r="K132" s="7"/>
    </row>
    <row r="133" spans="1:17" hidden="1" x14ac:dyDescent="0.3">
      <c r="A133" s="7" t="s">
        <v>72</v>
      </c>
    </row>
    <row r="134" spans="1:17" hidden="1" x14ac:dyDescent="0.3">
      <c r="A134" s="7" t="s">
        <v>112</v>
      </c>
    </row>
    <row r="135" spans="1:17" ht="27.15" customHeight="1" x14ac:dyDescent="0.3">
      <c r="A135" s="7">
        <v>9</v>
      </c>
      <c r="B135" s="21" t="s">
        <v>136</v>
      </c>
      <c r="C135" s="72" t="s">
        <v>137</v>
      </c>
      <c r="D135" s="73"/>
      <c r="E135" s="73"/>
      <c r="F135" s="23" t="s">
        <v>133</v>
      </c>
      <c r="G135" s="29">
        <v>15</v>
      </c>
      <c r="H135" s="30"/>
      <c r="I135" s="26"/>
      <c r="J135" s="27">
        <f>IF(AND(G135= "",H135= ""), 0, ROUND(ROUND(I135, 2) * ROUND(IF(H135="",G135,H135),  2), 2))</f>
        <v>0</v>
      </c>
      <c r="K135" s="7"/>
      <c r="M135" s="28">
        <v>8.5000000000000006E-2</v>
      </c>
      <c r="Q135" s="7">
        <v>623</v>
      </c>
    </row>
    <row r="136" spans="1:17" hidden="1" x14ac:dyDescent="0.3">
      <c r="A136" s="7" t="s">
        <v>76</v>
      </c>
    </row>
    <row r="137" spans="1:17" hidden="1" x14ac:dyDescent="0.3">
      <c r="A137" s="7" t="s">
        <v>77</v>
      </c>
    </row>
    <row r="138" spans="1:17" x14ac:dyDescent="0.3">
      <c r="A138" s="7">
        <v>6</v>
      </c>
      <c r="B138" s="16" t="s">
        <v>138</v>
      </c>
      <c r="C138" s="71" t="s">
        <v>139</v>
      </c>
      <c r="D138" s="71"/>
      <c r="E138" s="71"/>
      <c r="F138" s="20"/>
      <c r="G138" s="20"/>
      <c r="H138" s="20"/>
      <c r="I138" s="20"/>
      <c r="J138" s="20"/>
      <c r="K138" s="7"/>
    </row>
    <row r="139" spans="1:17" hidden="1" x14ac:dyDescent="0.3">
      <c r="A139" s="7" t="s">
        <v>72</v>
      </c>
    </row>
    <row r="140" spans="1:17" hidden="1" x14ac:dyDescent="0.3">
      <c r="A140" s="7" t="s">
        <v>112</v>
      </c>
    </row>
    <row r="141" spans="1:17" ht="27.15" customHeight="1" x14ac:dyDescent="0.3">
      <c r="A141" s="7">
        <v>9</v>
      </c>
      <c r="B141" s="21" t="s">
        <v>140</v>
      </c>
      <c r="C141" s="72" t="s">
        <v>141</v>
      </c>
      <c r="D141" s="73"/>
      <c r="E141" s="73"/>
      <c r="F141" s="23" t="s">
        <v>133</v>
      </c>
      <c r="G141" s="29">
        <v>90</v>
      </c>
      <c r="H141" s="30"/>
      <c r="I141" s="26"/>
      <c r="J141" s="27">
        <f>IF(AND(G141= "",H141= ""), 0, ROUND(ROUND(I141, 2) * ROUND(IF(H141="",G141,H141),  2), 2))</f>
        <v>0</v>
      </c>
      <c r="K141" s="7"/>
      <c r="M141" s="28">
        <v>8.5000000000000006E-2</v>
      </c>
      <c r="Q141" s="7">
        <v>623</v>
      </c>
    </row>
    <row r="142" spans="1:17" hidden="1" x14ac:dyDescent="0.3">
      <c r="A142" s="7" t="s">
        <v>76</v>
      </c>
    </row>
    <row r="143" spans="1:17" hidden="1" x14ac:dyDescent="0.3">
      <c r="A143" s="7" t="s">
        <v>77</v>
      </c>
    </row>
    <row r="144" spans="1:17" hidden="1" x14ac:dyDescent="0.3">
      <c r="A144" s="7" t="s">
        <v>53</v>
      </c>
    </row>
    <row r="145" spans="1:17" hidden="1" x14ac:dyDescent="0.3">
      <c r="A145" s="7" t="s">
        <v>41</v>
      </c>
    </row>
    <row r="146" spans="1:17" ht="18.600000000000001" customHeight="1" x14ac:dyDescent="0.3">
      <c r="A146" s="7">
        <v>3</v>
      </c>
      <c r="B146" s="16">
        <v>4</v>
      </c>
      <c r="C146" s="68" t="s">
        <v>142</v>
      </c>
      <c r="D146" s="68"/>
      <c r="E146" s="68"/>
      <c r="F146" s="17"/>
      <c r="G146" s="17"/>
      <c r="H146" s="17"/>
      <c r="I146" s="17"/>
      <c r="J146" s="17"/>
      <c r="K146" s="7"/>
    </row>
    <row r="147" spans="1:17" x14ac:dyDescent="0.3">
      <c r="A147" s="7">
        <v>4</v>
      </c>
      <c r="B147" s="16" t="s">
        <v>143</v>
      </c>
      <c r="C147" s="69" t="s">
        <v>144</v>
      </c>
      <c r="D147" s="69"/>
      <c r="E147" s="69"/>
      <c r="F147" s="18"/>
      <c r="G147" s="18"/>
      <c r="H147" s="18"/>
      <c r="I147" s="18"/>
      <c r="J147" s="18"/>
      <c r="K147" s="7"/>
    </row>
    <row r="148" spans="1:17" hidden="1" x14ac:dyDescent="0.3">
      <c r="A148" s="7" t="s">
        <v>56</v>
      </c>
    </row>
    <row r="149" spans="1:17" hidden="1" x14ac:dyDescent="0.3">
      <c r="A149" s="7" t="s">
        <v>53</v>
      </c>
    </row>
    <row r="150" spans="1:17" x14ac:dyDescent="0.3">
      <c r="A150" s="7">
        <v>4</v>
      </c>
      <c r="B150" s="16" t="s">
        <v>145</v>
      </c>
      <c r="C150" s="69" t="s">
        <v>146</v>
      </c>
      <c r="D150" s="69"/>
      <c r="E150" s="69"/>
      <c r="F150" s="18"/>
      <c r="G150" s="18"/>
      <c r="H150" s="18"/>
      <c r="I150" s="18"/>
      <c r="J150" s="18"/>
      <c r="K150" s="7"/>
    </row>
    <row r="151" spans="1:17" hidden="1" x14ac:dyDescent="0.3">
      <c r="A151" s="7" t="s">
        <v>56</v>
      </c>
    </row>
    <row r="152" spans="1:17" hidden="1" x14ac:dyDescent="0.3">
      <c r="A152" s="7" t="s">
        <v>63</v>
      </c>
    </row>
    <row r="153" spans="1:17" ht="27.15" customHeight="1" x14ac:dyDescent="0.3">
      <c r="A153" s="7">
        <v>9</v>
      </c>
      <c r="B153" s="21" t="s">
        <v>147</v>
      </c>
      <c r="C153" s="72" t="s">
        <v>148</v>
      </c>
      <c r="D153" s="73"/>
      <c r="E153" s="73"/>
      <c r="F153" s="23" t="s">
        <v>149</v>
      </c>
      <c r="G153" s="31">
        <v>700</v>
      </c>
      <c r="H153" s="32"/>
      <c r="I153" s="26"/>
      <c r="J153" s="27">
        <f>IF(AND(G153= "",H153= ""), 0, ROUND(ROUND(I153, 2) * ROUND(IF(H153="",G153,H153),  3), 2))</f>
        <v>0</v>
      </c>
      <c r="K153" s="7"/>
      <c r="M153" s="28">
        <v>8.5000000000000006E-2</v>
      </c>
      <c r="Q153" s="7">
        <v>623</v>
      </c>
    </row>
    <row r="154" spans="1:17" hidden="1" x14ac:dyDescent="0.3">
      <c r="A154" s="7" t="s">
        <v>76</v>
      </c>
    </row>
    <row r="155" spans="1:17" hidden="1" x14ac:dyDescent="0.3">
      <c r="A155" s="7" t="s">
        <v>53</v>
      </c>
    </row>
    <row r="156" spans="1:17" ht="29.4" customHeight="1" x14ac:dyDescent="0.3">
      <c r="A156" s="7">
        <v>4</v>
      </c>
      <c r="B156" s="16" t="s">
        <v>150</v>
      </c>
      <c r="C156" s="69" t="s">
        <v>151</v>
      </c>
      <c r="D156" s="69"/>
      <c r="E156" s="69"/>
      <c r="F156" s="18"/>
      <c r="G156" s="18"/>
      <c r="H156" s="18"/>
      <c r="I156" s="18"/>
      <c r="J156" s="18"/>
      <c r="K156" s="7"/>
    </row>
    <row r="157" spans="1:17" hidden="1" x14ac:dyDescent="0.3">
      <c r="A157" s="7" t="s">
        <v>56</v>
      </c>
    </row>
    <row r="158" spans="1:17" hidden="1" x14ac:dyDescent="0.3">
      <c r="A158" s="7" t="s">
        <v>56</v>
      </c>
    </row>
    <row r="159" spans="1:17" hidden="1" x14ac:dyDescent="0.3">
      <c r="A159" s="7" t="s">
        <v>56</v>
      </c>
    </row>
    <row r="160" spans="1:17" hidden="1" x14ac:dyDescent="0.3">
      <c r="A160" s="7" t="s">
        <v>56</v>
      </c>
    </row>
    <row r="161" spans="1:17" hidden="1" x14ac:dyDescent="0.3">
      <c r="A161" s="7" t="s">
        <v>56</v>
      </c>
    </row>
    <row r="162" spans="1:17" hidden="1" x14ac:dyDescent="0.3">
      <c r="A162" s="7" t="s">
        <v>63</v>
      </c>
    </row>
    <row r="163" spans="1:17" ht="27.15" customHeight="1" x14ac:dyDescent="0.3">
      <c r="A163" s="7">
        <v>9</v>
      </c>
      <c r="B163" s="21" t="s">
        <v>152</v>
      </c>
      <c r="C163" s="72" t="s">
        <v>153</v>
      </c>
      <c r="D163" s="73"/>
      <c r="E163" s="73"/>
      <c r="F163" s="23" t="s">
        <v>149</v>
      </c>
      <c r="G163" s="31">
        <v>165</v>
      </c>
      <c r="H163" s="32"/>
      <c r="I163" s="26"/>
      <c r="J163" s="27">
        <f>IF(AND(G163= "",H163= ""), 0, ROUND(ROUND(I163, 2) * ROUND(IF(H163="",G163,H163),  3), 2))</f>
        <v>0</v>
      </c>
      <c r="K163" s="7"/>
      <c r="M163" s="28">
        <v>8.5000000000000006E-2</v>
      </c>
      <c r="Q163" s="7">
        <v>623</v>
      </c>
    </row>
    <row r="164" spans="1:17" hidden="1" x14ac:dyDescent="0.3">
      <c r="A164" s="7" t="s">
        <v>76</v>
      </c>
    </row>
    <row r="165" spans="1:17" x14ac:dyDescent="0.3">
      <c r="A165" s="7">
        <v>9</v>
      </c>
      <c r="B165" s="21" t="s">
        <v>154</v>
      </c>
      <c r="C165" s="72" t="s">
        <v>155</v>
      </c>
      <c r="D165" s="73"/>
      <c r="E165" s="73"/>
      <c r="F165" s="23" t="s">
        <v>149</v>
      </c>
      <c r="G165" s="31">
        <v>535</v>
      </c>
      <c r="H165" s="32"/>
      <c r="I165" s="26"/>
      <c r="J165" s="27">
        <f>IF(AND(G165= "",H165= ""), 0, ROUND(ROUND(I165, 2) * ROUND(IF(H165="",G165,H165),  3), 2))</f>
        <v>0</v>
      </c>
      <c r="K165" s="7"/>
      <c r="M165" s="28">
        <v>8.5000000000000006E-2</v>
      </c>
      <c r="Q165" s="7">
        <v>623</v>
      </c>
    </row>
    <row r="166" spans="1:17" hidden="1" x14ac:dyDescent="0.3">
      <c r="A166" s="7" t="s">
        <v>76</v>
      </c>
    </row>
    <row r="167" spans="1:17" hidden="1" x14ac:dyDescent="0.3">
      <c r="A167" s="7" t="s">
        <v>53</v>
      </c>
    </row>
    <row r="168" spans="1:17" ht="29.4" customHeight="1" x14ac:dyDescent="0.3">
      <c r="A168" s="7">
        <v>4</v>
      </c>
      <c r="B168" s="16" t="s">
        <v>156</v>
      </c>
      <c r="C168" s="69" t="s">
        <v>157</v>
      </c>
      <c r="D168" s="69"/>
      <c r="E168" s="69"/>
      <c r="F168" s="18"/>
      <c r="G168" s="18"/>
      <c r="H168" s="18"/>
      <c r="I168" s="18"/>
      <c r="J168" s="18"/>
      <c r="K168" s="7"/>
    </row>
    <row r="169" spans="1:17" hidden="1" x14ac:dyDescent="0.3">
      <c r="A169" s="7" t="s">
        <v>56</v>
      </c>
    </row>
    <row r="170" spans="1:17" hidden="1" x14ac:dyDescent="0.3">
      <c r="A170" s="7" t="s">
        <v>56</v>
      </c>
    </row>
    <row r="171" spans="1:17" hidden="1" x14ac:dyDescent="0.3">
      <c r="A171" s="7" t="s">
        <v>56</v>
      </c>
    </row>
    <row r="172" spans="1:17" hidden="1" x14ac:dyDescent="0.3">
      <c r="A172" s="7" t="s">
        <v>56</v>
      </c>
    </row>
    <row r="173" spans="1:17" hidden="1" x14ac:dyDescent="0.3">
      <c r="A173" s="7" t="s">
        <v>63</v>
      </c>
    </row>
    <row r="174" spans="1:17" ht="27.15" customHeight="1" x14ac:dyDescent="0.3">
      <c r="A174" s="7">
        <v>9</v>
      </c>
      <c r="B174" s="21" t="s">
        <v>158</v>
      </c>
      <c r="C174" s="72" t="s">
        <v>159</v>
      </c>
      <c r="D174" s="73"/>
      <c r="E174" s="73"/>
      <c r="F174" s="23" t="s">
        <v>149</v>
      </c>
      <c r="G174" s="31">
        <v>1300</v>
      </c>
      <c r="H174" s="32"/>
      <c r="I174" s="26"/>
      <c r="J174" s="27">
        <f>IF(AND(G174= "",H174= ""), 0, ROUND(ROUND(I174, 2) * ROUND(IF(H174="",G174,H174),  3), 2))</f>
        <v>0</v>
      </c>
      <c r="K174" s="7"/>
      <c r="M174" s="28">
        <v>8.5000000000000006E-2</v>
      </c>
      <c r="Q174" s="7">
        <v>623</v>
      </c>
    </row>
    <row r="175" spans="1:17" hidden="1" x14ac:dyDescent="0.3">
      <c r="A175" s="7" t="s">
        <v>76</v>
      </c>
    </row>
    <row r="176" spans="1:17" ht="27.15" customHeight="1" x14ac:dyDescent="0.3">
      <c r="A176" s="7">
        <v>9</v>
      </c>
      <c r="B176" s="21" t="s">
        <v>160</v>
      </c>
      <c r="C176" s="72" t="s">
        <v>161</v>
      </c>
      <c r="D176" s="73"/>
      <c r="E176" s="73"/>
      <c r="F176" s="23" t="s">
        <v>149</v>
      </c>
      <c r="G176" s="31">
        <v>40</v>
      </c>
      <c r="H176" s="32"/>
      <c r="I176" s="26"/>
      <c r="J176" s="27">
        <f>IF(AND(G176= "",H176= ""), 0, ROUND(ROUND(I176, 2) * ROUND(IF(H176="",G176,H176),  3), 2))</f>
        <v>0</v>
      </c>
      <c r="K176" s="7"/>
      <c r="M176" s="28">
        <v>8.5000000000000006E-2</v>
      </c>
      <c r="Q176" s="7">
        <v>623</v>
      </c>
    </row>
    <row r="177" spans="1:17" hidden="1" x14ac:dyDescent="0.3">
      <c r="A177" s="7" t="s">
        <v>76</v>
      </c>
    </row>
    <row r="178" spans="1:17" ht="27.15" customHeight="1" x14ac:dyDescent="0.3">
      <c r="A178" s="7">
        <v>9</v>
      </c>
      <c r="B178" s="21" t="s">
        <v>162</v>
      </c>
      <c r="C178" s="72" t="s">
        <v>163</v>
      </c>
      <c r="D178" s="73"/>
      <c r="E178" s="73"/>
      <c r="F178" s="23" t="s">
        <v>149</v>
      </c>
      <c r="G178" s="31">
        <v>10</v>
      </c>
      <c r="H178" s="32"/>
      <c r="I178" s="26"/>
      <c r="J178" s="27">
        <f>IF(AND(G178= "",H178= ""), 0, ROUND(ROUND(I178, 2) * ROUND(IF(H178="",G178,H178),  3), 2))</f>
        <v>0</v>
      </c>
      <c r="K178" s="7"/>
      <c r="M178" s="28">
        <v>8.5000000000000006E-2</v>
      </c>
      <c r="Q178" s="7">
        <v>623</v>
      </c>
    </row>
    <row r="179" spans="1:17" hidden="1" x14ac:dyDescent="0.3">
      <c r="A179" s="7" t="s">
        <v>76</v>
      </c>
    </row>
    <row r="180" spans="1:17" x14ac:dyDescent="0.3">
      <c r="A180" s="7">
        <v>6</v>
      </c>
      <c r="B180" s="16" t="s">
        <v>164</v>
      </c>
      <c r="C180" s="71" t="s">
        <v>165</v>
      </c>
      <c r="D180" s="71"/>
      <c r="E180" s="71"/>
      <c r="F180" s="20"/>
      <c r="G180" s="20"/>
      <c r="H180" s="20"/>
      <c r="I180" s="20"/>
      <c r="J180" s="20"/>
      <c r="K180" s="7"/>
    </row>
    <row r="181" spans="1:17" hidden="1" x14ac:dyDescent="0.3">
      <c r="A181" s="7" t="s">
        <v>72</v>
      </c>
    </row>
    <row r="182" spans="1:17" hidden="1" x14ac:dyDescent="0.3">
      <c r="A182" s="7" t="s">
        <v>112</v>
      </c>
    </row>
    <row r="183" spans="1:17" ht="27.15" customHeight="1" x14ac:dyDescent="0.3">
      <c r="A183" s="7">
        <v>9</v>
      </c>
      <c r="B183" s="21" t="s">
        <v>166</v>
      </c>
      <c r="C183" s="72" t="s">
        <v>167</v>
      </c>
      <c r="D183" s="73"/>
      <c r="E183" s="73"/>
      <c r="F183" s="23" t="s">
        <v>133</v>
      </c>
      <c r="G183" s="29">
        <v>90</v>
      </c>
      <c r="H183" s="30"/>
      <c r="I183" s="26"/>
      <c r="J183" s="27">
        <f>IF(AND(G183= "",H183= ""), 0, ROUND(ROUND(I183, 2) * ROUND(IF(H183="",G183,H183),  2), 2))</f>
        <v>0</v>
      </c>
      <c r="K183" s="7"/>
      <c r="M183" s="28">
        <v>8.5000000000000006E-2</v>
      </c>
      <c r="Q183" s="7">
        <v>623</v>
      </c>
    </row>
    <row r="184" spans="1:17" hidden="1" x14ac:dyDescent="0.3">
      <c r="A184" s="7" t="s">
        <v>76</v>
      </c>
    </row>
    <row r="185" spans="1:17" hidden="1" x14ac:dyDescent="0.3">
      <c r="A185" s="7" t="s">
        <v>77</v>
      </c>
    </row>
    <row r="186" spans="1:17" hidden="1" x14ac:dyDescent="0.3">
      <c r="A186" s="7" t="s">
        <v>53</v>
      </c>
    </row>
    <row r="187" spans="1:17" hidden="1" x14ac:dyDescent="0.3">
      <c r="A187" s="7" t="s">
        <v>41</v>
      </c>
    </row>
    <row r="188" spans="1:17" ht="37.200000000000003" customHeight="1" x14ac:dyDescent="0.3">
      <c r="A188" s="7">
        <v>3</v>
      </c>
      <c r="B188" s="16">
        <v>5</v>
      </c>
      <c r="C188" s="68" t="s">
        <v>168</v>
      </c>
      <c r="D188" s="68"/>
      <c r="E188" s="68"/>
      <c r="F188" s="17"/>
      <c r="G188" s="17"/>
      <c r="H188" s="17"/>
      <c r="I188" s="17"/>
      <c r="J188" s="17"/>
      <c r="K188" s="7"/>
    </row>
    <row r="189" spans="1:17" x14ac:dyDescent="0.3">
      <c r="A189" s="7">
        <v>4</v>
      </c>
      <c r="B189" s="16" t="s">
        <v>169</v>
      </c>
      <c r="C189" s="69" t="s">
        <v>170</v>
      </c>
      <c r="D189" s="69"/>
      <c r="E189" s="69"/>
      <c r="F189" s="18"/>
      <c r="G189" s="18"/>
      <c r="H189" s="18"/>
      <c r="I189" s="18"/>
      <c r="J189" s="18"/>
      <c r="K189" s="7"/>
    </row>
    <row r="190" spans="1:17" hidden="1" x14ac:dyDescent="0.3">
      <c r="A190" s="7" t="s">
        <v>56</v>
      </c>
    </row>
    <row r="191" spans="1:17" hidden="1" x14ac:dyDescent="0.3">
      <c r="A191" s="7" t="s">
        <v>56</v>
      </c>
    </row>
    <row r="192" spans="1:17" hidden="1" x14ac:dyDescent="0.3">
      <c r="A192" s="7" t="s">
        <v>56</v>
      </c>
    </row>
    <row r="193" spans="1:17" x14ac:dyDescent="0.3">
      <c r="A193" s="7">
        <v>8</v>
      </c>
      <c r="B193" s="21" t="s">
        <v>171</v>
      </c>
      <c r="C193" s="74" t="s">
        <v>172</v>
      </c>
      <c r="D193" s="74"/>
      <c r="E193" s="74"/>
      <c r="F193" s="22"/>
      <c r="G193" s="22"/>
      <c r="H193" s="22"/>
      <c r="I193" s="22"/>
      <c r="J193" s="22"/>
      <c r="K193" s="7"/>
    </row>
    <row r="194" spans="1:17" hidden="1" x14ac:dyDescent="0.3">
      <c r="A194" s="7" t="s">
        <v>82</v>
      </c>
    </row>
    <row r="195" spans="1:17" hidden="1" x14ac:dyDescent="0.3">
      <c r="A195" s="7" t="s">
        <v>53</v>
      </c>
    </row>
    <row r="196" spans="1:17" x14ac:dyDescent="0.3">
      <c r="A196" s="7">
        <v>4</v>
      </c>
      <c r="B196" s="16" t="s">
        <v>173</v>
      </c>
      <c r="C196" s="69" t="s">
        <v>174</v>
      </c>
      <c r="D196" s="69"/>
      <c r="E196" s="69"/>
      <c r="F196" s="18"/>
      <c r="G196" s="18"/>
      <c r="H196" s="18"/>
      <c r="I196" s="18"/>
      <c r="J196" s="18"/>
      <c r="K196" s="7"/>
    </row>
    <row r="197" spans="1:17" hidden="1" x14ac:dyDescent="0.3">
      <c r="A197" s="7" t="s">
        <v>56</v>
      </c>
    </row>
    <row r="198" spans="1:17" ht="27.15" customHeight="1" x14ac:dyDescent="0.3">
      <c r="A198" s="7">
        <v>9</v>
      </c>
      <c r="B198" s="21" t="s">
        <v>175</v>
      </c>
      <c r="C198" s="72" t="s">
        <v>176</v>
      </c>
      <c r="D198" s="73"/>
      <c r="E198" s="73"/>
      <c r="F198" s="23" t="s">
        <v>105</v>
      </c>
      <c r="G198" s="24">
        <v>1</v>
      </c>
      <c r="H198" s="25"/>
      <c r="I198" s="26"/>
      <c r="J198" s="27">
        <f>IF(AND(G198= "",H198= ""), 0, ROUND(ROUND(I198, 2) * ROUND(IF(H198="",G198,H198),  0), 2))</f>
        <v>0</v>
      </c>
      <c r="K198" s="7"/>
      <c r="M198" s="28">
        <v>8.5000000000000006E-2</v>
      </c>
      <c r="Q198" s="7">
        <v>623</v>
      </c>
    </row>
    <row r="199" spans="1:17" hidden="1" x14ac:dyDescent="0.3">
      <c r="A199" s="7" t="s">
        <v>76</v>
      </c>
    </row>
    <row r="200" spans="1:17" hidden="1" x14ac:dyDescent="0.3">
      <c r="A200" s="7" t="s">
        <v>53</v>
      </c>
    </row>
    <row r="201" spans="1:17" ht="15.75" customHeight="1" x14ac:dyDescent="0.3">
      <c r="A201" s="7">
        <v>4</v>
      </c>
      <c r="B201" s="16" t="s">
        <v>177</v>
      </c>
      <c r="C201" s="69" t="s">
        <v>178</v>
      </c>
      <c r="D201" s="69"/>
      <c r="E201" s="69"/>
      <c r="F201" s="18"/>
      <c r="G201" s="18"/>
      <c r="H201" s="18"/>
      <c r="I201" s="18"/>
      <c r="J201" s="18"/>
      <c r="K201" s="7"/>
    </row>
    <row r="202" spans="1:17" hidden="1" x14ac:dyDescent="0.3">
      <c r="A202" s="7" t="s">
        <v>56</v>
      </c>
    </row>
    <row r="203" spans="1:17" x14ac:dyDescent="0.3">
      <c r="A203" s="7">
        <v>5</v>
      </c>
      <c r="B203" s="16" t="s">
        <v>179</v>
      </c>
      <c r="C203" s="70" t="s">
        <v>180</v>
      </c>
      <c r="D203" s="70"/>
      <c r="E203" s="70"/>
      <c r="F203" s="19"/>
      <c r="G203" s="19"/>
      <c r="H203" s="19"/>
      <c r="I203" s="19"/>
      <c r="J203" s="19"/>
      <c r="K203" s="7"/>
    </row>
    <row r="204" spans="1:17" hidden="1" x14ac:dyDescent="0.3">
      <c r="A204" s="7" t="s">
        <v>102</v>
      </c>
    </row>
    <row r="205" spans="1:17" x14ac:dyDescent="0.3">
      <c r="A205" s="7">
        <v>9</v>
      </c>
      <c r="B205" s="21" t="s">
        <v>181</v>
      </c>
      <c r="C205" s="72" t="s">
        <v>182</v>
      </c>
      <c r="D205" s="73"/>
      <c r="E205" s="73"/>
      <c r="F205" s="23" t="s">
        <v>133</v>
      </c>
      <c r="G205" s="29">
        <v>135</v>
      </c>
      <c r="H205" s="30"/>
      <c r="I205" s="26"/>
      <c r="J205" s="27">
        <f>IF(AND(G205= "",H205= ""), 0, ROUND(ROUND(I205, 2) * ROUND(IF(H205="",G205,H205),  2), 2))</f>
        <v>0</v>
      </c>
      <c r="K205" s="7"/>
      <c r="M205" s="28">
        <v>8.5000000000000006E-2</v>
      </c>
      <c r="Q205" s="7">
        <v>623</v>
      </c>
    </row>
    <row r="206" spans="1:17" hidden="1" x14ac:dyDescent="0.3">
      <c r="A206" s="7" t="s">
        <v>76</v>
      </c>
    </row>
    <row r="207" spans="1:17" x14ac:dyDescent="0.3">
      <c r="A207" s="7">
        <v>9</v>
      </c>
      <c r="B207" s="21" t="s">
        <v>183</v>
      </c>
      <c r="C207" s="72" t="s">
        <v>184</v>
      </c>
      <c r="D207" s="73"/>
      <c r="E207" s="73"/>
      <c r="F207" s="23" t="s">
        <v>133</v>
      </c>
      <c r="G207" s="29">
        <v>155</v>
      </c>
      <c r="H207" s="30"/>
      <c r="I207" s="26"/>
      <c r="J207" s="27">
        <f>IF(AND(G207= "",H207= ""), 0, ROUND(ROUND(I207, 2) * ROUND(IF(H207="",G207,H207),  2), 2))</f>
        <v>0</v>
      </c>
      <c r="K207" s="7"/>
      <c r="M207" s="28">
        <v>8.5000000000000006E-2</v>
      </c>
      <c r="Q207" s="7">
        <v>623</v>
      </c>
    </row>
    <row r="208" spans="1:17" hidden="1" x14ac:dyDescent="0.3">
      <c r="A208" s="7" t="s">
        <v>76</v>
      </c>
    </row>
    <row r="209" spans="1:17" hidden="1" x14ac:dyDescent="0.3">
      <c r="A209" s="7" t="s">
        <v>48</v>
      </c>
    </row>
    <row r="210" spans="1:17" ht="16.95" customHeight="1" x14ac:dyDescent="0.3">
      <c r="A210" s="7">
        <v>5</v>
      </c>
      <c r="B210" s="16" t="s">
        <v>185</v>
      </c>
      <c r="C210" s="70" t="s">
        <v>186</v>
      </c>
      <c r="D210" s="70"/>
      <c r="E210" s="70"/>
      <c r="F210" s="19"/>
      <c r="G210" s="19"/>
      <c r="H210" s="19"/>
      <c r="I210" s="19"/>
      <c r="J210" s="19"/>
      <c r="K210" s="7"/>
    </row>
    <row r="211" spans="1:17" hidden="1" x14ac:dyDescent="0.3">
      <c r="A211" s="7" t="s">
        <v>102</v>
      </c>
    </row>
    <row r="212" spans="1:17" x14ac:dyDescent="0.3">
      <c r="A212" s="7">
        <v>9</v>
      </c>
      <c r="B212" s="21" t="s">
        <v>187</v>
      </c>
      <c r="C212" s="72" t="s">
        <v>188</v>
      </c>
      <c r="D212" s="73"/>
      <c r="E212" s="73"/>
      <c r="F212" s="23" t="s">
        <v>133</v>
      </c>
      <c r="G212" s="29">
        <v>15</v>
      </c>
      <c r="H212" s="30"/>
      <c r="I212" s="26"/>
      <c r="J212" s="27">
        <f>IF(AND(G212= "",H212= ""), 0, ROUND(ROUND(I212, 2) * ROUND(IF(H212="",G212,H212),  2), 2))</f>
        <v>0</v>
      </c>
      <c r="K212" s="7"/>
      <c r="M212" s="28">
        <v>8.5000000000000006E-2</v>
      </c>
      <c r="Q212" s="7">
        <v>623</v>
      </c>
    </row>
    <row r="213" spans="1:17" hidden="1" x14ac:dyDescent="0.3">
      <c r="A213" s="7" t="s">
        <v>76</v>
      </c>
    </row>
    <row r="214" spans="1:17" x14ac:dyDescent="0.3">
      <c r="A214" s="7">
        <v>9</v>
      </c>
      <c r="B214" s="21" t="s">
        <v>189</v>
      </c>
      <c r="C214" s="72" t="s">
        <v>190</v>
      </c>
      <c r="D214" s="73"/>
      <c r="E214" s="73"/>
      <c r="F214" s="23" t="s">
        <v>133</v>
      </c>
      <c r="G214" s="29">
        <v>100</v>
      </c>
      <c r="H214" s="30"/>
      <c r="I214" s="26"/>
      <c r="J214" s="27">
        <f>IF(AND(G214= "",H214= ""), 0, ROUND(ROUND(I214, 2) * ROUND(IF(H214="",G214,H214),  2), 2))</f>
        <v>0</v>
      </c>
      <c r="K214" s="7"/>
      <c r="M214" s="28">
        <v>8.5000000000000006E-2</v>
      </c>
      <c r="Q214" s="7">
        <v>623</v>
      </c>
    </row>
    <row r="215" spans="1:17" hidden="1" x14ac:dyDescent="0.3">
      <c r="A215" s="7" t="s">
        <v>76</v>
      </c>
    </row>
    <row r="216" spans="1:17" x14ac:dyDescent="0.3">
      <c r="A216" s="7">
        <v>9</v>
      </c>
      <c r="B216" s="21" t="s">
        <v>191</v>
      </c>
      <c r="C216" s="72" t="s">
        <v>192</v>
      </c>
      <c r="D216" s="73"/>
      <c r="E216" s="73"/>
      <c r="F216" s="23" t="s">
        <v>133</v>
      </c>
      <c r="G216" s="29">
        <v>32</v>
      </c>
      <c r="H216" s="30"/>
      <c r="I216" s="26"/>
      <c r="J216" s="27">
        <f>IF(AND(G216= "",H216= ""), 0, ROUND(ROUND(I216, 2) * ROUND(IF(H216="",G216,H216),  2), 2))</f>
        <v>0</v>
      </c>
      <c r="K216" s="7"/>
      <c r="M216" s="28">
        <v>8.5000000000000006E-2</v>
      </c>
      <c r="Q216" s="7">
        <v>623</v>
      </c>
    </row>
    <row r="217" spans="1:17" hidden="1" x14ac:dyDescent="0.3">
      <c r="A217" s="7" t="s">
        <v>76</v>
      </c>
    </row>
    <row r="218" spans="1:17" x14ac:dyDescent="0.3">
      <c r="A218" s="7">
        <v>9</v>
      </c>
      <c r="B218" s="21" t="s">
        <v>193</v>
      </c>
      <c r="C218" s="72" t="s">
        <v>194</v>
      </c>
      <c r="D218" s="73"/>
      <c r="E218" s="73"/>
      <c r="F218" s="23" t="s">
        <v>133</v>
      </c>
      <c r="G218" s="29">
        <v>30</v>
      </c>
      <c r="H218" s="30"/>
      <c r="I218" s="26"/>
      <c r="J218" s="27">
        <f>IF(AND(G218= "",H218= ""), 0, ROUND(ROUND(I218, 2) * ROUND(IF(H218="",G218,H218),  2), 2))</f>
        <v>0</v>
      </c>
      <c r="K218" s="7"/>
      <c r="M218" s="28">
        <v>8.5000000000000006E-2</v>
      </c>
      <c r="Q218" s="7">
        <v>623</v>
      </c>
    </row>
    <row r="219" spans="1:17" hidden="1" x14ac:dyDescent="0.3">
      <c r="A219" s="7" t="s">
        <v>76</v>
      </c>
    </row>
    <row r="220" spans="1:17" hidden="1" x14ac:dyDescent="0.3">
      <c r="A220" s="7" t="s">
        <v>48</v>
      </c>
    </row>
    <row r="221" spans="1:17" hidden="1" x14ac:dyDescent="0.3">
      <c r="A221" s="7" t="s">
        <v>53</v>
      </c>
    </row>
    <row r="222" spans="1:17" x14ac:dyDescent="0.3">
      <c r="A222" s="7">
        <v>4</v>
      </c>
      <c r="B222" s="16" t="s">
        <v>195</v>
      </c>
      <c r="C222" s="69" t="s">
        <v>196</v>
      </c>
      <c r="D222" s="69"/>
      <c r="E222" s="69"/>
      <c r="F222" s="18"/>
      <c r="G222" s="18"/>
      <c r="H222" s="18"/>
      <c r="I222" s="18"/>
      <c r="J222" s="18"/>
      <c r="K222" s="7"/>
    </row>
    <row r="223" spans="1:17" hidden="1" x14ac:dyDescent="0.3">
      <c r="A223" s="7" t="s">
        <v>56</v>
      </c>
    </row>
    <row r="224" spans="1:17" hidden="1" x14ac:dyDescent="0.3">
      <c r="A224" s="7" t="s">
        <v>56</v>
      </c>
    </row>
    <row r="225" spans="1:17" hidden="1" x14ac:dyDescent="0.3">
      <c r="A225" s="7" t="s">
        <v>56</v>
      </c>
    </row>
    <row r="226" spans="1:17" hidden="1" x14ac:dyDescent="0.3">
      <c r="A226" s="7" t="s">
        <v>63</v>
      </c>
    </row>
    <row r="227" spans="1:17" hidden="1" x14ac:dyDescent="0.3">
      <c r="A227" s="7" t="s">
        <v>53</v>
      </c>
    </row>
    <row r="228" spans="1:17" ht="29.4" customHeight="1" x14ac:dyDescent="0.3">
      <c r="A228" s="7">
        <v>4</v>
      </c>
      <c r="B228" s="16" t="s">
        <v>197</v>
      </c>
      <c r="C228" s="69" t="s">
        <v>198</v>
      </c>
      <c r="D228" s="69"/>
      <c r="E228" s="69"/>
      <c r="F228" s="18"/>
      <c r="G228" s="18"/>
      <c r="H228" s="18"/>
      <c r="I228" s="18"/>
      <c r="J228" s="18"/>
      <c r="K228" s="7"/>
    </row>
    <row r="229" spans="1:17" x14ac:dyDescent="0.3">
      <c r="A229" s="7">
        <v>5</v>
      </c>
      <c r="B229" s="16" t="s">
        <v>199</v>
      </c>
      <c r="C229" s="70" t="s">
        <v>200</v>
      </c>
      <c r="D229" s="70"/>
      <c r="E229" s="70"/>
      <c r="F229" s="19"/>
      <c r="G229" s="19"/>
      <c r="H229" s="19"/>
      <c r="I229" s="19"/>
      <c r="J229" s="19"/>
      <c r="K229" s="7"/>
    </row>
    <row r="230" spans="1:17" hidden="1" x14ac:dyDescent="0.3">
      <c r="A230" s="7" t="s">
        <v>47</v>
      </c>
    </row>
    <row r="231" spans="1:17" hidden="1" x14ac:dyDescent="0.3">
      <c r="A231" s="7" t="s">
        <v>102</v>
      </c>
    </row>
    <row r="232" spans="1:17" x14ac:dyDescent="0.3">
      <c r="A232" s="7">
        <v>9</v>
      </c>
      <c r="B232" s="21" t="s">
        <v>201</v>
      </c>
      <c r="C232" s="72" t="s">
        <v>202</v>
      </c>
      <c r="D232" s="73"/>
      <c r="E232" s="73"/>
      <c r="F232" s="23" t="s">
        <v>133</v>
      </c>
      <c r="G232" s="29">
        <v>20</v>
      </c>
      <c r="H232" s="30"/>
      <c r="I232" s="26"/>
      <c r="J232" s="27">
        <f>IF(AND(G232= "",H232= ""), 0, ROUND(ROUND(I232, 2) * ROUND(IF(H232="",G232,H232),  2), 2))</f>
        <v>0</v>
      </c>
      <c r="K232" s="7"/>
      <c r="M232" s="28">
        <v>8.5000000000000006E-2</v>
      </c>
      <c r="Q232" s="7">
        <v>623</v>
      </c>
    </row>
    <row r="233" spans="1:17" hidden="1" x14ac:dyDescent="0.3">
      <c r="A233" s="7" t="s">
        <v>76</v>
      </c>
    </row>
    <row r="234" spans="1:17" x14ac:dyDescent="0.3">
      <c r="A234" s="7">
        <v>9</v>
      </c>
      <c r="B234" s="21" t="s">
        <v>203</v>
      </c>
      <c r="C234" s="72" t="s">
        <v>204</v>
      </c>
      <c r="D234" s="73"/>
      <c r="E234" s="73"/>
      <c r="F234" s="23" t="s">
        <v>133</v>
      </c>
      <c r="G234" s="29">
        <v>55</v>
      </c>
      <c r="H234" s="30"/>
      <c r="I234" s="26"/>
      <c r="J234" s="27">
        <f>IF(AND(G234= "",H234= ""), 0, ROUND(ROUND(I234, 2) * ROUND(IF(H234="",G234,H234),  2), 2))</f>
        <v>0</v>
      </c>
      <c r="K234" s="7"/>
      <c r="M234" s="28">
        <v>8.5000000000000006E-2</v>
      </c>
      <c r="Q234" s="7">
        <v>623</v>
      </c>
    </row>
    <row r="235" spans="1:17" hidden="1" x14ac:dyDescent="0.3">
      <c r="A235" s="7" t="s">
        <v>76</v>
      </c>
    </row>
    <row r="236" spans="1:17" x14ac:dyDescent="0.3">
      <c r="A236" s="7">
        <v>9</v>
      </c>
      <c r="B236" s="21" t="s">
        <v>205</v>
      </c>
      <c r="C236" s="72" t="s">
        <v>206</v>
      </c>
      <c r="D236" s="73"/>
      <c r="E236" s="73"/>
      <c r="F236" s="23" t="s">
        <v>133</v>
      </c>
      <c r="G236" s="29">
        <v>15</v>
      </c>
      <c r="H236" s="30"/>
      <c r="I236" s="26"/>
      <c r="J236" s="27">
        <f>IF(AND(G236= "",H236= ""), 0, ROUND(ROUND(I236, 2) * ROUND(IF(H236="",G236,H236),  2), 2))</f>
        <v>0</v>
      </c>
      <c r="K236" s="7"/>
      <c r="M236" s="28">
        <v>8.5000000000000006E-2</v>
      </c>
      <c r="Q236" s="7">
        <v>623</v>
      </c>
    </row>
    <row r="237" spans="1:17" hidden="1" x14ac:dyDescent="0.3">
      <c r="A237" s="7" t="s">
        <v>76</v>
      </c>
    </row>
    <row r="238" spans="1:17" x14ac:dyDescent="0.3">
      <c r="A238" s="7">
        <v>9</v>
      </c>
      <c r="B238" s="21" t="s">
        <v>207</v>
      </c>
      <c r="C238" s="72" t="s">
        <v>208</v>
      </c>
      <c r="D238" s="73"/>
      <c r="E238" s="73"/>
      <c r="F238" s="23" t="s">
        <v>133</v>
      </c>
      <c r="G238" s="29">
        <v>5</v>
      </c>
      <c r="H238" s="30"/>
      <c r="I238" s="26"/>
      <c r="J238" s="27">
        <f>IF(AND(G238= "",H238= ""), 0, ROUND(ROUND(I238, 2) * ROUND(IF(H238="",G238,H238),  2), 2))</f>
        <v>0</v>
      </c>
      <c r="K238" s="7"/>
      <c r="M238" s="28">
        <v>8.5000000000000006E-2</v>
      </c>
      <c r="Q238" s="7">
        <v>623</v>
      </c>
    </row>
    <row r="239" spans="1:17" hidden="1" x14ac:dyDescent="0.3">
      <c r="A239" s="7" t="s">
        <v>76</v>
      </c>
    </row>
    <row r="240" spans="1:17" x14ac:dyDescent="0.3">
      <c r="A240" s="7">
        <v>9</v>
      </c>
      <c r="B240" s="21" t="s">
        <v>209</v>
      </c>
      <c r="C240" s="72" t="s">
        <v>210</v>
      </c>
      <c r="D240" s="73"/>
      <c r="E240" s="73"/>
      <c r="F240" s="23" t="s">
        <v>133</v>
      </c>
      <c r="G240" s="29">
        <v>40</v>
      </c>
      <c r="H240" s="30"/>
      <c r="I240" s="26"/>
      <c r="J240" s="27">
        <f>IF(AND(G240= "",H240= ""), 0, ROUND(ROUND(I240, 2) * ROUND(IF(H240="",G240,H240),  2), 2))</f>
        <v>0</v>
      </c>
      <c r="K240" s="7"/>
      <c r="M240" s="28">
        <v>8.5000000000000006E-2</v>
      </c>
      <c r="Q240" s="7">
        <v>623</v>
      </c>
    </row>
    <row r="241" spans="1:17" hidden="1" x14ac:dyDescent="0.3">
      <c r="A241" s="7" t="s">
        <v>76</v>
      </c>
    </row>
    <row r="242" spans="1:17" ht="39.450000000000003" customHeight="1" x14ac:dyDescent="0.3">
      <c r="A242" s="7">
        <v>9</v>
      </c>
      <c r="B242" s="21" t="s">
        <v>211</v>
      </c>
      <c r="C242" s="72" t="s">
        <v>212</v>
      </c>
      <c r="D242" s="73"/>
      <c r="E242" s="73"/>
      <c r="F242" s="23" t="s">
        <v>133</v>
      </c>
      <c r="G242" s="29">
        <v>6</v>
      </c>
      <c r="H242" s="30"/>
      <c r="I242" s="26"/>
      <c r="J242" s="27">
        <f>IF(AND(G242= "",H242= ""), 0, ROUND(ROUND(I242, 2) * ROUND(IF(H242="",G242,H242),  2), 2))</f>
        <v>0</v>
      </c>
      <c r="K242" s="7"/>
      <c r="M242" s="28">
        <v>8.5000000000000006E-2</v>
      </c>
      <c r="Q242" s="7">
        <v>623</v>
      </c>
    </row>
    <row r="243" spans="1:17" hidden="1" x14ac:dyDescent="0.3">
      <c r="A243" s="7" t="s">
        <v>76</v>
      </c>
    </row>
    <row r="244" spans="1:17" ht="27.15" customHeight="1" x14ac:dyDescent="0.3">
      <c r="A244" s="7">
        <v>9</v>
      </c>
      <c r="B244" s="21" t="s">
        <v>213</v>
      </c>
      <c r="C244" s="72" t="s">
        <v>214</v>
      </c>
      <c r="D244" s="73"/>
      <c r="E244" s="73"/>
      <c r="F244" s="23" t="s">
        <v>133</v>
      </c>
      <c r="G244" s="29">
        <v>25</v>
      </c>
      <c r="H244" s="30"/>
      <c r="I244" s="26"/>
      <c r="J244" s="27">
        <f>IF(AND(G244= "",H244= ""), 0, ROUND(ROUND(I244, 2) * ROUND(IF(H244="",G244,H244),  2), 2))</f>
        <v>0</v>
      </c>
      <c r="K244" s="7"/>
      <c r="M244" s="28">
        <v>8.5000000000000006E-2</v>
      </c>
      <c r="Q244" s="7">
        <v>623</v>
      </c>
    </row>
    <row r="245" spans="1:17" hidden="1" x14ac:dyDescent="0.3">
      <c r="A245" s="7" t="s">
        <v>76</v>
      </c>
    </row>
    <row r="246" spans="1:17" hidden="1" x14ac:dyDescent="0.3">
      <c r="A246" s="7" t="s">
        <v>48</v>
      </c>
    </row>
    <row r="247" spans="1:17" ht="16.95" customHeight="1" x14ac:dyDescent="0.3">
      <c r="A247" s="7">
        <v>5</v>
      </c>
      <c r="B247" s="16" t="s">
        <v>215</v>
      </c>
      <c r="C247" s="70" t="s">
        <v>216</v>
      </c>
      <c r="D247" s="70"/>
      <c r="E247" s="70"/>
      <c r="F247" s="19"/>
      <c r="G247" s="19"/>
      <c r="H247" s="19"/>
      <c r="I247" s="19"/>
      <c r="J247" s="19"/>
      <c r="K247" s="7"/>
    </row>
    <row r="248" spans="1:17" hidden="1" x14ac:dyDescent="0.3">
      <c r="A248" s="7" t="s">
        <v>47</v>
      </c>
    </row>
    <row r="249" spans="1:17" hidden="1" x14ac:dyDescent="0.3">
      <c r="A249" s="7" t="s">
        <v>102</v>
      </c>
    </row>
    <row r="250" spans="1:17" ht="27.15" customHeight="1" x14ac:dyDescent="0.3">
      <c r="A250" s="7">
        <v>9</v>
      </c>
      <c r="B250" s="21" t="s">
        <v>217</v>
      </c>
      <c r="C250" s="72" t="s">
        <v>218</v>
      </c>
      <c r="D250" s="73"/>
      <c r="E250" s="73"/>
      <c r="F250" s="23" t="s">
        <v>12</v>
      </c>
      <c r="G250" s="24">
        <v>11</v>
      </c>
      <c r="H250" s="25"/>
      <c r="I250" s="26"/>
      <c r="J250" s="27">
        <f>IF(AND(G250= "",H250= ""), 0, ROUND(ROUND(I250, 2) * ROUND(IF(H250="",G250,H250),  0), 2))</f>
        <v>0</v>
      </c>
      <c r="K250" s="7"/>
      <c r="M250" s="28">
        <v>8.5000000000000006E-2</v>
      </c>
      <c r="Q250" s="7">
        <v>623</v>
      </c>
    </row>
    <row r="251" spans="1:17" hidden="1" x14ac:dyDescent="0.3">
      <c r="A251" s="7" t="s">
        <v>76</v>
      </c>
    </row>
    <row r="252" spans="1:17" hidden="1" x14ac:dyDescent="0.3">
      <c r="A252" s="7" t="s">
        <v>48</v>
      </c>
    </row>
    <row r="253" spans="1:17" ht="16.95" customHeight="1" x14ac:dyDescent="0.3">
      <c r="A253" s="7">
        <v>5</v>
      </c>
      <c r="B253" s="16" t="s">
        <v>219</v>
      </c>
      <c r="C253" s="70" t="s">
        <v>220</v>
      </c>
      <c r="D253" s="70"/>
      <c r="E253" s="70"/>
      <c r="F253" s="19"/>
      <c r="G253" s="19"/>
      <c r="H253" s="19"/>
      <c r="I253" s="19"/>
      <c r="J253" s="19"/>
      <c r="K253" s="7"/>
    </row>
    <row r="254" spans="1:17" hidden="1" x14ac:dyDescent="0.3">
      <c r="A254" s="7" t="s">
        <v>47</v>
      </c>
    </row>
    <row r="255" spans="1:17" hidden="1" x14ac:dyDescent="0.3">
      <c r="A255" s="7" t="s">
        <v>47</v>
      </c>
    </row>
    <row r="256" spans="1:17" hidden="1" x14ac:dyDescent="0.3">
      <c r="A256" s="7" t="s">
        <v>102</v>
      </c>
    </row>
    <row r="257" spans="1:17" ht="39.450000000000003" customHeight="1" x14ac:dyDescent="0.3">
      <c r="A257" s="7">
        <v>9</v>
      </c>
      <c r="B257" s="21" t="s">
        <v>221</v>
      </c>
      <c r="C257" s="72" t="s">
        <v>222</v>
      </c>
      <c r="D257" s="73"/>
      <c r="E257" s="73"/>
      <c r="F257" s="23" t="s">
        <v>12</v>
      </c>
      <c r="G257" s="24">
        <v>6</v>
      </c>
      <c r="H257" s="25"/>
      <c r="I257" s="26"/>
      <c r="J257" s="27">
        <f>IF(AND(G257= "",H257= ""), 0, ROUND(ROUND(I257, 2) * ROUND(IF(H257="",G257,H257),  0), 2))</f>
        <v>0</v>
      </c>
      <c r="K257" s="7"/>
      <c r="M257" s="28">
        <v>8.5000000000000006E-2</v>
      </c>
      <c r="Q257" s="7">
        <v>623</v>
      </c>
    </row>
    <row r="258" spans="1:17" hidden="1" x14ac:dyDescent="0.3">
      <c r="A258" s="7" t="s">
        <v>76</v>
      </c>
    </row>
    <row r="259" spans="1:17" x14ac:dyDescent="0.3">
      <c r="A259" s="7">
        <v>9</v>
      </c>
      <c r="B259" s="21" t="s">
        <v>223</v>
      </c>
      <c r="C259" s="72" t="s">
        <v>224</v>
      </c>
      <c r="D259" s="73"/>
      <c r="E259" s="73"/>
      <c r="F259" s="23" t="s">
        <v>12</v>
      </c>
      <c r="G259" s="24">
        <v>4</v>
      </c>
      <c r="H259" s="25"/>
      <c r="I259" s="26"/>
      <c r="J259" s="27">
        <f>IF(AND(G259= "",H259= ""), 0, ROUND(ROUND(I259, 2) * ROUND(IF(H259="",G259,H259),  0), 2))</f>
        <v>0</v>
      </c>
      <c r="K259" s="7"/>
      <c r="M259" s="28">
        <v>8.5000000000000006E-2</v>
      </c>
      <c r="Q259" s="7">
        <v>623</v>
      </c>
    </row>
    <row r="260" spans="1:17" hidden="1" x14ac:dyDescent="0.3">
      <c r="A260" s="7" t="s">
        <v>76</v>
      </c>
    </row>
    <row r="261" spans="1:17" ht="27.15" customHeight="1" x14ac:dyDescent="0.3">
      <c r="A261" s="7">
        <v>9</v>
      </c>
      <c r="B261" s="21" t="s">
        <v>225</v>
      </c>
      <c r="C261" s="72" t="s">
        <v>226</v>
      </c>
      <c r="D261" s="73"/>
      <c r="E261" s="73"/>
      <c r="F261" s="23" t="s">
        <v>12</v>
      </c>
      <c r="G261" s="24">
        <v>6</v>
      </c>
      <c r="H261" s="25"/>
      <c r="I261" s="26"/>
      <c r="J261" s="27">
        <f>IF(AND(G261= "",H261= ""), 0, ROUND(ROUND(I261, 2) * ROUND(IF(H261="",G261,H261),  0), 2))</f>
        <v>0</v>
      </c>
      <c r="K261" s="7"/>
      <c r="M261" s="28">
        <v>8.5000000000000006E-2</v>
      </c>
      <c r="Q261" s="7">
        <v>623</v>
      </c>
    </row>
    <row r="262" spans="1:17" hidden="1" x14ac:dyDescent="0.3">
      <c r="A262" s="7" t="s">
        <v>76</v>
      </c>
    </row>
    <row r="263" spans="1:17" hidden="1" x14ac:dyDescent="0.3">
      <c r="A263" s="7" t="s">
        <v>48</v>
      </c>
    </row>
    <row r="264" spans="1:17" ht="16.95" customHeight="1" x14ac:dyDescent="0.3">
      <c r="A264" s="7">
        <v>5</v>
      </c>
      <c r="B264" s="16" t="s">
        <v>227</v>
      </c>
      <c r="C264" s="70" t="s">
        <v>228</v>
      </c>
      <c r="D264" s="70"/>
      <c r="E264" s="70"/>
      <c r="F264" s="19"/>
      <c r="G264" s="19"/>
      <c r="H264" s="19"/>
      <c r="I264" s="19"/>
      <c r="J264" s="19"/>
      <c r="K264" s="7"/>
    </row>
    <row r="265" spans="1:17" hidden="1" x14ac:dyDescent="0.3">
      <c r="A265" s="7" t="s">
        <v>47</v>
      </c>
    </row>
    <row r="266" spans="1:17" hidden="1" x14ac:dyDescent="0.3">
      <c r="A266" s="7" t="s">
        <v>47</v>
      </c>
    </row>
    <row r="267" spans="1:17" hidden="1" x14ac:dyDescent="0.3">
      <c r="A267" s="7" t="s">
        <v>47</v>
      </c>
    </row>
    <row r="268" spans="1:17" hidden="1" x14ac:dyDescent="0.3">
      <c r="A268" s="7" t="s">
        <v>102</v>
      </c>
    </row>
    <row r="269" spans="1:17" ht="27.15" customHeight="1" x14ac:dyDescent="0.3">
      <c r="A269" s="7">
        <v>9</v>
      </c>
      <c r="B269" s="21" t="s">
        <v>229</v>
      </c>
      <c r="C269" s="72" t="s">
        <v>230</v>
      </c>
      <c r="D269" s="73"/>
      <c r="E269" s="73"/>
      <c r="F269" s="23" t="s">
        <v>12</v>
      </c>
      <c r="G269" s="24">
        <v>2</v>
      </c>
      <c r="H269" s="25"/>
      <c r="I269" s="26"/>
      <c r="J269" s="27">
        <f>IF(AND(G269= "",H269= ""), 0, ROUND(ROUND(I269, 2) * ROUND(IF(H269="",G269,H269),  0), 2))</f>
        <v>0</v>
      </c>
      <c r="K269" s="7"/>
      <c r="M269" s="28">
        <v>8.5000000000000006E-2</v>
      </c>
      <c r="Q269" s="7">
        <v>623</v>
      </c>
    </row>
    <row r="270" spans="1:17" hidden="1" x14ac:dyDescent="0.3">
      <c r="A270" s="7" t="s">
        <v>76</v>
      </c>
    </row>
    <row r="271" spans="1:17" hidden="1" x14ac:dyDescent="0.3">
      <c r="A271" s="7" t="s">
        <v>48</v>
      </c>
    </row>
    <row r="272" spans="1:17" ht="16.95" customHeight="1" x14ac:dyDescent="0.3">
      <c r="A272" s="7">
        <v>5</v>
      </c>
      <c r="B272" s="16" t="s">
        <v>231</v>
      </c>
      <c r="C272" s="70" t="s">
        <v>232</v>
      </c>
      <c r="D272" s="70"/>
      <c r="E272" s="70"/>
      <c r="F272" s="19"/>
      <c r="G272" s="19"/>
      <c r="H272" s="19"/>
      <c r="I272" s="19"/>
      <c r="J272" s="19"/>
      <c r="K272" s="7"/>
    </row>
    <row r="273" spans="1:17" hidden="1" x14ac:dyDescent="0.3">
      <c r="A273" s="7" t="s">
        <v>47</v>
      </c>
    </row>
    <row r="274" spans="1:17" hidden="1" x14ac:dyDescent="0.3">
      <c r="A274" s="7" t="s">
        <v>102</v>
      </c>
    </row>
    <row r="275" spans="1:17" x14ac:dyDescent="0.3">
      <c r="A275" s="7">
        <v>9</v>
      </c>
      <c r="B275" s="21" t="s">
        <v>233</v>
      </c>
      <c r="C275" s="72" t="s">
        <v>234</v>
      </c>
      <c r="D275" s="73"/>
      <c r="E275" s="73"/>
      <c r="F275" s="23" t="s">
        <v>133</v>
      </c>
      <c r="G275" s="29">
        <v>17</v>
      </c>
      <c r="H275" s="30"/>
      <c r="I275" s="26"/>
      <c r="J275" s="27">
        <f>IF(AND(G275= "",H275= ""), 0, ROUND(ROUND(I275, 2) * ROUND(IF(H275="",G275,H275),  2), 2))</f>
        <v>0</v>
      </c>
      <c r="K275" s="7"/>
      <c r="M275" s="28">
        <v>8.5000000000000006E-2</v>
      </c>
      <c r="Q275" s="7">
        <v>623</v>
      </c>
    </row>
    <row r="276" spans="1:17" hidden="1" x14ac:dyDescent="0.3">
      <c r="A276" s="7" t="s">
        <v>76</v>
      </c>
    </row>
    <row r="277" spans="1:17" hidden="1" x14ac:dyDescent="0.3">
      <c r="A277" s="7" t="s">
        <v>48</v>
      </c>
    </row>
    <row r="278" spans="1:17" hidden="1" x14ac:dyDescent="0.3">
      <c r="A278" s="7" t="s">
        <v>53</v>
      </c>
    </row>
    <row r="279" spans="1:17" ht="29.4" customHeight="1" x14ac:dyDescent="0.3">
      <c r="A279" s="7">
        <v>4</v>
      </c>
      <c r="B279" s="16" t="s">
        <v>235</v>
      </c>
      <c r="C279" s="69" t="s">
        <v>236</v>
      </c>
      <c r="D279" s="69"/>
      <c r="E279" s="69"/>
      <c r="F279" s="18"/>
      <c r="G279" s="18"/>
      <c r="H279" s="18"/>
      <c r="I279" s="18"/>
      <c r="J279" s="18"/>
      <c r="K279" s="7"/>
    </row>
    <row r="280" spans="1:17" x14ac:dyDescent="0.3">
      <c r="A280" s="7">
        <v>5</v>
      </c>
      <c r="B280" s="16" t="s">
        <v>237</v>
      </c>
      <c r="C280" s="70" t="s">
        <v>200</v>
      </c>
      <c r="D280" s="70"/>
      <c r="E280" s="70"/>
      <c r="F280" s="19"/>
      <c r="G280" s="19"/>
      <c r="H280" s="19"/>
      <c r="I280" s="19"/>
      <c r="J280" s="19"/>
      <c r="K280" s="7"/>
    </row>
    <row r="281" spans="1:17" hidden="1" x14ac:dyDescent="0.3">
      <c r="A281" s="7" t="s">
        <v>47</v>
      </c>
    </row>
    <row r="282" spans="1:17" hidden="1" x14ac:dyDescent="0.3">
      <c r="A282" s="7" t="s">
        <v>102</v>
      </c>
    </row>
    <row r="283" spans="1:17" x14ac:dyDescent="0.3">
      <c r="A283" s="7">
        <v>9</v>
      </c>
      <c r="B283" s="21" t="s">
        <v>238</v>
      </c>
      <c r="C283" s="72" t="s">
        <v>202</v>
      </c>
      <c r="D283" s="73"/>
      <c r="E283" s="73"/>
      <c r="F283" s="23" t="s">
        <v>133</v>
      </c>
      <c r="G283" s="29">
        <v>155</v>
      </c>
      <c r="H283" s="30"/>
      <c r="I283" s="26"/>
      <c r="J283" s="27">
        <f>IF(AND(G283= "",H283= ""), 0, ROUND(ROUND(I283, 2) * ROUND(IF(H283="",G283,H283),  2), 2))</f>
        <v>0</v>
      </c>
      <c r="K283" s="7"/>
      <c r="M283" s="28">
        <v>8.5000000000000006E-2</v>
      </c>
      <c r="Q283" s="7">
        <v>623</v>
      </c>
    </row>
    <row r="284" spans="1:17" hidden="1" x14ac:dyDescent="0.3">
      <c r="A284" s="7" t="s">
        <v>76</v>
      </c>
    </row>
    <row r="285" spans="1:17" hidden="1" x14ac:dyDescent="0.3">
      <c r="A285" s="7" t="s">
        <v>48</v>
      </c>
    </row>
    <row r="286" spans="1:17" ht="16.95" customHeight="1" x14ac:dyDescent="0.3">
      <c r="A286" s="7">
        <v>5</v>
      </c>
      <c r="B286" s="16" t="s">
        <v>239</v>
      </c>
      <c r="C286" s="70" t="s">
        <v>216</v>
      </c>
      <c r="D286" s="70"/>
      <c r="E286" s="70"/>
      <c r="F286" s="19"/>
      <c r="G286" s="19"/>
      <c r="H286" s="19"/>
      <c r="I286" s="19"/>
      <c r="J286" s="19"/>
      <c r="K286" s="7"/>
    </row>
    <row r="287" spans="1:17" hidden="1" x14ac:dyDescent="0.3">
      <c r="A287" s="7" t="s">
        <v>47</v>
      </c>
    </row>
    <row r="288" spans="1:17" hidden="1" x14ac:dyDescent="0.3">
      <c r="A288" s="7" t="s">
        <v>102</v>
      </c>
    </row>
    <row r="289" spans="1:17" ht="27.15" customHeight="1" x14ac:dyDescent="0.3">
      <c r="A289" s="7">
        <v>9</v>
      </c>
      <c r="B289" s="21" t="s">
        <v>240</v>
      </c>
      <c r="C289" s="72" t="s">
        <v>241</v>
      </c>
      <c r="D289" s="73"/>
      <c r="E289" s="73"/>
      <c r="F289" s="23" t="s">
        <v>12</v>
      </c>
      <c r="G289" s="24">
        <v>2</v>
      </c>
      <c r="H289" s="25"/>
      <c r="I289" s="26"/>
      <c r="J289" s="27">
        <f>IF(AND(G289= "",H289= ""), 0, ROUND(ROUND(I289, 2) * ROUND(IF(H289="",G289,H289),  0), 2))</f>
        <v>0</v>
      </c>
      <c r="K289" s="7"/>
      <c r="M289" s="28">
        <v>8.5000000000000006E-2</v>
      </c>
      <c r="Q289" s="7">
        <v>623</v>
      </c>
    </row>
    <row r="290" spans="1:17" hidden="1" x14ac:dyDescent="0.3">
      <c r="A290" s="7" t="s">
        <v>76</v>
      </c>
    </row>
    <row r="291" spans="1:17" hidden="1" x14ac:dyDescent="0.3">
      <c r="A291" s="7" t="s">
        <v>48</v>
      </c>
    </row>
    <row r="292" spans="1:17" ht="16.95" customHeight="1" x14ac:dyDescent="0.3">
      <c r="A292" s="7">
        <v>5</v>
      </c>
      <c r="B292" s="16" t="s">
        <v>242</v>
      </c>
      <c r="C292" s="70" t="s">
        <v>220</v>
      </c>
      <c r="D292" s="70"/>
      <c r="E292" s="70"/>
      <c r="F292" s="19"/>
      <c r="G292" s="19"/>
      <c r="H292" s="19"/>
      <c r="I292" s="19"/>
      <c r="J292" s="19"/>
      <c r="K292" s="7"/>
    </row>
    <row r="293" spans="1:17" hidden="1" x14ac:dyDescent="0.3">
      <c r="A293" s="7" t="s">
        <v>47</v>
      </c>
    </row>
    <row r="294" spans="1:17" hidden="1" x14ac:dyDescent="0.3">
      <c r="A294" s="7" t="s">
        <v>102</v>
      </c>
    </row>
    <row r="295" spans="1:17" ht="39.450000000000003" customHeight="1" x14ac:dyDescent="0.3">
      <c r="A295" s="7">
        <v>9</v>
      </c>
      <c r="B295" s="21" t="s">
        <v>243</v>
      </c>
      <c r="C295" s="72" t="s">
        <v>244</v>
      </c>
      <c r="D295" s="73"/>
      <c r="E295" s="73"/>
      <c r="F295" s="23" t="s">
        <v>12</v>
      </c>
      <c r="G295" s="24">
        <v>9</v>
      </c>
      <c r="H295" s="25"/>
      <c r="I295" s="26"/>
      <c r="J295" s="27">
        <f>IF(AND(G295= "",H295= ""), 0, ROUND(ROUND(I295, 2) * ROUND(IF(H295="",G295,H295),  0), 2))</f>
        <v>0</v>
      </c>
      <c r="K295" s="7"/>
      <c r="M295" s="28">
        <v>8.5000000000000006E-2</v>
      </c>
      <c r="Q295" s="7">
        <v>623</v>
      </c>
    </row>
    <row r="296" spans="1:17" hidden="1" x14ac:dyDescent="0.3">
      <c r="A296" s="7" t="s">
        <v>76</v>
      </c>
    </row>
    <row r="297" spans="1:17" hidden="1" x14ac:dyDescent="0.3">
      <c r="A297" s="7" t="s">
        <v>48</v>
      </c>
    </row>
    <row r="298" spans="1:17" ht="16.95" customHeight="1" x14ac:dyDescent="0.3">
      <c r="A298" s="7">
        <v>5</v>
      </c>
      <c r="B298" s="16" t="s">
        <v>245</v>
      </c>
      <c r="C298" s="70" t="s">
        <v>246</v>
      </c>
      <c r="D298" s="70"/>
      <c r="E298" s="70"/>
      <c r="F298" s="19"/>
      <c r="G298" s="19"/>
      <c r="H298" s="19"/>
      <c r="I298" s="19"/>
      <c r="J298" s="19"/>
      <c r="K298" s="7"/>
    </row>
    <row r="299" spans="1:17" hidden="1" x14ac:dyDescent="0.3">
      <c r="A299" s="7" t="s">
        <v>47</v>
      </c>
    </row>
    <row r="300" spans="1:17" hidden="1" x14ac:dyDescent="0.3">
      <c r="A300" s="7" t="s">
        <v>47</v>
      </c>
    </row>
    <row r="301" spans="1:17" hidden="1" x14ac:dyDescent="0.3">
      <c r="A301" s="7" t="s">
        <v>47</v>
      </c>
    </row>
    <row r="302" spans="1:17" hidden="1" x14ac:dyDescent="0.3">
      <c r="A302" s="7" t="s">
        <v>47</v>
      </c>
    </row>
    <row r="303" spans="1:17" hidden="1" x14ac:dyDescent="0.3">
      <c r="A303" s="7" t="s">
        <v>47</v>
      </c>
    </row>
    <row r="304" spans="1:17" hidden="1" x14ac:dyDescent="0.3">
      <c r="A304" s="7" t="s">
        <v>47</v>
      </c>
    </row>
    <row r="305" spans="1:17" hidden="1" x14ac:dyDescent="0.3">
      <c r="A305" s="7" t="s">
        <v>47</v>
      </c>
    </row>
    <row r="306" spans="1:17" hidden="1" x14ac:dyDescent="0.3">
      <c r="A306" s="7" t="s">
        <v>47</v>
      </c>
    </row>
    <row r="307" spans="1:17" hidden="1" x14ac:dyDescent="0.3">
      <c r="A307" s="7" t="s">
        <v>47</v>
      </c>
    </row>
    <row r="308" spans="1:17" hidden="1" x14ac:dyDescent="0.3">
      <c r="A308" s="7" t="s">
        <v>102</v>
      </c>
    </row>
    <row r="309" spans="1:17" ht="39.450000000000003" customHeight="1" x14ac:dyDescent="0.3">
      <c r="A309" s="7">
        <v>9</v>
      </c>
      <c r="B309" s="21" t="s">
        <v>247</v>
      </c>
      <c r="C309" s="72" t="s">
        <v>248</v>
      </c>
      <c r="D309" s="73"/>
      <c r="E309" s="73"/>
      <c r="F309" s="23" t="s">
        <v>75</v>
      </c>
      <c r="G309" s="24">
        <v>1</v>
      </c>
      <c r="H309" s="25"/>
      <c r="I309" s="26"/>
      <c r="J309" s="27">
        <f>IF(AND(G309= "",H309= ""), 0, ROUND(ROUND(I309, 2) * ROUND(IF(H309="",G309,H309),  0), 2))</f>
        <v>0</v>
      </c>
      <c r="K309" s="7"/>
      <c r="M309" s="28">
        <v>8.5000000000000006E-2</v>
      </c>
      <c r="Q309" s="7">
        <v>623</v>
      </c>
    </row>
    <row r="310" spans="1:17" hidden="1" x14ac:dyDescent="0.3">
      <c r="A310" s="7" t="s">
        <v>76</v>
      </c>
    </row>
    <row r="311" spans="1:17" hidden="1" x14ac:dyDescent="0.3">
      <c r="A311" s="7" t="s">
        <v>48</v>
      </c>
    </row>
    <row r="312" spans="1:17" ht="33.75" customHeight="1" x14ac:dyDescent="0.3">
      <c r="A312" s="7">
        <v>5</v>
      </c>
      <c r="B312" s="16" t="s">
        <v>249</v>
      </c>
      <c r="C312" s="70" t="s">
        <v>250</v>
      </c>
      <c r="D312" s="70"/>
      <c r="E312" s="70"/>
      <c r="F312" s="19"/>
      <c r="G312" s="19"/>
      <c r="H312" s="19"/>
      <c r="I312" s="19"/>
      <c r="J312" s="19"/>
      <c r="K312" s="7"/>
    </row>
    <row r="313" spans="1:17" hidden="1" x14ac:dyDescent="0.3">
      <c r="A313" s="7" t="s">
        <v>47</v>
      </c>
    </row>
    <row r="314" spans="1:17" hidden="1" x14ac:dyDescent="0.3">
      <c r="A314" s="7" t="s">
        <v>102</v>
      </c>
    </row>
    <row r="315" spans="1:17" ht="39.450000000000003" customHeight="1" x14ac:dyDescent="0.3">
      <c r="A315" s="7">
        <v>9</v>
      </c>
      <c r="B315" s="21" t="s">
        <v>251</v>
      </c>
      <c r="C315" s="72" t="s">
        <v>252</v>
      </c>
      <c r="D315" s="73"/>
      <c r="E315" s="73"/>
      <c r="F315" s="23" t="s">
        <v>12</v>
      </c>
      <c r="G315" s="24">
        <v>12</v>
      </c>
      <c r="H315" s="25"/>
      <c r="I315" s="26"/>
      <c r="J315" s="27">
        <f>IF(AND(G315= "",H315= ""), 0, ROUND(ROUND(I315, 2) * ROUND(IF(H315="",G315,H315),  0), 2))</f>
        <v>0</v>
      </c>
      <c r="K315" s="7"/>
      <c r="M315" s="28">
        <v>8.5000000000000006E-2</v>
      </c>
      <c r="Q315" s="7">
        <v>623</v>
      </c>
    </row>
    <row r="316" spans="1:17" hidden="1" x14ac:dyDescent="0.3">
      <c r="A316" s="7" t="s">
        <v>76</v>
      </c>
    </row>
    <row r="317" spans="1:17" hidden="1" x14ac:dyDescent="0.3">
      <c r="A317" s="7" t="s">
        <v>48</v>
      </c>
    </row>
    <row r="318" spans="1:17" hidden="1" x14ac:dyDescent="0.3">
      <c r="A318" s="7" t="s">
        <v>53</v>
      </c>
    </row>
    <row r="319" spans="1:17" x14ac:dyDescent="0.3">
      <c r="A319" s="7">
        <v>4</v>
      </c>
      <c r="B319" s="16" t="s">
        <v>253</v>
      </c>
      <c r="C319" s="69" t="s">
        <v>254</v>
      </c>
      <c r="D319" s="69"/>
      <c r="E319" s="69"/>
      <c r="F319" s="18"/>
      <c r="G319" s="18"/>
      <c r="H319" s="18"/>
      <c r="I319" s="18"/>
      <c r="J319" s="18"/>
      <c r="K319" s="7"/>
    </row>
    <row r="320" spans="1:17" ht="16.95" customHeight="1" x14ac:dyDescent="0.3">
      <c r="A320" s="7">
        <v>5</v>
      </c>
      <c r="B320" s="16" t="s">
        <v>255</v>
      </c>
      <c r="C320" s="70" t="s">
        <v>256</v>
      </c>
      <c r="D320" s="70"/>
      <c r="E320" s="70"/>
      <c r="F320" s="19"/>
      <c r="G320" s="19"/>
      <c r="H320" s="19"/>
      <c r="I320" s="19"/>
      <c r="J320" s="19"/>
      <c r="K320" s="7"/>
    </row>
    <row r="321" spans="1:17" hidden="1" x14ac:dyDescent="0.3">
      <c r="A321" s="7" t="s">
        <v>47</v>
      </c>
    </row>
    <row r="322" spans="1:17" hidden="1" x14ac:dyDescent="0.3">
      <c r="A322" s="7" t="s">
        <v>47</v>
      </c>
    </row>
    <row r="323" spans="1:17" x14ac:dyDescent="0.3">
      <c r="A323" s="7">
        <v>8</v>
      </c>
      <c r="B323" s="21" t="s">
        <v>257</v>
      </c>
      <c r="C323" s="74" t="s">
        <v>172</v>
      </c>
      <c r="D323" s="74"/>
      <c r="E323" s="74"/>
      <c r="F323" s="22"/>
      <c r="G323" s="22"/>
      <c r="H323" s="22"/>
      <c r="I323" s="22"/>
      <c r="J323" s="22"/>
      <c r="K323" s="7"/>
    </row>
    <row r="324" spans="1:17" hidden="1" x14ac:dyDescent="0.3">
      <c r="A324" s="7" t="s">
        <v>82</v>
      </c>
    </row>
    <row r="325" spans="1:17" hidden="1" x14ac:dyDescent="0.3">
      <c r="A325" s="7" t="s">
        <v>48</v>
      </c>
    </row>
    <row r="326" spans="1:17" x14ac:dyDescent="0.3">
      <c r="A326" s="7">
        <v>5</v>
      </c>
      <c r="B326" s="16" t="s">
        <v>258</v>
      </c>
      <c r="C326" s="70" t="s">
        <v>259</v>
      </c>
      <c r="D326" s="70"/>
      <c r="E326" s="70"/>
      <c r="F326" s="19"/>
      <c r="G326" s="19"/>
      <c r="H326" s="19"/>
      <c r="I326" s="19"/>
      <c r="J326" s="19"/>
      <c r="K326" s="7"/>
    </row>
    <row r="327" spans="1:17" hidden="1" x14ac:dyDescent="0.3">
      <c r="A327" s="7" t="s">
        <v>47</v>
      </c>
    </row>
    <row r="328" spans="1:17" hidden="1" x14ac:dyDescent="0.3">
      <c r="A328" s="7" t="s">
        <v>102</v>
      </c>
    </row>
    <row r="329" spans="1:17" x14ac:dyDescent="0.3">
      <c r="A329" s="7">
        <v>9</v>
      </c>
      <c r="B329" s="21" t="s">
        <v>260</v>
      </c>
      <c r="C329" s="72" t="s">
        <v>261</v>
      </c>
      <c r="D329" s="73"/>
      <c r="E329" s="73"/>
      <c r="F329" s="23" t="s">
        <v>133</v>
      </c>
      <c r="G329" s="29">
        <v>20</v>
      </c>
      <c r="H329" s="30"/>
      <c r="I329" s="26"/>
      <c r="J329" s="27">
        <f>IF(AND(G329= "",H329= ""), 0, ROUND(ROUND(I329, 2) * ROUND(IF(H329="",G329,H329),  2), 2))</f>
        <v>0</v>
      </c>
      <c r="K329" s="7"/>
      <c r="M329" s="28">
        <v>8.5000000000000006E-2</v>
      </c>
      <c r="Q329" s="7">
        <v>623</v>
      </c>
    </row>
    <row r="330" spans="1:17" hidden="1" x14ac:dyDescent="0.3">
      <c r="A330" s="7" t="s">
        <v>76</v>
      </c>
    </row>
    <row r="331" spans="1:17" x14ac:dyDescent="0.3">
      <c r="A331" s="7">
        <v>9</v>
      </c>
      <c r="B331" s="21" t="s">
        <v>262</v>
      </c>
      <c r="C331" s="72" t="s">
        <v>263</v>
      </c>
      <c r="D331" s="73"/>
      <c r="E331" s="73"/>
      <c r="F331" s="23" t="s">
        <v>133</v>
      </c>
      <c r="G331" s="29">
        <v>10</v>
      </c>
      <c r="H331" s="30"/>
      <c r="I331" s="26"/>
      <c r="J331" s="27">
        <f>IF(AND(G331= "",H331= ""), 0, ROUND(ROUND(I331, 2) * ROUND(IF(H331="",G331,H331),  2), 2))</f>
        <v>0</v>
      </c>
      <c r="K331" s="7"/>
      <c r="M331" s="28">
        <v>8.5000000000000006E-2</v>
      </c>
      <c r="Q331" s="7">
        <v>623</v>
      </c>
    </row>
    <row r="332" spans="1:17" hidden="1" x14ac:dyDescent="0.3">
      <c r="A332" s="7" t="s">
        <v>76</v>
      </c>
    </row>
    <row r="333" spans="1:17" hidden="1" x14ac:dyDescent="0.3">
      <c r="A333" s="7" t="s">
        <v>48</v>
      </c>
    </row>
    <row r="334" spans="1:17" ht="16.95" customHeight="1" x14ac:dyDescent="0.3">
      <c r="A334" s="7">
        <v>5</v>
      </c>
      <c r="B334" s="16" t="s">
        <v>264</v>
      </c>
      <c r="C334" s="70" t="s">
        <v>265</v>
      </c>
      <c r="D334" s="70"/>
      <c r="E334" s="70"/>
      <c r="F334" s="19"/>
      <c r="G334" s="19"/>
      <c r="H334" s="19"/>
      <c r="I334" s="19"/>
      <c r="J334" s="19"/>
      <c r="K334" s="7"/>
    </row>
    <row r="335" spans="1:17" hidden="1" x14ac:dyDescent="0.3">
      <c r="A335" s="7" t="s">
        <v>47</v>
      </c>
    </row>
    <row r="336" spans="1:17" hidden="1" x14ac:dyDescent="0.3">
      <c r="A336" s="7" t="s">
        <v>47</v>
      </c>
    </row>
    <row r="337" spans="1:17" hidden="1" x14ac:dyDescent="0.3">
      <c r="A337" s="7" t="s">
        <v>102</v>
      </c>
    </row>
    <row r="338" spans="1:17" ht="39.450000000000003" customHeight="1" x14ac:dyDescent="0.3">
      <c r="A338" s="7">
        <v>9</v>
      </c>
      <c r="B338" s="21" t="s">
        <v>266</v>
      </c>
      <c r="C338" s="72" t="s">
        <v>267</v>
      </c>
      <c r="D338" s="73"/>
      <c r="E338" s="73"/>
      <c r="F338" s="23" t="s">
        <v>12</v>
      </c>
      <c r="G338" s="24">
        <v>2</v>
      </c>
      <c r="H338" s="25"/>
      <c r="I338" s="26"/>
      <c r="J338" s="27">
        <f>IF(AND(G338= "",H338= ""), 0, ROUND(ROUND(I338, 2) * ROUND(IF(H338="",G338,H338),  0), 2))</f>
        <v>0</v>
      </c>
      <c r="K338" s="7"/>
      <c r="M338" s="28">
        <v>8.5000000000000006E-2</v>
      </c>
      <c r="Q338" s="7">
        <v>623</v>
      </c>
    </row>
    <row r="339" spans="1:17" hidden="1" x14ac:dyDescent="0.3">
      <c r="A339" s="7" t="s">
        <v>76</v>
      </c>
    </row>
    <row r="340" spans="1:17" ht="39.450000000000003" customHeight="1" x14ac:dyDescent="0.3">
      <c r="A340" s="7">
        <v>9</v>
      </c>
      <c r="B340" s="21" t="s">
        <v>268</v>
      </c>
      <c r="C340" s="72" t="s">
        <v>269</v>
      </c>
      <c r="D340" s="73"/>
      <c r="E340" s="73"/>
      <c r="F340" s="23" t="s">
        <v>12</v>
      </c>
      <c r="G340" s="24">
        <v>1</v>
      </c>
      <c r="H340" s="25"/>
      <c r="I340" s="26"/>
      <c r="J340" s="27">
        <f>IF(AND(G340= "",H340= ""), 0, ROUND(ROUND(I340, 2) * ROUND(IF(H340="",G340,H340),  0), 2))</f>
        <v>0</v>
      </c>
      <c r="K340" s="7"/>
      <c r="M340" s="28">
        <v>8.5000000000000006E-2</v>
      </c>
      <c r="Q340" s="7">
        <v>623</v>
      </c>
    </row>
    <row r="341" spans="1:17" hidden="1" x14ac:dyDescent="0.3">
      <c r="A341" s="7" t="s">
        <v>76</v>
      </c>
    </row>
    <row r="342" spans="1:17" hidden="1" x14ac:dyDescent="0.3">
      <c r="A342" s="7" t="s">
        <v>48</v>
      </c>
    </row>
    <row r="343" spans="1:17" hidden="1" x14ac:dyDescent="0.3">
      <c r="A343" s="7" t="s">
        <v>53</v>
      </c>
    </row>
    <row r="344" spans="1:17" ht="15.75" customHeight="1" x14ac:dyDescent="0.3">
      <c r="A344" s="7">
        <v>4</v>
      </c>
      <c r="B344" s="16" t="s">
        <v>270</v>
      </c>
      <c r="C344" s="69" t="s">
        <v>271</v>
      </c>
      <c r="D344" s="69"/>
      <c r="E344" s="69"/>
      <c r="F344" s="18"/>
      <c r="G344" s="18"/>
      <c r="H344" s="18"/>
      <c r="I344" s="18"/>
      <c r="J344" s="18"/>
      <c r="K344" s="7"/>
    </row>
    <row r="345" spans="1:17" ht="16.95" customHeight="1" x14ac:dyDescent="0.3">
      <c r="A345" s="7">
        <v>5</v>
      </c>
      <c r="B345" s="16" t="s">
        <v>272</v>
      </c>
      <c r="C345" s="70" t="s">
        <v>256</v>
      </c>
      <c r="D345" s="70"/>
      <c r="E345" s="70"/>
      <c r="F345" s="19"/>
      <c r="G345" s="19"/>
      <c r="H345" s="19"/>
      <c r="I345" s="19"/>
      <c r="J345" s="19"/>
      <c r="K345" s="7"/>
    </row>
    <row r="346" spans="1:17" hidden="1" x14ac:dyDescent="0.3">
      <c r="A346" s="7" t="s">
        <v>47</v>
      </c>
    </row>
    <row r="347" spans="1:17" hidden="1" x14ac:dyDescent="0.3">
      <c r="A347" s="7" t="s">
        <v>47</v>
      </c>
    </row>
    <row r="348" spans="1:17" x14ac:dyDescent="0.3">
      <c r="A348" s="7">
        <v>8</v>
      </c>
      <c r="B348" s="21" t="s">
        <v>273</v>
      </c>
      <c r="C348" s="74" t="s">
        <v>172</v>
      </c>
      <c r="D348" s="74"/>
      <c r="E348" s="74"/>
      <c r="F348" s="22"/>
      <c r="G348" s="22"/>
      <c r="H348" s="22"/>
      <c r="I348" s="22"/>
      <c r="J348" s="22"/>
      <c r="K348" s="7"/>
    </row>
    <row r="349" spans="1:17" hidden="1" x14ac:dyDescent="0.3">
      <c r="A349" s="7" t="s">
        <v>82</v>
      </c>
    </row>
    <row r="350" spans="1:17" hidden="1" x14ac:dyDescent="0.3">
      <c r="A350" s="7" t="s">
        <v>48</v>
      </c>
    </row>
    <row r="351" spans="1:17" ht="16.95" customHeight="1" x14ac:dyDescent="0.3">
      <c r="A351" s="7">
        <v>5</v>
      </c>
      <c r="B351" s="16" t="s">
        <v>274</v>
      </c>
      <c r="C351" s="70" t="s">
        <v>265</v>
      </c>
      <c r="D351" s="70"/>
      <c r="E351" s="70"/>
      <c r="F351" s="19"/>
      <c r="G351" s="19"/>
      <c r="H351" s="19"/>
      <c r="I351" s="19"/>
      <c r="J351" s="19"/>
      <c r="K351" s="7"/>
    </row>
    <row r="352" spans="1:17" hidden="1" x14ac:dyDescent="0.3">
      <c r="A352" s="7" t="s">
        <v>47</v>
      </c>
    </row>
    <row r="353" spans="1:17" hidden="1" x14ac:dyDescent="0.3">
      <c r="A353" s="7" t="s">
        <v>47</v>
      </c>
    </row>
    <row r="354" spans="1:17" hidden="1" x14ac:dyDescent="0.3">
      <c r="A354" s="7" t="s">
        <v>102</v>
      </c>
    </row>
    <row r="355" spans="1:17" x14ac:dyDescent="0.3">
      <c r="A355" s="7">
        <v>9</v>
      </c>
      <c r="B355" s="21" t="s">
        <v>275</v>
      </c>
      <c r="C355" s="72" t="s">
        <v>261</v>
      </c>
      <c r="D355" s="73"/>
      <c r="E355" s="73"/>
      <c r="F355" s="23" t="s">
        <v>133</v>
      </c>
      <c r="G355" s="29">
        <v>20</v>
      </c>
      <c r="H355" s="30"/>
      <c r="I355" s="26"/>
      <c r="J355" s="27">
        <f>IF(AND(G355= "",H355= ""), 0, ROUND(ROUND(I355, 2) * ROUND(IF(H355="",G355,H355),  2), 2))</f>
        <v>0</v>
      </c>
      <c r="K355" s="7"/>
      <c r="M355" s="28">
        <v>8.5000000000000006E-2</v>
      </c>
      <c r="Q355" s="7">
        <v>623</v>
      </c>
    </row>
    <row r="356" spans="1:17" hidden="1" x14ac:dyDescent="0.3">
      <c r="A356" s="7" t="s">
        <v>76</v>
      </c>
    </row>
    <row r="357" spans="1:17" x14ac:dyDescent="0.3">
      <c r="A357" s="7">
        <v>9</v>
      </c>
      <c r="B357" s="21" t="s">
        <v>276</v>
      </c>
      <c r="C357" s="72" t="s">
        <v>277</v>
      </c>
      <c r="D357" s="73"/>
      <c r="E357" s="73"/>
      <c r="F357" s="23" t="s">
        <v>133</v>
      </c>
      <c r="G357" s="29">
        <v>13</v>
      </c>
      <c r="H357" s="30"/>
      <c r="I357" s="26"/>
      <c r="J357" s="27">
        <f>IF(AND(G357= "",H357= ""), 0, ROUND(ROUND(I357, 2) * ROUND(IF(H357="",G357,H357),  2), 2))</f>
        <v>0</v>
      </c>
      <c r="K357" s="7"/>
      <c r="M357" s="28">
        <v>8.5000000000000006E-2</v>
      </c>
      <c r="Q357" s="7">
        <v>623</v>
      </c>
    </row>
    <row r="358" spans="1:17" hidden="1" x14ac:dyDescent="0.3">
      <c r="A358" s="7" t="s">
        <v>76</v>
      </c>
    </row>
    <row r="359" spans="1:17" ht="39.450000000000003" customHeight="1" x14ac:dyDescent="0.3">
      <c r="A359" s="7">
        <v>9</v>
      </c>
      <c r="B359" s="21" t="s">
        <v>278</v>
      </c>
      <c r="C359" s="72" t="s">
        <v>279</v>
      </c>
      <c r="D359" s="73"/>
      <c r="E359" s="73"/>
      <c r="F359" s="23" t="s">
        <v>12</v>
      </c>
      <c r="G359" s="24">
        <v>2</v>
      </c>
      <c r="H359" s="25"/>
      <c r="I359" s="26"/>
      <c r="J359" s="27">
        <f>IF(AND(G359= "",H359= ""), 0, ROUND(ROUND(I359, 2) * ROUND(IF(H359="",G359,H359),  0), 2))</f>
        <v>0</v>
      </c>
      <c r="K359" s="7"/>
      <c r="M359" s="28">
        <v>8.5000000000000006E-2</v>
      </c>
      <c r="Q359" s="7">
        <v>623</v>
      </c>
    </row>
    <row r="360" spans="1:17" hidden="1" x14ac:dyDescent="0.3">
      <c r="A360" s="7" t="s">
        <v>76</v>
      </c>
    </row>
    <row r="361" spans="1:17" ht="39.450000000000003" customHeight="1" x14ac:dyDescent="0.3">
      <c r="A361" s="7">
        <v>9</v>
      </c>
      <c r="B361" s="21" t="s">
        <v>280</v>
      </c>
      <c r="C361" s="72" t="s">
        <v>281</v>
      </c>
      <c r="D361" s="73"/>
      <c r="E361" s="73"/>
      <c r="F361" s="23" t="s">
        <v>12</v>
      </c>
      <c r="G361" s="24">
        <v>1</v>
      </c>
      <c r="H361" s="25"/>
      <c r="I361" s="26"/>
      <c r="J361" s="27">
        <f>IF(AND(G361= "",H361= ""), 0, ROUND(ROUND(I361, 2) * ROUND(IF(H361="",G361,H361),  0), 2))</f>
        <v>0</v>
      </c>
      <c r="K361" s="7"/>
      <c r="M361" s="28">
        <v>8.5000000000000006E-2</v>
      </c>
      <c r="Q361" s="7">
        <v>623</v>
      </c>
    </row>
    <row r="362" spans="1:17" hidden="1" x14ac:dyDescent="0.3">
      <c r="A362" s="7" t="s">
        <v>76</v>
      </c>
    </row>
    <row r="363" spans="1:17" hidden="1" x14ac:dyDescent="0.3">
      <c r="A363" s="7" t="s">
        <v>48</v>
      </c>
    </row>
    <row r="364" spans="1:17" hidden="1" x14ac:dyDescent="0.3">
      <c r="A364" s="7" t="s">
        <v>53</v>
      </c>
    </row>
    <row r="365" spans="1:17" x14ac:dyDescent="0.3">
      <c r="A365" s="7">
        <v>4</v>
      </c>
      <c r="B365" s="16" t="s">
        <v>282</v>
      </c>
      <c r="C365" s="69" t="s">
        <v>283</v>
      </c>
      <c r="D365" s="69"/>
      <c r="E365" s="69"/>
      <c r="F365" s="18"/>
      <c r="G365" s="18"/>
      <c r="H365" s="18"/>
      <c r="I365" s="18"/>
      <c r="J365" s="18"/>
      <c r="K365" s="7"/>
    </row>
    <row r="366" spans="1:17" ht="16.95" customHeight="1" x14ac:dyDescent="0.3">
      <c r="A366" s="7">
        <v>5</v>
      </c>
      <c r="B366" s="16" t="s">
        <v>284</v>
      </c>
      <c r="C366" s="70" t="s">
        <v>256</v>
      </c>
      <c r="D366" s="70"/>
      <c r="E366" s="70"/>
      <c r="F366" s="19"/>
      <c r="G366" s="19"/>
      <c r="H366" s="19"/>
      <c r="I366" s="19"/>
      <c r="J366" s="19"/>
      <c r="K366" s="7"/>
    </row>
    <row r="367" spans="1:17" hidden="1" x14ac:dyDescent="0.3">
      <c r="A367" s="7" t="s">
        <v>47</v>
      </c>
    </row>
    <row r="368" spans="1:17" hidden="1" x14ac:dyDescent="0.3">
      <c r="A368" s="7" t="s">
        <v>47</v>
      </c>
    </row>
    <row r="369" spans="1:17" x14ac:dyDescent="0.3">
      <c r="A369" s="7">
        <v>8</v>
      </c>
      <c r="B369" s="21" t="s">
        <v>285</v>
      </c>
      <c r="C369" s="74" t="s">
        <v>172</v>
      </c>
      <c r="D369" s="74"/>
      <c r="E369" s="74"/>
      <c r="F369" s="22"/>
      <c r="G369" s="22"/>
      <c r="H369" s="22"/>
      <c r="I369" s="22"/>
      <c r="J369" s="22"/>
      <c r="K369" s="7"/>
    </row>
    <row r="370" spans="1:17" hidden="1" x14ac:dyDescent="0.3">
      <c r="A370" s="7" t="s">
        <v>82</v>
      </c>
    </row>
    <row r="371" spans="1:17" hidden="1" x14ac:dyDescent="0.3">
      <c r="A371" s="7" t="s">
        <v>48</v>
      </c>
    </row>
    <row r="372" spans="1:17" ht="16.95" customHeight="1" x14ac:dyDescent="0.3">
      <c r="A372" s="7">
        <v>5</v>
      </c>
      <c r="B372" s="16" t="s">
        <v>286</v>
      </c>
      <c r="C372" s="70" t="s">
        <v>287</v>
      </c>
      <c r="D372" s="70"/>
      <c r="E372" s="70"/>
      <c r="F372" s="19"/>
      <c r="G372" s="19"/>
      <c r="H372" s="19"/>
      <c r="I372" s="19"/>
      <c r="J372" s="19"/>
      <c r="K372" s="7"/>
    </row>
    <row r="373" spans="1:17" hidden="1" x14ac:dyDescent="0.3">
      <c r="A373" s="7" t="s">
        <v>47</v>
      </c>
    </row>
    <row r="374" spans="1:17" hidden="1" x14ac:dyDescent="0.3">
      <c r="A374" s="7" t="s">
        <v>102</v>
      </c>
    </row>
    <row r="375" spans="1:17" x14ac:dyDescent="0.3">
      <c r="A375" s="7">
        <v>9</v>
      </c>
      <c r="B375" s="21" t="s">
        <v>288</v>
      </c>
      <c r="C375" s="72" t="s">
        <v>289</v>
      </c>
      <c r="D375" s="73"/>
      <c r="E375" s="73"/>
      <c r="F375" s="23" t="s">
        <v>133</v>
      </c>
      <c r="G375" s="29">
        <v>110</v>
      </c>
      <c r="H375" s="30"/>
      <c r="I375" s="26"/>
      <c r="J375" s="27">
        <f>IF(AND(G375= "",H375= ""), 0, ROUND(ROUND(I375, 2) * ROUND(IF(H375="",G375,H375),  2), 2))</f>
        <v>0</v>
      </c>
      <c r="K375" s="7"/>
      <c r="M375" s="28">
        <v>8.5000000000000006E-2</v>
      </c>
      <c r="Q375" s="7">
        <v>623</v>
      </c>
    </row>
    <row r="376" spans="1:17" hidden="1" x14ac:dyDescent="0.3">
      <c r="A376" s="7" t="s">
        <v>76</v>
      </c>
    </row>
    <row r="377" spans="1:17" hidden="1" x14ac:dyDescent="0.3">
      <c r="A377" s="7" t="s">
        <v>48</v>
      </c>
    </row>
    <row r="378" spans="1:17" ht="16.95" customHeight="1" x14ac:dyDescent="0.3">
      <c r="A378" s="7">
        <v>5</v>
      </c>
      <c r="B378" s="16" t="s">
        <v>290</v>
      </c>
      <c r="C378" s="70" t="s">
        <v>291</v>
      </c>
      <c r="D378" s="70"/>
      <c r="E378" s="70"/>
      <c r="F378" s="19"/>
      <c r="G378" s="19"/>
      <c r="H378" s="19"/>
      <c r="I378" s="19"/>
      <c r="J378" s="19"/>
      <c r="K378" s="7"/>
    </row>
    <row r="379" spans="1:17" hidden="1" x14ac:dyDescent="0.3">
      <c r="A379" s="7" t="s">
        <v>47</v>
      </c>
    </row>
    <row r="380" spans="1:17" hidden="1" x14ac:dyDescent="0.3">
      <c r="A380" s="7" t="s">
        <v>102</v>
      </c>
    </row>
    <row r="381" spans="1:17" x14ac:dyDescent="0.3">
      <c r="A381" s="7">
        <v>9</v>
      </c>
      <c r="B381" s="21" t="s">
        <v>292</v>
      </c>
      <c r="C381" s="72" t="s">
        <v>293</v>
      </c>
      <c r="D381" s="73"/>
      <c r="E381" s="73"/>
      <c r="F381" s="23" t="s">
        <v>133</v>
      </c>
      <c r="G381" s="29">
        <v>110</v>
      </c>
      <c r="H381" s="30"/>
      <c r="I381" s="26"/>
      <c r="J381" s="27">
        <f>IF(AND(G381= "",H381= ""), 0, ROUND(ROUND(I381, 2) * ROUND(IF(H381="",G381,H381),  2), 2))</f>
        <v>0</v>
      </c>
      <c r="K381" s="7"/>
      <c r="M381" s="28">
        <v>8.5000000000000006E-2</v>
      </c>
      <c r="Q381" s="7">
        <v>623</v>
      </c>
    </row>
    <row r="382" spans="1:17" hidden="1" x14ac:dyDescent="0.3">
      <c r="A382" s="7" t="s">
        <v>76</v>
      </c>
    </row>
    <row r="383" spans="1:17" hidden="1" x14ac:dyDescent="0.3">
      <c r="A383" s="7" t="s">
        <v>48</v>
      </c>
    </row>
    <row r="384" spans="1:17" x14ac:dyDescent="0.3">
      <c r="A384" s="7">
        <v>5</v>
      </c>
      <c r="B384" s="16" t="s">
        <v>294</v>
      </c>
      <c r="C384" s="70" t="s">
        <v>295</v>
      </c>
      <c r="D384" s="70"/>
      <c r="E384" s="70"/>
      <c r="F384" s="19"/>
      <c r="G384" s="19"/>
      <c r="H384" s="19"/>
      <c r="I384" s="19"/>
      <c r="J384" s="19"/>
      <c r="K384" s="7"/>
    </row>
    <row r="385" spans="1:17" hidden="1" x14ac:dyDescent="0.3">
      <c r="A385" s="7" t="s">
        <v>47</v>
      </c>
    </row>
    <row r="386" spans="1:17" hidden="1" x14ac:dyDescent="0.3">
      <c r="A386" s="7" t="s">
        <v>102</v>
      </c>
    </row>
    <row r="387" spans="1:17" x14ac:dyDescent="0.3">
      <c r="A387" s="7">
        <v>9</v>
      </c>
      <c r="B387" s="21" t="s">
        <v>296</v>
      </c>
      <c r="C387" s="72" t="s">
        <v>297</v>
      </c>
      <c r="D387" s="73"/>
      <c r="E387" s="73"/>
      <c r="F387" s="23" t="s">
        <v>133</v>
      </c>
      <c r="G387" s="29">
        <v>110</v>
      </c>
      <c r="H387" s="30"/>
      <c r="I387" s="26"/>
      <c r="J387" s="27">
        <f>IF(AND(G387= "",H387= ""), 0, ROUND(ROUND(I387, 2) * ROUND(IF(H387="",G387,H387),  2), 2))</f>
        <v>0</v>
      </c>
      <c r="K387" s="7"/>
      <c r="M387" s="28">
        <v>8.5000000000000006E-2</v>
      </c>
      <c r="Q387" s="7">
        <v>623</v>
      </c>
    </row>
    <row r="388" spans="1:17" hidden="1" x14ac:dyDescent="0.3">
      <c r="A388" s="7" t="s">
        <v>76</v>
      </c>
    </row>
    <row r="389" spans="1:17" hidden="1" x14ac:dyDescent="0.3">
      <c r="A389" s="7" t="s">
        <v>48</v>
      </c>
    </row>
    <row r="390" spans="1:17" ht="16.95" customHeight="1" x14ac:dyDescent="0.3">
      <c r="A390" s="7">
        <v>5</v>
      </c>
      <c r="B390" s="16" t="s">
        <v>298</v>
      </c>
      <c r="C390" s="70" t="s">
        <v>299</v>
      </c>
      <c r="D390" s="70"/>
      <c r="E390" s="70"/>
      <c r="F390" s="19"/>
      <c r="G390" s="19"/>
      <c r="H390" s="19"/>
      <c r="I390" s="19"/>
      <c r="J390" s="19"/>
      <c r="K390" s="7"/>
    </row>
    <row r="391" spans="1:17" hidden="1" x14ac:dyDescent="0.3">
      <c r="A391" s="7" t="s">
        <v>47</v>
      </c>
    </row>
    <row r="392" spans="1:17" hidden="1" x14ac:dyDescent="0.3">
      <c r="A392" s="7" t="s">
        <v>47</v>
      </c>
    </row>
    <row r="393" spans="1:17" hidden="1" x14ac:dyDescent="0.3">
      <c r="A393" s="7" t="s">
        <v>102</v>
      </c>
    </row>
    <row r="394" spans="1:17" ht="27.15" customHeight="1" x14ac:dyDescent="0.3">
      <c r="A394" s="7">
        <v>9</v>
      </c>
      <c r="B394" s="21" t="s">
        <v>300</v>
      </c>
      <c r="C394" s="72" t="s">
        <v>301</v>
      </c>
      <c r="D394" s="73"/>
      <c r="E394" s="73"/>
      <c r="F394" s="23" t="s">
        <v>12</v>
      </c>
      <c r="G394" s="24">
        <v>4</v>
      </c>
      <c r="H394" s="25"/>
      <c r="I394" s="26"/>
      <c r="J394" s="27">
        <f>IF(AND(G394= "",H394= ""), 0, ROUND(ROUND(I394, 2) * ROUND(IF(H394="",G394,H394),  0), 2))</f>
        <v>0</v>
      </c>
      <c r="K394" s="7"/>
      <c r="M394" s="28">
        <v>8.5000000000000006E-2</v>
      </c>
      <c r="Q394" s="7">
        <v>623</v>
      </c>
    </row>
    <row r="395" spans="1:17" hidden="1" x14ac:dyDescent="0.3">
      <c r="A395" s="7" t="s">
        <v>76</v>
      </c>
    </row>
    <row r="396" spans="1:17" ht="27.15" customHeight="1" x14ac:dyDescent="0.3">
      <c r="A396" s="7">
        <v>9</v>
      </c>
      <c r="B396" s="21" t="s">
        <v>302</v>
      </c>
      <c r="C396" s="72" t="s">
        <v>303</v>
      </c>
      <c r="D396" s="73"/>
      <c r="E396" s="73"/>
      <c r="F396" s="23" t="s">
        <v>12</v>
      </c>
      <c r="G396" s="24">
        <v>4</v>
      </c>
      <c r="H396" s="25"/>
      <c r="I396" s="26"/>
      <c r="J396" s="27">
        <f>IF(AND(G396= "",H396= ""), 0, ROUND(ROUND(I396, 2) * ROUND(IF(H396="",G396,H396),  0), 2))</f>
        <v>0</v>
      </c>
      <c r="K396" s="7"/>
      <c r="M396" s="28">
        <v>8.5000000000000006E-2</v>
      </c>
      <c r="Q396" s="7">
        <v>623</v>
      </c>
    </row>
    <row r="397" spans="1:17" hidden="1" x14ac:dyDescent="0.3">
      <c r="A397" s="7" t="s">
        <v>76</v>
      </c>
    </row>
    <row r="398" spans="1:17" ht="27.15" customHeight="1" x14ac:dyDescent="0.3">
      <c r="A398" s="7">
        <v>9</v>
      </c>
      <c r="B398" s="21" t="s">
        <v>304</v>
      </c>
      <c r="C398" s="72" t="s">
        <v>305</v>
      </c>
      <c r="D398" s="73"/>
      <c r="E398" s="73"/>
      <c r="F398" s="23" t="s">
        <v>12</v>
      </c>
      <c r="G398" s="24">
        <v>1</v>
      </c>
      <c r="H398" s="25"/>
      <c r="I398" s="26"/>
      <c r="J398" s="27">
        <f>IF(AND(G398= "",H398= ""), 0, ROUND(ROUND(I398, 2) * ROUND(IF(H398="",G398,H398),  0), 2))</f>
        <v>0</v>
      </c>
      <c r="K398" s="7"/>
      <c r="M398" s="28">
        <v>8.5000000000000006E-2</v>
      </c>
      <c r="Q398" s="7">
        <v>623</v>
      </c>
    </row>
    <row r="399" spans="1:17" hidden="1" x14ac:dyDescent="0.3">
      <c r="A399" s="7" t="s">
        <v>76</v>
      </c>
    </row>
    <row r="400" spans="1:17" hidden="1" x14ac:dyDescent="0.3">
      <c r="A400" s="7" t="s">
        <v>48</v>
      </c>
    </row>
    <row r="401" spans="1:11" hidden="1" x14ac:dyDescent="0.3">
      <c r="A401" s="7" t="s">
        <v>53</v>
      </c>
    </row>
    <row r="402" spans="1:11" x14ac:dyDescent="0.3">
      <c r="A402" s="7">
        <v>4</v>
      </c>
      <c r="B402" s="16" t="s">
        <v>306</v>
      </c>
      <c r="C402" s="69" t="s">
        <v>307</v>
      </c>
      <c r="D402" s="69"/>
      <c r="E402" s="69"/>
      <c r="F402" s="18"/>
      <c r="G402" s="18"/>
      <c r="H402" s="18"/>
      <c r="I402" s="18"/>
      <c r="J402" s="18"/>
      <c r="K402" s="7"/>
    </row>
    <row r="403" spans="1:11" ht="33.75" customHeight="1" x14ac:dyDescent="0.3">
      <c r="A403" s="7">
        <v>5</v>
      </c>
      <c r="B403" s="16" t="s">
        <v>308</v>
      </c>
      <c r="C403" s="70" t="s">
        <v>309</v>
      </c>
      <c r="D403" s="70"/>
      <c r="E403" s="70"/>
      <c r="F403" s="19"/>
      <c r="G403" s="19"/>
      <c r="H403" s="19"/>
      <c r="I403" s="19"/>
      <c r="J403" s="19"/>
      <c r="K403" s="7"/>
    </row>
    <row r="404" spans="1:11" hidden="1" x14ac:dyDescent="0.3">
      <c r="A404" s="7" t="s">
        <v>47</v>
      </c>
    </row>
    <row r="405" spans="1:11" hidden="1" x14ac:dyDescent="0.3">
      <c r="A405" s="7" t="s">
        <v>47</v>
      </c>
    </row>
    <row r="406" spans="1:11" hidden="1" x14ac:dyDescent="0.3">
      <c r="A406" s="7" t="s">
        <v>47</v>
      </c>
    </row>
    <row r="407" spans="1:11" hidden="1" x14ac:dyDescent="0.3">
      <c r="A407" s="7" t="s">
        <v>47</v>
      </c>
    </row>
    <row r="408" spans="1:11" hidden="1" x14ac:dyDescent="0.3">
      <c r="A408" s="7" t="s">
        <v>47</v>
      </c>
    </row>
    <row r="409" spans="1:11" hidden="1" x14ac:dyDescent="0.3">
      <c r="A409" s="7" t="s">
        <v>47</v>
      </c>
    </row>
    <row r="410" spans="1:11" hidden="1" x14ac:dyDescent="0.3">
      <c r="A410" s="7" t="s">
        <v>47</v>
      </c>
    </row>
    <row r="411" spans="1:11" hidden="1" x14ac:dyDescent="0.3">
      <c r="A411" s="7" t="s">
        <v>47</v>
      </c>
    </row>
    <row r="412" spans="1:11" hidden="1" x14ac:dyDescent="0.3">
      <c r="A412" s="7" t="s">
        <v>47</v>
      </c>
    </row>
    <row r="413" spans="1:11" hidden="1" x14ac:dyDescent="0.3">
      <c r="A413" s="7" t="s">
        <v>47</v>
      </c>
    </row>
    <row r="414" spans="1:11" hidden="1" x14ac:dyDescent="0.3">
      <c r="A414" s="7" t="s">
        <v>47</v>
      </c>
    </row>
    <row r="415" spans="1:11" hidden="1" x14ac:dyDescent="0.3">
      <c r="A415" s="7" t="s">
        <v>47</v>
      </c>
    </row>
    <row r="416" spans="1:11" hidden="1" x14ac:dyDescent="0.3">
      <c r="A416" s="7" t="s">
        <v>47</v>
      </c>
    </row>
    <row r="417" spans="1:17" hidden="1" x14ac:dyDescent="0.3">
      <c r="A417" s="7" t="s">
        <v>47</v>
      </c>
    </row>
    <row r="418" spans="1:17" hidden="1" x14ac:dyDescent="0.3">
      <c r="A418" s="7" t="s">
        <v>102</v>
      </c>
    </row>
    <row r="419" spans="1:17" x14ac:dyDescent="0.3">
      <c r="A419" s="7">
        <v>9</v>
      </c>
      <c r="B419" s="21" t="s">
        <v>310</v>
      </c>
      <c r="C419" s="72" t="s">
        <v>311</v>
      </c>
      <c r="D419" s="73"/>
      <c r="E419" s="73"/>
      <c r="F419" s="23" t="s">
        <v>75</v>
      </c>
      <c r="G419" s="24">
        <v>1</v>
      </c>
      <c r="H419" s="25"/>
      <c r="I419" s="26"/>
      <c r="J419" s="27">
        <f>IF(AND(G419= "",H419= ""), 0, ROUND(ROUND(I419, 2) * ROUND(IF(H419="",G419,H419),  0), 2))</f>
        <v>0</v>
      </c>
      <c r="K419" s="7"/>
      <c r="M419" s="28">
        <v>8.5000000000000006E-2</v>
      </c>
      <c r="Q419" s="7">
        <v>623</v>
      </c>
    </row>
    <row r="420" spans="1:17" hidden="1" x14ac:dyDescent="0.3">
      <c r="A420" s="7" t="s">
        <v>76</v>
      </c>
    </row>
    <row r="421" spans="1:17" hidden="1" x14ac:dyDescent="0.3">
      <c r="A421" s="7" t="s">
        <v>48</v>
      </c>
    </row>
    <row r="422" spans="1:17" ht="16.95" customHeight="1" x14ac:dyDescent="0.3">
      <c r="A422" s="7">
        <v>5</v>
      </c>
      <c r="B422" s="16" t="s">
        <v>312</v>
      </c>
      <c r="C422" s="70" t="s">
        <v>256</v>
      </c>
      <c r="D422" s="70"/>
      <c r="E422" s="70"/>
      <c r="F422" s="19"/>
      <c r="G422" s="19"/>
      <c r="H422" s="19"/>
      <c r="I422" s="19"/>
      <c r="J422" s="19"/>
      <c r="K422" s="7"/>
    </row>
    <row r="423" spans="1:17" hidden="1" x14ac:dyDescent="0.3">
      <c r="A423" s="7" t="s">
        <v>47</v>
      </c>
    </row>
    <row r="424" spans="1:17" hidden="1" x14ac:dyDescent="0.3">
      <c r="A424" s="7" t="s">
        <v>47</v>
      </c>
    </row>
    <row r="425" spans="1:17" hidden="1" x14ac:dyDescent="0.3">
      <c r="A425" s="7" t="s">
        <v>47</v>
      </c>
    </row>
    <row r="426" spans="1:17" x14ac:dyDescent="0.3">
      <c r="A426" s="7">
        <v>8</v>
      </c>
      <c r="B426" s="21" t="s">
        <v>313</v>
      </c>
      <c r="C426" s="74" t="s">
        <v>172</v>
      </c>
      <c r="D426" s="74"/>
      <c r="E426" s="74"/>
      <c r="F426" s="22"/>
      <c r="G426" s="22"/>
      <c r="H426" s="22"/>
      <c r="I426" s="22"/>
      <c r="J426" s="22"/>
      <c r="K426" s="7"/>
    </row>
    <row r="427" spans="1:17" hidden="1" x14ac:dyDescent="0.3">
      <c r="A427" s="7" t="s">
        <v>82</v>
      </c>
    </row>
    <row r="428" spans="1:17" hidden="1" x14ac:dyDescent="0.3">
      <c r="A428" s="7" t="s">
        <v>48</v>
      </c>
    </row>
    <row r="429" spans="1:17" x14ac:dyDescent="0.3">
      <c r="A429" s="7">
        <v>5</v>
      </c>
      <c r="B429" s="16" t="s">
        <v>314</v>
      </c>
      <c r="C429" s="70" t="s">
        <v>315</v>
      </c>
      <c r="D429" s="70"/>
      <c r="E429" s="70"/>
      <c r="F429" s="19"/>
      <c r="G429" s="19"/>
      <c r="H429" s="19"/>
      <c r="I429" s="19"/>
      <c r="J429" s="19"/>
      <c r="K429" s="7"/>
    </row>
    <row r="430" spans="1:17" hidden="1" x14ac:dyDescent="0.3">
      <c r="A430" s="7" t="s">
        <v>47</v>
      </c>
    </row>
    <row r="431" spans="1:17" hidden="1" x14ac:dyDescent="0.3">
      <c r="A431" s="7" t="s">
        <v>102</v>
      </c>
    </row>
    <row r="432" spans="1:17" ht="27.15" customHeight="1" x14ac:dyDescent="0.3">
      <c r="A432" s="7">
        <v>9</v>
      </c>
      <c r="B432" s="21" t="s">
        <v>316</v>
      </c>
      <c r="C432" s="72" t="s">
        <v>317</v>
      </c>
      <c r="D432" s="73"/>
      <c r="E432" s="73"/>
      <c r="F432" s="23" t="s">
        <v>133</v>
      </c>
      <c r="G432" s="29">
        <v>15</v>
      </c>
      <c r="H432" s="30"/>
      <c r="I432" s="26"/>
      <c r="J432" s="27">
        <f>IF(AND(G432= "",H432= ""), 0, ROUND(ROUND(I432, 2) * ROUND(IF(H432="",G432,H432),  2), 2))</f>
        <v>0</v>
      </c>
      <c r="K432" s="7"/>
      <c r="M432" s="28">
        <v>8.5000000000000006E-2</v>
      </c>
      <c r="Q432" s="7">
        <v>623</v>
      </c>
    </row>
    <row r="433" spans="1:17" hidden="1" x14ac:dyDescent="0.3">
      <c r="A433" s="7" t="s">
        <v>76</v>
      </c>
    </row>
    <row r="434" spans="1:17" hidden="1" x14ac:dyDescent="0.3">
      <c r="A434" s="7" t="s">
        <v>48</v>
      </c>
    </row>
    <row r="435" spans="1:17" x14ac:dyDescent="0.3">
      <c r="A435" s="7">
        <v>5</v>
      </c>
      <c r="B435" s="16" t="s">
        <v>318</v>
      </c>
      <c r="C435" s="70" t="s">
        <v>319</v>
      </c>
      <c r="D435" s="70"/>
      <c r="E435" s="70"/>
      <c r="F435" s="19"/>
      <c r="G435" s="19"/>
      <c r="H435" s="19"/>
      <c r="I435" s="19"/>
      <c r="J435" s="19"/>
      <c r="K435" s="7"/>
    </row>
    <row r="436" spans="1:17" hidden="1" x14ac:dyDescent="0.3">
      <c r="A436" s="7" t="s">
        <v>47</v>
      </c>
    </row>
    <row r="437" spans="1:17" hidden="1" x14ac:dyDescent="0.3">
      <c r="A437" s="7" t="s">
        <v>102</v>
      </c>
    </row>
    <row r="438" spans="1:17" ht="27.15" customHeight="1" x14ac:dyDescent="0.3">
      <c r="A438" s="7">
        <v>9</v>
      </c>
      <c r="B438" s="21" t="s">
        <v>320</v>
      </c>
      <c r="C438" s="72" t="s">
        <v>321</v>
      </c>
      <c r="D438" s="73"/>
      <c r="E438" s="73"/>
      <c r="F438" s="23" t="s">
        <v>12</v>
      </c>
      <c r="G438" s="24">
        <v>1</v>
      </c>
      <c r="H438" s="25"/>
      <c r="I438" s="26"/>
      <c r="J438" s="27">
        <f>IF(AND(G438= "",H438= ""), 0, ROUND(ROUND(I438, 2) * ROUND(IF(H438="",G438,H438),  0), 2))</f>
        <v>0</v>
      </c>
      <c r="K438" s="7"/>
      <c r="M438" s="28">
        <v>8.5000000000000006E-2</v>
      </c>
      <c r="Q438" s="7">
        <v>623</v>
      </c>
    </row>
    <row r="439" spans="1:17" hidden="1" x14ac:dyDescent="0.3">
      <c r="A439" s="7" t="s">
        <v>76</v>
      </c>
    </row>
    <row r="440" spans="1:17" hidden="1" x14ac:dyDescent="0.3">
      <c r="A440" s="7" t="s">
        <v>48</v>
      </c>
    </row>
    <row r="441" spans="1:17" hidden="1" x14ac:dyDescent="0.3">
      <c r="A441" s="7" t="s">
        <v>53</v>
      </c>
    </row>
    <row r="442" spans="1:17" x14ac:dyDescent="0.3">
      <c r="A442" s="7">
        <v>4</v>
      </c>
      <c r="B442" s="16" t="s">
        <v>322</v>
      </c>
      <c r="C442" s="69" t="s">
        <v>323</v>
      </c>
      <c r="D442" s="69"/>
      <c r="E442" s="69"/>
      <c r="F442" s="18"/>
      <c r="G442" s="18"/>
      <c r="H442" s="18"/>
      <c r="I442" s="18"/>
      <c r="J442" s="18"/>
      <c r="K442" s="7"/>
    </row>
    <row r="443" spans="1:17" hidden="1" x14ac:dyDescent="0.3">
      <c r="A443" s="7" t="s">
        <v>56</v>
      </c>
    </row>
    <row r="444" spans="1:17" hidden="1" x14ac:dyDescent="0.3">
      <c r="A444" s="7" t="s">
        <v>56</v>
      </c>
    </row>
    <row r="445" spans="1:17" hidden="1" x14ac:dyDescent="0.3">
      <c r="A445" s="33" t="s">
        <v>324</v>
      </c>
    </row>
    <row r="446" spans="1:17" x14ac:dyDescent="0.3">
      <c r="A446" s="7">
        <v>8</v>
      </c>
      <c r="B446" s="21" t="s">
        <v>325</v>
      </c>
      <c r="C446" s="74" t="s">
        <v>326</v>
      </c>
      <c r="D446" s="74"/>
      <c r="E446" s="74"/>
      <c r="F446" s="22"/>
      <c r="G446" s="22"/>
      <c r="H446" s="22"/>
      <c r="I446" s="22"/>
      <c r="J446" s="22"/>
      <c r="K446" s="7"/>
    </row>
    <row r="447" spans="1:17" hidden="1" x14ac:dyDescent="0.3">
      <c r="A447" s="7" t="s">
        <v>82</v>
      </c>
    </row>
    <row r="448" spans="1:17" hidden="1" x14ac:dyDescent="0.3">
      <c r="A448" s="7" t="s">
        <v>53</v>
      </c>
    </row>
    <row r="449" spans="1:17" x14ac:dyDescent="0.3">
      <c r="A449" s="7">
        <v>4</v>
      </c>
      <c r="B449" s="16" t="s">
        <v>327</v>
      </c>
      <c r="C449" s="69" t="s">
        <v>328</v>
      </c>
      <c r="D449" s="69"/>
      <c r="E449" s="69"/>
      <c r="F449" s="18"/>
      <c r="G449" s="18"/>
      <c r="H449" s="18"/>
      <c r="I449" s="18"/>
      <c r="J449" s="18"/>
      <c r="K449" s="7"/>
    </row>
    <row r="450" spans="1:17" ht="16.95" customHeight="1" x14ac:dyDescent="0.3">
      <c r="A450" s="7">
        <v>5</v>
      </c>
      <c r="B450" s="16" t="s">
        <v>329</v>
      </c>
      <c r="C450" s="70" t="s">
        <v>330</v>
      </c>
      <c r="D450" s="70"/>
      <c r="E450" s="70"/>
      <c r="F450" s="19"/>
      <c r="G450" s="19"/>
      <c r="H450" s="19"/>
      <c r="I450" s="19"/>
      <c r="J450" s="19"/>
      <c r="K450" s="7"/>
    </row>
    <row r="451" spans="1:17" hidden="1" x14ac:dyDescent="0.3">
      <c r="A451" s="7" t="s">
        <v>47</v>
      </c>
    </row>
    <row r="452" spans="1:17" hidden="1" x14ac:dyDescent="0.3">
      <c r="A452" s="7" t="s">
        <v>47</v>
      </c>
    </row>
    <row r="453" spans="1:17" hidden="1" x14ac:dyDescent="0.3">
      <c r="A453" s="7" t="s">
        <v>47</v>
      </c>
    </row>
    <row r="454" spans="1:17" hidden="1" x14ac:dyDescent="0.3">
      <c r="A454" s="7" t="s">
        <v>47</v>
      </c>
    </row>
    <row r="455" spans="1:17" hidden="1" x14ac:dyDescent="0.3">
      <c r="A455" s="7" t="s">
        <v>102</v>
      </c>
    </row>
    <row r="456" spans="1:17" x14ac:dyDescent="0.3">
      <c r="A456" s="7">
        <v>9</v>
      </c>
      <c r="B456" s="21" t="s">
        <v>331</v>
      </c>
      <c r="C456" s="72" t="s">
        <v>332</v>
      </c>
      <c r="D456" s="73"/>
      <c r="E456" s="73"/>
      <c r="F456" s="23" t="s">
        <v>75</v>
      </c>
      <c r="G456" s="24">
        <v>1</v>
      </c>
      <c r="H456" s="25"/>
      <c r="I456" s="26"/>
      <c r="J456" s="27">
        <f>IF(AND(G456= "",H456= ""), 0, ROUND(ROUND(I456, 2) * ROUND(IF(H456="",G456,H456),  0), 2))</f>
        <v>0</v>
      </c>
      <c r="K456" s="7"/>
      <c r="M456" s="28">
        <v>8.5000000000000006E-2</v>
      </c>
      <c r="Q456" s="7">
        <v>623</v>
      </c>
    </row>
    <row r="457" spans="1:17" hidden="1" x14ac:dyDescent="0.3">
      <c r="A457" s="7" t="s">
        <v>76</v>
      </c>
    </row>
    <row r="458" spans="1:17" x14ac:dyDescent="0.3">
      <c r="A458" s="7">
        <v>9</v>
      </c>
      <c r="B458" s="21" t="s">
        <v>333</v>
      </c>
      <c r="C458" s="72" t="s">
        <v>334</v>
      </c>
      <c r="D458" s="73"/>
      <c r="E458" s="73"/>
      <c r="F458" s="23" t="s">
        <v>75</v>
      </c>
      <c r="G458" s="24">
        <v>1</v>
      </c>
      <c r="H458" s="25"/>
      <c r="I458" s="26"/>
      <c r="J458" s="27">
        <f>IF(AND(G458= "",H458= ""), 0, ROUND(ROUND(I458, 2) * ROUND(IF(H458="",G458,H458),  0), 2))</f>
        <v>0</v>
      </c>
      <c r="K458" s="7"/>
      <c r="M458" s="28">
        <v>8.5000000000000006E-2</v>
      </c>
      <c r="Q458" s="7">
        <v>623</v>
      </c>
    </row>
    <row r="459" spans="1:17" hidden="1" x14ac:dyDescent="0.3">
      <c r="A459" s="7" t="s">
        <v>76</v>
      </c>
    </row>
    <row r="460" spans="1:17" hidden="1" x14ac:dyDescent="0.3">
      <c r="A460" s="7" t="s">
        <v>48</v>
      </c>
    </row>
    <row r="461" spans="1:17" x14ac:dyDescent="0.3">
      <c r="A461" s="7">
        <v>5</v>
      </c>
      <c r="B461" s="16" t="s">
        <v>335</v>
      </c>
      <c r="C461" s="70" t="s">
        <v>336</v>
      </c>
      <c r="D461" s="70"/>
      <c r="E461" s="70"/>
      <c r="F461" s="19"/>
      <c r="G461" s="19"/>
      <c r="H461" s="19"/>
      <c r="I461" s="19"/>
      <c r="J461" s="19"/>
      <c r="K461" s="7"/>
    </row>
    <row r="462" spans="1:17" hidden="1" x14ac:dyDescent="0.3">
      <c r="A462" s="7" t="s">
        <v>47</v>
      </c>
    </row>
    <row r="463" spans="1:17" hidden="1" x14ac:dyDescent="0.3">
      <c r="A463" s="7" t="s">
        <v>47</v>
      </c>
    </row>
    <row r="464" spans="1:17" hidden="1" x14ac:dyDescent="0.3">
      <c r="A464" s="7" t="s">
        <v>102</v>
      </c>
    </row>
    <row r="465" spans="1:17" x14ac:dyDescent="0.3">
      <c r="A465" s="7">
        <v>9</v>
      </c>
      <c r="B465" s="21" t="s">
        <v>337</v>
      </c>
      <c r="C465" s="72" t="s">
        <v>338</v>
      </c>
      <c r="D465" s="73"/>
      <c r="E465" s="73"/>
      <c r="F465" s="23" t="s">
        <v>75</v>
      </c>
      <c r="G465" s="24">
        <v>1</v>
      </c>
      <c r="H465" s="25"/>
      <c r="I465" s="26"/>
      <c r="J465" s="27">
        <f>IF(AND(G465= "",H465= ""), 0, ROUND(ROUND(I465, 2) * ROUND(IF(H465="",G465,H465),  0), 2))</f>
        <v>0</v>
      </c>
      <c r="K465" s="7"/>
      <c r="M465" s="28">
        <v>8.5000000000000006E-2</v>
      </c>
      <c r="Q465" s="7">
        <v>623</v>
      </c>
    </row>
    <row r="466" spans="1:17" hidden="1" x14ac:dyDescent="0.3">
      <c r="A466" s="7" t="s">
        <v>76</v>
      </c>
    </row>
    <row r="467" spans="1:17" hidden="1" x14ac:dyDescent="0.3">
      <c r="A467" s="7" t="s">
        <v>48</v>
      </c>
    </row>
    <row r="468" spans="1:17" ht="16.95" customHeight="1" x14ac:dyDescent="0.3">
      <c r="A468" s="7">
        <v>5</v>
      </c>
      <c r="B468" s="16" t="s">
        <v>339</v>
      </c>
      <c r="C468" s="70" t="s">
        <v>340</v>
      </c>
      <c r="D468" s="70"/>
      <c r="E468" s="70"/>
      <c r="F468" s="19"/>
      <c r="G468" s="19"/>
      <c r="H468" s="19"/>
      <c r="I468" s="19"/>
      <c r="J468" s="19"/>
      <c r="K468" s="7"/>
    </row>
    <row r="469" spans="1:17" hidden="1" x14ac:dyDescent="0.3">
      <c r="A469" s="7" t="s">
        <v>47</v>
      </c>
    </row>
    <row r="470" spans="1:17" hidden="1" x14ac:dyDescent="0.3">
      <c r="A470" s="7" t="s">
        <v>47</v>
      </c>
    </row>
    <row r="471" spans="1:17" hidden="1" x14ac:dyDescent="0.3">
      <c r="A471" s="7" t="s">
        <v>47</v>
      </c>
    </row>
    <row r="472" spans="1:17" hidden="1" x14ac:dyDescent="0.3">
      <c r="A472" s="7" t="s">
        <v>47</v>
      </c>
    </row>
    <row r="473" spans="1:17" hidden="1" x14ac:dyDescent="0.3">
      <c r="A473" s="7" t="s">
        <v>47</v>
      </c>
    </row>
    <row r="474" spans="1:17" hidden="1" x14ac:dyDescent="0.3">
      <c r="A474" s="7" t="s">
        <v>102</v>
      </c>
    </row>
    <row r="475" spans="1:17" x14ac:dyDescent="0.3">
      <c r="A475" s="7">
        <v>9</v>
      </c>
      <c r="B475" s="21" t="s">
        <v>341</v>
      </c>
      <c r="C475" s="72" t="s">
        <v>342</v>
      </c>
      <c r="D475" s="73"/>
      <c r="E475" s="73"/>
      <c r="F475" s="23" t="s">
        <v>75</v>
      </c>
      <c r="G475" s="24">
        <v>1</v>
      </c>
      <c r="H475" s="25"/>
      <c r="I475" s="26"/>
      <c r="J475" s="27">
        <f>IF(AND(G475= "",H475= ""), 0, ROUND(ROUND(I475, 2) * ROUND(IF(H475="",G475,H475),  0), 2))</f>
        <v>0</v>
      </c>
      <c r="K475" s="7"/>
      <c r="M475" s="28">
        <v>8.5000000000000006E-2</v>
      </c>
      <c r="Q475" s="7">
        <v>623</v>
      </c>
    </row>
    <row r="476" spans="1:17" hidden="1" x14ac:dyDescent="0.3">
      <c r="A476" s="7" t="s">
        <v>76</v>
      </c>
    </row>
    <row r="477" spans="1:17" hidden="1" x14ac:dyDescent="0.3">
      <c r="A477" s="7" t="s">
        <v>48</v>
      </c>
    </row>
    <row r="478" spans="1:17" ht="16.95" customHeight="1" x14ac:dyDescent="0.3">
      <c r="A478" s="7">
        <v>5</v>
      </c>
      <c r="B478" s="16" t="s">
        <v>343</v>
      </c>
      <c r="C478" s="70" t="s">
        <v>344</v>
      </c>
      <c r="D478" s="70"/>
      <c r="E478" s="70"/>
      <c r="F478" s="19"/>
      <c r="G478" s="19"/>
      <c r="H478" s="19"/>
      <c r="I478" s="19"/>
      <c r="J478" s="19"/>
      <c r="K478" s="7"/>
    </row>
    <row r="479" spans="1:17" hidden="1" x14ac:dyDescent="0.3">
      <c r="A479" s="7" t="s">
        <v>47</v>
      </c>
    </row>
    <row r="480" spans="1:17" hidden="1" x14ac:dyDescent="0.3">
      <c r="A480" s="7" t="s">
        <v>102</v>
      </c>
    </row>
    <row r="481" spans="1:17" x14ac:dyDescent="0.3">
      <c r="A481" s="7">
        <v>9</v>
      </c>
      <c r="B481" s="21" t="s">
        <v>345</v>
      </c>
      <c r="C481" s="72" t="s">
        <v>346</v>
      </c>
      <c r="D481" s="73"/>
      <c r="E481" s="73"/>
      <c r="F481" s="23" t="s">
        <v>75</v>
      </c>
      <c r="G481" s="24">
        <v>1</v>
      </c>
      <c r="H481" s="25"/>
      <c r="I481" s="26"/>
      <c r="J481" s="27">
        <f>IF(AND(G481= "",H481= ""), 0, ROUND(ROUND(I481, 2) * ROUND(IF(H481="",G481,H481),  0), 2))</f>
        <v>0</v>
      </c>
      <c r="K481" s="7"/>
      <c r="M481" s="28">
        <v>8.5000000000000006E-2</v>
      </c>
      <c r="Q481" s="7">
        <v>623</v>
      </c>
    </row>
    <row r="482" spans="1:17" hidden="1" x14ac:dyDescent="0.3">
      <c r="A482" s="7" t="s">
        <v>76</v>
      </c>
    </row>
    <row r="483" spans="1:17" hidden="1" x14ac:dyDescent="0.3">
      <c r="A483" s="7" t="s">
        <v>48</v>
      </c>
    </row>
    <row r="484" spans="1:17" ht="16.95" customHeight="1" x14ac:dyDescent="0.3">
      <c r="A484" s="7">
        <v>5</v>
      </c>
      <c r="B484" s="16" t="s">
        <v>347</v>
      </c>
      <c r="C484" s="70" t="s">
        <v>348</v>
      </c>
      <c r="D484" s="70"/>
      <c r="E484" s="70"/>
      <c r="F484" s="19"/>
      <c r="G484" s="19"/>
      <c r="H484" s="19"/>
      <c r="I484" s="19"/>
      <c r="J484" s="19"/>
      <c r="K484" s="7"/>
    </row>
    <row r="485" spans="1:17" hidden="1" x14ac:dyDescent="0.3">
      <c r="A485" s="7" t="s">
        <v>47</v>
      </c>
    </row>
    <row r="486" spans="1:17" hidden="1" x14ac:dyDescent="0.3">
      <c r="A486" s="7" t="s">
        <v>102</v>
      </c>
    </row>
    <row r="487" spans="1:17" x14ac:dyDescent="0.3">
      <c r="A487" s="7">
        <v>9</v>
      </c>
      <c r="B487" s="21" t="s">
        <v>349</v>
      </c>
      <c r="C487" s="72" t="s">
        <v>350</v>
      </c>
      <c r="D487" s="73"/>
      <c r="E487" s="73"/>
      <c r="F487" s="23" t="s">
        <v>75</v>
      </c>
      <c r="G487" s="24">
        <v>1</v>
      </c>
      <c r="H487" s="25"/>
      <c r="I487" s="26"/>
      <c r="J487" s="27">
        <f>IF(AND(G487= "",H487= ""), 0, ROUND(ROUND(I487, 2) * ROUND(IF(H487="",G487,H487),  0), 2))</f>
        <v>0</v>
      </c>
      <c r="K487" s="7"/>
      <c r="M487" s="28">
        <v>8.5000000000000006E-2</v>
      </c>
      <c r="Q487" s="7">
        <v>623</v>
      </c>
    </row>
    <row r="488" spans="1:17" hidden="1" x14ac:dyDescent="0.3">
      <c r="A488" s="7" t="s">
        <v>76</v>
      </c>
    </row>
    <row r="489" spans="1:17" hidden="1" x14ac:dyDescent="0.3">
      <c r="A489" s="7" t="s">
        <v>48</v>
      </c>
    </row>
    <row r="490" spans="1:17" ht="16.95" customHeight="1" x14ac:dyDescent="0.3">
      <c r="A490" s="7">
        <v>5</v>
      </c>
      <c r="B490" s="16" t="s">
        <v>351</v>
      </c>
      <c r="C490" s="70" t="s">
        <v>352</v>
      </c>
      <c r="D490" s="70"/>
      <c r="E490" s="70"/>
      <c r="F490" s="19"/>
      <c r="G490" s="19"/>
      <c r="H490" s="19"/>
      <c r="I490" s="19"/>
      <c r="J490" s="19"/>
      <c r="K490" s="7"/>
    </row>
    <row r="491" spans="1:17" hidden="1" x14ac:dyDescent="0.3">
      <c r="A491" s="7" t="s">
        <v>47</v>
      </c>
    </row>
    <row r="492" spans="1:17" hidden="1" x14ac:dyDescent="0.3">
      <c r="A492" s="7" t="s">
        <v>102</v>
      </c>
    </row>
    <row r="493" spans="1:17" x14ac:dyDescent="0.3">
      <c r="A493" s="7">
        <v>9</v>
      </c>
      <c r="B493" s="21" t="s">
        <v>353</v>
      </c>
      <c r="C493" s="72" t="s">
        <v>354</v>
      </c>
      <c r="D493" s="73"/>
      <c r="E493" s="73"/>
      <c r="F493" s="23" t="s">
        <v>75</v>
      </c>
      <c r="G493" s="24">
        <v>1</v>
      </c>
      <c r="H493" s="25"/>
      <c r="I493" s="26"/>
      <c r="J493" s="27">
        <f>IF(AND(G493= "",H493= ""), 0, ROUND(ROUND(I493, 2) * ROUND(IF(H493="",G493,H493),  0), 2))</f>
        <v>0</v>
      </c>
      <c r="K493" s="7"/>
      <c r="M493" s="28">
        <v>8.5000000000000006E-2</v>
      </c>
      <c r="Q493" s="7">
        <v>623</v>
      </c>
    </row>
    <row r="494" spans="1:17" hidden="1" x14ac:dyDescent="0.3">
      <c r="A494" s="7" t="s">
        <v>76</v>
      </c>
    </row>
    <row r="495" spans="1:17" hidden="1" x14ac:dyDescent="0.3">
      <c r="A495" s="7" t="s">
        <v>48</v>
      </c>
    </row>
    <row r="496" spans="1:17" hidden="1" x14ac:dyDescent="0.3">
      <c r="A496" s="7" t="s">
        <v>53</v>
      </c>
    </row>
    <row r="497" spans="1:11" hidden="1" x14ac:dyDescent="0.3">
      <c r="A497" s="7" t="s">
        <v>41</v>
      </c>
    </row>
    <row r="498" spans="1:11" ht="37.200000000000003" customHeight="1" x14ac:dyDescent="0.3">
      <c r="A498" s="7">
        <v>3</v>
      </c>
      <c r="B498" s="16">
        <v>6</v>
      </c>
      <c r="C498" s="68" t="s">
        <v>355</v>
      </c>
      <c r="D498" s="68"/>
      <c r="E498" s="68"/>
      <c r="F498" s="17"/>
      <c r="G498" s="17"/>
      <c r="H498" s="17"/>
      <c r="I498" s="17"/>
      <c r="J498" s="17"/>
      <c r="K498" s="7"/>
    </row>
    <row r="499" spans="1:11" ht="36" customHeight="1" x14ac:dyDescent="0.3">
      <c r="A499" s="7">
        <v>4</v>
      </c>
      <c r="B499" s="16" t="s">
        <v>356</v>
      </c>
      <c r="C499" s="69" t="s">
        <v>357</v>
      </c>
      <c r="D499" s="69"/>
      <c r="E499" s="69"/>
      <c r="F499" s="18"/>
      <c r="G499" s="18"/>
      <c r="H499" s="18"/>
      <c r="I499" s="18"/>
      <c r="J499" s="18"/>
      <c r="K499" s="7"/>
    </row>
    <row r="500" spans="1:11" ht="33.75" customHeight="1" x14ac:dyDescent="0.3">
      <c r="A500" s="7">
        <v>5</v>
      </c>
      <c r="B500" s="16" t="s">
        <v>358</v>
      </c>
      <c r="C500" s="70" t="s">
        <v>359</v>
      </c>
      <c r="D500" s="70"/>
      <c r="E500" s="70"/>
      <c r="F500" s="19"/>
      <c r="G500" s="19"/>
      <c r="H500" s="19"/>
      <c r="I500" s="19"/>
      <c r="J500" s="19"/>
      <c r="K500" s="7"/>
    </row>
    <row r="501" spans="1:11" hidden="1" x14ac:dyDescent="0.3">
      <c r="A501" s="7" t="s">
        <v>47</v>
      </c>
    </row>
    <row r="502" spans="1:11" hidden="1" x14ac:dyDescent="0.3">
      <c r="A502" s="7" t="s">
        <v>102</v>
      </c>
    </row>
    <row r="503" spans="1:11" hidden="1" x14ac:dyDescent="0.3">
      <c r="A503" s="7" t="s">
        <v>48</v>
      </c>
    </row>
    <row r="504" spans="1:11" ht="33.75" customHeight="1" x14ac:dyDescent="0.3">
      <c r="A504" s="7">
        <v>5</v>
      </c>
      <c r="B504" s="16" t="s">
        <v>360</v>
      </c>
      <c r="C504" s="70" t="s">
        <v>361</v>
      </c>
      <c r="D504" s="70"/>
      <c r="E504" s="70"/>
      <c r="F504" s="19"/>
      <c r="G504" s="19"/>
      <c r="H504" s="19"/>
      <c r="I504" s="19"/>
      <c r="J504" s="19"/>
      <c r="K504" s="7"/>
    </row>
    <row r="505" spans="1:11" hidden="1" x14ac:dyDescent="0.3">
      <c r="A505" s="7" t="s">
        <v>102</v>
      </c>
    </row>
    <row r="506" spans="1:11" hidden="1" x14ac:dyDescent="0.3">
      <c r="A506" s="7" t="s">
        <v>48</v>
      </c>
    </row>
    <row r="507" spans="1:11" hidden="1" x14ac:dyDescent="0.3">
      <c r="A507" s="7" t="s">
        <v>56</v>
      </c>
    </row>
    <row r="508" spans="1:11" ht="33.75" customHeight="1" x14ac:dyDescent="0.3">
      <c r="A508" s="7">
        <v>5</v>
      </c>
      <c r="B508" s="16" t="s">
        <v>362</v>
      </c>
      <c r="C508" s="70" t="s">
        <v>363</v>
      </c>
      <c r="D508" s="70"/>
      <c r="E508" s="70"/>
      <c r="F508" s="19"/>
      <c r="G508" s="19"/>
      <c r="H508" s="19"/>
      <c r="I508" s="19"/>
      <c r="J508" s="19"/>
      <c r="K508" s="7"/>
    </row>
    <row r="509" spans="1:11" hidden="1" x14ac:dyDescent="0.3">
      <c r="A509" s="7" t="s">
        <v>47</v>
      </c>
    </row>
    <row r="510" spans="1:11" hidden="1" x14ac:dyDescent="0.3">
      <c r="A510" s="7" t="s">
        <v>102</v>
      </c>
    </row>
    <row r="511" spans="1:11" hidden="1" x14ac:dyDescent="0.3">
      <c r="A511" s="7" t="s">
        <v>48</v>
      </c>
    </row>
    <row r="512" spans="1:11" ht="33.75" customHeight="1" x14ac:dyDescent="0.3">
      <c r="A512" s="7">
        <v>5</v>
      </c>
      <c r="B512" s="16" t="s">
        <v>364</v>
      </c>
      <c r="C512" s="70" t="s">
        <v>365</v>
      </c>
      <c r="D512" s="70"/>
      <c r="E512" s="70"/>
      <c r="F512" s="19"/>
      <c r="G512" s="19"/>
      <c r="H512" s="19"/>
      <c r="I512" s="19"/>
      <c r="J512" s="19"/>
      <c r="K512" s="7"/>
    </row>
    <row r="513" spans="1:11" hidden="1" x14ac:dyDescent="0.3">
      <c r="A513" s="7" t="s">
        <v>47</v>
      </c>
    </row>
    <row r="514" spans="1:11" hidden="1" x14ac:dyDescent="0.3">
      <c r="A514" s="7" t="s">
        <v>102</v>
      </c>
    </row>
    <row r="515" spans="1:11" hidden="1" x14ac:dyDescent="0.3">
      <c r="A515" s="7" t="s">
        <v>48</v>
      </c>
    </row>
    <row r="516" spans="1:11" ht="33.75" customHeight="1" x14ac:dyDescent="0.3">
      <c r="A516" s="7">
        <v>5</v>
      </c>
      <c r="B516" s="16" t="s">
        <v>366</v>
      </c>
      <c r="C516" s="70" t="s">
        <v>367</v>
      </c>
      <c r="D516" s="70"/>
      <c r="E516" s="70"/>
      <c r="F516" s="19"/>
      <c r="G516" s="19"/>
      <c r="H516" s="19"/>
      <c r="I516" s="19"/>
      <c r="J516" s="19"/>
      <c r="K516" s="7"/>
    </row>
    <row r="517" spans="1:11" hidden="1" x14ac:dyDescent="0.3">
      <c r="A517" s="7" t="s">
        <v>47</v>
      </c>
    </row>
    <row r="518" spans="1:11" hidden="1" x14ac:dyDescent="0.3">
      <c r="A518" s="7" t="s">
        <v>102</v>
      </c>
    </row>
    <row r="519" spans="1:11" hidden="1" x14ac:dyDescent="0.3">
      <c r="A519" s="7" t="s">
        <v>48</v>
      </c>
    </row>
    <row r="520" spans="1:11" ht="33.75" customHeight="1" x14ac:dyDescent="0.3">
      <c r="A520" s="7">
        <v>5</v>
      </c>
      <c r="B520" s="16" t="s">
        <v>368</v>
      </c>
      <c r="C520" s="70" t="s">
        <v>369</v>
      </c>
      <c r="D520" s="70"/>
      <c r="E520" s="70"/>
      <c r="F520" s="19"/>
      <c r="G520" s="19"/>
      <c r="H520" s="19"/>
      <c r="I520" s="19"/>
      <c r="J520" s="19"/>
      <c r="K520" s="7"/>
    </row>
    <row r="521" spans="1:11" hidden="1" x14ac:dyDescent="0.3">
      <c r="A521" s="7" t="s">
        <v>47</v>
      </c>
    </row>
    <row r="522" spans="1:11" hidden="1" x14ac:dyDescent="0.3">
      <c r="A522" s="7" t="s">
        <v>102</v>
      </c>
    </row>
    <row r="523" spans="1:11" hidden="1" x14ac:dyDescent="0.3">
      <c r="A523" s="7" t="s">
        <v>48</v>
      </c>
    </row>
    <row r="524" spans="1:11" ht="16.95" customHeight="1" x14ac:dyDescent="0.3">
      <c r="A524" s="7">
        <v>5</v>
      </c>
      <c r="B524" s="16" t="s">
        <v>370</v>
      </c>
      <c r="C524" s="70" t="s">
        <v>371</v>
      </c>
      <c r="D524" s="70"/>
      <c r="E524" s="70"/>
      <c r="F524" s="19"/>
      <c r="G524" s="19"/>
      <c r="H524" s="19"/>
      <c r="I524" s="19"/>
      <c r="J524" s="19"/>
      <c r="K524" s="7"/>
    </row>
    <row r="525" spans="1:11" hidden="1" x14ac:dyDescent="0.3">
      <c r="A525" s="7" t="s">
        <v>47</v>
      </c>
    </row>
    <row r="526" spans="1:11" hidden="1" x14ac:dyDescent="0.3">
      <c r="A526" s="7" t="s">
        <v>102</v>
      </c>
    </row>
    <row r="527" spans="1:11" hidden="1" x14ac:dyDescent="0.3">
      <c r="A527" s="7" t="s">
        <v>48</v>
      </c>
    </row>
    <row r="528" spans="1:11" hidden="1" x14ac:dyDescent="0.3">
      <c r="A528" s="7" t="s">
        <v>53</v>
      </c>
    </row>
    <row r="529" spans="1:17" x14ac:dyDescent="0.3">
      <c r="A529" s="7">
        <v>4</v>
      </c>
      <c r="B529" s="16" t="s">
        <v>372</v>
      </c>
      <c r="C529" s="69" t="s">
        <v>373</v>
      </c>
      <c r="D529" s="69"/>
      <c r="E529" s="69"/>
      <c r="F529" s="18"/>
      <c r="G529" s="18"/>
      <c r="H529" s="18"/>
      <c r="I529" s="18"/>
      <c r="J529" s="18"/>
      <c r="K529" s="7"/>
    </row>
    <row r="530" spans="1:17" hidden="1" x14ac:dyDescent="0.3">
      <c r="A530" s="7" t="s">
        <v>56</v>
      </c>
    </row>
    <row r="531" spans="1:17" hidden="1" x14ac:dyDescent="0.3">
      <c r="A531" s="7" t="s">
        <v>63</v>
      </c>
    </row>
    <row r="532" spans="1:17" x14ac:dyDescent="0.3">
      <c r="A532" s="7">
        <v>9</v>
      </c>
      <c r="B532" s="21" t="s">
        <v>374</v>
      </c>
      <c r="C532" s="72" t="s">
        <v>375</v>
      </c>
      <c r="D532" s="73"/>
      <c r="E532" s="73"/>
      <c r="F532" s="23" t="s">
        <v>11</v>
      </c>
      <c r="G532" s="29">
        <v>2100</v>
      </c>
      <c r="H532" s="30"/>
      <c r="I532" s="26"/>
      <c r="J532" s="27">
        <f>IF(AND(G532= "",H532= ""), 0, ROUND(ROUND(I532, 2) * ROUND(IF(H532="",G532,H532),  2), 2))</f>
        <v>0</v>
      </c>
      <c r="K532" s="7"/>
      <c r="M532" s="28">
        <v>8.5000000000000006E-2</v>
      </c>
      <c r="Q532" s="7">
        <v>623</v>
      </c>
    </row>
    <row r="533" spans="1:17" hidden="1" x14ac:dyDescent="0.3">
      <c r="A533" s="7" t="s">
        <v>76</v>
      </c>
    </row>
    <row r="534" spans="1:17" hidden="1" x14ac:dyDescent="0.3">
      <c r="A534" s="7" t="s">
        <v>53</v>
      </c>
    </row>
    <row r="535" spans="1:17" x14ac:dyDescent="0.3">
      <c r="A535" s="7">
        <v>4</v>
      </c>
      <c r="B535" s="16" t="s">
        <v>376</v>
      </c>
      <c r="C535" s="69" t="s">
        <v>377</v>
      </c>
      <c r="D535" s="69"/>
      <c r="E535" s="69"/>
      <c r="F535" s="18"/>
      <c r="G535" s="18"/>
      <c r="H535" s="18"/>
      <c r="I535" s="18"/>
      <c r="J535" s="18"/>
      <c r="K535" s="7"/>
    </row>
    <row r="536" spans="1:17" hidden="1" x14ac:dyDescent="0.3">
      <c r="A536" s="7" t="s">
        <v>56</v>
      </c>
    </row>
    <row r="537" spans="1:17" hidden="1" x14ac:dyDescent="0.3">
      <c r="A537" s="33" t="s">
        <v>324</v>
      </c>
    </row>
    <row r="538" spans="1:17" hidden="1" x14ac:dyDescent="0.3">
      <c r="A538" s="7" t="s">
        <v>63</v>
      </c>
    </row>
    <row r="539" spans="1:17" ht="27.15" customHeight="1" x14ac:dyDescent="0.3">
      <c r="A539" s="7">
        <v>9</v>
      </c>
      <c r="B539" s="21" t="s">
        <v>378</v>
      </c>
      <c r="C539" s="72" t="s">
        <v>379</v>
      </c>
      <c r="D539" s="73"/>
      <c r="E539" s="73"/>
      <c r="F539" s="23" t="s">
        <v>149</v>
      </c>
      <c r="G539" s="31">
        <v>520</v>
      </c>
      <c r="H539" s="32"/>
      <c r="I539" s="26"/>
      <c r="J539" s="27">
        <f>IF(AND(G539= "",H539= ""), 0, ROUND(ROUND(I539, 2) * ROUND(IF(H539="",G539,H539),  3), 2))</f>
        <v>0</v>
      </c>
      <c r="K539" s="7"/>
      <c r="M539" s="28">
        <v>8.5000000000000006E-2</v>
      </c>
      <c r="Q539" s="7">
        <v>623</v>
      </c>
    </row>
    <row r="540" spans="1:17" hidden="1" x14ac:dyDescent="0.3">
      <c r="A540" s="7" t="s">
        <v>76</v>
      </c>
    </row>
    <row r="541" spans="1:17" ht="27.15" customHeight="1" x14ac:dyDescent="0.3">
      <c r="A541" s="7">
        <v>9</v>
      </c>
      <c r="B541" s="21" t="s">
        <v>380</v>
      </c>
      <c r="C541" s="72" t="s">
        <v>381</v>
      </c>
      <c r="D541" s="73"/>
      <c r="E541" s="73"/>
      <c r="F541" s="23" t="s">
        <v>149</v>
      </c>
      <c r="G541" s="31">
        <v>105</v>
      </c>
      <c r="H541" s="32"/>
      <c r="I541" s="26"/>
      <c r="J541" s="27">
        <f>IF(AND(G541= "",H541= ""), 0, ROUND(ROUND(I541, 2) * ROUND(IF(H541="",G541,H541),  3), 2))</f>
        <v>0</v>
      </c>
      <c r="K541" s="7"/>
      <c r="M541" s="28">
        <v>8.5000000000000006E-2</v>
      </c>
      <c r="Q541" s="7">
        <v>623</v>
      </c>
    </row>
    <row r="542" spans="1:17" hidden="1" x14ac:dyDescent="0.3">
      <c r="A542" s="7" t="s">
        <v>76</v>
      </c>
    </row>
    <row r="543" spans="1:17" ht="39.450000000000003" customHeight="1" x14ac:dyDescent="0.3">
      <c r="A543" s="7">
        <v>9</v>
      </c>
      <c r="B543" s="21" t="s">
        <v>382</v>
      </c>
      <c r="C543" s="72" t="s">
        <v>383</v>
      </c>
      <c r="D543" s="73"/>
      <c r="E543" s="73"/>
      <c r="F543" s="23" t="s">
        <v>149</v>
      </c>
      <c r="G543" s="31">
        <v>155</v>
      </c>
      <c r="H543" s="32"/>
      <c r="I543" s="26"/>
      <c r="J543" s="27">
        <f>IF(AND(G543= "",H543= ""), 0, ROUND(ROUND(I543, 2) * ROUND(IF(H543="",G543,H543),  3), 2))</f>
        <v>0</v>
      </c>
      <c r="K543" s="7"/>
      <c r="M543" s="28">
        <v>8.5000000000000006E-2</v>
      </c>
      <c r="Q543" s="7">
        <v>623</v>
      </c>
    </row>
    <row r="544" spans="1:17" hidden="1" x14ac:dyDescent="0.3">
      <c r="A544" s="7" t="s">
        <v>76</v>
      </c>
    </row>
    <row r="545" spans="1:17" ht="27.15" customHeight="1" x14ac:dyDescent="0.3">
      <c r="A545" s="7">
        <v>9</v>
      </c>
      <c r="B545" s="21" t="s">
        <v>384</v>
      </c>
      <c r="C545" s="72" t="s">
        <v>385</v>
      </c>
      <c r="D545" s="73"/>
      <c r="E545" s="73"/>
      <c r="F545" s="23" t="s">
        <v>149</v>
      </c>
      <c r="G545" s="31">
        <v>16</v>
      </c>
      <c r="H545" s="32"/>
      <c r="I545" s="26"/>
      <c r="J545" s="27">
        <f>IF(AND(G545= "",H545= ""), 0, ROUND(ROUND(I545, 2) * ROUND(IF(H545="",G545,H545),  3), 2))</f>
        <v>0</v>
      </c>
      <c r="K545" s="7"/>
      <c r="M545" s="28">
        <v>8.5000000000000006E-2</v>
      </c>
      <c r="Q545" s="7">
        <v>623</v>
      </c>
    </row>
    <row r="546" spans="1:17" hidden="1" x14ac:dyDescent="0.3">
      <c r="A546" s="7" t="s">
        <v>76</v>
      </c>
    </row>
    <row r="547" spans="1:17" ht="39.450000000000003" customHeight="1" x14ac:dyDescent="0.3">
      <c r="A547" s="7">
        <v>9</v>
      </c>
      <c r="B547" s="21" t="s">
        <v>386</v>
      </c>
      <c r="C547" s="72" t="s">
        <v>387</v>
      </c>
      <c r="D547" s="73"/>
      <c r="E547" s="73"/>
      <c r="F547" s="23" t="s">
        <v>149</v>
      </c>
      <c r="G547" s="31">
        <v>40</v>
      </c>
      <c r="H547" s="32"/>
      <c r="I547" s="26"/>
      <c r="J547" s="27">
        <f>IF(AND(G547= "",H547= ""), 0, ROUND(ROUND(I547, 2) * ROUND(IF(H547="",G547,H547),  3), 2))</f>
        <v>0</v>
      </c>
      <c r="K547" s="7"/>
      <c r="M547" s="28">
        <v>8.5000000000000006E-2</v>
      </c>
      <c r="Q547" s="7">
        <v>623</v>
      </c>
    </row>
    <row r="548" spans="1:17" hidden="1" x14ac:dyDescent="0.3">
      <c r="A548" s="7" t="s">
        <v>76</v>
      </c>
    </row>
    <row r="549" spans="1:17" ht="27.15" customHeight="1" x14ac:dyDescent="0.3">
      <c r="A549" s="7">
        <v>9</v>
      </c>
      <c r="B549" s="21" t="s">
        <v>388</v>
      </c>
      <c r="C549" s="72" t="s">
        <v>389</v>
      </c>
      <c r="D549" s="73"/>
      <c r="E549" s="73"/>
      <c r="F549" s="23" t="s">
        <v>149</v>
      </c>
      <c r="G549" s="31">
        <v>10</v>
      </c>
      <c r="H549" s="32"/>
      <c r="I549" s="26"/>
      <c r="J549" s="27">
        <f>IF(AND(G549= "",H549= ""), 0, ROUND(ROUND(I549, 2) * ROUND(IF(H549="",G549,H549),  3), 2))</f>
        <v>0</v>
      </c>
      <c r="K549" s="7"/>
      <c r="M549" s="28">
        <v>8.5000000000000006E-2</v>
      </c>
      <c r="Q549" s="7">
        <v>623</v>
      </c>
    </row>
    <row r="550" spans="1:17" hidden="1" x14ac:dyDescent="0.3">
      <c r="A550" s="7" t="s">
        <v>76</v>
      </c>
    </row>
    <row r="551" spans="1:17" ht="39.450000000000003" customHeight="1" x14ac:dyDescent="0.3">
      <c r="A551" s="7">
        <v>9</v>
      </c>
      <c r="B551" s="21" t="s">
        <v>390</v>
      </c>
      <c r="C551" s="72" t="s">
        <v>391</v>
      </c>
      <c r="D551" s="73"/>
      <c r="E551" s="73"/>
      <c r="F551" s="23" t="s">
        <v>149</v>
      </c>
      <c r="G551" s="31">
        <v>6</v>
      </c>
      <c r="H551" s="32"/>
      <c r="I551" s="26"/>
      <c r="J551" s="27">
        <f>IF(AND(G551= "",H551= ""), 0, ROUND(ROUND(I551, 2) * ROUND(IF(H551="",G551,H551),  3), 2))</f>
        <v>0</v>
      </c>
      <c r="K551" s="7"/>
      <c r="M551" s="28">
        <v>8.5000000000000006E-2</v>
      </c>
      <c r="Q551" s="7">
        <v>623</v>
      </c>
    </row>
    <row r="552" spans="1:17" hidden="1" x14ac:dyDescent="0.3">
      <c r="A552" s="7" t="s">
        <v>76</v>
      </c>
    </row>
    <row r="553" spans="1:17" hidden="1" x14ac:dyDescent="0.3">
      <c r="A553" s="7" t="s">
        <v>53</v>
      </c>
    </row>
    <row r="554" spans="1:17" ht="15.75" customHeight="1" x14ac:dyDescent="0.3">
      <c r="A554" s="7">
        <v>4</v>
      </c>
      <c r="B554" s="16" t="s">
        <v>392</v>
      </c>
      <c r="C554" s="69" t="s">
        <v>393</v>
      </c>
      <c r="D554" s="69"/>
      <c r="E554" s="69"/>
      <c r="F554" s="18"/>
      <c r="G554" s="18"/>
      <c r="H554" s="18"/>
      <c r="I554" s="18"/>
      <c r="J554" s="18"/>
      <c r="K554" s="7"/>
    </row>
    <row r="555" spans="1:17" hidden="1" x14ac:dyDescent="0.3">
      <c r="A555" s="7" t="s">
        <v>56</v>
      </c>
    </row>
    <row r="556" spans="1:17" hidden="1" x14ac:dyDescent="0.3">
      <c r="A556" s="7" t="s">
        <v>63</v>
      </c>
    </row>
    <row r="557" spans="1:17" x14ac:dyDescent="0.3">
      <c r="A557" s="7">
        <v>9</v>
      </c>
      <c r="B557" s="21" t="s">
        <v>394</v>
      </c>
      <c r="C557" s="72" t="s">
        <v>395</v>
      </c>
      <c r="D557" s="73"/>
      <c r="E557" s="73"/>
      <c r="F557" s="23" t="s">
        <v>75</v>
      </c>
      <c r="G557" s="24">
        <v>1</v>
      </c>
      <c r="H557" s="25"/>
      <c r="I557" s="26"/>
      <c r="J557" s="27">
        <f>IF(AND(G557= "",H557= ""), 0, ROUND(ROUND(I557, 2) * ROUND(IF(H557="",G557,H557),  0), 2))</f>
        <v>0</v>
      </c>
      <c r="K557" s="7"/>
      <c r="M557" s="28">
        <v>8.5000000000000006E-2</v>
      </c>
      <c r="Q557" s="7">
        <v>623</v>
      </c>
    </row>
    <row r="558" spans="1:17" hidden="1" x14ac:dyDescent="0.3">
      <c r="A558" s="7" t="s">
        <v>76</v>
      </c>
    </row>
    <row r="559" spans="1:17" hidden="1" x14ac:dyDescent="0.3">
      <c r="A559" s="7" t="s">
        <v>53</v>
      </c>
    </row>
    <row r="560" spans="1:17" hidden="1" x14ac:dyDescent="0.3">
      <c r="A560" s="7" t="s">
        <v>41</v>
      </c>
    </row>
    <row r="561" spans="1:11" ht="18.600000000000001" customHeight="1" x14ac:dyDescent="0.3">
      <c r="A561" s="7">
        <v>3</v>
      </c>
      <c r="B561" s="16">
        <v>7</v>
      </c>
      <c r="C561" s="68" t="s">
        <v>396</v>
      </c>
      <c r="D561" s="68"/>
      <c r="E561" s="68"/>
      <c r="F561" s="17"/>
      <c r="G561" s="17"/>
      <c r="H561" s="17"/>
      <c r="I561" s="17"/>
      <c r="J561" s="17"/>
      <c r="K561" s="7"/>
    </row>
    <row r="562" spans="1:11" ht="15.75" customHeight="1" x14ac:dyDescent="0.3">
      <c r="A562" s="7">
        <v>4</v>
      </c>
      <c r="B562" s="16" t="s">
        <v>397</v>
      </c>
      <c r="C562" s="69" t="s">
        <v>398</v>
      </c>
      <c r="D562" s="69"/>
      <c r="E562" s="69"/>
      <c r="F562" s="18"/>
      <c r="G562" s="18"/>
      <c r="H562" s="18"/>
      <c r="I562" s="18"/>
      <c r="J562" s="18"/>
      <c r="K562" s="7"/>
    </row>
    <row r="563" spans="1:11" hidden="1" x14ac:dyDescent="0.3">
      <c r="A563" s="7" t="s">
        <v>56</v>
      </c>
    </row>
    <row r="564" spans="1:11" hidden="1" x14ac:dyDescent="0.3">
      <c r="A564" s="7" t="s">
        <v>56</v>
      </c>
    </row>
    <row r="565" spans="1:11" x14ac:dyDescent="0.3">
      <c r="A565" s="7">
        <v>8</v>
      </c>
      <c r="B565" s="21" t="s">
        <v>399</v>
      </c>
      <c r="C565" s="74" t="s">
        <v>172</v>
      </c>
      <c r="D565" s="74"/>
      <c r="E565" s="74"/>
      <c r="F565" s="22"/>
      <c r="G565" s="22"/>
      <c r="H565" s="22"/>
      <c r="I565" s="22"/>
      <c r="J565" s="22"/>
      <c r="K565" s="7"/>
    </row>
    <row r="566" spans="1:11" hidden="1" x14ac:dyDescent="0.3">
      <c r="A566" s="7" t="s">
        <v>82</v>
      </c>
    </row>
    <row r="567" spans="1:11" hidden="1" x14ac:dyDescent="0.3">
      <c r="A567" s="7" t="s">
        <v>53</v>
      </c>
    </row>
    <row r="568" spans="1:11" ht="36" customHeight="1" x14ac:dyDescent="0.3">
      <c r="A568" s="7">
        <v>4</v>
      </c>
      <c r="B568" s="16" t="s">
        <v>400</v>
      </c>
      <c r="C568" s="69" t="s">
        <v>401</v>
      </c>
      <c r="D568" s="69"/>
      <c r="E568" s="69"/>
      <c r="F568" s="18"/>
      <c r="G568" s="18"/>
      <c r="H568" s="18"/>
      <c r="I568" s="18"/>
      <c r="J568" s="18"/>
      <c r="K568" s="7"/>
    </row>
    <row r="569" spans="1:11" hidden="1" x14ac:dyDescent="0.3">
      <c r="A569" s="7" t="s">
        <v>56</v>
      </c>
    </row>
    <row r="570" spans="1:11" hidden="1" x14ac:dyDescent="0.3">
      <c r="A570" s="7" t="s">
        <v>63</v>
      </c>
    </row>
    <row r="571" spans="1:11" hidden="1" x14ac:dyDescent="0.3">
      <c r="A571" s="7" t="s">
        <v>53</v>
      </c>
    </row>
    <row r="572" spans="1:11" x14ac:dyDescent="0.3">
      <c r="A572" s="7">
        <v>4</v>
      </c>
      <c r="B572" s="16" t="s">
        <v>402</v>
      </c>
      <c r="C572" s="69" t="s">
        <v>403</v>
      </c>
      <c r="D572" s="69"/>
      <c r="E572" s="69"/>
      <c r="F572" s="18"/>
      <c r="G572" s="18"/>
      <c r="H572" s="18"/>
      <c r="I572" s="18"/>
      <c r="J572" s="18"/>
      <c r="K572" s="7"/>
    </row>
    <row r="573" spans="1:11" hidden="1" x14ac:dyDescent="0.3">
      <c r="A573" s="7" t="s">
        <v>56</v>
      </c>
    </row>
    <row r="574" spans="1:11" hidden="1" x14ac:dyDescent="0.3">
      <c r="A574" s="7" t="s">
        <v>56</v>
      </c>
    </row>
    <row r="575" spans="1:11" x14ac:dyDescent="0.3">
      <c r="A575" s="7">
        <v>8</v>
      </c>
      <c r="B575" s="21" t="s">
        <v>404</v>
      </c>
      <c r="C575" s="74" t="s">
        <v>172</v>
      </c>
      <c r="D575" s="74"/>
      <c r="E575" s="74"/>
      <c r="F575" s="22"/>
      <c r="G575" s="22"/>
      <c r="H575" s="22"/>
      <c r="I575" s="22"/>
      <c r="J575" s="22"/>
      <c r="K575" s="7"/>
    </row>
    <row r="576" spans="1:11" hidden="1" x14ac:dyDescent="0.3">
      <c r="A576" s="7" t="s">
        <v>82</v>
      </c>
    </row>
    <row r="577" spans="1:17" hidden="1" x14ac:dyDescent="0.3">
      <c r="A577" s="7" t="s">
        <v>53</v>
      </c>
    </row>
    <row r="578" spans="1:17" x14ac:dyDescent="0.3">
      <c r="A578" s="7">
        <v>4</v>
      </c>
      <c r="B578" s="16" t="s">
        <v>405</v>
      </c>
      <c r="C578" s="69" t="s">
        <v>406</v>
      </c>
      <c r="D578" s="69"/>
      <c r="E578" s="69"/>
      <c r="F578" s="18"/>
      <c r="G578" s="18"/>
      <c r="H578" s="18"/>
      <c r="I578" s="18"/>
      <c r="J578" s="18"/>
      <c r="K578" s="7"/>
    </row>
    <row r="579" spans="1:17" hidden="1" x14ac:dyDescent="0.3">
      <c r="A579" s="7" t="s">
        <v>56</v>
      </c>
    </row>
    <row r="580" spans="1:17" hidden="1" x14ac:dyDescent="0.3">
      <c r="A580" s="7" t="s">
        <v>56</v>
      </c>
    </row>
    <row r="581" spans="1:17" hidden="1" x14ac:dyDescent="0.3">
      <c r="A581" s="7" t="s">
        <v>63</v>
      </c>
    </row>
    <row r="582" spans="1:17" x14ac:dyDescent="0.3">
      <c r="A582" s="7">
        <v>9</v>
      </c>
      <c r="B582" s="21" t="s">
        <v>407</v>
      </c>
      <c r="C582" s="72" t="s">
        <v>408</v>
      </c>
      <c r="D582" s="73"/>
      <c r="E582" s="73"/>
      <c r="F582" s="23" t="s">
        <v>133</v>
      </c>
      <c r="G582" s="29">
        <v>135</v>
      </c>
      <c r="H582" s="30"/>
      <c r="I582" s="26"/>
      <c r="J582" s="27">
        <f>IF(AND(G582= "",H582= ""), 0, ROUND(ROUND(I582, 2) * ROUND(IF(H582="",G582,H582),  2), 2))</f>
        <v>0</v>
      </c>
      <c r="K582" s="7"/>
      <c r="M582" s="28">
        <v>8.5000000000000006E-2</v>
      </c>
      <c r="Q582" s="7">
        <v>623</v>
      </c>
    </row>
    <row r="583" spans="1:17" hidden="1" x14ac:dyDescent="0.3">
      <c r="A583" s="7" t="s">
        <v>76</v>
      </c>
    </row>
    <row r="584" spans="1:17" hidden="1" x14ac:dyDescent="0.3">
      <c r="A584" s="7" t="s">
        <v>53</v>
      </c>
    </row>
    <row r="585" spans="1:17" x14ac:dyDescent="0.3">
      <c r="A585" s="7">
        <v>4</v>
      </c>
      <c r="B585" s="16" t="s">
        <v>409</v>
      </c>
      <c r="C585" s="69" t="s">
        <v>410</v>
      </c>
      <c r="D585" s="69"/>
      <c r="E585" s="69"/>
      <c r="F585" s="18"/>
      <c r="G585" s="18"/>
      <c r="H585" s="18"/>
      <c r="I585" s="18"/>
      <c r="J585" s="18"/>
      <c r="K585" s="7"/>
    </row>
    <row r="586" spans="1:17" hidden="1" x14ac:dyDescent="0.3">
      <c r="A586" s="7" t="s">
        <v>56</v>
      </c>
    </row>
    <row r="587" spans="1:17" hidden="1" x14ac:dyDescent="0.3">
      <c r="A587" s="7" t="s">
        <v>63</v>
      </c>
    </row>
    <row r="588" spans="1:17" x14ac:dyDescent="0.3">
      <c r="A588" s="7">
        <v>9</v>
      </c>
      <c r="B588" s="21" t="s">
        <v>411</v>
      </c>
      <c r="C588" s="72" t="s">
        <v>412</v>
      </c>
      <c r="D588" s="73"/>
      <c r="E588" s="73"/>
      <c r="F588" s="23" t="s">
        <v>149</v>
      </c>
      <c r="G588" s="31">
        <v>63</v>
      </c>
      <c r="H588" s="32"/>
      <c r="I588" s="26"/>
      <c r="J588" s="27">
        <f>IF(AND(G588= "",H588= ""), 0, ROUND(ROUND(I588, 2) * ROUND(IF(H588="",G588,H588),  3), 2))</f>
        <v>0</v>
      </c>
      <c r="K588" s="7"/>
      <c r="M588" s="28">
        <v>8.5000000000000006E-2</v>
      </c>
      <c r="Q588" s="7">
        <v>623</v>
      </c>
    </row>
    <row r="589" spans="1:17" hidden="1" x14ac:dyDescent="0.3">
      <c r="A589" s="7" t="s">
        <v>76</v>
      </c>
    </row>
    <row r="590" spans="1:17" x14ac:dyDescent="0.3">
      <c r="A590" s="7">
        <v>9</v>
      </c>
      <c r="B590" s="21" t="s">
        <v>413</v>
      </c>
      <c r="C590" s="72" t="s">
        <v>414</v>
      </c>
      <c r="D590" s="73"/>
      <c r="E590" s="73"/>
      <c r="F590" s="23" t="s">
        <v>11</v>
      </c>
      <c r="G590" s="29">
        <v>370</v>
      </c>
      <c r="H590" s="30"/>
      <c r="I590" s="26"/>
      <c r="J590" s="27">
        <f>IF(AND(G590= "",H590= ""), 0, ROUND(ROUND(I590, 2) * ROUND(IF(H590="",G590,H590),  2), 2))</f>
        <v>0</v>
      </c>
      <c r="K590" s="7"/>
      <c r="M590" s="28">
        <v>8.5000000000000006E-2</v>
      </c>
      <c r="Q590" s="7">
        <v>623</v>
      </c>
    </row>
    <row r="591" spans="1:17" hidden="1" x14ac:dyDescent="0.3">
      <c r="A591" s="7" t="s">
        <v>76</v>
      </c>
    </row>
    <row r="592" spans="1:17" hidden="1" x14ac:dyDescent="0.3">
      <c r="A592" s="7" t="s">
        <v>53</v>
      </c>
    </row>
    <row r="593" spans="1:17" x14ac:dyDescent="0.3">
      <c r="A593" s="7">
        <v>4</v>
      </c>
      <c r="B593" s="16" t="s">
        <v>415</v>
      </c>
      <c r="C593" s="69" t="s">
        <v>416</v>
      </c>
      <c r="D593" s="69"/>
      <c r="E593" s="69"/>
      <c r="F593" s="18"/>
      <c r="G593" s="18"/>
      <c r="H593" s="18"/>
      <c r="I593" s="18"/>
      <c r="J593" s="18"/>
      <c r="K593" s="7"/>
    </row>
    <row r="594" spans="1:17" hidden="1" x14ac:dyDescent="0.3">
      <c r="A594" s="7" t="s">
        <v>56</v>
      </c>
    </row>
    <row r="595" spans="1:17" hidden="1" x14ac:dyDescent="0.3">
      <c r="A595" s="7" t="s">
        <v>63</v>
      </c>
    </row>
    <row r="596" spans="1:17" x14ac:dyDescent="0.3">
      <c r="A596" s="7">
        <v>9</v>
      </c>
      <c r="B596" s="21" t="s">
        <v>417</v>
      </c>
      <c r="C596" s="72" t="s">
        <v>418</v>
      </c>
      <c r="D596" s="73"/>
      <c r="E596" s="73"/>
      <c r="F596" s="23" t="s">
        <v>149</v>
      </c>
      <c r="G596" s="31">
        <v>5</v>
      </c>
      <c r="H596" s="32"/>
      <c r="I596" s="26"/>
      <c r="J596" s="27">
        <f>IF(AND(G596= "",H596= ""), 0, ROUND(ROUND(I596, 2) * ROUND(IF(H596="",G596,H596),  3), 2))</f>
        <v>0</v>
      </c>
      <c r="K596" s="7"/>
      <c r="M596" s="28">
        <v>8.5000000000000006E-2</v>
      </c>
      <c r="Q596" s="7">
        <v>623</v>
      </c>
    </row>
    <row r="597" spans="1:17" hidden="1" x14ac:dyDescent="0.3">
      <c r="A597" s="7" t="s">
        <v>76</v>
      </c>
    </row>
    <row r="598" spans="1:17" ht="39.450000000000003" customHeight="1" x14ac:dyDescent="0.3">
      <c r="A598" s="7">
        <v>9</v>
      </c>
      <c r="B598" s="21" t="s">
        <v>419</v>
      </c>
      <c r="C598" s="72" t="s">
        <v>420</v>
      </c>
      <c r="D598" s="73"/>
      <c r="E598" s="73"/>
      <c r="F598" s="23" t="s">
        <v>11</v>
      </c>
      <c r="G598" s="29">
        <v>30</v>
      </c>
      <c r="H598" s="30"/>
      <c r="I598" s="26"/>
      <c r="J598" s="27">
        <f>IF(AND(G598= "",H598= ""), 0, ROUND(ROUND(I598, 2) * ROUND(IF(H598="",G598,H598),  2), 2))</f>
        <v>0</v>
      </c>
      <c r="K598" s="7"/>
      <c r="M598" s="28">
        <v>8.5000000000000006E-2</v>
      </c>
      <c r="Q598" s="7">
        <v>623</v>
      </c>
    </row>
    <row r="599" spans="1:17" hidden="1" x14ac:dyDescent="0.3">
      <c r="A599" s="7" t="s">
        <v>76</v>
      </c>
    </row>
    <row r="600" spans="1:17" ht="51.75" customHeight="1" x14ac:dyDescent="0.3">
      <c r="A600" s="7">
        <v>9</v>
      </c>
      <c r="B600" s="21" t="s">
        <v>421</v>
      </c>
      <c r="C600" s="72" t="s">
        <v>422</v>
      </c>
      <c r="D600" s="73"/>
      <c r="E600" s="73"/>
      <c r="F600" s="23" t="s">
        <v>133</v>
      </c>
      <c r="G600" s="29">
        <v>5</v>
      </c>
      <c r="H600" s="30"/>
      <c r="I600" s="26"/>
      <c r="J600" s="27">
        <f>IF(AND(G600= "",H600= ""), 0, ROUND(ROUND(I600, 2) * ROUND(IF(H600="",G600,H600),  2), 2))</f>
        <v>0</v>
      </c>
      <c r="K600" s="7"/>
      <c r="M600" s="28">
        <v>8.5000000000000006E-2</v>
      </c>
      <c r="Q600" s="7">
        <v>623</v>
      </c>
    </row>
    <row r="601" spans="1:17" hidden="1" x14ac:dyDescent="0.3">
      <c r="A601" s="7" t="s">
        <v>76</v>
      </c>
    </row>
    <row r="602" spans="1:17" hidden="1" x14ac:dyDescent="0.3">
      <c r="A602" s="7" t="s">
        <v>53</v>
      </c>
    </row>
    <row r="603" spans="1:17" x14ac:dyDescent="0.3">
      <c r="A603" s="7">
        <v>4</v>
      </c>
      <c r="B603" s="16" t="s">
        <v>423</v>
      </c>
      <c r="C603" s="69" t="s">
        <v>424</v>
      </c>
      <c r="D603" s="69"/>
      <c r="E603" s="69"/>
      <c r="F603" s="18"/>
      <c r="G603" s="18"/>
      <c r="H603" s="18"/>
      <c r="I603" s="18"/>
      <c r="J603" s="18"/>
      <c r="K603" s="7"/>
    </row>
    <row r="604" spans="1:17" hidden="1" x14ac:dyDescent="0.3">
      <c r="A604" s="7" t="s">
        <v>56</v>
      </c>
    </row>
    <row r="605" spans="1:17" hidden="1" x14ac:dyDescent="0.3">
      <c r="A605" s="7" t="s">
        <v>63</v>
      </c>
    </row>
    <row r="606" spans="1:17" x14ac:dyDescent="0.3">
      <c r="A606" s="7">
        <v>9</v>
      </c>
      <c r="B606" s="21" t="s">
        <v>425</v>
      </c>
      <c r="C606" s="72" t="s">
        <v>426</v>
      </c>
      <c r="D606" s="73"/>
      <c r="E606" s="73"/>
      <c r="F606" s="23" t="s">
        <v>149</v>
      </c>
      <c r="G606" s="31">
        <v>15</v>
      </c>
      <c r="H606" s="32"/>
      <c r="I606" s="26"/>
      <c r="J606" s="27">
        <f>IF(AND(G606= "",H606= ""), 0, ROUND(ROUND(I606, 2) * ROUND(IF(H606="",G606,H606),  3), 2))</f>
        <v>0</v>
      </c>
      <c r="K606" s="7"/>
      <c r="M606" s="28">
        <v>8.5000000000000006E-2</v>
      </c>
      <c r="Q606" s="7">
        <v>623</v>
      </c>
    </row>
    <row r="607" spans="1:17" hidden="1" x14ac:dyDescent="0.3">
      <c r="A607" s="7" t="s">
        <v>76</v>
      </c>
    </row>
    <row r="608" spans="1:17" ht="39.450000000000003" customHeight="1" x14ac:dyDescent="0.3">
      <c r="A608" s="7">
        <v>9</v>
      </c>
      <c r="B608" s="21" t="s">
        <v>427</v>
      </c>
      <c r="C608" s="72" t="s">
        <v>428</v>
      </c>
      <c r="D608" s="73"/>
      <c r="E608" s="73"/>
      <c r="F608" s="23" t="s">
        <v>11</v>
      </c>
      <c r="G608" s="29">
        <v>95</v>
      </c>
      <c r="H608" s="30"/>
      <c r="I608" s="26"/>
      <c r="J608" s="27">
        <f>IF(AND(G608= "",H608= ""), 0, ROUND(ROUND(I608, 2) * ROUND(IF(H608="",G608,H608),  2), 2))</f>
        <v>0</v>
      </c>
      <c r="K608" s="7"/>
      <c r="M608" s="28">
        <v>8.5000000000000006E-2</v>
      </c>
      <c r="Q608" s="7">
        <v>623</v>
      </c>
    </row>
    <row r="609" spans="1:17" hidden="1" x14ac:dyDescent="0.3">
      <c r="A609" s="7" t="s">
        <v>76</v>
      </c>
    </row>
    <row r="610" spans="1:17" hidden="1" x14ac:dyDescent="0.3">
      <c r="A610" s="7" t="s">
        <v>53</v>
      </c>
    </row>
    <row r="611" spans="1:17" x14ac:dyDescent="0.3">
      <c r="A611" s="7">
        <v>4</v>
      </c>
      <c r="B611" s="16" t="s">
        <v>429</v>
      </c>
      <c r="C611" s="69" t="s">
        <v>430</v>
      </c>
      <c r="D611" s="69"/>
      <c r="E611" s="69"/>
      <c r="F611" s="18"/>
      <c r="G611" s="18"/>
      <c r="H611" s="18"/>
      <c r="I611" s="18"/>
      <c r="J611" s="18"/>
      <c r="K611" s="7"/>
    </row>
    <row r="612" spans="1:17" hidden="1" x14ac:dyDescent="0.3">
      <c r="A612" s="7" t="s">
        <v>56</v>
      </c>
    </row>
    <row r="613" spans="1:17" hidden="1" x14ac:dyDescent="0.3">
      <c r="A613" s="7" t="s">
        <v>63</v>
      </c>
    </row>
    <row r="614" spans="1:17" x14ac:dyDescent="0.3">
      <c r="A614" s="7">
        <v>9</v>
      </c>
      <c r="B614" s="21" t="s">
        <v>431</v>
      </c>
      <c r="C614" s="72" t="s">
        <v>418</v>
      </c>
      <c r="D614" s="73"/>
      <c r="E614" s="73"/>
      <c r="F614" s="23" t="s">
        <v>149</v>
      </c>
      <c r="G614" s="31">
        <v>5</v>
      </c>
      <c r="H614" s="32"/>
      <c r="I614" s="26"/>
      <c r="J614" s="27">
        <f>IF(AND(G614= "",H614= ""), 0, ROUND(ROUND(I614, 2) * ROUND(IF(H614="",G614,H614),  3), 2))</f>
        <v>0</v>
      </c>
      <c r="K614" s="7"/>
      <c r="M614" s="28">
        <v>8.5000000000000006E-2</v>
      </c>
      <c r="Q614" s="7">
        <v>623</v>
      </c>
    </row>
    <row r="615" spans="1:17" hidden="1" x14ac:dyDescent="0.3">
      <c r="A615" s="7" t="s">
        <v>76</v>
      </c>
    </row>
    <row r="616" spans="1:17" x14ac:dyDescent="0.3">
      <c r="A616" s="7">
        <v>9</v>
      </c>
      <c r="B616" s="21" t="s">
        <v>432</v>
      </c>
      <c r="C616" s="72" t="s">
        <v>433</v>
      </c>
      <c r="D616" s="73"/>
      <c r="E616" s="73"/>
      <c r="F616" s="23" t="s">
        <v>11</v>
      </c>
      <c r="G616" s="29">
        <v>25</v>
      </c>
      <c r="H616" s="30"/>
      <c r="I616" s="26"/>
      <c r="J616" s="27">
        <f>IF(AND(G616= "",H616= ""), 0, ROUND(ROUND(I616, 2) * ROUND(IF(H616="",G616,H616),  2), 2))</f>
        <v>0</v>
      </c>
      <c r="K616" s="7"/>
      <c r="M616" s="28">
        <v>8.5000000000000006E-2</v>
      </c>
      <c r="Q616" s="7">
        <v>623</v>
      </c>
    </row>
    <row r="617" spans="1:17" hidden="1" x14ac:dyDescent="0.3">
      <c r="A617" s="7" t="s">
        <v>76</v>
      </c>
    </row>
    <row r="618" spans="1:17" hidden="1" x14ac:dyDescent="0.3">
      <c r="A618" s="7" t="s">
        <v>53</v>
      </c>
    </row>
    <row r="619" spans="1:17" hidden="1" x14ac:dyDescent="0.3">
      <c r="A619" s="7" t="s">
        <v>41</v>
      </c>
    </row>
    <row r="620" spans="1:17" ht="18.600000000000001" customHeight="1" x14ac:dyDescent="0.3">
      <c r="A620" s="7">
        <v>3</v>
      </c>
      <c r="B620" s="16">
        <v>8</v>
      </c>
      <c r="C620" s="68" t="s">
        <v>434</v>
      </c>
      <c r="D620" s="68"/>
      <c r="E620" s="68"/>
      <c r="F620" s="17"/>
      <c r="G620" s="17"/>
      <c r="H620" s="17"/>
      <c r="I620" s="17"/>
      <c r="J620" s="17"/>
      <c r="K620" s="7"/>
    </row>
    <row r="621" spans="1:17" ht="29.4" customHeight="1" x14ac:dyDescent="0.3">
      <c r="A621" s="7">
        <v>4</v>
      </c>
      <c r="B621" s="16" t="s">
        <v>435</v>
      </c>
      <c r="C621" s="69" t="s">
        <v>436</v>
      </c>
      <c r="D621" s="69"/>
      <c r="E621" s="69"/>
      <c r="F621" s="18"/>
      <c r="G621" s="18"/>
      <c r="H621" s="18"/>
      <c r="I621" s="18"/>
      <c r="J621" s="18"/>
      <c r="K621" s="7"/>
    </row>
    <row r="622" spans="1:17" hidden="1" x14ac:dyDescent="0.3">
      <c r="A622" s="7" t="s">
        <v>56</v>
      </c>
    </row>
    <row r="623" spans="1:17" hidden="1" x14ac:dyDescent="0.3">
      <c r="A623" s="33" t="s">
        <v>324</v>
      </c>
    </row>
    <row r="624" spans="1:17" hidden="1" x14ac:dyDescent="0.3">
      <c r="A624" s="7" t="s">
        <v>63</v>
      </c>
    </row>
    <row r="625" spans="1:17" x14ac:dyDescent="0.3">
      <c r="A625" s="7">
        <v>9</v>
      </c>
      <c r="B625" s="21" t="s">
        <v>437</v>
      </c>
      <c r="C625" s="72" t="s">
        <v>438</v>
      </c>
      <c r="D625" s="73"/>
      <c r="E625" s="73"/>
      <c r="F625" s="23" t="s">
        <v>133</v>
      </c>
      <c r="G625" s="29">
        <v>3</v>
      </c>
      <c r="H625" s="30"/>
      <c r="I625" s="26"/>
      <c r="J625" s="27">
        <f>IF(AND(G625= "",H625= ""), 0, ROUND(ROUND(I625, 2) * ROUND(IF(H625="",G625,H625),  2), 2))</f>
        <v>0</v>
      </c>
      <c r="K625" s="7"/>
      <c r="M625" s="28">
        <v>8.5000000000000006E-2</v>
      </c>
      <c r="Q625" s="7">
        <v>623</v>
      </c>
    </row>
    <row r="626" spans="1:17" hidden="1" x14ac:dyDescent="0.3">
      <c r="A626" s="7" t="s">
        <v>76</v>
      </c>
    </row>
    <row r="627" spans="1:17" hidden="1" x14ac:dyDescent="0.3">
      <c r="A627" s="7" t="s">
        <v>53</v>
      </c>
    </row>
    <row r="628" spans="1:17" hidden="1" x14ac:dyDescent="0.3">
      <c r="A628" s="7" t="s">
        <v>41</v>
      </c>
    </row>
    <row r="629" spans="1:17" ht="18.600000000000001" customHeight="1" x14ac:dyDescent="0.3">
      <c r="A629" s="7">
        <v>3</v>
      </c>
      <c r="B629" s="16">
        <v>9</v>
      </c>
      <c r="C629" s="68" t="s">
        <v>439</v>
      </c>
      <c r="D629" s="68"/>
      <c r="E629" s="68"/>
      <c r="F629" s="17"/>
      <c r="G629" s="17"/>
      <c r="H629" s="17"/>
      <c r="I629" s="17"/>
      <c r="J629" s="17"/>
      <c r="K629" s="7"/>
    </row>
    <row r="630" spans="1:17" hidden="1" x14ac:dyDescent="0.3">
      <c r="A630" s="7" t="s">
        <v>40</v>
      </c>
    </row>
    <row r="631" spans="1:17" x14ac:dyDescent="0.3">
      <c r="A631" s="7">
        <v>4</v>
      </c>
      <c r="B631" s="16" t="s">
        <v>440</v>
      </c>
      <c r="C631" s="69" t="s">
        <v>441</v>
      </c>
      <c r="D631" s="69"/>
      <c r="E631" s="69"/>
      <c r="F631" s="18"/>
      <c r="G631" s="18"/>
      <c r="H631" s="18"/>
      <c r="I631" s="18"/>
      <c r="J631" s="18"/>
      <c r="K631" s="7"/>
    </row>
    <row r="632" spans="1:17" ht="16.95" customHeight="1" x14ac:dyDescent="0.3">
      <c r="A632" s="7">
        <v>5</v>
      </c>
      <c r="B632" s="16" t="s">
        <v>442</v>
      </c>
      <c r="C632" s="70" t="s">
        <v>443</v>
      </c>
      <c r="D632" s="70"/>
      <c r="E632" s="70"/>
      <c r="F632" s="19"/>
      <c r="G632" s="19"/>
      <c r="H632" s="19"/>
      <c r="I632" s="19"/>
      <c r="J632" s="19"/>
      <c r="K632" s="7"/>
    </row>
    <row r="633" spans="1:17" hidden="1" x14ac:dyDescent="0.3">
      <c r="A633" s="7" t="s">
        <v>47</v>
      </c>
    </row>
    <row r="634" spans="1:17" hidden="1" x14ac:dyDescent="0.3">
      <c r="A634" s="7" t="s">
        <v>102</v>
      </c>
    </row>
    <row r="635" spans="1:17" x14ac:dyDescent="0.3">
      <c r="A635" s="7">
        <v>9</v>
      </c>
      <c r="B635" s="21" t="s">
        <v>444</v>
      </c>
      <c r="C635" s="72" t="s">
        <v>445</v>
      </c>
      <c r="D635" s="73"/>
      <c r="E635" s="73"/>
      <c r="F635" s="23" t="s">
        <v>133</v>
      </c>
      <c r="G635" s="29">
        <v>17</v>
      </c>
      <c r="H635" s="30"/>
      <c r="I635" s="26"/>
      <c r="J635" s="27">
        <f>IF(AND(G635= "",H635= ""), 0, ROUND(ROUND(I635, 2) * ROUND(IF(H635="",G635,H635),  2), 2))</f>
        <v>0</v>
      </c>
      <c r="K635" s="7"/>
      <c r="M635" s="28">
        <v>8.5000000000000006E-2</v>
      </c>
      <c r="Q635" s="7">
        <v>623</v>
      </c>
    </row>
    <row r="636" spans="1:17" hidden="1" x14ac:dyDescent="0.3">
      <c r="A636" s="7" t="s">
        <v>76</v>
      </c>
    </row>
    <row r="637" spans="1:17" x14ac:dyDescent="0.3">
      <c r="A637" s="7">
        <v>9</v>
      </c>
      <c r="B637" s="21" t="s">
        <v>446</v>
      </c>
      <c r="C637" s="72" t="s">
        <v>447</v>
      </c>
      <c r="D637" s="73"/>
      <c r="E637" s="73"/>
      <c r="F637" s="23" t="s">
        <v>12</v>
      </c>
      <c r="G637" s="24">
        <v>2</v>
      </c>
      <c r="H637" s="25"/>
      <c r="I637" s="26"/>
      <c r="J637" s="27">
        <f>IF(AND(G637= "",H637= ""), 0, ROUND(ROUND(I637, 2) * ROUND(IF(H637="",G637,H637),  0), 2))</f>
        <v>0</v>
      </c>
      <c r="K637" s="7"/>
      <c r="M637" s="28">
        <v>8.5000000000000006E-2</v>
      </c>
      <c r="Q637" s="7">
        <v>623</v>
      </c>
    </row>
    <row r="638" spans="1:17" hidden="1" x14ac:dyDescent="0.3">
      <c r="A638" s="7" t="s">
        <v>76</v>
      </c>
    </row>
    <row r="639" spans="1:17" x14ac:dyDescent="0.3">
      <c r="A639" s="7">
        <v>9</v>
      </c>
      <c r="B639" s="21" t="s">
        <v>448</v>
      </c>
      <c r="C639" s="72" t="s">
        <v>449</v>
      </c>
      <c r="D639" s="73"/>
      <c r="E639" s="73"/>
      <c r="F639" s="23" t="s">
        <v>11</v>
      </c>
      <c r="G639" s="29">
        <v>21</v>
      </c>
      <c r="H639" s="30"/>
      <c r="I639" s="26"/>
      <c r="J639" s="27">
        <f>IF(AND(G639= "",H639= ""), 0, ROUND(ROUND(I639, 2) * ROUND(IF(H639="",G639,H639),  2), 2))</f>
        <v>0</v>
      </c>
      <c r="K639" s="7"/>
      <c r="M639" s="28">
        <v>8.5000000000000006E-2</v>
      </c>
      <c r="Q639" s="7">
        <v>623</v>
      </c>
    </row>
    <row r="640" spans="1:17" hidden="1" x14ac:dyDescent="0.3">
      <c r="A640" s="7" t="s">
        <v>76</v>
      </c>
    </row>
    <row r="641" spans="1:17" x14ac:dyDescent="0.3">
      <c r="A641" s="7">
        <v>9</v>
      </c>
      <c r="B641" s="21" t="s">
        <v>450</v>
      </c>
      <c r="C641" s="72" t="s">
        <v>451</v>
      </c>
      <c r="D641" s="73"/>
      <c r="E641" s="73"/>
      <c r="F641" s="23" t="s">
        <v>75</v>
      </c>
      <c r="G641" s="24">
        <v>1</v>
      </c>
      <c r="H641" s="25"/>
      <c r="I641" s="26"/>
      <c r="J641" s="27">
        <f>IF(AND(G641= "",H641= ""), 0, ROUND(ROUND(I641, 2) * ROUND(IF(H641="",G641,H641),  0), 2))</f>
        <v>0</v>
      </c>
      <c r="K641" s="7"/>
      <c r="M641" s="28">
        <v>8.5000000000000006E-2</v>
      </c>
      <c r="Q641" s="7">
        <v>623</v>
      </c>
    </row>
    <row r="642" spans="1:17" hidden="1" x14ac:dyDescent="0.3">
      <c r="A642" s="7" t="s">
        <v>76</v>
      </c>
    </row>
    <row r="643" spans="1:17" x14ac:dyDescent="0.3">
      <c r="A643" s="7">
        <v>9</v>
      </c>
      <c r="B643" s="21" t="s">
        <v>452</v>
      </c>
      <c r="C643" s="72" t="s">
        <v>453</v>
      </c>
      <c r="D643" s="73"/>
      <c r="E643" s="73"/>
      <c r="F643" s="23" t="s">
        <v>12</v>
      </c>
      <c r="G643" s="24">
        <v>1</v>
      </c>
      <c r="H643" s="25"/>
      <c r="I643" s="26"/>
      <c r="J643" s="27">
        <f>IF(AND(G643= "",H643= ""), 0, ROUND(ROUND(I643, 2) * ROUND(IF(H643="",G643,H643),  0), 2))</f>
        <v>0</v>
      </c>
      <c r="K643" s="7"/>
      <c r="M643" s="28">
        <v>8.5000000000000006E-2</v>
      </c>
      <c r="Q643" s="7">
        <v>623</v>
      </c>
    </row>
    <row r="644" spans="1:17" hidden="1" x14ac:dyDescent="0.3">
      <c r="A644" s="7" t="s">
        <v>76</v>
      </c>
    </row>
    <row r="645" spans="1:17" x14ac:dyDescent="0.3">
      <c r="A645" s="7">
        <v>9</v>
      </c>
      <c r="B645" s="21" t="s">
        <v>454</v>
      </c>
      <c r="C645" s="72" t="s">
        <v>455</v>
      </c>
      <c r="D645" s="73"/>
      <c r="E645" s="73"/>
      <c r="F645" s="23" t="s">
        <v>12</v>
      </c>
      <c r="G645" s="24">
        <v>3</v>
      </c>
      <c r="H645" s="25"/>
      <c r="I645" s="26"/>
      <c r="J645" s="27">
        <f>IF(AND(G645= "",H645= ""), 0, ROUND(ROUND(I645, 2) * ROUND(IF(H645="",G645,H645),  0), 2))</f>
        <v>0</v>
      </c>
      <c r="K645" s="7"/>
      <c r="M645" s="28">
        <v>8.5000000000000006E-2</v>
      </c>
      <c r="Q645" s="7">
        <v>623</v>
      </c>
    </row>
    <row r="646" spans="1:17" hidden="1" x14ac:dyDescent="0.3">
      <c r="A646" s="7" t="s">
        <v>76</v>
      </c>
    </row>
    <row r="647" spans="1:17" x14ac:dyDescent="0.3">
      <c r="A647" s="7">
        <v>9</v>
      </c>
      <c r="B647" s="21" t="s">
        <v>456</v>
      </c>
      <c r="C647" s="72" t="s">
        <v>457</v>
      </c>
      <c r="D647" s="73"/>
      <c r="E647" s="73"/>
      <c r="F647" s="23" t="s">
        <v>133</v>
      </c>
      <c r="G647" s="29">
        <v>5</v>
      </c>
      <c r="H647" s="30"/>
      <c r="I647" s="26"/>
      <c r="J647" s="27">
        <f>IF(AND(G647= "",H647= ""), 0, ROUND(ROUND(I647, 2) * ROUND(IF(H647="",G647,H647),  2), 2))</f>
        <v>0</v>
      </c>
      <c r="K647" s="7"/>
      <c r="M647" s="28">
        <v>8.5000000000000006E-2</v>
      </c>
      <c r="Q647" s="7">
        <v>623</v>
      </c>
    </row>
    <row r="648" spans="1:17" hidden="1" x14ac:dyDescent="0.3">
      <c r="A648" s="7" t="s">
        <v>76</v>
      </c>
    </row>
    <row r="649" spans="1:17" hidden="1" x14ac:dyDescent="0.3">
      <c r="A649" s="7" t="s">
        <v>48</v>
      </c>
    </row>
    <row r="650" spans="1:17" ht="33.75" customHeight="1" x14ac:dyDescent="0.3">
      <c r="A650" s="7">
        <v>5</v>
      </c>
      <c r="B650" s="16" t="s">
        <v>458</v>
      </c>
      <c r="C650" s="70" t="s">
        <v>459</v>
      </c>
      <c r="D650" s="70"/>
      <c r="E650" s="70"/>
      <c r="F650" s="19"/>
      <c r="G650" s="19"/>
      <c r="H650" s="19"/>
      <c r="I650" s="19"/>
      <c r="J650" s="19"/>
      <c r="K650" s="7"/>
    </row>
    <row r="651" spans="1:17" hidden="1" x14ac:dyDescent="0.3">
      <c r="A651" s="7" t="s">
        <v>47</v>
      </c>
    </row>
    <row r="652" spans="1:17" hidden="1" x14ac:dyDescent="0.3">
      <c r="A652" s="7" t="s">
        <v>102</v>
      </c>
    </row>
    <row r="653" spans="1:17" x14ac:dyDescent="0.3">
      <c r="A653" s="7">
        <v>9</v>
      </c>
      <c r="B653" s="21" t="s">
        <v>460</v>
      </c>
      <c r="C653" s="72" t="s">
        <v>461</v>
      </c>
      <c r="D653" s="73"/>
      <c r="E653" s="73"/>
      <c r="F653" s="23" t="s">
        <v>133</v>
      </c>
      <c r="G653" s="29">
        <v>25</v>
      </c>
      <c r="H653" s="30"/>
      <c r="I653" s="26"/>
      <c r="J653" s="27">
        <f>IF(AND(G653= "",H653= ""), 0, ROUND(ROUND(I653, 2) * ROUND(IF(H653="",G653,H653),  2), 2))</f>
        <v>0</v>
      </c>
      <c r="K653" s="7"/>
      <c r="M653" s="28">
        <v>8.5000000000000006E-2</v>
      </c>
      <c r="Q653" s="7">
        <v>623</v>
      </c>
    </row>
    <row r="654" spans="1:17" hidden="1" x14ac:dyDescent="0.3">
      <c r="A654" s="7" t="s">
        <v>76</v>
      </c>
    </row>
    <row r="655" spans="1:17" hidden="1" x14ac:dyDescent="0.3">
      <c r="A655" s="7" t="s">
        <v>48</v>
      </c>
    </row>
    <row r="656" spans="1:17" hidden="1" x14ac:dyDescent="0.3">
      <c r="A656" s="7" t="s">
        <v>53</v>
      </c>
    </row>
    <row r="657" spans="1:17" x14ac:dyDescent="0.3">
      <c r="A657" s="7">
        <v>4</v>
      </c>
      <c r="B657" s="16" t="s">
        <v>462</v>
      </c>
      <c r="C657" s="69" t="s">
        <v>463</v>
      </c>
      <c r="D657" s="69"/>
      <c r="E657" s="69"/>
      <c r="F657" s="18"/>
      <c r="G657" s="18"/>
      <c r="H657" s="18"/>
      <c r="I657" s="18"/>
      <c r="J657" s="18"/>
      <c r="K657" s="7"/>
    </row>
    <row r="658" spans="1:17" ht="16.95" customHeight="1" x14ac:dyDescent="0.3">
      <c r="A658" s="7">
        <v>5</v>
      </c>
      <c r="B658" s="16" t="s">
        <v>464</v>
      </c>
      <c r="C658" s="70" t="s">
        <v>465</v>
      </c>
      <c r="D658" s="70"/>
      <c r="E658" s="70"/>
      <c r="F658" s="19"/>
      <c r="G658" s="19"/>
      <c r="H658" s="19"/>
      <c r="I658" s="19"/>
      <c r="J658" s="19"/>
      <c r="K658" s="7"/>
    </row>
    <row r="659" spans="1:17" hidden="1" x14ac:dyDescent="0.3">
      <c r="A659" s="7" t="s">
        <v>47</v>
      </c>
    </row>
    <row r="660" spans="1:17" hidden="1" x14ac:dyDescent="0.3">
      <c r="A660" s="7" t="s">
        <v>102</v>
      </c>
    </row>
    <row r="661" spans="1:17" ht="27.15" customHeight="1" x14ac:dyDescent="0.3">
      <c r="A661" s="7">
        <v>9</v>
      </c>
      <c r="B661" s="21" t="s">
        <v>466</v>
      </c>
      <c r="C661" s="72" t="s">
        <v>467</v>
      </c>
      <c r="D661" s="73"/>
      <c r="E661" s="73"/>
      <c r="F661" s="23" t="s">
        <v>12</v>
      </c>
      <c r="G661" s="24">
        <v>1</v>
      </c>
      <c r="H661" s="25"/>
      <c r="I661" s="26"/>
      <c r="J661" s="27">
        <f>IF(AND(G661= "",H661= ""), 0, ROUND(ROUND(I661, 2) * ROUND(IF(H661="",G661,H661),  0), 2))</f>
        <v>0</v>
      </c>
      <c r="K661" s="7"/>
      <c r="M661" s="28">
        <v>8.5000000000000006E-2</v>
      </c>
      <c r="Q661" s="7">
        <v>623</v>
      </c>
    </row>
    <row r="662" spans="1:17" hidden="1" x14ac:dyDescent="0.3">
      <c r="A662" s="7" t="s">
        <v>76</v>
      </c>
    </row>
    <row r="663" spans="1:17" ht="27.15" customHeight="1" x14ac:dyDescent="0.3">
      <c r="A663" s="7">
        <v>9</v>
      </c>
      <c r="B663" s="21" t="s">
        <v>468</v>
      </c>
      <c r="C663" s="72" t="s">
        <v>469</v>
      </c>
      <c r="D663" s="73"/>
      <c r="E663" s="73"/>
      <c r="F663" s="23" t="s">
        <v>12</v>
      </c>
      <c r="G663" s="24">
        <v>2</v>
      </c>
      <c r="H663" s="25"/>
      <c r="I663" s="26"/>
      <c r="J663" s="27">
        <f>IF(AND(G663= "",H663= ""), 0, ROUND(ROUND(I663, 2) * ROUND(IF(H663="",G663,H663),  0), 2))</f>
        <v>0</v>
      </c>
      <c r="K663" s="7"/>
      <c r="M663" s="28">
        <v>8.5000000000000006E-2</v>
      </c>
      <c r="Q663" s="7">
        <v>623</v>
      </c>
    </row>
    <row r="664" spans="1:17" hidden="1" x14ac:dyDescent="0.3">
      <c r="A664" s="7" t="s">
        <v>76</v>
      </c>
    </row>
    <row r="665" spans="1:17" hidden="1" x14ac:dyDescent="0.3">
      <c r="A665" s="7" t="s">
        <v>48</v>
      </c>
    </row>
    <row r="666" spans="1:17" hidden="1" x14ac:dyDescent="0.3">
      <c r="A666" s="7" t="s">
        <v>53</v>
      </c>
    </row>
    <row r="667" spans="1:17" hidden="1" x14ac:dyDescent="0.3">
      <c r="A667" s="7" t="s">
        <v>41</v>
      </c>
    </row>
    <row r="668" spans="1:17" ht="18.600000000000001" customHeight="1" x14ac:dyDescent="0.3">
      <c r="A668" s="7">
        <v>3</v>
      </c>
      <c r="B668" s="16">
        <v>10</v>
      </c>
      <c r="C668" s="68" t="s">
        <v>470</v>
      </c>
      <c r="D668" s="68"/>
      <c r="E668" s="68"/>
      <c r="F668" s="17"/>
      <c r="G668" s="17"/>
      <c r="H668" s="17"/>
      <c r="I668" s="17"/>
      <c r="J668" s="17"/>
      <c r="K668" s="7"/>
    </row>
    <row r="669" spans="1:17" ht="36" customHeight="1" x14ac:dyDescent="0.3">
      <c r="A669" s="7">
        <v>4</v>
      </c>
      <c r="B669" s="16" t="s">
        <v>471</v>
      </c>
      <c r="C669" s="69" t="s">
        <v>472</v>
      </c>
      <c r="D669" s="69"/>
      <c r="E669" s="69"/>
      <c r="F669" s="18"/>
      <c r="G669" s="18"/>
      <c r="H669" s="18"/>
      <c r="I669" s="18"/>
      <c r="J669" s="18"/>
      <c r="K669" s="7"/>
    </row>
    <row r="670" spans="1:17" hidden="1" x14ac:dyDescent="0.3">
      <c r="A670" s="7" t="s">
        <v>56</v>
      </c>
    </row>
    <row r="671" spans="1:17" hidden="1" x14ac:dyDescent="0.3">
      <c r="A671" s="33" t="s">
        <v>324</v>
      </c>
    </row>
    <row r="672" spans="1:17" hidden="1" x14ac:dyDescent="0.3">
      <c r="A672" s="7" t="s">
        <v>63</v>
      </c>
    </row>
    <row r="673" spans="1:17" ht="27.15" customHeight="1" x14ac:dyDescent="0.3">
      <c r="A673" s="7">
        <v>9</v>
      </c>
      <c r="B673" s="21" t="s">
        <v>473</v>
      </c>
      <c r="C673" s="72" t="s">
        <v>474</v>
      </c>
      <c r="D673" s="73"/>
      <c r="E673" s="73"/>
      <c r="F673" s="23" t="s">
        <v>133</v>
      </c>
      <c r="G673" s="29">
        <v>3</v>
      </c>
      <c r="H673" s="30"/>
      <c r="I673" s="26"/>
      <c r="J673" s="27">
        <f>IF(AND(G673= "",H673= ""), 0, ROUND(ROUND(I673, 2) * ROUND(IF(H673="",G673,H673),  2), 2))</f>
        <v>0</v>
      </c>
      <c r="K673" s="7"/>
      <c r="M673" s="28">
        <v>8.5000000000000006E-2</v>
      </c>
      <c r="Q673" s="7">
        <v>623</v>
      </c>
    </row>
    <row r="674" spans="1:17" hidden="1" x14ac:dyDescent="0.3">
      <c r="A674" s="7" t="s">
        <v>76</v>
      </c>
    </row>
    <row r="675" spans="1:17" hidden="1" x14ac:dyDescent="0.3">
      <c r="A675" s="7" t="s">
        <v>53</v>
      </c>
    </row>
    <row r="676" spans="1:17" hidden="1" x14ac:dyDescent="0.3">
      <c r="A676" s="7" t="s">
        <v>41</v>
      </c>
    </row>
    <row r="677" spans="1:17" ht="18.600000000000001" customHeight="1" x14ac:dyDescent="0.3">
      <c r="A677" s="7">
        <v>3</v>
      </c>
      <c r="B677" s="16">
        <v>11</v>
      </c>
      <c r="C677" s="68" t="s">
        <v>475</v>
      </c>
      <c r="D677" s="68"/>
      <c r="E677" s="68"/>
      <c r="F677" s="17"/>
      <c r="G677" s="17"/>
      <c r="H677" s="17"/>
      <c r="I677" s="17"/>
      <c r="J677" s="17"/>
      <c r="K677" s="7"/>
    </row>
    <row r="678" spans="1:17" x14ac:dyDescent="0.3">
      <c r="A678" s="7">
        <v>4</v>
      </c>
      <c r="B678" s="16" t="s">
        <v>476</v>
      </c>
      <c r="C678" s="69" t="s">
        <v>477</v>
      </c>
      <c r="D678" s="69"/>
      <c r="E678" s="69"/>
      <c r="F678" s="18"/>
      <c r="G678" s="18"/>
      <c r="H678" s="18"/>
      <c r="I678" s="18"/>
      <c r="J678" s="18"/>
      <c r="K678" s="7"/>
    </row>
    <row r="679" spans="1:17" hidden="1" x14ac:dyDescent="0.3">
      <c r="A679" s="7" t="s">
        <v>56</v>
      </c>
    </row>
    <row r="680" spans="1:17" hidden="1" x14ac:dyDescent="0.3">
      <c r="A680" s="7" t="s">
        <v>63</v>
      </c>
    </row>
    <row r="681" spans="1:17" x14ac:dyDescent="0.3">
      <c r="A681" s="7">
        <v>9</v>
      </c>
      <c r="B681" s="21" t="s">
        <v>478</v>
      </c>
      <c r="C681" s="72" t="s">
        <v>479</v>
      </c>
      <c r="D681" s="73"/>
      <c r="E681" s="73"/>
      <c r="F681" s="23" t="s">
        <v>11</v>
      </c>
      <c r="G681" s="29">
        <v>1000</v>
      </c>
      <c r="H681" s="30"/>
      <c r="I681" s="26"/>
      <c r="J681" s="27">
        <f>IF(AND(G681= "",H681= ""), 0, ROUND(ROUND(I681, 2) * ROUND(IF(H681="",G681,H681),  2), 2))</f>
        <v>0</v>
      </c>
      <c r="K681" s="7"/>
      <c r="M681" s="28">
        <v>8.5000000000000006E-2</v>
      </c>
      <c r="Q681" s="7">
        <v>623</v>
      </c>
    </row>
    <row r="682" spans="1:17" hidden="1" x14ac:dyDescent="0.3">
      <c r="A682" s="7" t="s">
        <v>76</v>
      </c>
    </row>
    <row r="683" spans="1:17" x14ac:dyDescent="0.3">
      <c r="A683" s="7">
        <v>9</v>
      </c>
      <c r="B683" s="21" t="s">
        <v>480</v>
      </c>
      <c r="C683" s="72" t="s">
        <v>481</v>
      </c>
      <c r="D683" s="73"/>
      <c r="E683" s="73"/>
      <c r="F683" s="23" t="s">
        <v>11</v>
      </c>
      <c r="G683" s="29">
        <v>100</v>
      </c>
      <c r="H683" s="30"/>
      <c r="I683" s="26"/>
      <c r="J683" s="27">
        <f>IF(AND(G683= "",H683= ""), 0, ROUND(ROUND(I683, 2) * ROUND(IF(H683="",G683,H683),  2), 2))</f>
        <v>0</v>
      </c>
      <c r="K683" s="7"/>
      <c r="M683" s="28">
        <v>8.5000000000000006E-2</v>
      </c>
      <c r="Q683" s="7">
        <v>623</v>
      </c>
    </row>
    <row r="684" spans="1:17" hidden="1" x14ac:dyDescent="0.3">
      <c r="A684" s="7" t="s">
        <v>76</v>
      </c>
    </row>
    <row r="685" spans="1:17" hidden="1" x14ac:dyDescent="0.3">
      <c r="A685" s="7" t="s">
        <v>53</v>
      </c>
    </row>
    <row r="686" spans="1:17" hidden="1" x14ac:dyDescent="0.3">
      <c r="A686" s="7" t="s">
        <v>41</v>
      </c>
    </row>
    <row r="687" spans="1:17" ht="18.600000000000001" customHeight="1" x14ac:dyDescent="0.3">
      <c r="A687" s="7">
        <v>3</v>
      </c>
      <c r="B687" s="16">
        <v>12</v>
      </c>
      <c r="C687" s="68" t="s">
        <v>482</v>
      </c>
      <c r="D687" s="68"/>
      <c r="E687" s="68"/>
      <c r="F687" s="17"/>
      <c r="G687" s="17"/>
      <c r="H687" s="17"/>
      <c r="I687" s="17"/>
      <c r="J687" s="17"/>
      <c r="K687" s="7"/>
    </row>
    <row r="688" spans="1:17" x14ac:dyDescent="0.3">
      <c r="A688" s="7">
        <v>4</v>
      </c>
      <c r="B688" s="16" t="s">
        <v>483</v>
      </c>
      <c r="C688" s="69" t="s">
        <v>484</v>
      </c>
      <c r="D688" s="69"/>
      <c r="E688" s="69"/>
      <c r="F688" s="18"/>
      <c r="G688" s="18"/>
      <c r="H688" s="18"/>
      <c r="I688" s="18"/>
      <c r="J688" s="18"/>
      <c r="K688" s="7"/>
    </row>
    <row r="689" spans="1:17" hidden="1" x14ac:dyDescent="0.3">
      <c r="A689" s="7" t="s">
        <v>56</v>
      </c>
    </row>
    <row r="690" spans="1:17" hidden="1" x14ac:dyDescent="0.3">
      <c r="A690" s="7" t="s">
        <v>63</v>
      </c>
    </row>
    <row r="691" spans="1:17" ht="27.15" customHeight="1" x14ac:dyDescent="0.3">
      <c r="A691" s="7">
        <v>9</v>
      </c>
      <c r="B691" s="21" t="s">
        <v>485</v>
      </c>
      <c r="C691" s="72" t="s">
        <v>486</v>
      </c>
      <c r="D691" s="73"/>
      <c r="E691" s="73"/>
      <c r="F691" s="23" t="s">
        <v>105</v>
      </c>
      <c r="G691" s="24">
        <v>1</v>
      </c>
      <c r="H691" s="25"/>
      <c r="I691" s="26"/>
      <c r="J691" s="27">
        <f>IF(AND(G691= "",H691= ""), 0, ROUND(ROUND(I691, 2) * ROUND(IF(H691="",G691,H691),  0), 2))</f>
        <v>0</v>
      </c>
      <c r="K691" s="7"/>
      <c r="M691" s="28">
        <v>8.5000000000000006E-2</v>
      </c>
      <c r="Q691" s="7">
        <v>623</v>
      </c>
    </row>
    <row r="692" spans="1:17" hidden="1" x14ac:dyDescent="0.3">
      <c r="A692" s="7" t="s">
        <v>76</v>
      </c>
    </row>
    <row r="693" spans="1:17" hidden="1" x14ac:dyDescent="0.3">
      <c r="A693" s="7" t="s">
        <v>53</v>
      </c>
    </row>
    <row r="694" spans="1:17" x14ac:dyDescent="0.3">
      <c r="A694" s="7">
        <v>4</v>
      </c>
      <c r="B694" s="16" t="s">
        <v>487</v>
      </c>
      <c r="C694" s="69" t="s">
        <v>488</v>
      </c>
      <c r="D694" s="69"/>
      <c r="E694" s="69"/>
      <c r="F694" s="18"/>
      <c r="G694" s="18"/>
      <c r="H694" s="18"/>
      <c r="I694" s="18"/>
      <c r="J694" s="18"/>
      <c r="K694" s="7"/>
    </row>
    <row r="695" spans="1:17" hidden="1" x14ac:dyDescent="0.3">
      <c r="A695" s="7" t="s">
        <v>56</v>
      </c>
    </row>
    <row r="696" spans="1:17" hidden="1" x14ac:dyDescent="0.3">
      <c r="A696" s="7" t="s">
        <v>63</v>
      </c>
    </row>
    <row r="697" spans="1:17" x14ac:dyDescent="0.3">
      <c r="A697" s="7">
        <v>9</v>
      </c>
      <c r="B697" s="21" t="s">
        <v>489</v>
      </c>
      <c r="C697" s="72" t="s">
        <v>490</v>
      </c>
      <c r="D697" s="73"/>
      <c r="E697" s="73"/>
      <c r="F697" s="23" t="s">
        <v>105</v>
      </c>
      <c r="G697" s="24">
        <v>1</v>
      </c>
      <c r="H697" s="25"/>
      <c r="I697" s="26"/>
      <c r="J697" s="27">
        <f>IF(AND(G697= "",H697= ""), 0, ROUND(ROUND(I697, 2) * ROUND(IF(H697="",G697,H697),  0), 2))</f>
        <v>0</v>
      </c>
      <c r="K697" s="7"/>
      <c r="M697" s="28">
        <v>8.5000000000000006E-2</v>
      </c>
      <c r="Q697" s="7">
        <v>623</v>
      </c>
    </row>
    <row r="698" spans="1:17" hidden="1" x14ac:dyDescent="0.3">
      <c r="A698" s="7" t="s">
        <v>76</v>
      </c>
    </row>
    <row r="699" spans="1:17" hidden="1" x14ac:dyDescent="0.3">
      <c r="A699" s="7" t="s">
        <v>53</v>
      </c>
    </row>
    <row r="700" spans="1:17" ht="29.4" customHeight="1" x14ac:dyDescent="0.3">
      <c r="A700" s="7">
        <v>4</v>
      </c>
      <c r="B700" s="16" t="s">
        <v>491</v>
      </c>
      <c r="C700" s="69" t="s">
        <v>492</v>
      </c>
      <c r="D700" s="69"/>
      <c r="E700" s="69"/>
      <c r="F700" s="18"/>
      <c r="G700" s="18"/>
      <c r="H700" s="18"/>
      <c r="I700" s="18"/>
      <c r="J700" s="18"/>
      <c r="K700" s="7"/>
    </row>
    <row r="701" spans="1:17" hidden="1" x14ac:dyDescent="0.3">
      <c r="A701" s="7" t="s">
        <v>56</v>
      </c>
    </row>
    <row r="702" spans="1:17" hidden="1" x14ac:dyDescent="0.3">
      <c r="A702" s="7" t="s">
        <v>56</v>
      </c>
    </row>
    <row r="703" spans="1:17" hidden="1" x14ac:dyDescent="0.3">
      <c r="A703" s="7" t="s">
        <v>63</v>
      </c>
    </row>
    <row r="704" spans="1:17" x14ac:dyDescent="0.3">
      <c r="A704" s="7">
        <v>9</v>
      </c>
      <c r="B704" s="21" t="s">
        <v>493</v>
      </c>
      <c r="C704" s="72" t="s">
        <v>490</v>
      </c>
      <c r="D704" s="73"/>
      <c r="E704" s="73"/>
      <c r="F704" s="23" t="s">
        <v>105</v>
      </c>
      <c r="G704" s="24">
        <v>1</v>
      </c>
      <c r="H704" s="25"/>
      <c r="I704" s="26"/>
      <c r="J704" s="27">
        <f>IF(AND(G704= "",H704= ""), 0, ROUND(ROUND(I704, 2) * ROUND(IF(H704="",G704,H704),  0), 2))</f>
        <v>0</v>
      </c>
      <c r="K704" s="7"/>
      <c r="M704" s="28">
        <v>8.5000000000000006E-2</v>
      </c>
      <c r="Q704" s="7">
        <v>623</v>
      </c>
    </row>
    <row r="705" spans="1:10" hidden="1" x14ac:dyDescent="0.3">
      <c r="A705" s="7" t="s">
        <v>76</v>
      </c>
    </row>
    <row r="706" spans="1:10" hidden="1" x14ac:dyDescent="0.3">
      <c r="A706" s="7" t="s">
        <v>53</v>
      </c>
    </row>
    <row r="707" spans="1:10" hidden="1" x14ac:dyDescent="0.3">
      <c r="A707" s="7" t="s">
        <v>41</v>
      </c>
    </row>
    <row r="708" spans="1:10" ht="37.200000000000003" customHeight="1" x14ac:dyDescent="0.3">
      <c r="B708" s="3"/>
      <c r="C708" s="75" t="s">
        <v>494</v>
      </c>
      <c r="D708" s="75"/>
      <c r="E708" s="75"/>
      <c r="F708" s="75"/>
      <c r="G708" s="75"/>
      <c r="H708" s="75"/>
      <c r="I708" s="75"/>
      <c r="J708" s="75"/>
    </row>
    <row r="710" spans="1:10" ht="15.6" x14ac:dyDescent="0.3">
      <c r="C710" s="76" t="s">
        <v>495</v>
      </c>
      <c r="D710" s="76"/>
      <c r="E710" s="76"/>
      <c r="F710" s="76"/>
      <c r="G710" s="76"/>
      <c r="H710" s="76"/>
      <c r="I710" s="76"/>
      <c r="J710" s="76"/>
    </row>
    <row r="711" spans="1:10" ht="16.95" customHeight="1" x14ac:dyDescent="0.3">
      <c r="C711" s="78" t="s">
        <v>496</v>
      </c>
      <c r="D711" s="79"/>
      <c r="E711" s="79"/>
      <c r="F711" s="77">
        <f>0</f>
        <v>0</v>
      </c>
      <c r="G711" s="77"/>
      <c r="H711" s="77"/>
      <c r="I711" s="77"/>
      <c r="J711" s="77"/>
    </row>
    <row r="712" spans="1:10" ht="16.95" customHeight="1" x14ac:dyDescent="0.3">
      <c r="C712" s="78" t="s">
        <v>497</v>
      </c>
      <c r="D712" s="79"/>
      <c r="E712" s="79"/>
      <c r="F712" s="77">
        <f>SUMIF(K48:K141, "", J48:J141)</f>
        <v>0</v>
      </c>
      <c r="G712" s="77"/>
      <c r="H712" s="77"/>
      <c r="I712" s="77"/>
      <c r="J712" s="77"/>
    </row>
    <row r="713" spans="1:10" x14ac:dyDescent="0.3">
      <c r="C713" s="82" t="s">
        <v>498</v>
      </c>
      <c r="D713" s="83"/>
      <c r="E713" s="83"/>
      <c r="F713" s="80">
        <f>0</f>
        <v>0</v>
      </c>
      <c r="G713" s="81"/>
      <c r="H713" s="81"/>
      <c r="I713" s="81"/>
      <c r="J713" s="81"/>
    </row>
    <row r="714" spans="1:10" x14ac:dyDescent="0.3">
      <c r="C714" s="82" t="s">
        <v>499</v>
      </c>
      <c r="D714" s="83"/>
      <c r="E714" s="83"/>
      <c r="F714" s="80">
        <f>0</f>
        <v>0</v>
      </c>
      <c r="G714" s="81"/>
      <c r="H714" s="81"/>
      <c r="I714" s="81"/>
      <c r="J714" s="81"/>
    </row>
    <row r="715" spans="1:10" ht="26.7" customHeight="1" x14ac:dyDescent="0.3">
      <c r="C715" s="82" t="s">
        <v>500</v>
      </c>
      <c r="D715" s="83"/>
      <c r="E715" s="83"/>
      <c r="F715" s="80">
        <f>0</f>
        <v>0</v>
      </c>
      <c r="G715" s="81"/>
      <c r="H715" s="81"/>
      <c r="I715" s="81"/>
      <c r="J715" s="81"/>
    </row>
    <row r="716" spans="1:10" ht="62.25" customHeight="1" x14ac:dyDescent="0.3">
      <c r="C716" s="82" t="s">
        <v>501</v>
      </c>
      <c r="D716" s="83"/>
      <c r="E716" s="83"/>
      <c r="F716" s="80">
        <f>0</f>
        <v>0</v>
      </c>
      <c r="G716" s="81"/>
      <c r="H716" s="81"/>
      <c r="I716" s="81"/>
      <c r="J716" s="81"/>
    </row>
    <row r="717" spans="1:10" ht="26.7" customHeight="1" x14ac:dyDescent="0.3">
      <c r="C717" s="82" t="s">
        <v>502</v>
      </c>
      <c r="D717" s="83"/>
      <c r="E717" s="83"/>
      <c r="F717" s="80">
        <f>0</f>
        <v>0</v>
      </c>
      <c r="G717" s="81"/>
      <c r="H717" s="81"/>
      <c r="I717" s="81"/>
      <c r="J717" s="81"/>
    </row>
    <row r="718" spans="1:10" ht="28.8" customHeight="1" x14ac:dyDescent="0.3">
      <c r="C718" s="82" t="s">
        <v>503</v>
      </c>
      <c r="D718" s="83"/>
      <c r="E718" s="83"/>
      <c r="F718" s="80">
        <f>0</f>
        <v>0</v>
      </c>
      <c r="G718" s="81"/>
      <c r="H718" s="81"/>
      <c r="I718" s="81"/>
      <c r="J718" s="81"/>
    </row>
    <row r="719" spans="1:10" x14ac:dyDescent="0.3">
      <c r="C719" s="82" t="s">
        <v>504</v>
      </c>
      <c r="D719" s="83"/>
      <c r="E719" s="83"/>
      <c r="F719" s="80">
        <f>0</f>
        <v>0</v>
      </c>
      <c r="G719" s="81"/>
      <c r="H719" s="81"/>
      <c r="I719" s="81"/>
      <c r="J719" s="81"/>
    </row>
    <row r="720" spans="1:10" x14ac:dyDescent="0.3">
      <c r="C720" s="82" t="s">
        <v>505</v>
      </c>
      <c r="D720" s="83"/>
      <c r="E720" s="83"/>
      <c r="F720" s="80">
        <f>SUMIF(K48:K48, "", J48:J48)</f>
        <v>0</v>
      </c>
      <c r="G720" s="81"/>
      <c r="H720" s="81"/>
      <c r="I720" s="81"/>
      <c r="J720" s="81"/>
    </row>
    <row r="721" spans="3:10" x14ac:dyDescent="0.3">
      <c r="C721" s="82" t="s">
        <v>506</v>
      </c>
      <c r="D721" s="83"/>
      <c r="E721" s="83"/>
      <c r="F721" s="80">
        <f>0</f>
        <v>0</v>
      </c>
      <c r="G721" s="81"/>
      <c r="H721" s="81"/>
      <c r="I721" s="81"/>
      <c r="J721" s="81"/>
    </row>
    <row r="722" spans="3:10" ht="28.8" customHeight="1" x14ac:dyDescent="0.3">
      <c r="C722" s="82" t="s">
        <v>507</v>
      </c>
      <c r="D722" s="83"/>
      <c r="E722" s="83"/>
      <c r="F722" s="80">
        <f>SUMIF(K79:K79, "", J79:J79)</f>
        <v>0</v>
      </c>
      <c r="G722" s="81"/>
      <c r="H722" s="81"/>
      <c r="I722" s="81"/>
      <c r="J722" s="81"/>
    </row>
    <row r="723" spans="3:10" x14ac:dyDescent="0.3">
      <c r="C723" s="82" t="s">
        <v>508</v>
      </c>
      <c r="D723" s="83"/>
      <c r="E723" s="83"/>
      <c r="F723" s="80">
        <f>SUMIF(K86:K88, "", J86:J88)</f>
        <v>0</v>
      </c>
      <c r="G723" s="81"/>
      <c r="H723" s="81"/>
      <c r="I723" s="81"/>
      <c r="J723" s="81"/>
    </row>
    <row r="724" spans="3:10" ht="30.75" customHeight="1" x14ac:dyDescent="0.3">
      <c r="C724" s="82" t="s">
        <v>509</v>
      </c>
      <c r="D724" s="83"/>
      <c r="E724" s="83"/>
      <c r="F724" s="80">
        <f>SUMIF(K104:K141, "", J104:J141)</f>
        <v>0</v>
      </c>
      <c r="G724" s="81"/>
      <c r="H724" s="81"/>
      <c r="I724" s="81"/>
      <c r="J724" s="81"/>
    </row>
    <row r="725" spans="3:10" ht="16.95" customHeight="1" x14ac:dyDescent="0.3">
      <c r="C725" s="78" t="s">
        <v>510</v>
      </c>
      <c r="D725" s="79"/>
      <c r="E725" s="79"/>
      <c r="F725" s="77">
        <f>SUMIF(K153:K183, "", J153:J183)</f>
        <v>0</v>
      </c>
      <c r="G725" s="77"/>
      <c r="H725" s="77"/>
      <c r="I725" s="77"/>
      <c r="J725" s="77"/>
    </row>
    <row r="726" spans="3:10" x14ac:dyDescent="0.3">
      <c r="C726" s="82" t="s">
        <v>511</v>
      </c>
      <c r="D726" s="83"/>
      <c r="E726" s="83"/>
      <c r="F726" s="80">
        <f>0</f>
        <v>0</v>
      </c>
      <c r="G726" s="81"/>
      <c r="H726" s="81"/>
      <c r="I726" s="81"/>
      <c r="J726" s="81"/>
    </row>
    <row r="727" spans="3:10" x14ac:dyDescent="0.3">
      <c r="C727" s="82" t="s">
        <v>512</v>
      </c>
      <c r="D727" s="83"/>
      <c r="E727" s="83"/>
      <c r="F727" s="80">
        <f>SUMIF(K153:K153, "", J153:J153)</f>
        <v>0</v>
      </c>
      <c r="G727" s="81"/>
      <c r="H727" s="81"/>
      <c r="I727" s="81"/>
      <c r="J727" s="81"/>
    </row>
    <row r="728" spans="3:10" ht="26.7" customHeight="1" x14ac:dyDescent="0.3">
      <c r="C728" s="82" t="s">
        <v>513</v>
      </c>
      <c r="D728" s="83"/>
      <c r="E728" s="83"/>
      <c r="F728" s="80">
        <f>SUMIF(K163:K165, "", J163:J165)</f>
        <v>0</v>
      </c>
      <c r="G728" s="81"/>
      <c r="H728" s="81"/>
      <c r="I728" s="81"/>
      <c r="J728" s="81"/>
    </row>
    <row r="729" spans="3:10" ht="26.7" customHeight="1" x14ac:dyDescent="0.3">
      <c r="C729" s="82" t="s">
        <v>514</v>
      </c>
      <c r="D729" s="83"/>
      <c r="E729" s="83"/>
      <c r="F729" s="80">
        <f>SUMIF(K174:K183, "", J174:J183)</f>
        <v>0</v>
      </c>
      <c r="G729" s="81"/>
      <c r="H729" s="81"/>
      <c r="I729" s="81"/>
      <c r="J729" s="81"/>
    </row>
    <row r="730" spans="3:10" ht="33.75" customHeight="1" x14ac:dyDescent="0.3">
      <c r="C730" s="78" t="s">
        <v>515</v>
      </c>
      <c r="D730" s="79"/>
      <c r="E730" s="79"/>
      <c r="F730" s="77">
        <f>SUMIF(K198:K493, "", J198:J493)</f>
        <v>0</v>
      </c>
      <c r="G730" s="77"/>
      <c r="H730" s="77"/>
      <c r="I730" s="77"/>
      <c r="J730" s="77"/>
    </row>
    <row r="731" spans="3:10" x14ac:dyDescent="0.3">
      <c r="C731" s="82" t="s">
        <v>516</v>
      </c>
      <c r="D731" s="83"/>
      <c r="E731" s="83"/>
      <c r="F731" s="80">
        <f>0</f>
        <v>0</v>
      </c>
      <c r="G731" s="81"/>
      <c r="H731" s="81"/>
      <c r="I731" s="81"/>
      <c r="J731" s="81"/>
    </row>
    <row r="732" spans="3:10" x14ac:dyDescent="0.3">
      <c r="C732" s="82" t="s">
        <v>517</v>
      </c>
      <c r="D732" s="83"/>
      <c r="E732" s="83"/>
      <c r="F732" s="80">
        <f>SUMIF(K198:K198, "", J198:J198)</f>
        <v>0</v>
      </c>
      <c r="G732" s="81"/>
      <c r="H732" s="81"/>
      <c r="I732" s="81"/>
      <c r="J732" s="81"/>
    </row>
    <row r="733" spans="3:10" ht="28.8" customHeight="1" x14ac:dyDescent="0.3">
      <c r="C733" s="82" t="s">
        <v>518</v>
      </c>
      <c r="D733" s="83"/>
      <c r="E733" s="83"/>
      <c r="F733" s="80">
        <f>SUMIF(K205:K218, "", J205:J218)</f>
        <v>0</v>
      </c>
      <c r="G733" s="81"/>
      <c r="H733" s="81"/>
      <c r="I733" s="81"/>
      <c r="J733" s="81"/>
    </row>
    <row r="734" spans="3:10" ht="26.7" customHeight="1" x14ac:dyDescent="0.3">
      <c r="C734" s="82" t="s">
        <v>519</v>
      </c>
      <c r="D734" s="83"/>
      <c r="E734" s="83"/>
      <c r="F734" s="80">
        <f>0</f>
        <v>0</v>
      </c>
      <c r="G734" s="81"/>
      <c r="H734" s="81"/>
      <c r="I734" s="81"/>
      <c r="J734" s="81"/>
    </row>
    <row r="735" spans="3:10" ht="26.7" customHeight="1" x14ac:dyDescent="0.3">
      <c r="C735" s="82" t="s">
        <v>520</v>
      </c>
      <c r="D735" s="83"/>
      <c r="E735" s="83"/>
      <c r="F735" s="80">
        <f>SUMIF(K232:K275, "", J232:J275)</f>
        <v>0</v>
      </c>
      <c r="G735" s="81"/>
      <c r="H735" s="81"/>
      <c r="I735" s="81"/>
      <c r="J735" s="81"/>
    </row>
    <row r="736" spans="3:10" ht="26.7" customHeight="1" x14ac:dyDescent="0.3">
      <c r="C736" s="82" t="s">
        <v>521</v>
      </c>
      <c r="D736" s="83"/>
      <c r="E736" s="83"/>
      <c r="F736" s="80">
        <f>SUMIF(K283:K315, "", J283:J315)</f>
        <v>0</v>
      </c>
      <c r="G736" s="81"/>
      <c r="H736" s="81"/>
      <c r="I736" s="81"/>
      <c r="J736" s="81"/>
    </row>
    <row r="737" spans="3:10" x14ac:dyDescent="0.3">
      <c r="C737" s="82" t="s">
        <v>522</v>
      </c>
      <c r="D737" s="83"/>
      <c r="E737" s="83"/>
      <c r="F737" s="80">
        <f>SUMIF(K329:K340, "", J329:J340)</f>
        <v>0</v>
      </c>
      <c r="G737" s="81"/>
      <c r="H737" s="81"/>
      <c r="I737" s="81"/>
      <c r="J737" s="81"/>
    </row>
    <row r="738" spans="3:10" x14ac:dyDescent="0.3">
      <c r="C738" s="82" t="s">
        <v>523</v>
      </c>
      <c r="D738" s="83"/>
      <c r="E738" s="83"/>
      <c r="F738" s="80">
        <f>SUMIF(K355:K361, "", J355:J361)</f>
        <v>0</v>
      </c>
      <c r="G738" s="81"/>
      <c r="H738" s="81"/>
      <c r="I738" s="81"/>
      <c r="J738" s="81"/>
    </row>
    <row r="739" spans="3:10" x14ac:dyDescent="0.3">
      <c r="C739" s="82" t="s">
        <v>524</v>
      </c>
      <c r="D739" s="83"/>
      <c r="E739" s="83"/>
      <c r="F739" s="80">
        <f>SUMIF(K375:K398, "", J375:J398)</f>
        <v>0</v>
      </c>
      <c r="G739" s="81"/>
      <c r="H739" s="81"/>
      <c r="I739" s="81"/>
      <c r="J739" s="81"/>
    </row>
    <row r="740" spans="3:10" x14ac:dyDescent="0.3">
      <c r="C740" s="82" t="s">
        <v>525</v>
      </c>
      <c r="D740" s="83"/>
      <c r="E740" s="83"/>
      <c r="F740" s="80">
        <f>SUMIF(K419:K438, "", J419:J438)</f>
        <v>0</v>
      </c>
      <c r="G740" s="81"/>
      <c r="H740" s="81"/>
      <c r="I740" s="81"/>
      <c r="J740" s="81"/>
    </row>
    <row r="741" spans="3:10" x14ac:dyDescent="0.3">
      <c r="C741" s="82" t="s">
        <v>526</v>
      </c>
      <c r="D741" s="83"/>
      <c r="E741" s="83"/>
      <c r="F741" s="80">
        <f>0</f>
        <v>0</v>
      </c>
      <c r="G741" s="81"/>
      <c r="H741" s="81"/>
      <c r="I741" s="81"/>
      <c r="J741" s="81"/>
    </row>
    <row r="742" spans="3:10" x14ac:dyDescent="0.3">
      <c r="C742" s="82" t="s">
        <v>527</v>
      </c>
      <c r="D742" s="83"/>
      <c r="E742" s="83"/>
      <c r="F742" s="80">
        <f>SUMIF(K456:K493, "", J456:J493)</f>
        <v>0</v>
      </c>
      <c r="G742" s="81"/>
      <c r="H742" s="81"/>
      <c r="I742" s="81"/>
      <c r="J742" s="81"/>
    </row>
    <row r="743" spans="3:10" ht="33.75" customHeight="1" x14ac:dyDescent="0.3">
      <c r="C743" s="78" t="s">
        <v>528</v>
      </c>
      <c r="D743" s="79"/>
      <c r="E743" s="79"/>
      <c r="F743" s="77">
        <f>SUMIF(K532:K557, "", J532:J557)</f>
        <v>0</v>
      </c>
      <c r="G743" s="77"/>
      <c r="H743" s="77"/>
      <c r="I743" s="77"/>
      <c r="J743" s="77"/>
    </row>
    <row r="744" spans="3:10" ht="32.700000000000003" customHeight="1" x14ac:dyDescent="0.3">
      <c r="C744" s="82" t="s">
        <v>529</v>
      </c>
      <c r="D744" s="83"/>
      <c r="E744" s="83"/>
      <c r="F744" s="80">
        <f>0</f>
        <v>0</v>
      </c>
      <c r="G744" s="81"/>
      <c r="H744" s="81"/>
      <c r="I744" s="81"/>
      <c r="J744" s="81"/>
    </row>
    <row r="745" spans="3:10" x14ac:dyDescent="0.3">
      <c r="C745" s="82" t="s">
        <v>530</v>
      </c>
      <c r="D745" s="83"/>
      <c r="E745" s="83"/>
      <c r="F745" s="80">
        <f>SUMIF(K532:K532, "", J532:J532)</f>
        <v>0</v>
      </c>
      <c r="G745" s="81"/>
      <c r="H745" s="81"/>
      <c r="I745" s="81"/>
      <c r="J745" s="81"/>
    </row>
    <row r="746" spans="3:10" x14ac:dyDescent="0.3">
      <c r="C746" s="82" t="s">
        <v>531</v>
      </c>
      <c r="D746" s="83"/>
      <c r="E746" s="83"/>
      <c r="F746" s="80">
        <f>SUMIF(K539:K551, "", J539:J551)</f>
        <v>0</v>
      </c>
      <c r="G746" s="81"/>
      <c r="H746" s="81"/>
      <c r="I746" s="81"/>
      <c r="J746" s="81"/>
    </row>
    <row r="747" spans="3:10" x14ac:dyDescent="0.3">
      <c r="C747" s="82" t="s">
        <v>532</v>
      </c>
      <c r="D747" s="83"/>
      <c r="E747" s="83"/>
      <c r="F747" s="80">
        <f>SUMIF(K557:K557, "", J557:J557)</f>
        <v>0</v>
      </c>
      <c r="G747" s="81"/>
      <c r="H747" s="81"/>
      <c r="I747" s="81"/>
      <c r="J747" s="81"/>
    </row>
    <row r="748" spans="3:10" ht="16.95" customHeight="1" x14ac:dyDescent="0.3">
      <c r="C748" s="78" t="s">
        <v>533</v>
      </c>
      <c r="D748" s="79"/>
      <c r="E748" s="79"/>
      <c r="F748" s="77">
        <f>SUMIF(K582:K616, "", J582:J616)</f>
        <v>0</v>
      </c>
      <c r="G748" s="77"/>
      <c r="H748" s="77"/>
      <c r="I748" s="77"/>
      <c r="J748" s="77"/>
    </row>
    <row r="749" spans="3:10" x14ac:dyDescent="0.3">
      <c r="C749" s="82" t="s">
        <v>534</v>
      </c>
      <c r="D749" s="83"/>
      <c r="E749" s="83"/>
      <c r="F749" s="80">
        <f>0</f>
        <v>0</v>
      </c>
      <c r="G749" s="81"/>
      <c r="H749" s="81"/>
      <c r="I749" s="81"/>
      <c r="J749" s="81"/>
    </row>
    <row r="750" spans="3:10" ht="32.700000000000003" customHeight="1" x14ac:dyDescent="0.3">
      <c r="C750" s="82" t="s">
        <v>535</v>
      </c>
      <c r="D750" s="83"/>
      <c r="E750" s="83"/>
      <c r="F750" s="80">
        <f>0</f>
        <v>0</v>
      </c>
      <c r="G750" s="81"/>
      <c r="H750" s="81"/>
      <c r="I750" s="81"/>
      <c r="J750" s="81"/>
    </row>
    <row r="751" spans="3:10" x14ac:dyDescent="0.3">
      <c r="C751" s="82" t="s">
        <v>536</v>
      </c>
      <c r="D751" s="83"/>
      <c r="E751" s="83"/>
      <c r="F751" s="80">
        <f>0</f>
        <v>0</v>
      </c>
      <c r="G751" s="81"/>
      <c r="H751" s="81"/>
      <c r="I751" s="81"/>
      <c r="J751" s="81"/>
    </row>
    <row r="752" spans="3:10" x14ac:dyDescent="0.3">
      <c r="C752" s="82" t="s">
        <v>537</v>
      </c>
      <c r="D752" s="83"/>
      <c r="E752" s="83"/>
      <c r="F752" s="80">
        <f>SUMIF(K582:K582, "", J582:J582)</f>
        <v>0</v>
      </c>
      <c r="G752" s="81"/>
      <c r="H752" s="81"/>
      <c r="I752" s="81"/>
      <c r="J752" s="81"/>
    </row>
    <row r="753" spans="3:10" x14ac:dyDescent="0.3">
      <c r="C753" s="82" t="s">
        <v>538</v>
      </c>
      <c r="D753" s="83"/>
      <c r="E753" s="83"/>
      <c r="F753" s="80">
        <f>SUMIF(K588:K590, "", J588:J590)</f>
        <v>0</v>
      </c>
      <c r="G753" s="81"/>
      <c r="H753" s="81"/>
      <c r="I753" s="81"/>
      <c r="J753" s="81"/>
    </row>
    <row r="754" spans="3:10" x14ac:dyDescent="0.3">
      <c r="C754" s="82" t="s">
        <v>539</v>
      </c>
      <c r="D754" s="83"/>
      <c r="E754" s="83"/>
      <c r="F754" s="80">
        <f>SUMIF(K596:K600, "", J596:J600)</f>
        <v>0</v>
      </c>
      <c r="G754" s="81"/>
      <c r="H754" s="81"/>
      <c r="I754" s="81"/>
      <c r="J754" s="81"/>
    </row>
    <row r="755" spans="3:10" ht="26.7" customHeight="1" x14ac:dyDescent="0.3">
      <c r="C755" s="82" t="s">
        <v>540</v>
      </c>
      <c r="D755" s="83"/>
      <c r="E755" s="83"/>
      <c r="F755" s="80">
        <f>SUMIF(K606:K608, "", J606:J608)</f>
        <v>0</v>
      </c>
      <c r="G755" s="81"/>
      <c r="H755" s="81"/>
      <c r="I755" s="81"/>
      <c r="J755" s="81"/>
    </row>
    <row r="756" spans="3:10" x14ac:dyDescent="0.3">
      <c r="C756" s="82" t="s">
        <v>541</v>
      </c>
      <c r="D756" s="83"/>
      <c r="E756" s="83"/>
      <c r="F756" s="80">
        <f>SUMIF(K614:K616, "", J614:J616)</f>
        <v>0</v>
      </c>
      <c r="G756" s="81"/>
      <c r="H756" s="81"/>
      <c r="I756" s="81"/>
      <c r="J756" s="81"/>
    </row>
    <row r="757" spans="3:10" ht="16.95" customHeight="1" x14ac:dyDescent="0.3">
      <c r="C757" s="78" t="s">
        <v>542</v>
      </c>
      <c r="D757" s="79"/>
      <c r="E757" s="79"/>
      <c r="F757" s="77">
        <f>SUMIF(K625:K625, "", J625:J625)</f>
        <v>0</v>
      </c>
      <c r="G757" s="77"/>
      <c r="H757" s="77"/>
      <c r="I757" s="77"/>
      <c r="J757" s="77"/>
    </row>
    <row r="758" spans="3:10" ht="26.7" customHeight="1" x14ac:dyDescent="0.3">
      <c r="C758" s="82" t="s">
        <v>543</v>
      </c>
      <c r="D758" s="83"/>
      <c r="E758" s="83"/>
      <c r="F758" s="80">
        <f>SUMIF(K625:K625, "", J625:J625)</f>
        <v>0</v>
      </c>
      <c r="G758" s="81"/>
      <c r="H758" s="81"/>
      <c r="I758" s="81"/>
      <c r="J758" s="81"/>
    </row>
    <row r="759" spans="3:10" ht="16.95" customHeight="1" x14ac:dyDescent="0.3">
      <c r="C759" s="78" t="s">
        <v>544</v>
      </c>
      <c r="D759" s="79"/>
      <c r="E759" s="79"/>
      <c r="F759" s="77">
        <f>SUMIF(K635:K663, "", J635:J663)</f>
        <v>0</v>
      </c>
      <c r="G759" s="77"/>
      <c r="H759" s="77"/>
      <c r="I759" s="77"/>
      <c r="J759" s="77"/>
    </row>
    <row r="760" spans="3:10" x14ac:dyDescent="0.3">
      <c r="C760" s="82" t="s">
        <v>545</v>
      </c>
      <c r="D760" s="83"/>
      <c r="E760" s="83"/>
      <c r="F760" s="80">
        <f>SUMIF(K635:K653, "", J635:J653)</f>
        <v>0</v>
      </c>
      <c r="G760" s="81"/>
      <c r="H760" s="81"/>
      <c r="I760" s="81"/>
      <c r="J760" s="81"/>
    </row>
    <row r="761" spans="3:10" x14ac:dyDescent="0.3">
      <c r="C761" s="82" t="s">
        <v>546</v>
      </c>
      <c r="D761" s="83"/>
      <c r="E761" s="83"/>
      <c r="F761" s="80">
        <f>SUMIF(K661:K663, "", J661:J663)</f>
        <v>0</v>
      </c>
      <c r="G761" s="81"/>
      <c r="H761" s="81"/>
      <c r="I761" s="81"/>
      <c r="J761" s="81"/>
    </row>
    <row r="762" spans="3:10" ht="16.95" customHeight="1" x14ac:dyDescent="0.3">
      <c r="C762" s="78" t="s">
        <v>547</v>
      </c>
      <c r="D762" s="79"/>
      <c r="E762" s="79"/>
      <c r="F762" s="77">
        <f>SUMIF(K673:K673, "", J673:J673)</f>
        <v>0</v>
      </c>
      <c r="G762" s="77"/>
      <c r="H762" s="77"/>
      <c r="I762" s="77"/>
      <c r="J762" s="77"/>
    </row>
    <row r="763" spans="3:10" ht="32.700000000000003" customHeight="1" x14ac:dyDescent="0.3">
      <c r="C763" s="82" t="s">
        <v>548</v>
      </c>
      <c r="D763" s="83"/>
      <c r="E763" s="83"/>
      <c r="F763" s="80">
        <f>SUMIF(K673:K673, "", J673:J673)</f>
        <v>0</v>
      </c>
      <c r="G763" s="81"/>
      <c r="H763" s="81"/>
      <c r="I763" s="81"/>
      <c r="J763" s="81"/>
    </row>
    <row r="764" spans="3:10" ht="16.95" customHeight="1" x14ac:dyDescent="0.3">
      <c r="C764" s="78" t="s">
        <v>549</v>
      </c>
      <c r="D764" s="79"/>
      <c r="E764" s="79"/>
      <c r="F764" s="77">
        <f>SUMIF(K681:K683, "", J681:J683)</f>
        <v>0</v>
      </c>
      <c r="G764" s="77"/>
      <c r="H764" s="77"/>
      <c r="I764" s="77"/>
      <c r="J764" s="77"/>
    </row>
    <row r="765" spans="3:10" x14ac:dyDescent="0.3">
      <c r="C765" s="82" t="s">
        <v>550</v>
      </c>
      <c r="D765" s="83"/>
      <c r="E765" s="83"/>
      <c r="F765" s="80">
        <f>SUMIF(K681:K683, "", J681:J683)</f>
        <v>0</v>
      </c>
      <c r="G765" s="81"/>
      <c r="H765" s="81"/>
      <c r="I765" s="81"/>
      <c r="J765" s="81"/>
    </row>
    <row r="766" spans="3:10" ht="16.95" customHeight="1" x14ac:dyDescent="0.3">
      <c r="C766" s="78" t="s">
        <v>551</v>
      </c>
      <c r="D766" s="79"/>
      <c r="E766" s="79"/>
      <c r="F766" s="77">
        <f>SUMIF(K691:K704, "", J691:J704)</f>
        <v>0</v>
      </c>
      <c r="G766" s="77"/>
      <c r="H766" s="77"/>
      <c r="I766" s="77"/>
      <c r="J766" s="77"/>
    </row>
    <row r="767" spans="3:10" x14ac:dyDescent="0.3">
      <c r="C767" s="82" t="s">
        <v>552</v>
      </c>
      <c r="D767" s="83"/>
      <c r="E767" s="83"/>
      <c r="F767" s="80">
        <f>SUMIF(K691:K691, "", J691:J691)</f>
        <v>0</v>
      </c>
      <c r="G767" s="81"/>
      <c r="H767" s="81"/>
      <c r="I767" s="81"/>
      <c r="J767" s="81"/>
    </row>
    <row r="768" spans="3:10" x14ac:dyDescent="0.3">
      <c r="C768" s="82" t="s">
        <v>553</v>
      </c>
      <c r="D768" s="83"/>
      <c r="E768" s="83"/>
      <c r="F768" s="80">
        <f>SUMIF(K697:K697, "", J697:J697)</f>
        <v>0</v>
      </c>
      <c r="G768" s="81"/>
      <c r="H768" s="81"/>
      <c r="I768" s="81"/>
      <c r="J768" s="81"/>
    </row>
    <row r="769" spans="1:10" ht="26.7" customHeight="1" x14ac:dyDescent="0.3">
      <c r="C769" s="82" t="s">
        <v>554</v>
      </c>
      <c r="D769" s="83"/>
      <c r="E769" s="83"/>
      <c r="F769" s="80">
        <f>SUMIF(K704:K704, "", J704:J704)</f>
        <v>0</v>
      </c>
      <c r="G769" s="81"/>
      <c r="H769" s="81"/>
      <c r="I769" s="81"/>
      <c r="J769" s="81"/>
    </row>
    <row r="770" spans="1:10" x14ac:dyDescent="0.3">
      <c r="C770" s="84" t="s">
        <v>555</v>
      </c>
      <c r="D770" s="85"/>
      <c r="E770" s="85"/>
      <c r="F770" s="34"/>
      <c r="G770" s="34"/>
      <c r="H770" s="34"/>
      <c r="I770" s="34"/>
      <c r="J770" s="35"/>
    </row>
    <row r="771" spans="1:10" x14ac:dyDescent="0.3">
      <c r="C771" s="86"/>
      <c r="D771" s="87"/>
      <c r="E771" s="87"/>
      <c r="F771" s="87"/>
      <c r="G771" s="87"/>
      <c r="H771" s="87"/>
      <c r="I771" s="87"/>
      <c r="J771" s="88"/>
    </row>
    <row r="772" spans="1:10" x14ac:dyDescent="0.3">
      <c r="A772" s="33"/>
      <c r="C772" s="89" t="s">
        <v>556</v>
      </c>
      <c r="D772" s="50"/>
      <c r="E772" s="50"/>
      <c r="F772" s="90">
        <f>SUMIF(K5:K708, IF(K4="","",K4), J5:J708)</f>
        <v>0</v>
      </c>
      <c r="G772" s="91"/>
      <c r="H772" s="91"/>
      <c r="I772" s="91"/>
      <c r="J772" s="92"/>
    </row>
    <row r="773" spans="1:10" x14ac:dyDescent="0.3">
      <c r="A773" s="33"/>
      <c r="C773" s="89" t="s">
        <v>557</v>
      </c>
      <c r="D773" s="50"/>
      <c r="E773" s="50"/>
      <c r="F773" s="90">
        <f>ROUND(SUMIF(K5:K708, IF(K4="","",K4), J5:J708) * 0.085, 2)</f>
        <v>0</v>
      </c>
      <c r="G773" s="91"/>
      <c r="H773" s="91"/>
      <c r="I773" s="91"/>
      <c r="J773" s="92"/>
    </row>
    <row r="774" spans="1:10" x14ac:dyDescent="0.3">
      <c r="C774" s="93" t="s">
        <v>558</v>
      </c>
      <c r="D774" s="94"/>
      <c r="E774" s="94"/>
      <c r="F774" s="95">
        <f>SUM(F772:F773)</f>
        <v>0</v>
      </c>
      <c r="G774" s="96"/>
      <c r="H774" s="96"/>
      <c r="I774" s="96"/>
      <c r="J774" s="97"/>
    </row>
    <row r="775" spans="1:10" x14ac:dyDescent="0.3">
      <c r="C775" s="98"/>
      <c r="D775" s="99"/>
      <c r="E775" s="99"/>
      <c r="F775" s="99"/>
      <c r="G775" s="99"/>
      <c r="H775" s="99"/>
      <c r="I775" s="99"/>
      <c r="J775" s="99"/>
    </row>
    <row r="776" spans="1:10" x14ac:dyDescent="0.3">
      <c r="C776" s="100" t="s">
        <v>559</v>
      </c>
      <c r="D776" s="99"/>
      <c r="E776" s="99"/>
      <c r="F776" s="99"/>
      <c r="G776" s="99"/>
      <c r="H776" s="99"/>
      <c r="I776" s="99"/>
      <c r="J776" s="99"/>
    </row>
    <row r="777" spans="1:10" x14ac:dyDescent="0.3">
      <c r="C777" s="94" t="str">
        <f>IF(Paramètres!AA2&lt;&gt;"",Paramètres!AA2,"")</f>
        <v xml:space="preserve">Zéro euro </v>
      </c>
      <c r="D777" s="94"/>
      <c r="E777" s="94"/>
      <c r="F777" s="94"/>
      <c r="G777" s="94"/>
      <c r="H777" s="94"/>
      <c r="I777" s="94"/>
      <c r="J777" s="94"/>
    </row>
    <row r="778" spans="1:10" x14ac:dyDescent="0.3">
      <c r="C778" s="94"/>
      <c r="D778" s="94"/>
      <c r="E778" s="94"/>
      <c r="F778" s="94"/>
      <c r="G778" s="94"/>
      <c r="H778" s="94"/>
      <c r="I778" s="94"/>
      <c r="J778" s="94"/>
    </row>
    <row r="779" spans="1:10" ht="56.7" customHeight="1" x14ac:dyDescent="0.3">
      <c r="F779" s="101" t="s">
        <v>560</v>
      </c>
      <c r="G779" s="101"/>
      <c r="H779" s="101"/>
      <c r="I779" s="101"/>
      <c r="J779" s="101"/>
    </row>
    <row r="781" spans="1:10" ht="85.05" customHeight="1" x14ac:dyDescent="0.3">
      <c r="C781" s="102" t="s">
        <v>561</v>
      </c>
      <c r="D781" s="102"/>
      <c r="F781" s="102" t="s">
        <v>562</v>
      </c>
      <c r="G781" s="102"/>
      <c r="H781" s="102"/>
      <c r="I781" s="102"/>
      <c r="J781" s="102"/>
    </row>
  </sheetData>
  <sheetProtection password="E95E" sheet="1" objects="1" selectLockedCells="1"/>
  <mergeCells count="369">
    <mergeCell ref="C776:J776"/>
    <mergeCell ref="C777:J777"/>
    <mergeCell ref="C778:J778"/>
    <mergeCell ref="F779:J779"/>
    <mergeCell ref="C781:D781"/>
    <mergeCell ref="F781:J781"/>
    <mergeCell ref="C770:E770"/>
    <mergeCell ref="C771:J771"/>
    <mergeCell ref="C772:E772"/>
    <mergeCell ref="F772:J772"/>
    <mergeCell ref="C773:E773"/>
    <mergeCell ref="F773:J773"/>
    <mergeCell ref="C774:E774"/>
    <mergeCell ref="F774:J774"/>
    <mergeCell ref="C775:J775"/>
    <mergeCell ref="F765:J765"/>
    <mergeCell ref="C765:E765"/>
    <mergeCell ref="F766:J766"/>
    <mergeCell ref="C766:E766"/>
    <mergeCell ref="F767:J767"/>
    <mergeCell ref="C767:E767"/>
    <mergeCell ref="F768:J768"/>
    <mergeCell ref="C768:E768"/>
    <mergeCell ref="F769:J769"/>
    <mergeCell ref="C769:E769"/>
    <mergeCell ref="F760:J760"/>
    <mergeCell ref="C760:E760"/>
    <mergeCell ref="F761:J761"/>
    <mergeCell ref="C761:E761"/>
    <mergeCell ref="F762:J762"/>
    <mergeCell ref="C762:E762"/>
    <mergeCell ref="F763:J763"/>
    <mergeCell ref="C763:E763"/>
    <mergeCell ref="F764:J764"/>
    <mergeCell ref="C764:E764"/>
    <mergeCell ref="F755:J755"/>
    <mergeCell ref="C755:E755"/>
    <mergeCell ref="F756:J756"/>
    <mergeCell ref="C756:E756"/>
    <mergeCell ref="F757:J757"/>
    <mergeCell ref="C757:E757"/>
    <mergeCell ref="F758:J758"/>
    <mergeCell ref="C758:E758"/>
    <mergeCell ref="F759:J759"/>
    <mergeCell ref="C759:E759"/>
    <mergeCell ref="F750:J750"/>
    <mergeCell ref="C750:E750"/>
    <mergeCell ref="F751:J751"/>
    <mergeCell ref="C751:E751"/>
    <mergeCell ref="F752:J752"/>
    <mergeCell ref="C752:E752"/>
    <mergeCell ref="F753:J753"/>
    <mergeCell ref="C753:E753"/>
    <mergeCell ref="F754:J754"/>
    <mergeCell ref="C754:E754"/>
    <mergeCell ref="F745:J745"/>
    <mergeCell ref="C745:E745"/>
    <mergeCell ref="F746:J746"/>
    <mergeCell ref="C746:E746"/>
    <mergeCell ref="F747:J747"/>
    <mergeCell ref="C747:E747"/>
    <mergeCell ref="F748:J748"/>
    <mergeCell ref="C748:E748"/>
    <mergeCell ref="F749:J749"/>
    <mergeCell ref="C749:E749"/>
    <mergeCell ref="F740:J740"/>
    <mergeCell ref="C740:E740"/>
    <mergeCell ref="F741:J741"/>
    <mergeCell ref="C741:E741"/>
    <mergeCell ref="F742:J742"/>
    <mergeCell ref="C742:E742"/>
    <mergeCell ref="F743:J743"/>
    <mergeCell ref="C743:E743"/>
    <mergeCell ref="F744:J744"/>
    <mergeCell ref="C744:E744"/>
    <mergeCell ref="F735:J735"/>
    <mergeCell ref="C735:E735"/>
    <mergeCell ref="F736:J736"/>
    <mergeCell ref="C736:E736"/>
    <mergeCell ref="F737:J737"/>
    <mergeCell ref="C737:E737"/>
    <mergeCell ref="F738:J738"/>
    <mergeCell ref="C738:E738"/>
    <mergeCell ref="F739:J739"/>
    <mergeCell ref="C739:E739"/>
    <mergeCell ref="F730:J730"/>
    <mergeCell ref="C730:E730"/>
    <mergeCell ref="F731:J731"/>
    <mergeCell ref="C731:E731"/>
    <mergeCell ref="F732:J732"/>
    <mergeCell ref="C732:E732"/>
    <mergeCell ref="F733:J733"/>
    <mergeCell ref="C733:E733"/>
    <mergeCell ref="F734:J734"/>
    <mergeCell ref="C734:E734"/>
    <mergeCell ref="F725:J725"/>
    <mergeCell ref="C725:E725"/>
    <mergeCell ref="F726:J726"/>
    <mergeCell ref="C726:E726"/>
    <mergeCell ref="F727:J727"/>
    <mergeCell ref="C727:E727"/>
    <mergeCell ref="F728:J728"/>
    <mergeCell ref="C728:E728"/>
    <mergeCell ref="F729:J729"/>
    <mergeCell ref="C729:E729"/>
    <mergeCell ref="F720:J720"/>
    <mergeCell ref="C720:E720"/>
    <mergeCell ref="F721:J721"/>
    <mergeCell ref="C721:E721"/>
    <mergeCell ref="F722:J722"/>
    <mergeCell ref="C722:E722"/>
    <mergeCell ref="F723:J723"/>
    <mergeCell ref="C723:E723"/>
    <mergeCell ref="F724:J724"/>
    <mergeCell ref="C724:E724"/>
    <mergeCell ref="F715:J715"/>
    <mergeCell ref="C715:E715"/>
    <mergeCell ref="F716:J716"/>
    <mergeCell ref="C716:E716"/>
    <mergeCell ref="F717:J717"/>
    <mergeCell ref="C717:E717"/>
    <mergeCell ref="F718:J718"/>
    <mergeCell ref="C718:E718"/>
    <mergeCell ref="F719:J719"/>
    <mergeCell ref="C719:E719"/>
    <mergeCell ref="C708:J708"/>
    <mergeCell ref="C710:J710"/>
    <mergeCell ref="F711:J711"/>
    <mergeCell ref="C711:E711"/>
    <mergeCell ref="F712:J712"/>
    <mergeCell ref="C712:E712"/>
    <mergeCell ref="F713:J713"/>
    <mergeCell ref="C713:E713"/>
    <mergeCell ref="F714:J714"/>
    <mergeCell ref="C714:E714"/>
    <mergeCell ref="C681:E681"/>
    <mergeCell ref="C683:E683"/>
    <mergeCell ref="C687:E687"/>
    <mergeCell ref="C688:E688"/>
    <mergeCell ref="C691:E691"/>
    <mergeCell ref="C694:E694"/>
    <mergeCell ref="C697:E697"/>
    <mergeCell ref="C700:E700"/>
    <mergeCell ref="C704:E704"/>
    <mergeCell ref="C657:E657"/>
    <mergeCell ref="C658:E658"/>
    <mergeCell ref="C661:E661"/>
    <mergeCell ref="C663:E663"/>
    <mergeCell ref="C668:E668"/>
    <mergeCell ref="C669:E669"/>
    <mergeCell ref="C673:E673"/>
    <mergeCell ref="C677:E677"/>
    <mergeCell ref="C678:E678"/>
    <mergeCell ref="C635:E635"/>
    <mergeCell ref="C637:E637"/>
    <mergeCell ref="C639:E639"/>
    <mergeCell ref="C641:E641"/>
    <mergeCell ref="C643:E643"/>
    <mergeCell ref="C645:E645"/>
    <mergeCell ref="C647:E647"/>
    <mergeCell ref="C650:E650"/>
    <mergeCell ref="C653:E653"/>
    <mergeCell ref="C611:E611"/>
    <mergeCell ref="C614:E614"/>
    <mergeCell ref="C616:E616"/>
    <mergeCell ref="C620:E620"/>
    <mergeCell ref="C621:E621"/>
    <mergeCell ref="C625:E625"/>
    <mergeCell ref="C629:E629"/>
    <mergeCell ref="C631:E631"/>
    <mergeCell ref="C632:E632"/>
    <mergeCell ref="C588:E588"/>
    <mergeCell ref="C590:E590"/>
    <mergeCell ref="C593:E593"/>
    <mergeCell ref="C596:E596"/>
    <mergeCell ref="C598:E598"/>
    <mergeCell ref="C600:E600"/>
    <mergeCell ref="C603:E603"/>
    <mergeCell ref="C606:E606"/>
    <mergeCell ref="C608:E608"/>
    <mergeCell ref="C561:E561"/>
    <mergeCell ref="C562:E562"/>
    <mergeCell ref="C565:E565"/>
    <mergeCell ref="C568:E568"/>
    <mergeCell ref="C572:E572"/>
    <mergeCell ref="C575:E575"/>
    <mergeCell ref="C578:E578"/>
    <mergeCell ref="C582:E582"/>
    <mergeCell ref="C585:E585"/>
    <mergeCell ref="C539:E539"/>
    <mergeCell ref="C541:E541"/>
    <mergeCell ref="C543:E543"/>
    <mergeCell ref="C545:E545"/>
    <mergeCell ref="C547:E547"/>
    <mergeCell ref="C549:E549"/>
    <mergeCell ref="C551:E551"/>
    <mergeCell ref="C554:E554"/>
    <mergeCell ref="C557:E557"/>
    <mergeCell ref="C504:E504"/>
    <mergeCell ref="C508:E508"/>
    <mergeCell ref="C512:E512"/>
    <mergeCell ref="C516:E516"/>
    <mergeCell ref="C520:E520"/>
    <mergeCell ref="C524:E524"/>
    <mergeCell ref="C529:E529"/>
    <mergeCell ref="C532:E532"/>
    <mergeCell ref="C535:E535"/>
    <mergeCell ref="C478:E478"/>
    <mergeCell ref="C481:E481"/>
    <mergeCell ref="C484:E484"/>
    <mergeCell ref="C487:E487"/>
    <mergeCell ref="C490:E490"/>
    <mergeCell ref="C493:E493"/>
    <mergeCell ref="C498:E498"/>
    <mergeCell ref="C499:E499"/>
    <mergeCell ref="C500:E500"/>
    <mergeCell ref="C446:E446"/>
    <mergeCell ref="C449:E449"/>
    <mergeCell ref="C450:E450"/>
    <mergeCell ref="C456:E456"/>
    <mergeCell ref="C458:E458"/>
    <mergeCell ref="C461:E461"/>
    <mergeCell ref="C465:E465"/>
    <mergeCell ref="C468:E468"/>
    <mergeCell ref="C475:E475"/>
    <mergeCell ref="C403:E403"/>
    <mergeCell ref="C419:E419"/>
    <mergeCell ref="C422:E422"/>
    <mergeCell ref="C426:E426"/>
    <mergeCell ref="C429:E429"/>
    <mergeCell ref="C432:E432"/>
    <mergeCell ref="C435:E435"/>
    <mergeCell ref="C438:E438"/>
    <mergeCell ref="C442:E442"/>
    <mergeCell ref="C378:E378"/>
    <mergeCell ref="C381:E381"/>
    <mergeCell ref="C384:E384"/>
    <mergeCell ref="C387:E387"/>
    <mergeCell ref="C390:E390"/>
    <mergeCell ref="C394:E394"/>
    <mergeCell ref="C396:E396"/>
    <mergeCell ref="C398:E398"/>
    <mergeCell ref="C402:E402"/>
    <mergeCell ref="C355:E355"/>
    <mergeCell ref="C357:E357"/>
    <mergeCell ref="C359:E359"/>
    <mergeCell ref="C361:E361"/>
    <mergeCell ref="C365:E365"/>
    <mergeCell ref="C366:E366"/>
    <mergeCell ref="C369:E369"/>
    <mergeCell ref="C372:E372"/>
    <mergeCell ref="C375:E375"/>
    <mergeCell ref="C329:E329"/>
    <mergeCell ref="C331:E331"/>
    <mergeCell ref="C334:E334"/>
    <mergeCell ref="C338:E338"/>
    <mergeCell ref="C340:E340"/>
    <mergeCell ref="C344:E344"/>
    <mergeCell ref="C345:E345"/>
    <mergeCell ref="C348:E348"/>
    <mergeCell ref="C351:E351"/>
    <mergeCell ref="C295:E295"/>
    <mergeCell ref="C298:E298"/>
    <mergeCell ref="C309:E309"/>
    <mergeCell ref="C312:E312"/>
    <mergeCell ref="C315:E315"/>
    <mergeCell ref="C319:E319"/>
    <mergeCell ref="C320:E320"/>
    <mergeCell ref="C323:E323"/>
    <mergeCell ref="C326:E326"/>
    <mergeCell ref="C269:E269"/>
    <mergeCell ref="C272:E272"/>
    <mergeCell ref="C275:E275"/>
    <mergeCell ref="C279:E279"/>
    <mergeCell ref="C280:E280"/>
    <mergeCell ref="C283:E283"/>
    <mergeCell ref="C286:E286"/>
    <mergeCell ref="C289:E289"/>
    <mergeCell ref="C292:E292"/>
    <mergeCell ref="C242:E242"/>
    <mergeCell ref="C244:E244"/>
    <mergeCell ref="C247:E247"/>
    <mergeCell ref="C250:E250"/>
    <mergeCell ref="C253:E253"/>
    <mergeCell ref="C257:E257"/>
    <mergeCell ref="C259:E259"/>
    <mergeCell ref="C261:E261"/>
    <mergeCell ref="C264:E264"/>
    <mergeCell ref="C218:E218"/>
    <mergeCell ref="C222:E222"/>
    <mergeCell ref="C228:E228"/>
    <mergeCell ref="C229:E229"/>
    <mergeCell ref="C232:E232"/>
    <mergeCell ref="C234:E234"/>
    <mergeCell ref="C236:E236"/>
    <mergeCell ref="C238:E238"/>
    <mergeCell ref="C240:E240"/>
    <mergeCell ref="C198:E198"/>
    <mergeCell ref="C201:E201"/>
    <mergeCell ref="C203:E203"/>
    <mergeCell ref="C205:E205"/>
    <mergeCell ref="C207:E207"/>
    <mergeCell ref="C210:E210"/>
    <mergeCell ref="C212:E212"/>
    <mergeCell ref="C214:E214"/>
    <mergeCell ref="C216:E216"/>
    <mergeCell ref="C174:E174"/>
    <mergeCell ref="C176:E176"/>
    <mergeCell ref="C178:E178"/>
    <mergeCell ref="C180:E180"/>
    <mergeCell ref="C183:E183"/>
    <mergeCell ref="C188:E188"/>
    <mergeCell ref="C189:E189"/>
    <mergeCell ref="C193:E193"/>
    <mergeCell ref="C196:E196"/>
    <mergeCell ref="C141:E141"/>
    <mergeCell ref="C146:E146"/>
    <mergeCell ref="C147:E147"/>
    <mergeCell ref="C150:E150"/>
    <mergeCell ref="C153:E153"/>
    <mergeCell ref="C156:E156"/>
    <mergeCell ref="C163:E163"/>
    <mergeCell ref="C165:E165"/>
    <mergeCell ref="C168:E168"/>
    <mergeCell ref="C113:E113"/>
    <mergeCell ref="C117:E117"/>
    <mergeCell ref="C120:E120"/>
    <mergeCell ref="C123:E123"/>
    <mergeCell ref="C126:E126"/>
    <mergeCell ref="C129:E129"/>
    <mergeCell ref="C132:E132"/>
    <mergeCell ref="C135:E135"/>
    <mergeCell ref="C138:E138"/>
    <mergeCell ref="C82:E82"/>
    <mergeCell ref="C83:E83"/>
    <mergeCell ref="C86:E86"/>
    <mergeCell ref="C88:E88"/>
    <mergeCell ref="C92:E92"/>
    <mergeCell ref="C101:E101"/>
    <mergeCell ref="C104:E104"/>
    <mergeCell ref="C107:E107"/>
    <mergeCell ref="C110:E110"/>
    <mergeCell ref="C54:E54"/>
    <mergeCell ref="C57:E57"/>
    <mergeCell ref="C60:E60"/>
    <mergeCell ref="C63:E63"/>
    <mergeCell ref="C66:E66"/>
    <mergeCell ref="C70:E70"/>
    <mergeCell ref="C72:E72"/>
    <mergeCell ref="C75:E75"/>
    <mergeCell ref="C79:E79"/>
    <mergeCell ref="C25:E25"/>
    <mergeCell ref="C28:E28"/>
    <mergeCell ref="C33:E33"/>
    <mergeCell ref="C37:E37"/>
    <mergeCell ref="C40:E40"/>
    <mergeCell ref="C43:E43"/>
    <mergeCell ref="C45:E45"/>
    <mergeCell ref="C48:E48"/>
    <mergeCell ref="C51:E51"/>
    <mergeCell ref="C3:E3"/>
    <mergeCell ref="C4:E4"/>
    <mergeCell ref="C5:E5"/>
    <mergeCell ref="C10:E10"/>
    <mergeCell ref="C11:E11"/>
    <mergeCell ref="C12:E12"/>
    <mergeCell ref="C15:E15"/>
    <mergeCell ref="C18:E18"/>
    <mergeCell ref="C22:E22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&amp;LAMENAGEMENTS EXTERIEURS - VRD - CHALLANS&amp;R 22.2074.04 / MLE</oddHeader>
    <oddFooter>&amp;L&amp;G&amp;L                &amp;CPhase DCE - &amp;RPage /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8671875" defaultRowHeight="12.75" customHeight="1" x14ac:dyDescent="0.3"/>
  <cols>
    <col min="1" max="1" width="11.44140625" customWidth="1"/>
    <col min="2" max="2" width="35" customWidth="1"/>
    <col min="3" max="10" width="11.44140625" customWidth="1"/>
  </cols>
  <sheetData>
    <row r="1" spans="1:27" ht="12.75" customHeight="1" x14ac:dyDescent="0.3">
      <c r="B1" s="37" t="s">
        <v>563</v>
      </c>
      <c r="AA1" s="7">
        <f>IF(DPGF!F774&lt;&gt;"",DPGF!F774,"0")</f>
        <v>0</v>
      </c>
    </row>
    <row r="2" spans="1:27" ht="12.75" customHeight="1" x14ac:dyDescent="0.3">
      <c r="AA2" s="7" t="str">
        <f>UPPER(MID(AA98,1,1))&amp;MID(AA98,2,168)</f>
        <v xml:space="preserve">Zéro euro </v>
      </c>
    </row>
    <row r="3" spans="1:27" ht="25.5" customHeight="1" x14ac:dyDescent="0.3">
      <c r="A3" s="38" t="s">
        <v>564</v>
      </c>
      <c r="B3" s="36" t="s">
        <v>565</v>
      </c>
      <c r="C3" s="103" t="s">
        <v>590</v>
      </c>
      <c r="D3" s="103"/>
      <c r="E3" s="103"/>
      <c r="F3" s="103"/>
      <c r="G3" s="103"/>
      <c r="H3" s="103"/>
      <c r="I3" s="103"/>
      <c r="J3" s="103"/>
      <c r="AA3" s="7">
        <f>INT(AA1/1000000)</f>
        <v>0</v>
      </c>
    </row>
    <row r="4" spans="1:27" ht="12.75" customHeight="1" x14ac:dyDescent="0.3">
      <c r="AA4" s="7">
        <f>INT((AA1-AA3*1000000)/1000)</f>
        <v>0</v>
      </c>
    </row>
    <row r="5" spans="1:27" ht="25.5" customHeight="1" x14ac:dyDescent="0.3">
      <c r="A5" s="38" t="s">
        <v>566</v>
      </c>
      <c r="B5" s="36" t="s">
        <v>567</v>
      </c>
      <c r="C5" s="103" t="s">
        <v>591</v>
      </c>
      <c r="D5" s="103"/>
      <c r="E5" s="103"/>
      <c r="F5" s="103"/>
      <c r="G5" s="103"/>
      <c r="H5" s="103"/>
      <c r="I5" s="103"/>
      <c r="J5" s="103"/>
      <c r="AA5" s="7">
        <f>INT(AA1-AA3*1000000-AA4*1000)</f>
        <v>0</v>
      </c>
    </row>
    <row r="6" spans="1:27" ht="12.75" customHeight="1" x14ac:dyDescent="0.3">
      <c r="AA6" s="7">
        <f>ROUND(AA1-AA3*1000000-AA4*1000-AA5,2)*100</f>
        <v>0</v>
      </c>
    </row>
    <row r="7" spans="1:27" ht="12.75" customHeight="1" x14ac:dyDescent="0.3">
      <c r="A7" s="38" t="s">
        <v>576</v>
      </c>
      <c r="B7" s="36" t="s">
        <v>577</v>
      </c>
      <c r="C7" s="39" t="s">
        <v>592</v>
      </c>
      <c r="AA7" s="7">
        <f>AA3-AA12*100</f>
        <v>0</v>
      </c>
    </row>
    <row r="8" spans="1:27" ht="12.75" customHeight="1" x14ac:dyDescent="0.3">
      <c r="AA8" s="7">
        <f>0</f>
        <v>0</v>
      </c>
    </row>
    <row r="9" spans="1:27" ht="12.75" customHeight="1" x14ac:dyDescent="0.3">
      <c r="A9" s="38" t="s">
        <v>578</v>
      </c>
      <c r="B9" s="36" t="s">
        <v>579</v>
      </c>
      <c r="C9" s="39"/>
      <c r="AA9" s="7">
        <f>AA4-AA15*100</f>
        <v>0</v>
      </c>
    </row>
    <row r="10" spans="1:27" ht="12.75" customHeight="1" x14ac:dyDescent="0.3">
      <c r="AA10" s="7">
        <f>ROUND(AA5-AA18*100,0)</f>
        <v>0</v>
      </c>
    </row>
    <row r="11" spans="1:27" ht="25.5" customHeight="1" x14ac:dyDescent="0.3">
      <c r="A11" s="38" t="s">
        <v>568</v>
      </c>
      <c r="B11" s="36" t="s">
        <v>569</v>
      </c>
      <c r="C11" s="103" t="s">
        <v>591</v>
      </c>
      <c r="D11" s="103"/>
      <c r="E11" s="103"/>
      <c r="F11" s="103"/>
      <c r="G11" s="103"/>
      <c r="H11" s="103"/>
      <c r="I11" s="103"/>
      <c r="J11" s="103"/>
      <c r="AA11" s="7">
        <f>AA6</f>
        <v>0</v>
      </c>
    </row>
    <row r="12" spans="1:27" ht="12.75" customHeight="1" x14ac:dyDescent="0.3">
      <c r="AA12" s="7">
        <f>INT(AA3/100)</f>
        <v>0</v>
      </c>
    </row>
    <row r="13" spans="1:27" ht="12.75" customHeight="1" x14ac:dyDescent="0.3">
      <c r="A13" s="38" t="s">
        <v>580</v>
      </c>
      <c r="B13" s="36" t="s">
        <v>581</v>
      </c>
      <c r="C13" s="39"/>
      <c r="AA13" s="7">
        <f>INT((AA3-AA12*100)/10)</f>
        <v>0</v>
      </c>
    </row>
    <row r="14" spans="1:27" ht="12.75" customHeight="1" x14ac:dyDescent="0.3">
      <c r="AA14" s="7">
        <f>AA3-AA12*100-AA13*10</f>
        <v>0</v>
      </c>
    </row>
    <row r="15" spans="1:27" ht="12.75" customHeight="1" x14ac:dyDescent="0.3">
      <c r="A15" s="38" t="s">
        <v>582</v>
      </c>
      <c r="B15" s="36" t="s">
        <v>583</v>
      </c>
      <c r="C15" s="39" t="s">
        <v>593</v>
      </c>
      <c r="AA15" s="7">
        <f>INT(AA4/100)</f>
        <v>0</v>
      </c>
    </row>
    <row r="16" spans="1:27" ht="12.75" customHeight="1" x14ac:dyDescent="0.3">
      <c r="AA16" s="7">
        <f>INT((AA4-AA15*100)/10)</f>
        <v>0</v>
      </c>
    </row>
    <row r="17" spans="1:27" ht="12.75" customHeight="1" x14ac:dyDescent="0.3">
      <c r="A17" s="38" t="s">
        <v>584</v>
      </c>
      <c r="B17" s="36" t="s">
        <v>585</v>
      </c>
      <c r="C17" s="39"/>
      <c r="AA17" s="7">
        <f>AA4-AA15*100-AA16*10</f>
        <v>0</v>
      </c>
    </row>
    <row r="18" spans="1:27" ht="12.75" customHeight="1" x14ac:dyDescent="0.3">
      <c r="AA18" s="7">
        <f>INT(AA5/100)</f>
        <v>0</v>
      </c>
    </row>
    <row r="19" spans="1:27" ht="12.75" customHeight="1" x14ac:dyDescent="0.3">
      <c r="C19" s="40">
        <v>0.2</v>
      </c>
      <c r="E19" s="41" t="s">
        <v>586</v>
      </c>
      <c r="AA19" s="7">
        <f>INT((AA5-AA18*100)/10)</f>
        <v>0</v>
      </c>
    </row>
    <row r="20" spans="1:27" ht="12.75" customHeight="1" x14ac:dyDescent="0.3">
      <c r="C20" s="42">
        <v>5.5E-2</v>
      </c>
      <c r="E20" s="41" t="s">
        <v>587</v>
      </c>
      <c r="AA20" s="7">
        <f>AA5-AA18*100-AA19*10</f>
        <v>0</v>
      </c>
    </row>
    <row r="21" spans="1:27" ht="12.75" customHeight="1" x14ac:dyDescent="0.3">
      <c r="C21" s="42">
        <f>0.085</f>
        <v>8.5000000000000006E-2</v>
      </c>
      <c r="E21" s="41" t="s">
        <v>588</v>
      </c>
      <c r="AA21" s="7">
        <f>INT(AA6/10)</f>
        <v>0</v>
      </c>
    </row>
    <row r="22" spans="1:27" ht="12.75" customHeight="1" x14ac:dyDescent="0.3">
      <c r="C22" s="43">
        <f>0</f>
        <v>0</v>
      </c>
      <c r="E22" s="41" t="s">
        <v>589</v>
      </c>
      <c r="AA22" s="7">
        <f>ROUND(AA6-AA21*10,0)</f>
        <v>0</v>
      </c>
    </row>
    <row r="23" spans="1:27" ht="12.75" customHeight="1" x14ac:dyDescent="0.3">
      <c r="AA23" s="7" t="str">
        <f>IF(AA12=0,"",IF(AA12=1,"",IF(AA12=2,"deux ",IF(AA12=3,"trois ",IF(AA12=4,"quatre ",IF(AA12=5,"cinq ",AA42))))))</f>
        <v/>
      </c>
    </row>
    <row r="24" spans="1:27" ht="12.75" customHeight="1" x14ac:dyDescent="0.3">
      <c r="A24" s="38" t="s">
        <v>570</v>
      </c>
      <c r="B24" s="36" t="s">
        <v>571</v>
      </c>
      <c r="C24" s="103" t="s">
        <v>594</v>
      </c>
      <c r="D24" s="103"/>
      <c r="E24" s="103"/>
      <c r="F24" s="103"/>
      <c r="G24" s="103"/>
      <c r="H24" s="103"/>
      <c r="I24" s="103"/>
      <c r="J24" s="103"/>
      <c r="AA24" s="7" t="str">
        <f>IF(AA12=0,"",IF(AA12&lt;2,"cent ",AA43))</f>
        <v/>
      </c>
    </row>
    <row r="25" spans="1:27" ht="12.75" customHeight="1" x14ac:dyDescent="0.3">
      <c r="AA25" s="7" t="str">
        <f>IF(AA13=1,AA44,IF(AA13=7,AA64,IF(AA13=9,AA80,AA89)))</f>
        <v/>
      </c>
    </row>
    <row r="26" spans="1:27" ht="12.75" customHeight="1" x14ac:dyDescent="0.3">
      <c r="A26" s="38" t="s">
        <v>572</v>
      </c>
      <c r="B26" s="36" t="s">
        <v>573</v>
      </c>
      <c r="C26" s="103" t="s">
        <v>595</v>
      </c>
      <c r="D26" s="103"/>
      <c r="E26" s="103"/>
      <c r="F26" s="103"/>
      <c r="G26" s="103"/>
      <c r="H26" s="103"/>
      <c r="I26" s="103"/>
      <c r="J26" s="103"/>
      <c r="AA26" s="7" t="str">
        <f>IF(AA7=11,"",IF(AA7=12,"",IF(AA7=13,"",IF(AA7=14,"",IF(AA7=15,"",IF(AA7=16,"",AA45))))))</f>
        <v/>
      </c>
    </row>
    <row r="27" spans="1:27" ht="12.75" customHeight="1" x14ac:dyDescent="0.3">
      <c r="AA27" s="7" t="str">
        <f>IF(AA3=0,"",IF(AA3&lt;2,"million ","millions "))</f>
        <v/>
      </c>
    </row>
    <row r="28" spans="1:27" ht="12.75" customHeight="1" x14ac:dyDescent="0.3">
      <c r="A28" s="38" t="s">
        <v>574</v>
      </c>
      <c r="B28" s="36" t="s">
        <v>575</v>
      </c>
      <c r="C28" s="103"/>
      <c r="D28" s="103"/>
      <c r="E28" s="103"/>
      <c r="F28" s="103"/>
      <c r="G28" s="103"/>
      <c r="H28" s="103"/>
      <c r="I28" s="103"/>
      <c r="J28" s="103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3">
      <c r="AA29" s="7" t="str">
        <f>IF(AA15=0,"",IF(AA15&lt;2,"cent ",AA47))</f>
        <v/>
      </c>
    </row>
    <row r="30" spans="1:27" ht="12.75" customHeight="1" x14ac:dyDescent="0.3">
      <c r="AA30" s="7" t="str">
        <f>IF(AA16=1,AA48,IF(AA16=7,AA66,IF(AA16=9,AA81,AA90)))</f>
        <v/>
      </c>
    </row>
    <row r="31" spans="1:27" ht="12.75" customHeight="1" x14ac:dyDescent="0.3">
      <c r="AA31" s="7" t="str">
        <f>IF(AA4=1,"",AA49)</f>
        <v/>
      </c>
    </row>
    <row r="32" spans="1:27" ht="12.75" customHeight="1" x14ac:dyDescent="0.3">
      <c r="AA32" s="7" t="str">
        <f>IF(AA4&gt;0,"mille ","")</f>
        <v/>
      </c>
    </row>
    <row r="33" spans="27:27" ht="12.75" customHeight="1" x14ac:dyDescent="0.3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3">
      <c r="AA34" s="7" t="str">
        <f>IF(AA18=0,"",IF(AA18&lt;2,"cent ",AA51))</f>
        <v/>
      </c>
    </row>
    <row r="35" spans="27:27" ht="12.75" customHeight="1" x14ac:dyDescent="0.3">
      <c r="AA35" s="7" t="str">
        <f>IF(AA19=1,AA52,IF(AA19=7,AA68,IF(AA19=9,AA83,AA91)))</f>
        <v/>
      </c>
    </row>
    <row r="36" spans="27:27" ht="12.75" customHeight="1" x14ac:dyDescent="0.3">
      <c r="AA36" s="7" t="str">
        <f>IF(AA10=11,"",IF(AA10=12,"",IF(AA10=13,"",IF(AA10=14,"",IF(AA10=15,"",IF(AA10=16,"",AA53))))))</f>
        <v/>
      </c>
    </row>
    <row r="37" spans="27:27" ht="12.75" customHeight="1" x14ac:dyDescent="0.3">
      <c r="AA37" s="7" t="str">
        <f>IF(INT(AA1&lt;2),"euro ","euros ")</f>
        <v xml:space="preserve">euro </v>
      </c>
    </row>
    <row r="38" spans="27:27" ht="12.75" customHeight="1" x14ac:dyDescent="0.3">
      <c r="AA38" s="7" t="str">
        <f>IF(AA6&gt;0,"et ","")</f>
        <v/>
      </c>
    </row>
    <row r="39" spans="27:27" ht="12.75" customHeight="1" x14ac:dyDescent="0.3">
      <c r="AA39" s="7" t="str">
        <f>IF(AA21=1,AA54,IF(AA21=7,AA70,IF(AA21=9,AA84,AA92)))</f>
        <v/>
      </c>
    </row>
    <row r="40" spans="27:27" ht="12.75" customHeight="1" x14ac:dyDescent="0.3">
      <c r="AA40" s="7" t="str">
        <f>IF(AA11=11,"",IF(AA11=12,"",IF(AA11=13,"",IF(AA11=14,"",IF(AA11=15,"",IF(AA11=16,"",AA55))))))</f>
        <v/>
      </c>
    </row>
    <row r="41" spans="27:27" ht="12.75" customHeight="1" x14ac:dyDescent="0.3">
      <c r="AA41" s="7" t="str">
        <f>IF(AA6=0,"",IF(AA6&lt;2,"centime","centimes"))</f>
        <v/>
      </c>
    </row>
    <row r="42" spans="27:27" ht="12.75" customHeight="1" x14ac:dyDescent="0.3">
      <c r="AA42" s="7" t="str">
        <f>IF(AA3=0," ",IF(AA12=6,"six ",IF(AA12=7,"sept ",IF(AA12=8,"huit ",IF(AA12=9,"neuf ",)))))</f>
        <v xml:space="preserve"> </v>
      </c>
    </row>
    <row r="43" spans="27:27" ht="12.75" customHeight="1" x14ac:dyDescent="0.3">
      <c r="AA43" s="7" t="str">
        <f>IF(AA7&gt;0,"cent ", "cents ")</f>
        <v xml:space="preserve">cents </v>
      </c>
    </row>
    <row r="44" spans="27:27" ht="12.75" customHeight="1" x14ac:dyDescent="0.3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3">
      <c r="AA45" s="7" t="str">
        <f>IF(AA7=17,"",IF(AA7=18,"",IF(AA7=19,"",AA57)))</f>
        <v/>
      </c>
    </row>
    <row r="46" spans="27:27" ht="12.75" customHeight="1" x14ac:dyDescent="0.3">
      <c r="AA46" s="7">
        <f>IF(AA15=6,"six ",IF(AA15=7,"sept ",IF(AA15=8,"huit ",IF(AA15=9,"neuf ",))))</f>
        <v>0</v>
      </c>
    </row>
    <row r="47" spans="27:27" ht="12.75" customHeight="1" x14ac:dyDescent="0.3">
      <c r="AA47" s="7" t="str">
        <f>IF(AA9&gt;0,"cent ", "cents ")</f>
        <v xml:space="preserve">cents </v>
      </c>
    </row>
    <row r="48" spans="27:27" ht="12.75" customHeight="1" x14ac:dyDescent="0.3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3">
      <c r="AA49" s="7" t="str">
        <f>IF(AA9=11,"",IF(AA9=12,"",IF(AA9=13,"",IF(AA9=14,"",IF(AA9=15,"",IF(AA9=16,"",AA59))))))</f>
        <v/>
      </c>
    </row>
    <row r="50" spans="27:27" ht="12.75" customHeight="1" x14ac:dyDescent="0.3">
      <c r="AA50" s="7">
        <f>IF(AA18=6,"six ",IF(AA18=7,"sept ",IF(AA18=8,"huit ",IF(AA18=9,"neuf ",))))</f>
        <v>0</v>
      </c>
    </row>
    <row r="51" spans="27:27" ht="12.75" customHeight="1" x14ac:dyDescent="0.3">
      <c r="AA51" s="7" t="str">
        <f>IF(AA10&gt;0,"cent ", "cents ")</f>
        <v xml:space="preserve">cents </v>
      </c>
    </row>
    <row r="52" spans="27:27" ht="12.75" customHeight="1" x14ac:dyDescent="0.3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3">
      <c r="AA53" s="7" t="str">
        <f>IF(AA10=17,"",IF(AA10=18,"",IF(AA10=19,"",AA61)))</f>
        <v/>
      </c>
    </row>
    <row r="54" spans="27:27" ht="12.75" customHeight="1" x14ac:dyDescent="0.3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3">
      <c r="AA55" s="7" t="str">
        <f>IF(AA11=17,"",IF(AA11=18,"",IF(AA11=19,"",AA63)))</f>
        <v/>
      </c>
    </row>
    <row r="56" spans="27:27" ht="12.75" customHeight="1" x14ac:dyDescent="0.3">
      <c r="AA56" s="7" t="str">
        <f>IF(AA7=16,"seize ",IF(AA7=17,"dix-sept ",IF(AA7=18,"dix-huit ",IF(AA7=19,"dix-neuf ",AA64))))</f>
        <v/>
      </c>
    </row>
    <row r="57" spans="27:27" ht="12.75" customHeight="1" x14ac:dyDescent="0.3">
      <c r="AA57" s="7" t="str">
        <f>IF(AA7=21,"et un ",IF(AA7=31,"et un ",IF(AA7=41,"et un ",IF(AA7=51,"et un ",IF(AA7=61,"et un ",AA65)))))</f>
        <v/>
      </c>
    </row>
    <row r="58" spans="27:27" ht="12.75" customHeight="1" x14ac:dyDescent="0.3">
      <c r="AA58" s="7" t="str">
        <f>IF(AA9=16,"seize ",IF(AA9=17,"dix-sept ",IF(AA9=18,"dix-huit ",IF(AA9=19,"dix-neuf ",AA66))))</f>
        <v/>
      </c>
    </row>
    <row r="59" spans="27:27" ht="12.75" customHeight="1" x14ac:dyDescent="0.3">
      <c r="AA59" s="7" t="str">
        <f>IF(AA9=17,"",IF(AA9=18,"",IF(AA9=19,"",AA67)))</f>
        <v/>
      </c>
    </row>
    <row r="60" spans="27:27" ht="12.75" customHeight="1" x14ac:dyDescent="0.3">
      <c r="AA60" s="7" t="str">
        <f>IF(AA10=16,"seize ",IF(AA10=17,"dix-sept ",IF(AA10=18,"dix-huit ",IF(AA10=19,"dix-neuf ",AA68))))</f>
        <v/>
      </c>
    </row>
    <row r="61" spans="27:27" ht="12.75" customHeight="1" x14ac:dyDescent="0.3">
      <c r="AA61" s="7" t="str">
        <f>IF(AA10=21,"et un ",IF(AA10=31,"et un ",IF(AA10=41,"et un ",IF(AA10=51,"et un ",IF(AA10=61,"et un ",AA69)))))</f>
        <v/>
      </c>
    </row>
    <row r="62" spans="27:27" ht="12.75" customHeight="1" x14ac:dyDescent="0.3">
      <c r="AA62" s="7" t="str">
        <f>IF(AA11=16,"seize ",IF(AA11=17,"dix-sept ",IF(AA11=18,"dix-huit ",IF(AA11=19,"dix-neuf ",AA70))))</f>
        <v/>
      </c>
    </row>
    <row r="63" spans="27:27" ht="12.75" customHeight="1" x14ac:dyDescent="0.3">
      <c r="AA63" s="7" t="str">
        <f>IF(AA11=21,"et un ",IF(AA11=31,"et un ",IF(AA11=41,"et un ",IF(AA11=51,"et un ",IF(AA11=61,"et un ",AA71)))))</f>
        <v/>
      </c>
    </row>
    <row r="64" spans="27:27" ht="12.75" customHeight="1" x14ac:dyDescent="0.3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3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3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3">
      <c r="AA67" s="7" t="str">
        <f>IF(AA9=21,"et un ",IF(AA9=31,"et un ",IF(AA9=41,"et un ",IF(AA9=51,"et un ",IF(AA9=61,"et un ",AA75)))))</f>
        <v/>
      </c>
    </row>
    <row r="68" spans="27:27" ht="12.75" customHeight="1" x14ac:dyDescent="0.3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3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3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3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3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3">
      <c r="AA73" s="7">
        <f>IF(AA13=9,"",IF(AA14=6,"six ",IF(AA14=7,"sept ",IF(AA14=8,"huit ",IF(AA14=9,"neuf ",)))))</f>
        <v>0</v>
      </c>
    </row>
    <row r="74" spans="27:27" ht="12.75" customHeight="1" x14ac:dyDescent="0.3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3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3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3">
      <c r="AA77" s="7">
        <f>IF(AA19=9,"",IF(AA20=6,"six ",IF(AA20=7,"sept ",IF(AA20=8,"huit ",IF(AA20=9,"neuf ",)))))</f>
        <v>0</v>
      </c>
    </row>
    <row r="78" spans="27:27" ht="12.75" customHeight="1" x14ac:dyDescent="0.3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3">
      <c r="AA79" s="7">
        <f>IF(AA21=9,"",IF(AA22=6,"six ",IF(AA22=7,"sept ",IF(AA22=8,"huit ",IF(AA22=9,"neuf ",)))))</f>
        <v>0</v>
      </c>
    </row>
    <row r="80" spans="27:27" ht="12.75" customHeight="1" x14ac:dyDescent="0.3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3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3">
      <c r="AA82" s="7">
        <f>IF(AA16=9,"",IF(AA17=6,"six ",IF(AA17=7,"sept ",IF(AA17=8,"huit ",IF(AA17=9,"neuf ",)))))</f>
        <v>0</v>
      </c>
    </row>
    <row r="83" spans="27:27" ht="12.75" customHeight="1" x14ac:dyDescent="0.3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3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3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3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3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3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3">
      <c r="AA89" s="7" t="str">
        <f>IF(AA13=2,"vingt ",IF(AA13=3,"trente ",IF(AA13=4,"quarante ",IF(AA13=5,"cinquante ",AA93))))</f>
        <v/>
      </c>
    </row>
    <row r="90" spans="27:27" ht="12.75" customHeight="1" x14ac:dyDescent="0.3">
      <c r="AA90" s="7" t="str">
        <f>IF(AA16=2,"vingt ",IF(AA16=3,"trente ",IF(AA16=4,"quarante ",IF(AA16=5,"cinquante ",AA94))))</f>
        <v/>
      </c>
    </row>
    <row r="91" spans="27:27" ht="12.75" customHeight="1" x14ac:dyDescent="0.3">
      <c r="AA91" s="7" t="str">
        <f>IF(AA19=2,"vingt ",IF(AA19=3,"trente ",IF(AA19=4,"quarante ",IF(AA19=5,"cinquante ",AA95))))</f>
        <v/>
      </c>
    </row>
    <row r="92" spans="27:27" ht="12.75" customHeight="1" x14ac:dyDescent="0.3">
      <c r="AA92" s="7" t="str">
        <f>IF(AA21=2,"vingt ",IF(AA21=3,"trente ",IF(AA21=4,"quarante ",IF(AA21=5,"cinquante ",AA96))))</f>
        <v/>
      </c>
    </row>
    <row r="93" spans="27:27" ht="12.75" customHeight="1" x14ac:dyDescent="0.3">
      <c r="AA93" s="7" t="str">
        <f>IF(AA13=6,"soixante ",IF(AA7=80,"quatre-vingts ",IF(AA13=8,"quatre-vingt-","")))</f>
        <v/>
      </c>
    </row>
    <row r="94" spans="27:27" ht="12.75" customHeight="1" x14ac:dyDescent="0.3">
      <c r="AA94" s="7" t="str">
        <f>IF(AA16=6,"soixante ",IF(AA9=80,"quatre-vingts ",IF(AA16=8,"quatre-vingt-","")))</f>
        <v/>
      </c>
    </row>
    <row r="95" spans="27:27" ht="12.75" customHeight="1" x14ac:dyDescent="0.3">
      <c r="AA95" s="7" t="str">
        <f>IF(AA19=6,"soixante ",IF(AA10=80,"quatre-vingts ",IF(AA19=8,"quatre-vingt-","")))</f>
        <v/>
      </c>
    </row>
    <row r="96" spans="27:27" ht="12.75" customHeight="1" x14ac:dyDescent="0.3">
      <c r="AA96" s="7" t="str">
        <f>IF(AA21=6,"soixante ",IF(AA11=80,"quatre-vingts ",IF(AA21=8,"quatre-vingt-","")))</f>
        <v/>
      </c>
    </row>
    <row r="97" spans="27:27" ht="12.75" customHeight="1" x14ac:dyDescent="0.3">
      <c r="AA97" s="7">
        <f>0</f>
        <v>0</v>
      </c>
    </row>
    <row r="98" spans="27:27" ht="12.75" customHeight="1" x14ac:dyDescent="0.3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8671875" defaultRowHeight="14.4" x14ac:dyDescent="0.3"/>
  <cols>
    <col min="1" max="1" width="24.6640625" customWidth="1"/>
  </cols>
  <sheetData>
    <row r="1" spans="1:3" x14ac:dyDescent="0.3">
      <c r="A1" s="7" t="s">
        <v>596</v>
      </c>
      <c r="B1" s="7" t="s">
        <v>597</v>
      </c>
    </row>
    <row r="2" spans="1:3" x14ac:dyDescent="0.3">
      <c r="A2" s="7" t="s">
        <v>598</v>
      </c>
      <c r="B2" s="7" t="s">
        <v>599</v>
      </c>
    </row>
    <row r="3" spans="1:3" x14ac:dyDescent="0.3">
      <c r="A3" s="7" t="s">
        <v>600</v>
      </c>
      <c r="B3" s="7">
        <v>1</v>
      </c>
    </row>
    <row r="4" spans="1:3" x14ac:dyDescent="0.3">
      <c r="A4" s="7" t="s">
        <v>601</v>
      </c>
      <c r="B4" s="7">
        <v>0</v>
      </c>
    </row>
    <row r="5" spans="1:3" x14ac:dyDescent="0.3">
      <c r="A5" s="7" t="s">
        <v>602</v>
      </c>
      <c r="B5" s="7">
        <v>0</v>
      </c>
    </row>
    <row r="6" spans="1:3" x14ac:dyDescent="0.3">
      <c r="A6" s="7" t="s">
        <v>603</v>
      </c>
      <c r="B6" s="7">
        <v>1</v>
      </c>
    </row>
    <row r="7" spans="1:3" x14ac:dyDescent="0.3">
      <c r="A7" s="7" t="s">
        <v>604</v>
      </c>
      <c r="B7" s="7">
        <v>1</v>
      </c>
    </row>
    <row r="8" spans="1:3" x14ac:dyDescent="0.3">
      <c r="A8" s="7" t="s">
        <v>605</v>
      </c>
      <c r="B8" s="7">
        <v>0</v>
      </c>
    </row>
    <row r="9" spans="1:3" x14ac:dyDescent="0.3">
      <c r="A9" s="7" t="s">
        <v>606</v>
      </c>
      <c r="B9" s="7">
        <v>0</v>
      </c>
    </row>
    <row r="10" spans="1:3" x14ac:dyDescent="0.3">
      <c r="A10" s="7" t="s">
        <v>607</v>
      </c>
      <c r="C10" s="7" t="s">
        <v>608</v>
      </c>
    </row>
    <row r="11" spans="1:3" x14ac:dyDescent="0.3">
      <c r="A11" s="7" t="s">
        <v>609</v>
      </c>
      <c r="B11" s="7">
        <v>0</v>
      </c>
    </row>
    <row r="12" spans="1:3" x14ac:dyDescent="0.3">
      <c r="A12" s="7" t="s">
        <v>610</v>
      </c>
      <c r="B12" s="7" t="s">
        <v>611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8.88671875" defaultRowHeight="12.75" customHeight="1" x14ac:dyDescent="0.3"/>
  <cols>
    <col min="1" max="1" width="6.6640625" customWidth="1"/>
    <col min="2" max="2" width="35" customWidth="1"/>
    <col min="3" max="10" width="11.44140625" customWidth="1"/>
  </cols>
  <sheetData>
    <row r="2" spans="1:10" ht="12.75" customHeight="1" x14ac:dyDescent="0.3">
      <c r="B2" s="104" t="s">
        <v>612</v>
      </c>
      <c r="C2" s="104"/>
      <c r="D2" s="104"/>
      <c r="E2" s="104"/>
      <c r="F2" s="104"/>
      <c r="G2" s="104"/>
      <c r="H2" s="104"/>
      <c r="I2" s="104"/>
      <c r="J2" s="104"/>
    </row>
    <row r="4" spans="1:10" ht="12.75" customHeight="1" x14ac:dyDescent="0.3">
      <c r="A4" s="38" t="s">
        <v>564</v>
      </c>
      <c r="B4" s="36" t="s">
        <v>613</v>
      </c>
      <c r="C4" s="105"/>
      <c r="D4" s="105"/>
      <c r="E4" s="105"/>
      <c r="F4" s="105"/>
      <c r="G4" s="105"/>
      <c r="H4" s="105"/>
      <c r="I4" s="105"/>
      <c r="J4" s="105"/>
    </row>
    <row r="6" spans="1:10" ht="12.75" customHeight="1" x14ac:dyDescent="0.3">
      <c r="A6" s="38" t="s">
        <v>566</v>
      </c>
      <c r="B6" s="36" t="s">
        <v>614</v>
      </c>
      <c r="C6" s="105"/>
      <c r="D6" s="105"/>
      <c r="E6" s="105"/>
      <c r="F6" s="105"/>
      <c r="G6" s="105"/>
      <c r="H6" s="105"/>
      <c r="I6" s="105"/>
      <c r="J6" s="105"/>
    </row>
    <row r="8" spans="1:10" ht="12.75" customHeight="1" x14ac:dyDescent="0.3">
      <c r="A8" s="38" t="s">
        <v>576</v>
      </c>
      <c r="B8" s="36" t="s">
        <v>615</v>
      </c>
      <c r="C8" s="105"/>
      <c r="D8" s="105"/>
      <c r="E8" s="105"/>
      <c r="F8" s="105"/>
      <c r="G8" s="105"/>
      <c r="H8" s="105"/>
      <c r="I8" s="105"/>
      <c r="J8" s="105"/>
    </row>
    <row r="10" spans="1:10" ht="12.75" customHeight="1" x14ac:dyDescent="0.3">
      <c r="A10" s="38" t="s">
        <v>578</v>
      </c>
      <c r="B10" s="36" t="s">
        <v>616</v>
      </c>
      <c r="C10" s="106"/>
      <c r="D10" s="106"/>
      <c r="E10" s="106"/>
      <c r="F10" s="106"/>
      <c r="G10" s="106"/>
      <c r="H10" s="106"/>
      <c r="I10" s="106"/>
      <c r="J10" s="106"/>
    </row>
    <row r="12" spans="1:10" ht="12.75" customHeight="1" x14ac:dyDescent="0.3">
      <c r="A12" s="38" t="s">
        <v>568</v>
      </c>
      <c r="B12" s="36" t="s">
        <v>617</v>
      </c>
      <c r="C12" s="105"/>
      <c r="D12" s="105"/>
      <c r="E12" s="105"/>
      <c r="F12" s="105"/>
      <c r="G12" s="105"/>
      <c r="H12" s="105"/>
      <c r="I12" s="105"/>
      <c r="J12" s="105"/>
    </row>
    <row r="14" spans="1:10" ht="12.75" customHeight="1" x14ac:dyDescent="0.3">
      <c r="A14" s="38" t="s">
        <v>580</v>
      </c>
      <c r="B14" s="36" t="s">
        <v>618</v>
      </c>
      <c r="C14" s="105"/>
      <c r="D14" s="105"/>
      <c r="E14" s="105"/>
      <c r="F14" s="105"/>
      <c r="G14" s="105"/>
      <c r="H14" s="105"/>
      <c r="I14" s="105"/>
      <c r="J14" s="105"/>
    </row>
    <row r="16" spans="1:10" ht="12.75" customHeight="1" x14ac:dyDescent="0.3">
      <c r="A16" s="38" t="s">
        <v>582</v>
      </c>
      <c r="B16" s="36" t="s">
        <v>619</v>
      </c>
      <c r="C16" s="105"/>
      <c r="D16" s="105"/>
      <c r="E16" s="105"/>
      <c r="F16" s="105"/>
      <c r="G16" s="105"/>
      <c r="H16" s="105"/>
      <c r="I16" s="105"/>
      <c r="J16" s="105"/>
    </row>
    <row r="18" spans="1:10" ht="12.75" customHeight="1" x14ac:dyDescent="0.3">
      <c r="A18" s="38" t="s">
        <v>584</v>
      </c>
      <c r="B18" s="36" t="s">
        <v>620</v>
      </c>
      <c r="C18" s="107"/>
      <c r="D18" s="107"/>
      <c r="E18" s="107"/>
      <c r="F18" s="107"/>
      <c r="G18" s="107"/>
      <c r="H18" s="107"/>
      <c r="I18" s="107"/>
      <c r="J18" s="107"/>
    </row>
    <row r="20" spans="1:10" ht="12.75" customHeight="1" x14ac:dyDescent="0.3">
      <c r="A20" s="38" t="s">
        <v>621</v>
      </c>
      <c r="B20" s="36" t="s">
        <v>622</v>
      </c>
      <c r="C20" s="107"/>
      <c r="D20" s="107"/>
      <c r="E20" s="107"/>
      <c r="F20" s="107"/>
      <c r="G20" s="107"/>
      <c r="H20" s="107"/>
      <c r="I20" s="107"/>
      <c r="J20" s="107"/>
    </row>
    <row r="22" spans="1:10" ht="12.75" customHeight="1" x14ac:dyDescent="0.3">
      <c r="A22" s="38" t="s">
        <v>570</v>
      </c>
      <c r="B22" s="36" t="s">
        <v>623</v>
      </c>
      <c r="C22" s="107"/>
      <c r="D22" s="107"/>
      <c r="E22" s="107"/>
      <c r="F22" s="107"/>
      <c r="G22" s="107"/>
      <c r="H22" s="107"/>
      <c r="I22" s="107"/>
      <c r="J22" s="107"/>
    </row>
    <row r="24" spans="1:10" ht="12.75" customHeight="1" x14ac:dyDescent="0.3">
      <c r="A24" s="38" t="s">
        <v>572</v>
      </c>
      <c r="B24" s="36" t="s">
        <v>624</v>
      </c>
      <c r="C24" s="105"/>
      <c r="D24" s="105"/>
      <c r="E24" s="105"/>
      <c r="F24" s="105"/>
      <c r="G24" s="105"/>
      <c r="H24" s="105"/>
      <c r="I24" s="105"/>
      <c r="J24" s="105"/>
    </row>
    <row r="28" spans="1:10" ht="60" customHeight="1" x14ac:dyDescent="0.3">
      <c r="A28" s="38" t="s">
        <v>574</v>
      </c>
      <c r="B28" s="36" t="s">
        <v>625</v>
      </c>
      <c r="C28" s="105"/>
      <c r="D28" s="105"/>
      <c r="E28" s="105"/>
      <c r="F28" s="105"/>
      <c r="G28" s="105"/>
      <c r="H28" s="105"/>
      <c r="I28" s="105"/>
      <c r="J28" s="105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8.88671875" defaultRowHeight="12.75" customHeight="1" x14ac:dyDescent="0.3"/>
  <cols>
    <col min="1" max="1" width="6.6640625" customWidth="1"/>
    <col min="2" max="2" width="68.109375" customWidth="1"/>
    <col min="3" max="6" width="15.5546875" customWidth="1"/>
  </cols>
  <sheetData>
    <row r="2" spans="2:6" ht="16.2" customHeight="1" x14ac:dyDescent="0.3">
      <c r="B2" s="108" t="s">
        <v>626</v>
      </c>
      <c r="C2" s="108"/>
      <c r="D2" s="108"/>
      <c r="E2" s="108"/>
      <c r="F2" s="108"/>
    </row>
    <row r="4" spans="2:6" ht="12.75" customHeight="1" x14ac:dyDescent="0.3">
      <c r="B4" s="44" t="s">
        <v>627</v>
      </c>
      <c r="C4" s="44" t="s">
        <v>628</v>
      </c>
      <c r="D4" s="44" t="s">
        <v>629</v>
      </c>
      <c r="E4" s="44" t="s">
        <v>630</v>
      </c>
      <c r="F4" s="44" t="s">
        <v>631</v>
      </c>
    </row>
    <row r="6" spans="2:6" ht="12.75" customHeight="1" x14ac:dyDescent="0.3">
      <c r="B6" s="45"/>
      <c r="C6" s="46"/>
      <c r="D6" s="47"/>
      <c r="E6" s="48"/>
      <c r="F6" s="49" t="str">
        <f>IF(AND(E6= "",D6= ""), "", ROUND(ROUND(E6, 2) * ROUND(D6, 3), 2))</f>
        <v/>
      </c>
    </row>
    <row r="8" spans="2:6" ht="12.75" customHeight="1" x14ac:dyDescent="0.3">
      <c r="B8" s="45"/>
      <c r="C8" s="46"/>
      <c r="D8" s="47"/>
      <c r="E8" s="48"/>
      <c r="F8" s="49" t="str">
        <f>IF(AND(E8= "",D8= ""), "", ROUND(ROUND(E8, 2) * ROUND(D8, 3), 2))</f>
        <v/>
      </c>
    </row>
    <row r="10" spans="2:6" ht="12.75" customHeight="1" x14ac:dyDescent="0.3">
      <c r="B10" s="45"/>
      <c r="C10" s="46"/>
      <c r="D10" s="47"/>
      <c r="E10" s="48"/>
      <c r="F10" s="49" t="str">
        <f>IF(AND(E10= "",D10= ""), "", ROUND(ROUND(E10, 2) * ROUND(D10, 3), 2))</f>
        <v/>
      </c>
    </row>
    <row r="12" spans="2:6" ht="12.75" customHeight="1" x14ac:dyDescent="0.3">
      <c r="B12" s="45"/>
      <c r="C12" s="46"/>
      <c r="D12" s="47"/>
      <c r="E12" s="48"/>
      <c r="F12" s="49" t="str">
        <f>IF(AND(E12= "",D12= ""), "", ROUND(ROUND(E12, 2) * ROUND(D12, 3), 2))</f>
        <v/>
      </c>
    </row>
    <row r="14" spans="2:6" ht="12.75" customHeight="1" x14ac:dyDescent="0.3">
      <c r="B14" s="45"/>
      <c r="C14" s="46"/>
      <c r="D14" s="47"/>
      <c r="E14" s="48"/>
      <c r="F14" s="49" t="str">
        <f>IF(AND(E14= "",D14= ""), "", ROUND(ROUND(E14, 2) * ROUND(D14, 3), 2))</f>
        <v/>
      </c>
    </row>
    <row r="16" spans="2:6" ht="12.75" customHeight="1" x14ac:dyDescent="0.3">
      <c r="B16" s="45"/>
      <c r="C16" s="46"/>
      <c r="D16" s="47"/>
      <c r="E16" s="48"/>
      <c r="F16" s="49" t="str">
        <f>IF(AND(E16= "",D16= ""), "", ROUND(ROUND(E16, 2) * ROUND(D16, 3), 2))</f>
        <v/>
      </c>
    </row>
    <row r="18" spans="2:6" ht="12.75" customHeight="1" x14ac:dyDescent="0.3">
      <c r="B18" s="45"/>
      <c r="C18" s="46"/>
      <c r="D18" s="47"/>
      <c r="E18" s="48"/>
      <c r="F18" s="49" t="str">
        <f>IF(AND(E18= "",D18= ""), "", ROUND(ROUND(E18, 2) * ROUND(D18, 3), 2))</f>
        <v/>
      </c>
    </row>
    <row r="20" spans="2:6" ht="12.75" customHeight="1" x14ac:dyDescent="0.3">
      <c r="B20" s="45"/>
      <c r="C20" s="46"/>
      <c r="D20" s="47"/>
      <c r="E20" s="48"/>
      <c r="F20" s="49" t="str">
        <f>IF(AND(E20= "",D20= ""), "", ROUND(ROUND(E20, 2) * ROUND(D20, 3), 2))</f>
        <v/>
      </c>
    </row>
    <row r="22" spans="2:6" ht="12.75" customHeight="1" x14ac:dyDescent="0.3">
      <c r="B22" s="45"/>
      <c r="C22" s="46"/>
      <c r="D22" s="47"/>
      <c r="E22" s="48"/>
      <c r="F22" s="49" t="str">
        <f>IF(AND(E22= "",D22= ""), "", ROUND(ROUND(E22, 2) * ROUND(D22, 3), 2))</f>
        <v/>
      </c>
    </row>
    <row r="24" spans="2:6" ht="12.75" customHeight="1" x14ac:dyDescent="0.3">
      <c r="B24" s="45"/>
      <c r="C24" s="46"/>
      <c r="D24" s="47"/>
      <c r="E24" s="48"/>
      <c r="F24" s="49" t="str">
        <f>IF(AND(E24= "",D24= ""), "", ROUND(ROUND(E24, 2) * ROUND(D24, 3), 2))</f>
        <v/>
      </c>
    </row>
    <row r="26" spans="2:6" ht="12.75" customHeight="1" x14ac:dyDescent="0.3">
      <c r="B26" s="45"/>
      <c r="C26" s="46"/>
      <c r="D26" s="47"/>
      <c r="E26" s="48"/>
      <c r="F26" s="49" t="str">
        <f>IF(AND(E26= "",D26= ""), "", ROUND(ROUND(E26, 2) * ROUND(D26, 3), 2))</f>
        <v/>
      </c>
    </row>
    <row r="28" spans="2:6" ht="12.75" customHeight="1" x14ac:dyDescent="0.3">
      <c r="B28" s="45"/>
      <c r="C28" s="46"/>
      <c r="D28" s="47"/>
      <c r="E28" s="48"/>
      <c r="F28" s="49" t="str">
        <f>IF(AND(E28= "",D28= ""), "", ROUND(ROUND(E28, 2) * ROUND(D28, 3), 2))</f>
        <v/>
      </c>
    </row>
    <row r="30" spans="2:6" ht="12.75" customHeight="1" x14ac:dyDescent="0.3">
      <c r="B30" s="45"/>
      <c r="C30" s="46"/>
      <c r="D30" s="47"/>
      <c r="E30" s="48"/>
      <c r="F30" s="49" t="str">
        <f>IF(AND(E30= "",D30= ""), "", ROUND(ROUND(E30, 2) * ROUND(D30, 3), 2))</f>
        <v/>
      </c>
    </row>
    <row r="32" spans="2:6" ht="12.75" customHeight="1" x14ac:dyDescent="0.3">
      <c r="B32" s="45"/>
      <c r="C32" s="46"/>
      <c r="D32" s="47"/>
      <c r="E32" s="48"/>
      <c r="F32" s="49" t="str">
        <f>IF(AND(E32= "",D32= ""), "", ROUND(ROUND(E32, 2) * ROUND(D32, 3), 2))</f>
        <v/>
      </c>
    </row>
    <row r="34" spans="2:6" ht="12.75" customHeight="1" x14ac:dyDescent="0.3">
      <c r="B34" s="45"/>
      <c r="C34" s="46"/>
      <c r="D34" s="47"/>
      <c r="E34" s="48"/>
      <c r="F34" s="49" t="str">
        <f>IF(AND(E34= "",D34= ""), "", ROUND(ROUND(E34, 2) * ROUND(D34, 3), 2))</f>
        <v/>
      </c>
    </row>
    <row r="36" spans="2:6" ht="12.75" customHeight="1" x14ac:dyDescent="0.3">
      <c r="B36" s="45"/>
      <c r="C36" s="46"/>
      <c r="D36" s="47"/>
      <c r="E36" s="48"/>
      <c r="F36" s="49" t="str">
        <f>IF(AND(E36= "",D36= ""), "", ROUND(ROUND(E36, 2) * ROUND(D36, 3), 2))</f>
        <v/>
      </c>
    </row>
    <row r="38" spans="2:6" ht="12.75" customHeight="1" x14ac:dyDescent="0.3">
      <c r="B38" s="45"/>
      <c r="C38" s="46"/>
      <c r="D38" s="47"/>
      <c r="E38" s="48"/>
      <c r="F38" s="49" t="str">
        <f>IF(AND(E38= "",D38= ""), "", ROUND(ROUND(E38, 2) * ROUND(D38, 3), 2))</f>
        <v/>
      </c>
    </row>
    <row r="40" spans="2:6" ht="12.75" customHeight="1" x14ac:dyDescent="0.3">
      <c r="B40" s="45"/>
      <c r="C40" s="46"/>
      <c r="D40" s="47"/>
      <c r="E40" s="48"/>
      <c r="F40" s="49" t="str">
        <f>IF(AND(E40= "",D40= ""), "", ROUND(ROUND(E40, 2) * ROUND(D40, 3), 2))</f>
        <v/>
      </c>
    </row>
    <row r="42" spans="2:6" ht="12.75" customHeight="1" x14ac:dyDescent="0.3">
      <c r="B42" s="45"/>
      <c r="C42" s="46"/>
      <c r="D42" s="47"/>
      <c r="E42" s="48"/>
      <c r="F42" s="49" t="str">
        <f>IF(AND(E42= "",D42= ""), "", ROUND(ROUND(E42, 2) * ROUND(D42, 3), 2))</f>
        <v/>
      </c>
    </row>
    <row r="44" spans="2:6" ht="12.75" customHeight="1" x14ac:dyDescent="0.3">
      <c r="B44" s="45"/>
      <c r="C44" s="46"/>
      <c r="D44" s="47"/>
      <c r="E44" s="48"/>
      <c r="F44" s="49" t="str">
        <f>IF(AND(E44= "",D44= ""), "", ROUND(ROUND(E44, 2) * ROUND(D44, 3), 2))</f>
        <v/>
      </c>
    </row>
    <row r="46" spans="2:6" ht="12.75" customHeight="1" x14ac:dyDescent="0.3">
      <c r="B46" s="45"/>
      <c r="C46" s="46"/>
      <c r="D46" s="47"/>
      <c r="E46" s="48"/>
      <c r="F46" s="49" t="str">
        <f>IF(AND(E46= "",D46= ""), "", ROUND(ROUND(E46, 2) * ROUND(D46, 3), 2))</f>
        <v/>
      </c>
    </row>
    <row r="48" spans="2:6" ht="12.75" customHeight="1" x14ac:dyDescent="0.3">
      <c r="B48" s="45"/>
      <c r="C48" s="46"/>
      <c r="D48" s="47"/>
      <c r="E48" s="48"/>
      <c r="F48" s="49" t="str">
        <f>IF(AND(E48= "",D48= ""), "", ROUND(ROUND(E48, 2) * ROUND(D48, 3), 2))</f>
        <v/>
      </c>
    </row>
    <row r="50" spans="2:6" ht="12.75" customHeight="1" x14ac:dyDescent="0.3">
      <c r="B50" s="45"/>
      <c r="C50" s="46"/>
      <c r="D50" s="47"/>
      <c r="E50" s="48"/>
      <c r="F50" s="49" t="str">
        <f>IF(AND(E50= "",D50= ""), "", ROUND(ROUND(E50, 2) * ROUND(D50, 3), 2))</f>
        <v/>
      </c>
    </row>
    <row r="52" spans="2:6" ht="12.75" customHeight="1" x14ac:dyDescent="0.3">
      <c r="B52" s="45"/>
      <c r="C52" s="46"/>
      <c r="D52" s="47"/>
      <c r="E52" s="48"/>
      <c r="F52" s="49" t="str">
        <f>IF(AND(E52= "",D52= ""), "", ROUND(ROUND(E52, 2) * ROUND(D52, 3), 2))</f>
        <v/>
      </c>
    </row>
    <row r="54" spans="2:6" ht="12.75" customHeight="1" x14ac:dyDescent="0.3">
      <c r="B54" s="45"/>
      <c r="C54" s="46"/>
      <c r="D54" s="47"/>
      <c r="E54" s="48"/>
      <c r="F54" s="49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DPGF!Impression_des_titres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Mathieu LECONTE</dc:creator>
  <cp:lastModifiedBy>Mathieu LECONTE</cp:lastModifiedBy>
  <dcterms:created xsi:type="dcterms:W3CDTF">2024-04-09T07:17:09Z</dcterms:created>
  <dcterms:modified xsi:type="dcterms:W3CDTF">2024-04-09T07:18:55Z</dcterms:modified>
</cp:coreProperties>
</file>