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Y:\DA_DAT\01.TRAVAUX\24.0252-CANU\08-Travaux &amp; CR\00-Dossier de travail\DCE\DPGF\"/>
    </mc:Choice>
  </mc:AlternateContent>
  <xr:revisionPtr revIDLastSave="0" documentId="13_ncr:1_{1F6AD207-DAD5-4310-9FD6-45FFD6C2B520}" xr6:coauthVersionLast="36" xr6:coauthVersionMax="36" xr10:uidLastSave="{00000000-0000-0000-0000-000000000000}"/>
  <bookViews>
    <workbookView xWindow="0" yWindow="0" windowWidth="28800" windowHeight="11010" tabRatio="807" firstSheet="11" activeTab="17" xr2:uid="{00000000-000D-0000-FFFF-FFFF00000000}"/>
  </bookViews>
  <sheets>
    <sheet name="GENERAL" sheetId="1" r:id="rId1"/>
    <sheet name="02 DÉMOLITION, MAÇONNERIE, " sheetId="9" r:id="rId2"/>
    <sheet name="03 CHARPENTE METALLIQUE, SE" sheetId="13" r:id="rId3"/>
    <sheet name="04 PLATRERIE, PEINTURE" sheetId="17" r:id="rId4"/>
    <sheet name="05 MENUISERIES EXTERIEURES," sheetId="21" r:id="rId5"/>
    <sheet name="06 PORTES AUTOMATIQUES" sheetId="25" r:id="rId6"/>
    <sheet name="07 REVÊTEMENTS DE SOLS SOUP" sheetId="29" r:id="rId7"/>
    <sheet name="08 RESINE DE SOL" sheetId="33" r:id="rId8"/>
    <sheet name="09 FAUX PLAFONDS" sheetId="37" r:id="rId9"/>
    <sheet name="10 SIGNALETIQUE" sheetId="41" r:id="rId10"/>
    <sheet name="11 VRD SUR RAMPE D_ACCES DE" sheetId="45" r:id="rId11"/>
    <sheet name="12 VRD ET GESTION DES EAUX " sheetId="49" r:id="rId12"/>
    <sheet name="13 RENOVATION COMPLETE DE L" sheetId="53" r:id="rId13"/>
    <sheet name="14 RENOVATION DE LA ZONE TE" sheetId="57" r:id="rId14"/>
    <sheet name="15 PSE 1 - REFECTION DES BO" sheetId="61" r:id="rId15"/>
    <sheet name="16 PSE 2 - REFECTION COMPLE" sheetId="65" r:id="rId16"/>
    <sheet name="17 PSE 3 - AMENAGEMENT DU P" sheetId="69" r:id="rId17"/>
    <sheet name="Total travaux architecturaux" sheetId="73" r:id="rId18"/>
  </sheets>
  <definedNames>
    <definedName name="_xlnm.Print_Titles" localSheetId="1">'02 DÉMOLITION, MAÇONNERIE, '!$1:$6</definedName>
    <definedName name="_xlnm.Print_Titles" localSheetId="2">'03 CHARPENTE METALLIQUE, SE'!$1:$6</definedName>
    <definedName name="_xlnm.Print_Titles" localSheetId="3">'04 PLATRERIE, PEINTURE'!$1:$6</definedName>
    <definedName name="_xlnm.Print_Titles" localSheetId="4">'05 MENUISERIES EXTERIEURES,'!$1:$6</definedName>
    <definedName name="_xlnm.Print_Titles" localSheetId="5">'06 PORTES AUTOMATIQUES'!$1:$6</definedName>
    <definedName name="_xlnm.Print_Titles" localSheetId="6">'07 REVÊTEMENTS DE SOLS SOUP'!$1:$6</definedName>
    <definedName name="_xlnm.Print_Titles" localSheetId="7">'08 RESINE DE SOL'!$1:$6</definedName>
    <definedName name="_xlnm.Print_Titles" localSheetId="8">'09 FAUX PLAFONDS'!$1:$6</definedName>
    <definedName name="_xlnm.Print_Titles" localSheetId="9">'10 SIGNALETIQUE'!$1:$6</definedName>
    <definedName name="_xlnm.Print_Titles" localSheetId="10">'11 VRD SUR RAMPE D_ACCES DE'!$1:$6</definedName>
    <definedName name="_xlnm.Print_Titles" localSheetId="11">'12 VRD ET GESTION DES EAUX '!$1:$6</definedName>
    <definedName name="_xlnm.Print_Titles" localSheetId="12">'13 RENOVATION COMPLETE DE L'!$1:$6</definedName>
    <definedName name="_xlnm.Print_Titles" localSheetId="13">'14 RENOVATION DE LA ZONE TE'!$1:$6</definedName>
    <definedName name="_xlnm.Print_Titles" localSheetId="14">'15 PSE 1 - REFECTION DES BO'!$1:$6</definedName>
    <definedName name="_xlnm.Print_Titles" localSheetId="15">'16 PSE 2 - REFECTION COMPLE'!$1:$6</definedName>
    <definedName name="_xlnm.Print_Titles" localSheetId="16">'17 PSE 3 - AMENAGEMENT DU P'!$1:$6</definedName>
    <definedName name="_xlnm.Print_Titles" localSheetId="17">'Total travaux architecturaux'!$1:$6</definedName>
  </definedNames>
  <calcPr calcId="191029"/>
</workbook>
</file>

<file path=xl/calcChain.xml><?xml version="1.0" encoding="utf-8"?>
<calcChain xmlns="http://schemas.openxmlformats.org/spreadsheetml/2006/main">
  <c r="M27" i="69" l="1"/>
  <c r="M26" i="69"/>
  <c r="M25" i="69"/>
  <c r="M28" i="69" s="1"/>
  <c r="M22" i="69"/>
  <c r="M23" i="69" s="1"/>
  <c r="M19" i="69"/>
  <c r="M18" i="69"/>
  <c r="M17" i="69"/>
  <c r="M16" i="69"/>
  <c r="M13" i="69"/>
  <c r="M12" i="69"/>
  <c r="M11" i="69"/>
  <c r="M59" i="65"/>
  <c r="M60" i="65" s="1"/>
  <c r="M56" i="65"/>
  <c r="M55" i="65"/>
  <c r="M52" i="65"/>
  <c r="M51" i="65"/>
  <c r="M50" i="65"/>
  <c r="M49" i="65"/>
  <c r="M48" i="65"/>
  <c r="M47" i="65"/>
  <c r="M46" i="65"/>
  <c r="M44" i="65"/>
  <c r="M43" i="65"/>
  <c r="M42" i="65"/>
  <c r="M41" i="65"/>
  <c r="M37" i="65"/>
  <c r="M36" i="65"/>
  <c r="M35" i="65"/>
  <c r="M34" i="65"/>
  <c r="M33" i="65"/>
  <c r="M31" i="65"/>
  <c r="M30" i="65"/>
  <c r="M29" i="65"/>
  <c r="M28" i="65"/>
  <c r="M27" i="65"/>
  <c r="M26" i="65"/>
  <c r="M22" i="65"/>
  <c r="M21" i="65"/>
  <c r="M19" i="65"/>
  <c r="M18" i="65"/>
  <c r="M17" i="65"/>
  <c r="M16" i="65"/>
  <c r="M15" i="65"/>
  <c r="M14" i="65"/>
  <c r="M13" i="65"/>
  <c r="M12" i="65"/>
  <c r="M11" i="65"/>
  <c r="M39" i="61"/>
  <c r="M40" i="61" s="1"/>
  <c r="M36" i="61"/>
  <c r="M35" i="61"/>
  <c r="M32" i="61"/>
  <c r="M31" i="61"/>
  <c r="M30" i="61"/>
  <c r="M27" i="61"/>
  <c r="M26" i="61"/>
  <c r="M25" i="61"/>
  <c r="M24" i="61"/>
  <c r="M23" i="61"/>
  <c r="M21" i="61"/>
  <c r="M20" i="61"/>
  <c r="M16" i="61"/>
  <c r="M15" i="61"/>
  <c r="M14" i="61"/>
  <c r="M13" i="61"/>
  <c r="M12" i="61"/>
  <c r="M11" i="61"/>
  <c r="M67" i="57"/>
  <c r="M66" i="57"/>
  <c r="M63" i="57"/>
  <c r="M62" i="57"/>
  <c r="M61" i="57"/>
  <c r="M60" i="57"/>
  <c r="M59" i="57"/>
  <c r="M56" i="57"/>
  <c r="M54" i="57"/>
  <c r="M53" i="57"/>
  <c r="M52" i="57"/>
  <c r="M51" i="57"/>
  <c r="M50" i="57"/>
  <c r="M49" i="57"/>
  <c r="M48" i="57"/>
  <c r="M46" i="57"/>
  <c r="M44" i="57"/>
  <c r="M43" i="57"/>
  <c r="M39" i="57"/>
  <c r="M38" i="57"/>
  <c r="M37" i="57"/>
  <c r="M36" i="57"/>
  <c r="M34" i="57"/>
  <c r="M33" i="57"/>
  <c r="M32" i="57"/>
  <c r="M31" i="57"/>
  <c r="M30" i="57"/>
  <c r="M29" i="57"/>
  <c r="M28" i="57"/>
  <c r="M24" i="57"/>
  <c r="M23" i="57"/>
  <c r="M22" i="57"/>
  <c r="M20" i="57"/>
  <c r="M19" i="57"/>
  <c r="M18" i="57"/>
  <c r="M17" i="57"/>
  <c r="M16" i="57"/>
  <c r="M15" i="57"/>
  <c r="M14" i="57"/>
  <c r="M13" i="57"/>
  <c r="M12" i="57"/>
  <c r="M11" i="57"/>
  <c r="M51" i="53"/>
  <c r="M50" i="53"/>
  <c r="M46" i="53"/>
  <c r="M47" i="53" s="1"/>
  <c r="M43" i="53"/>
  <c r="M42" i="53"/>
  <c r="M39" i="53"/>
  <c r="M38" i="53"/>
  <c r="M37" i="53"/>
  <c r="M36" i="53"/>
  <c r="M33" i="53"/>
  <c r="M32" i="53"/>
  <c r="M31" i="53"/>
  <c r="M30" i="53"/>
  <c r="M29" i="53"/>
  <c r="M27" i="53"/>
  <c r="M26" i="53"/>
  <c r="M25" i="53"/>
  <c r="M24" i="53"/>
  <c r="M23" i="53"/>
  <c r="M19" i="53"/>
  <c r="M18" i="53"/>
  <c r="M17" i="53"/>
  <c r="M16" i="53"/>
  <c r="M15" i="53"/>
  <c r="M14" i="53"/>
  <c r="M13" i="53"/>
  <c r="M12" i="53"/>
  <c r="M11" i="53"/>
  <c r="M41" i="49"/>
  <c r="M40" i="49"/>
  <c r="M39" i="49"/>
  <c r="M36" i="49"/>
  <c r="M35" i="49"/>
  <c r="M34" i="49"/>
  <c r="M33" i="49"/>
  <c r="M32" i="49"/>
  <c r="M31" i="49"/>
  <c r="M30" i="49"/>
  <c r="M28" i="49"/>
  <c r="M26" i="49"/>
  <c r="M24" i="49"/>
  <c r="M23" i="49"/>
  <c r="M22" i="49"/>
  <c r="M21" i="49"/>
  <c r="M20" i="49"/>
  <c r="M19" i="49"/>
  <c r="M18" i="49"/>
  <c r="M17" i="49"/>
  <c r="M16" i="49"/>
  <c r="M13" i="49"/>
  <c r="M11" i="49"/>
  <c r="M38" i="45"/>
  <c r="M36" i="45"/>
  <c r="M35" i="45"/>
  <c r="M34" i="45"/>
  <c r="M31" i="45"/>
  <c r="M30" i="45"/>
  <c r="M29" i="45"/>
  <c r="M28" i="45"/>
  <c r="M27" i="45"/>
  <c r="M25" i="45"/>
  <c r="M23" i="45"/>
  <c r="M22" i="45"/>
  <c r="M24" i="45" s="1"/>
  <c r="M21" i="45"/>
  <c r="M20" i="45"/>
  <c r="M19" i="45"/>
  <c r="M18" i="45"/>
  <c r="M17" i="45"/>
  <c r="M16" i="45"/>
  <c r="M15" i="45"/>
  <c r="M14" i="45"/>
  <c r="M13" i="45"/>
  <c r="M12" i="45"/>
  <c r="M11" i="45"/>
  <c r="M10" i="45"/>
  <c r="M13" i="41"/>
  <c r="M12" i="41"/>
  <c r="M11" i="41"/>
  <c r="M10" i="41"/>
  <c r="M19" i="37"/>
  <c r="M18" i="37"/>
  <c r="M17" i="37"/>
  <c r="M16" i="37"/>
  <c r="M15" i="37"/>
  <c r="M14" i="37"/>
  <c r="M13" i="37"/>
  <c r="M12" i="37"/>
  <c r="M11" i="37"/>
  <c r="M10" i="37"/>
  <c r="M11" i="33"/>
  <c r="M10" i="33"/>
  <c r="M9" i="33"/>
  <c r="M17" i="29"/>
  <c r="M16" i="29"/>
  <c r="M15" i="29"/>
  <c r="M14" i="29"/>
  <c r="M13" i="29"/>
  <c r="M12" i="29"/>
  <c r="M11" i="29"/>
  <c r="M10" i="29"/>
  <c r="M17" i="25"/>
  <c r="M15" i="25"/>
  <c r="M14" i="25"/>
  <c r="M13" i="25"/>
  <c r="M12" i="25"/>
  <c r="M11" i="25"/>
  <c r="M19" i="25" s="1"/>
  <c r="M86" i="21"/>
  <c r="M85" i="21"/>
  <c r="M84" i="21"/>
  <c r="M83" i="21"/>
  <c r="M82" i="21"/>
  <c r="M81" i="21"/>
  <c r="M80" i="21"/>
  <c r="M79" i="21"/>
  <c r="M78" i="21"/>
  <c r="M77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2" i="21"/>
  <c r="M61" i="21"/>
  <c r="M60" i="21"/>
  <c r="M58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6" i="21"/>
  <c r="M35" i="21"/>
  <c r="M34" i="21"/>
  <c r="M32" i="21"/>
  <c r="M31" i="21"/>
  <c r="M30" i="21"/>
  <c r="M29" i="21"/>
  <c r="M28" i="21"/>
  <c r="M23" i="21"/>
  <c r="M22" i="21"/>
  <c r="M21" i="21"/>
  <c r="M20" i="21"/>
  <c r="M19" i="21"/>
  <c r="M18" i="21"/>
  <c r="M17" i="21"/>
  <c r="M14" i="21"/>
  <c r="M36" i="17"/>
  <c r="M35" i="17"/>
  <c r="M33" i="17"/>
  <c r="M32" i="17"/>
  <c r="M31" i="17"/>
  <c r="M30" i="17"/>
  <c r="M29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38" i="17" s="1"/>
  <c r="M14" i="17"/>
  <c r="M11" i="13"/>
  <c r="M10" i="13"/>
  <c r="M13" i="13" s="1"/>
  <c r="M58" i="9"/>
  <c r="M57" i="9"/>
  <c r="M56" i="9"/>
  <c r="M54" i="9"/>
  <c r="M53" i="9"/>
  <c r="M51" i="9"/>
  <c r="M50" i="9"/>
  <c r="M49" i="9"/>
  <c r="M47" i="9"/>
  <c r="M45" i="9"/>
  <c r="M43" i="9"/>
  <c r="M42" i="9"/>
  <c r="M41" i="9"/>
  <c r="M40" i="9"/>
  <c r="M39" i="9"/>
  <c r="M38" i="9"/>
  <c r="M37" i="9"/>
  <c r="M36" i="9"/>
  <c r="M33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88" i="21" l="1"/>
  <c r="M60" i="9"/>
  <c r="M40" i="45"/>
  <c r="M15" i="41"/>
  <c r="M42" i="61"/>
  <c r="M30" i="69"/>
  <c r="M31" i="69" s="1"/>
  <c r="M21" i="37"/>
  <c r="M62" i="65"/>
  <c r="M13" i="33"/>
  <c r="M54" i="53"/>
  <c r="M70" i="57"/>
  <c r="M19" i="29"/>
  <c r="M44" i="49"/>
  <c r="M14" i="69"/>
  <c r="M32" i="9"/>
  <c r="M48" i="9"/>
  <c r="M55" i="9"/>
  <c r="M14" i="41"/>
  <c r="M16" i="41"/>
  <c r="M44" i="53"/>
  <c r="M52" i="53"/>
  <c r="M64" i="57"/>
  <c r="M34" i="17"/>
  <c r="M87" i="21"/>
  <c r="M20" i="69"/>
  <c r="M29" i="69"/>
  <c r="M18" i="25"/>
  <c r="M20" i="25"/>
  <c r="M25" i="57"/>
  <c r="M57" i="57"/>
  <c r="M17" i="61"/>
  <c r="M41" i="61"/>
  <c r="M43" i="61"/>
  <c r="M57" i="65"/>
  <c r="M61" i="65"/>
  <c r="M63" i="65" s="1"/>
  <c r="M59" i="9"/>
  <c r="M37" i="17"/>
  <c r="M39" i="17" s="1"/>
  <c r="M18" i="29"/>
  <c r="M20" i="29" s="1"/>
  <c r="M32" i="45"/>
  <c r="M34" i="53"/>
  <c r="M69" i="57"/>
  <c r="M71" i="57" s="1"/>
  <c r="M37" i="61"/>
  <c r="M12" i="13"/>
  <c r="M14" i="13" s="1"/>
  <c r="M27" i="17"/>
  <c r="M16" i="25"/>
  <c r="M20" i="37"/>
  <c r="M22" i="37"/>
  <c r="M39" i="45"/>
  <c r="M41" i="45" s="1"/>
  <c r="M37" i="49"/>
  <c r="M42" i="49"/>
  <c r="M53" i="53"/>
  <c r="M55" i="53"/>
  <c r="M40" i="57"/>
  <c r="M68" i="57"/>
  <c r="M28" i="61"/>
  <c r="M23" i="65"/>
  <c r="M38" i="65"/>
  <c r="M53" i="65"/>
  <c r="M12" i="33"/>
  <c r="M14" i="33"/>
  <c r="M37" i="45"/>
  <c r="M20" i="53"/>
  <c r="M40" i="53"/>
  <c r="M33" i="61"/>
  <c r="M89" i="21"/>
  <c r="M90" i="21" s="1"/>
  <c r="M43" i="49"/>
  <c r="M45" i="49" s="1"/>
  <c r="M24" i="21"/>
  <c r="M12" i="49"/>
  <c r="M7" i="73" l="1"/>
  <c r="M8" i="73"/>
  <c r="M61" i="9"/>
  <c r="M9" i="73" l="1"/>
</calcChain>
</file>

<file path=xl/sharedStrings.xml><?xml version="1.0" encoding="utf-8"?>
<sst xmlns="http://schemas.openxmlformats.org/spreadsheetml/2006/main" count="1551" uniqueCount="838">
  <si>
    <t>DIRECTION</t>
  </si>
  <si>
    <t>DIRECTION DES AFFAIRES TECHNIQUES</t>
  </si>
  <si>
    <t>DIRECTION GENERALE</t>
  </si>
  <si>
    <t>DES AFFAIRES TECHNIQUES</t>
  </si>
  <si>
    <t>3 Quai des Célestins</t>
  </si>
  <si>
    <t>DAMOE</t>
  </si>
  <si>
    <t>69002 LYON</t>
  </si>
  <si>
    <t>49 Rue Villon</t>
  </si>
  <si>
    <t>69008 LYON</t>
  </si>
  <si>
    <t>ETABLISSEMENT</t>
  </si>
  <si>
    <t>GROUPEMENT HOSPITALIER NORD</t>
  </si>
  <si>
    <t>HOPITAL DE LA CROIX ROUSSE</t>
  </si>
  <si>
    <t>OPÉRATION N° 24 0252</t>
  </si>
  <si>
    <t xml:space="preserve">Bâtiment R-  Extension et réaménagement des urgences – C.A.N.U. </t>
  </si>
  <si>
    <t>Décomposition de Prix Global de Forfaitaire (D.P.G.F.)</t>
  </si>
  <si>
    <t>Dossier de Consultation des Entreprises (DCE)</t>
  </si>
  <si>
    <t>Maître d'ouvrage :</t>
  </si>
  <si>
    <t>Maître d'oeuvre :</t>
  </si>
  <si>
    <t>HCL - DG</t>
  </si>
  <si>
    <t>HCL - DAT - DAMOE</t>
  </si>
  <si>
    <t>3, quai des Célestins</t>
  </si>
  <si>
    <t>49 rue Villon</t>
  </si>
  <si>
    <t>69008 Lyon</t>
  </si>
  <si>
    <t>Tél. : 04 72 11 70 07</t>
  </si>
  <si>
    <t>Tél. : 04 72 11 71 20</t>
  </si>
  <si>
    <t>INDICE</t>
  </si>
  <si>
    <t>DATE</t>
  </si>
  <si>
    <t>MODIFICATION</t>
  </si>
  <si>
    <t>28/05/2024</t>
  </si>
  <si>
    <t>DÉCOMPOSITION DES PRIX GLOBALE ET FORFAITAIRE</t>
  </si>
  <si>
    <t xml:space="preserve">24 0252 - Bâtiment R-  Extension et réaménagement des urgences – C.A.N.U. </t>
  </si>
  <si>
    <t>PARTIE 1 - CORPS D'ETAT ARCHITECTURAUX</t>
  </si>
  <si>
    <t>02. DÉMOLITION, MAÇONNERIE, GROS OEUVRE, CARRELAGE, FAÏENCE, INSTALLATION DE CHANTIER</t>
  </si>
  <si>
    <t>2024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</si>
  <si>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</si>
  <si>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</si>
  <si>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</si>
  <si>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</si>
  <si>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</si>
  <si>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</si>
  <si>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</si>
  <si>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</si>
  <si>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</si>
  <si>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</si>
  <si>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02</t>
  </si>
  <si>
    <t>DÉMOLITION, MAÇONNERIE, GROS OEUVRE, CARRELAGE, FAÏENCE, INSTALLATION DE CHANTIER</t>
  </si>
  <si>
    <t>02.4</t>
  </si>
  <si>
    <t>Réalisation d'une étude de sol</t>
  </si>
  <si>
    <t>ens</t>
  </si>
  <si>
    <t>02.5</t>
  </si>
  <si>
    <t>Installation de chantier et accès</t>
  </si>
  <si>
    <t>02.6</t>
  </si>
  <si>
    <t>Travaux ponctuels de confinements pour percement en dalle basse du RDJ</t>
  </si>
  <si>
    <t>02.7</t>
  </si>
  <si>
    <t>Dépose et évacuation de mobiliers et encombrant de toutes natures</t>
  </si>
  <si>
    <t>02.8</t>
  </si>
  <si>
    <t>Dépose et évacuation des installations électriques</t>
  </si>
  <si>
    <t>02.9</t>
  </si>
  <si>
    <t>Dépose et évacuation des installations de CVC / Plomberie</t>
  </si>
  <si>
    <t>02.10</t>
  </si>
  <si>
    <t>Dépose et évacuation des installations de Fluides médicaux</t>
  </si>
  <si>
    <t>02.11</t>
  </si>
  <si>
    <t>Dépose et arrachage des revêtements de sol souples PVC</t>
  </si>
  <si>
    <t>m²</t>
  </si>
  <si>
    <t>02.12</t>
  </si>
  <si>
    <t>Démolition ponctuelle de zones de carrelage</t>
  </si>
  <si>
    <t>02.13</t>
  </si>
  <si>
    <t>Démolition de plinthes carrelées</t>
  </si>
  <si>
    <t>ml</t>
  </si>
  <si>
    <t>02.14</t>
  </si>
  <si>
    <t>Démolition faïence murale</t>
  </si>
  <si>
    <t>02.15</t>
  </si>
  <si>
    <t>Dépose et évacuation des plafonds suspendus</t>
  </si>
  <si>
    <t>02.16</t>
  </si>
  <si>
    <t>Descellement, dépose et évacuation des menuiseries intérieures</t>
  </si>
  <si>
    <t>02.17</t>
  </si>
  <si>
    <t>Démolition cloisonnements intérieurs</t>
  </si>
  <si>
    <t>02.18</t>
  </si>
  <si>
    <t>Descellement, dépose et évacuation des menuiseries extérieures</t>
  </si>
  <si>
    <t>02.19</t>
  </si>
  <si>
    <t>Reprise de la dalle suite à la démolition de cloisonnements, aux piquages ponctuels des zones de carrelage et purges ponctuelles</t>
  </si>
  <si>
    <t>02.20</t>
  </si>
  <si>
    <t>Ouvertures en sous oeuvre dans murs porteurs</t>
  </si>
  <si>
    <t>u</t>
  </si>
  <si>
    <t>02.21</t>
  </si>
  <si>
    <t>Ouvertures en sous oeuvre dans murs maçonnés de remplissage</t>
  </si>
  <si>
    <t>02.21.1</t>
  </si>
  <si>
    <t>Ouverture porte du SMUR sur patio 8</t>
  </si>
  <si>
    <t>02.21.2</t>
  </si>
  <si>
    <t>Ouverture ensemble menuisé de l'attente assise</t>
  </si>
  <si>
    <t>02.21.3</t>
  </si>
  <si>
    <t>Ouverture pour châssis fixe sur patio 9</t>
  </si>
  <si>
    <t>02.21.4</t>
  </si>
  <si>
    <t>Sous-Total HT de Ouvertures en sous oeuvre dans murs maçonnés de remplissage</t>
  </si>
  <si>
    <t>02.22</t>
  </si>
  <si>
    <t>Ouverture en sous oeuvre dans murs porteurs de façade pour élargissements d'accès</t>
  </si>
  <si>
    <t>02.23</t>
  </si>
  <si>
    <t>Percements par carottages ou sciages, réalisation de trémies pour gaines techniques ou désenfumages</t>
  </si>
  <si>
    <t>02.23.1</t>
  </si>
  <si>
    <t>POUR LE LOT CVC</t>
  </si>
  <si>
    <t>02.23.1.1</t>
  </si>
  <si>
    <t>TREMIES 1000 mm x 600 mm env.</t>
  </si>
  <si>
    <t>02.23.1.2</t>
  </si>
  <si>
    <t>PERCEMENTS VERTICAUX DANS DALLES DIAMETRE 150 mm</t>
  </si>
  <si>
    <t>02.23.1.3</t>
  </si>
  <si>
    <t>PERCEMENTS HORIZONTAUX DANS MUR DIAMETRE 400 mm</t>
  </si>
  <si>
    <t>02.23.1.4</t>
  </si>
  <si>
    <t>PERCEMENT HORIZONTAL DANS GROS DE MURS 650 mm x 750 mm ht env.</t>
  </si>
  <si>
    <t>02.23.1.5</t>
  </si>
  <si>
    <t>PERCEMENT HORIZONTAL DANS GROS DE MURS 950 mm x 1850 mm ht env.</t>
  </si>
  <si>
    <t>02.23.1.6</t>
  </si>
  <si>
    <t>PERCEMENT HORIZONTAL DANS GROS DE MURS 1000 mm x 600 mm ht env sur JD.</t>
  </si>
  <si>
    <t>02.23.1.7</t>
  </si>
  <si>
    <t>PERCEMENT HORIZONTAL DANS GROS DE MURS 750 mm x 450 mm ht env.</t>
  </si>
  <si>
    <t>02.23.1.8</t>
  </si>
  <si>
    <t>PERCEMENTS HORIZONTAUX DANS MUR DIAMETRE 150 mm</t>
  </si>
  <si>
    <t>02.23.2</t>
  </si>
  <si>
    <t>POUR LE LOT FLUIDES MEDICAUX</t>
  </si>
  <si>
    <t>02.23.2.1</t>
  </si>
  <si>
    <t>PERCEMENTS VERTICAUX DANS DANS DALLES DIAMETRE 125 mm</t>
  </si>
  <si>
    <t>02.23.3</t>
  </si>
  <si>
    <t>POUR LE LOT CFO/Cfa</t>
  </si>
  <si>
    <t>02.23.3.1</t>
  </si>
  <si>
    <t>PERCEMENT HORIZONTAL DANS GROS DE MUR 100 mm x 400 mm</t>
  </si>
  <si>
    <t>Sous-Total HT de Percements par carottages ou sciages, réalisation de trémies pour gaines techniques ou désenfumages</t>
  </si>
  <si>
    <t>02.24</t>
  </si>
  <si>
    <t>Ouvrage d'encrage du auvent dans la dalle basse du RDJ</t>
  </si>
  <si>
    <t>02.25</t>
  </si>
  <si>
    <t>Ouvrage de fondation type micro-pieux</t>
  </si>
  <si>
    <t>02.26</t>
  </si>
  <si>
    <t>Sortie d'aération de gaine de fluides médicaux en façade</t>
  </si>
  <si>
    <t>02.27</t>
  </si>
  <si>
    <t>Carrelage et faïence</t>
  </si>
  <si>
    <t>02.27.1</t>
  </si>
  <si>
    <t>CARRELAGE  EN GRES CERAME 30 X 30 CM</t>
  </si>
  <si>
    <t>02.27.2</t>
  </si>
  <si>
    <t>FAIENCE MURAL  EN GRES CERAME 30 X 15 CM</t>
  </si>
  <si>
    <t>Sous-Total HT de Carrelage et faïence</t>
  </si>
  <si>
    <t>02.28</t>
  </si>
  <si>
    <t>Forme de pente pour locaux humides</t>
  </si>
  <si>
    <t>02.29</t>
  </si>
  <si>
    <t>Fourniture et pose de siphons de sol en acier inoxydable</t>
  </si>
  <si>
    <t>02.30</t>
  </si>
  <si>
    <t>Dépose et Rebouchage des siphons de sol déposés</t>
  </si>
  <si>
    <t>MONTANT HT - 02 - DÉMOLITION, MAÇONNERIE, GROS OEUVRE, CARRELAGE, FAÏENCE, INSTALLATION DE CHANTIER</t>
  </si>
  <si>
    <t>MONTANT TVA - 20,00%</t>
  </si>
  <si>
    <t>MONTANT TTC - 02 - DÉMOLITION, MAÇONNERIE, GROS OEUVRE, CARRELAGE, FAÏENCE, INSTALLATION DE CHANTIER</t>
  </si>
  <si>
    <t>03. CHARPENTE METALLIQUE, SERRURERIE</t>
  </si>
  <si>
    <t>03</t>
  </si>
  <si>
    <t>CHARPENTE METALLIQUE, SERRURERIE</t>
  </si>
  <si>
    <t>03.4</t>
  </si>
  <si>
    <t>Réalisation d'un auvent en façade Est</t>
  </si>
  <si>
    <t>03.5</t>
  </si>
  <si>
    <t>Escalier d'accès au patio 8 par porte du SMUR</t>
  </si>
  <si>
    <t>MONTANT HT - 03 - CHARPENTE METALLIQUE, SERRURERIE</t>
  </si>
  <si>
    <t>MONTANT TTC - 03 - CHARPENTE METALLIQUE, SERRURERIE</t>
  </si>
  <si>
    <t>04. PLATRERIE, PEINTURE</t>
  </si>
  <si>
    <t>04</t>
  </si>
  <si>
    <t>PLATRERIE, PEINTURE</t>
  </si>
  <si>
    <t>04.1</t>
  </si>
  <si>
    <t>Normes et réglementations</t>
  </si>
  <si>
    <t>04.2</t>
  </si>
  <si>
    <t>Études d'exécution</t>
  </si>
  <si>
    <t>04.3</t>
  </si>
  <si>
    <t>Travaux préalables</t>
  </si>
  <si>
    <t>04.4</t>
  </si>
  <si>
    <t>Travaux de plâtrerie à réaliser</t>
  </si>
  <si>
    <t>04.4.1</t>
  </si>
  <si>
    <t>Cloison de doublage de murs et poteaux intérieurs avec plaque de plâtre (BA 13)</t>
  </si>
  <si>
    <t>04.4.2</t>
  </si>
  <si>
    <t>Cloison sèche de doublage sur ossature métallique en habillage de gaines de wc suspendus - 72 mm</t>
  </si>
  <si>
    <t>04.4.3</t>
  </si>
  <si>
    <t>Cloison sèche de distribution sur ossature métallique CF 1/2 heure avec isolation acoustique  - 98 mm</t>
  </si>
  <si>
    <t>04.4.4</t>
  </si>
  <si>
    <t>Cloison sèche de distribution sur ossature métallique CF 1 heure avec isolation acoustique  - 98 mm</t>
  </si>
  <si>
    <t>04.4.5</t>
  </si>
  <si>
    <t>Cloison sèche de distribution sur ossature métallique CF 1h30 avec isolation acoustique  - 98 mm</t>
  </si>
  <si>
    <t>04.4.6</t>
  </si>
  <si>
    <t>Doublage sur ossature métallique contre murs extérieurs - 98 mm</t>
  </si>
  <si>
    <t>04.4.7</t>
  </si>
  <si>
    <t>Création d'une contre cloison pour constitution du degré cf 1h30  entre compartiments</t>
  </si>
  <si>
    <t>04.4.8</t>
  </si>
  <si>
    <t>Cloisons en carreaux de plâtre standard de 100 mm renforcées</t>
  </si>
  <si>
    <t>04.4.9</t>
  </si>
  <si>
    <t>Ossatures des soubassements des espaces d'attentes</t>
  </si>
  <si>
    <t>04.4.10</t>
  </si>
  <si>
    <t>Renforts dans cloisons</t>
  </si>
  <si>
    <t>04.4.11</t>
  </si>
  <si>
    <t>Reprise d'enduit plâtre sur parois et plafonds</t>
  </si>
  <si>
    <t>04.4.12</t>
  </si>
  <si>
    <t>Confinement de chantier par cloison étanche pour travaux</t>
  </si>
  <si>
    <t>04.4.13</t>
  </si>
  <si>
    <t>Réalisation d'un caisson horizontal CF2h type "Promat" 4 faces</t>
  </si>
  <si>
    <t>Sous-Total HT de Travaux de plâtrerie à réaliser</t>
  </si>
  <si>
    <t>04.5</t>
  </si>
  <si>
    <t>Travaux de peinture à réaliser</t>
  </si>
  <si>
    <t>04.5.1</t>
  </si>
  <si>
    <t>MASTIQUAGE, REPRISE D'ENDUIT SUR MURS ET CLOISONNEMENTS CONSERVES</t>
  </si>
  <si>
    <t>04.5.2</t>
  </si>
  <si>
    <t>PEINTURE SUR MURS ET CLOISONS NEUVES OU EXISTANTES</t>
  </si>
  <si>
    <t>04.5.3</t>
  </si>
  <si>
    <t>PEINTURE DES FAUX-PLAFONDS BA 13, JOUES OU CAISSONS</t>
  </si>
  <si>
    <t>04.5.4</t>
  </si>
  <si>
    <t>PEINTURE SUR BOISSERIES INTERIEURES</t>
  </si>
  <si>
    <t>04.5.5</t>
  </si>
  <si>
    <t>PEINTURE SUR METALLERIE</t>
  </si>
  <si>
    <t>Sous-Total HT de Travaux de peinture à réaliser</t>
  </si>
  <si>
    <t>04.6</t>
  </si>
  <si>
    <t>Nettoyage de fin de chantier</t>
  </si>
  <si>
    <t>04.7</t>
  </si>
  <si>
    <t>Nettoyage ponctuel après démontage des confinements</t>
  </si>
  <si>
    <t>MONTANT HT - 04 - PLATRERIE, PEINTURE</t>
  </si>
  <si>
    <t>MONTANT TTC - 04 - PLATRERIE, PEINTURE</t>
  </si>
  <si>
    <t>05. MENUISERIES EXTERIEURES, INTERIEURES,  AGENCEMENT</t>
  </si>
  <si>
    <t>05</t>
  </si>
  <si>
    <t>MENUISERIES EXTERIEURES, INTERIEURES,  AGENCEMENT</t>
  </si>
  <si>
    <t>05.1</t>
  </si>
  <si>
    <t>05.3</t>
  </si>
  <si>
    <t>05.4</t>
  </si>
  <si>
    <t>Travaux de menuiseries extérieures</t>
  </si>
  <si>
    <t>05.4.1</t>
  </si>
  <si>
    <t>Généralités</t>
  </si>
  <si>
    <t>05.4.2</t>
  </si>
  <si>
    <t>BLOC PORTE ISOLE OUVRANT SUR PATIO 8 (ACCES CHAUFFEURS SMUR)</t>
  </si>
  <si>
    <t>05.4.3</t>
  </si>
  <si>
    <t>MUR-RIDEAU AVEC BLOC PORTE DONNANT SUR PATIO 8</t>
  </si>
  <si>
    <t>05.4.4</t>
  </si>
  <si>
    <t>MURS-RIDEAUX EN FACADE EST</t>
  </si>
  <si>
    <t>05.4.4.1</t>
  </si>
  <si>
    <t>Mur-rideau 5.20m x3.35m ht</t>
  </si>
  <si>
    <t>05.4.4.2</t>
  </si>
  <si>
    <t>05.4.4.3</t>
  </si>
  <si>
    <t>Mur-rideau 2.05m x2.40m ht</t>
  </si>
  <si>
    <t>05.4.5</t>
  </si>
  <si>
    <t>CHASSIS VITRES - PC MED. SMUR SUR PATIO 9</t>
  </si>
  <si>
    <t>05.4.5.1</t>
  </si>
  <si>
    <t>Châssis vitré 2 volumes dont 1 ouvrant - 1.90m x 1.72m ht</t>
  </si>
  <si>
    <t>05.4.5.2</t>
  </si>
  <si>
    <t>Châssis vitré 5 volumes dont 2 ouvrants - 4.60m x 1.72m ht</t>
  </si>
  <si>
    <t>05.4.6</t>
  </si>
  <si>
    <t>CHASSIS VITRE FIXE -  SUR PATIO 8</t>
  </si>
  <si>
    <t>Sous-Total HT de Travaux de menuiseries extérieures</t>
  </si>
  <si>
    <t>05.5</t>
  </si>
  <si>
    <t>Travaux de menuiseries intérieures</t>
  </si>
  <si>
    <t>05.5.1</t>
  </si>
  <si>
    <t>05.5.2</t>
  </si>
  <si>
    <t>Blocs portes acoustiques 33 DB - PF 1/2 H ou E30</t>
  </si>
  <si>
    <t>05.5.2.1</t>
  </si>
  <si>
    <t>BLOC PORTE PF 1/2H - SIMPLE VANTAIL DE 0,83 m</t>
  </si>
  <si>
    <t>05.5.2.2</t>
  </si>
  <si>
    <t>BLOC PORTE PF 1/2H - SIMPLE VANTAIL DE 0,93 m</t>
  </si>
  <si>
    <t>05.5.2.3</t>
  </si>
  <si>
    <t>BLOC PORTE PF 1/2H - SIMPLE VANTAIL DE 1,03 m</t>
  </si>
  <si>
    <t>05.5.2.4</t>
  </si>
  <si>
    <t>BLOC PORTE PF 1/2H - DOUBLE VANTAUX 0,93 m + TIERCE de  0,53 m</t>
  </si>
  <si>
    <t>05.5.2.5</t>
  </si>
  <si>
    <t>BLOC PORTE PF 1/2H - DOUBLE VANTAUX 0,93 m</t>
  </si>
  <si>
    <t>05.5.3</t>
  </si>
  <si>
    <t>BLOCS PORTES - CF 1/2 H OU EI30</t>
  </si>
  <si>
    <t>05.5.3.1</t>
  </si>
  <si>
    <t>BLOCS PORTES CF 1/2H - SIMPLE VANTAIL DE 0,93 m</t>
  </si>
  <si>
    <t>05.5.3.2</t>
  </si>
  <si>
    <t>BLOC PORTE CF 1/2H - DOUBLE VANTAUX DE 0,93 m + TIERCE de 0,43 m</t>
  </si>
  <si>
    <t>05.5.3.3</t>
  </si>
  <si>
    <t>BLOC PORTE CF 1/2H - DOUBLE VANTAUX EGAUX DE 0,93 m</t>
  </si>
  <si>
    <t>05.5.4</t>
  </si>
  <si>
    <t>BLOCS PORTES - PF 1/2 H OU E30</t>
  </si>
  <si>
    <t>05.5.4.1</t>
  </si>
  <si>
    <t>BLOCS PORTES PF 1/2H - SIMPLE VANTAIL DE 0,93 m</t>
  </si>
  <si>
    <t>05.5.4.2</t>
  </si>
  <si>
    <t>BLOC PORTE PF 1/2H - DOUBLE VANTAUX DE 0,93 m + TIERCE de 0,63 m</t>
  </si>
  <si>
    <t>05.5.5</t>
  </si>
  <si>
    <t>BLOCS PORTES DAS - SIMPLE ACTION - CF1H30 OU EI90 1.60m x 2.04m ht</t>
  </si>
  <si>
    <t>05.5.6</t>
  </si>
  <si>
    <t>BLOCS PORTES DAS - DOUBLE ACTION (VA ET VIENT) - PF 1/2 H OU E30</t>
  </si>
  <si>
    <t>05.5.7</t>
  </si>
  <si>
    <t>BLOCS PORTES DAS - DOUBLE ACTION (VA ET VIENT) - PF1H30 OU E90</t>
  </si>
  <si>
    <t>05.5.8</t>
  </si>
  <si>
    <t>BLOCS PORTES DAS - DOUBLE ACTION (VA ET VIENT) TIERCE - PF1H30 OU E90</t>
  </si>
  <si>
    <t>05.5.9</t>
  </si>
  <si>
    <t>BLOCS PORTES COULISSANTES EN APPLIQUES</t>
  </si>
  <si>
    <t>05.5.10</t>
  </si>
  <si>
    <t>BLOCS PORTES POUR GAINES TECHNIQUES 1 VANTAIL - CF 1 H OU EI60</t>
  </si>
  <si>
    <t>05.5.11</t>
  </si>
  <si>
    <t>BLOCS PORTES POUR GAINES TECHNIQUES 1 VANTAIL - CF 1 /2H OU EI30</t>
  </si>
  <si>
    <t>05.5.11.1</t>
  </si>
  <si>
    <t>BLOCS PORTES POUR GAINES TECHNIQUES 1 VANTAIL - CF 1 /2H OU EI30 - VANTAIL 0,53m</t>
  </si>
  <si>
    <t>05.5.11.2</t>
  </si>
  <si>
    <t>BLOCS PORTES POUR GAINES TECHNIQUES 1 VANTAIL - CF 1 /2H OU EI30 - VANTAIL 0,93m</t>
  </si>
  <si>
    <t>05.5.12</t>
  </si>
  <si>
    <t>BLOCS PORTES POUR GAINES TECHNIQUES 2 VANTAUX - CF 1/2 H OU EI30</t>
  </si>
  <si>
    <t>05.5.13</t>
  </si>
  <si>
    <t>DIGICODE MECANIQUE</t>
  </si>
  <si>
    <t>05.5.14</t>
  </si>
  <si>
    <t>PROTECTIONS MURALES</t>
  </si>
  <si>
    <t>05.5.15</t>
  </si>
  <si>
    <t>PROTECTIONS DES PORTES</t>
  </si>
  <si>
    <t>05.5.16</t>
  </si>
  <si>
    <t>PROTECTIONS DES ANGLES DES DORMANTS DE PORTES</t>
  </si>
  <si>
    <t>05.5.17</t>
  </si>
  <si>
    <t>PROTECTIONS DES ANGLES</t>
  </si>
  <si>
    <t>05.5.18</t>
  </si>
  <si>
    <t>MAIN COURANTE</t>
  </si>
  <si>
    <t>05.5.19</t>
  </si>
  <si>
    <t>PATERES</t>
  </si>
  <si>
    <t>05.5.20</t>
  </si>
  <si>
    <t>MIROIRS PLANS</t>
  </si>
  <si>
    <t>05.5.20.1</t>
  </si>
  <si>
    <t>MIROIRS 0.55 m x 1,15 m ht</t>
  </si>
  <si>
    <t>05.5.21</t>
  </si>
  <si>
    <t>PLANS DE TRAVAIL ET PAILLASSES</t>
  </si>
  <si>
    <t>05.5.21.1</t>
  </si>
  <si>
    <t>PLAN DE TRAVAIL DANS BMS 1</t>
  </si>
  <si>
    <t>05.5.21.2</t>
  </si>
  <si>
    <t>PLAN DE TRAVAIL DANS BMS 2</t>
  </si>
  <si>
    <t>05.5.21.3</t>
  </si>
  <si>
    <t>PLAN DE TRAVAIL / PAILLASSE DANS BMS 2</t>
  </si>
  <si>
    <t>05.5.22</t>
  </si>
  <si>
    <t>BANQUES</t>
  </si>
  <si>
    <t>05.5.22.1</t>
  </si>
  <si>
    <t>BANQUE D'ACCUEIL PRINCIPALE</t>
  </si>
  <si>
    <t>05.5.22.2</t>
  </si>
  <si>
    <t>BANQUE D'ACCUEIL ENTREE COUCHEE</t>
  </si>
  <si>
    <t>05.5.23</t>
  </si>
  <si>
    <t>CHASSIS FIXE EN BOIS VITRE 0.90m x 1.90m ht</t>
  </si>
  <si>
    <t>05.5.24</t>
  </si>
  <si>
    <t>CHASSIS FIXE EN BOIS VITRE CF 1H30 EI90</t>
  </si>
  <si>
    <t>05.5.24.1</t>
  </si>
  <si>
    <t>Châssis fixe 0.45m x 1.30m ht</t>
  </si>
  <si>
    <t>05.5.24.2</t>
  </si>
  <si>
    <t>Châssis fixe 1.45m x 0.95m ht</t>
  </si>
  <si>
    <t>05.5.25</t>
  </si>
  <si>
    <t>CHASSIS FIXE EN BOIS VITRE 0.45m x 2.00mht</t>
  </si>
  <si>
    <t>05.5.26</t>
  </si>
  <si>
    <t>CHASSIS FIXE EN BOIS VITRE 1.20m x 0.95m ht</t>
  </si>
  <si>
    <t>05.5.27</t>
  </si>
  <si>
    <t>CHASSIS FIXE COURBE EN BOIS VITRE</t>
  </si>
  <si>
    <t>05.5.28</t>
  </si>
  <si>
    <t>CLOISONS BASSES</t>
  </si>
  <si>
    <t>05.5.29</t>
  </si>
  <si>
    <t>SOUBASSEMENTS ZONES ATTENTES ASSISES</t>
  </si>
  <si>
    <t>05.5.30</t>
  </si>
  <si>
    <t>CLAUSTRAT</t>
  </si>
  <si>
    <t>05.5.31</t>
  </si>
  <si>
    <t>SERRURES OU VENTOUSES POUR CONTROLES D'ACCES DE PORTES</t>
  </si>
  <si>
    <t>05.5.31.1</t>
  </si>
  <si>
    <t>SERRURES ABLOY KEL 564</t>
  </si>
  <si>
    <t>05.5.31.2</t>
  </si>
  <si>
    <t>SERRURES ABLOY KEL 565</t>
  </si>
  <si>
    <t>05.5.31.3</t>
  </si>
  <si>
    <t>BANDEAUX VENTOUSES 2 X 300 KG</t>
  </si>
  <si>
    <t>05.5.31.4</t>
  </si>
  <si>
    <t>SERSYS</t>
  </si>
  <si>
    <t>05.5.32</t>
  </si>
  <si>
    <t>PROFIL DE TRAITEMENT DE JOINTS DE DILATATION AU NIVEAU DES MURS</t>
  </si>
  <si>
    <t>05.5.33</t>
  </si>
  <si>
    <t>TABLETTES</t>
  </si>
  <si>
    <t>05.5.34</t>
  </si>
  <si>
    <t>FILM OPACIFIANT</t>
  </si>
  <si>
    <t>05.5.35</t>
  </si>
  <si>
    <t>FOURNITURE ET POSE DE MEUBLES HAUT TYPE CUISINE</t>
  </si>
  <si>
    <t>05.5.36</t>
  </si>
  <si>
    <t>PROTECTION PIED DE CLOISON PAR LISSE IXOX</t>
  </si>
  <si>
    <t>05.5.37</t>
  </si>
  <si>
    <t>ARCEAU INOX BAS</t>
  </si>
  <si>
    <t>Sous-Total HT de Travaux de menuiseries intérieures</t>
  </si>
  <si>
    <t>MONTANT HT - 05 - MENUISERIES EXTERIEURES, INTERIEURES,  AGENCEMENT</t>
  </si>
  <si>
    <t>MONTANT TTC - 05 - MENUISERIES EXTERIEURES, INTERIEURES,  AGENCEMENT</t>
  </si>
  <si>
    <t>06. PORTES AUTOMATIQUES</t>
  </si>
  <si>
    <t>06</t>
  </si>
  <si>
    <t>PORTES AUTOMATIQUES</t>
  </si>
  <si>
    <t>06.4</t>
  </si>
  <si>
    <t>Portes automatiques semi vitrées</t>
  </si>
  <si>
    <t>06.4.1</t>
  </si>
  <si>
    <t>Porte automatique extérieure - type PCA V140 x 2.40</t>
  </si>
  <si>
    <t>06.4.2</t>
  </si>
  <si>
    <t>Porte automatique intérieure - type PCA V120 x 2.10</t>
  </si>
  <si>
    <t>06.4.3</t>
  </si>
  <si>
    <t>Porte automatique intérieure - type PCA V140 x 2.10</t>
  </si>
  <si>
    <t>06.4.4</t>
  </si>
  <si>
    <t>Porte automatique intérieure - type PCA V160 x 2.10</t>
  </si>
  <si>
    <t>06.4.5</t>
  </si>
  <si>
    <t>Porte automatique intérieure - type PCA V90 x 2.10</t>
  </si>
  <si>
    <t>Sous-Total HT de Portes automatiques semi vitrées</t>
  </si>
  <si>
    <t>06.5</t>
  </si>
  <si>
    <t>frein de maintient verrouillé</t>
  </si>
  <si>
    <t>MONTANT HT - 06 - PORTES AUTOMATIQUES</t>
  </si>
  <si>
    <t>MONTANT TTC - 06 - PORTES AUTOMATIQUES</t>
  </si>
  <si>
    <t>07. REVÊTEMENTS DE SOLS SOUPLES, MUREAUX ET PEINTURE DE SOLS</t>
  </si>
  <si>
    <t>07</t>
  </si>
  <si>
    <t>REVÊTEMENTS DE SOLS SOUPLES, MUREAUX ET PEINTURE DE SOLS</t>
  </si>
  <si>
    <t>07.4</t>
  </si>
  <si>
    <t>Ragréage et lissage du sol</t>
  </si>
  <si>
    <t>07.5</t>
  </si>
  <si>
    <t>Revêtement de sol souple PVC U4P3 des locaux secs avec relevé de plinthes- (compact sans sous couche)</t>
  </si>
  <si>
    <t>07.6</t>
  </si>
  <si>
    <t>Paillassons de sol</t>
  </si>
  <si>
    <t>07.7</t>
  </si>
  <si>
    <t>Revêtement muraux PVC - Douches</t>
  </si>
  <si>
    <t>07.8</t>
  </si>
  <si>
    <t>Revêtement de sol souple PVC - Douches</t>
  </si>
  <si>
    <t>07.9</t>
  </si>
  <si>
    <t>Bande de seuil extra plat en INOX - largeur 40 mm</t>
  </si>
  <si>
    <t>07.10</t>
  </si>
  <si>
    <t>Couvre-joint sur joint de dilatation</t>
  </si>
  <si>
    <t>07.11</t>
  </si>
  <si>
    <t>Peinture de sol</t>
  </si>
  <si>
    <t>MONTANT HT - 07 - REVÊTEMENTS DE SOLS SOUPLES, MUREAUX ET PEINTURE DE SOLS</t>
  </si>
  <si>
    <t>MONTANT TTC - 07 - REVÊTEMENTS DE SOLS SOUPLES, MUREAUX ET PEINTURE DE SOLS</t>
  </si>
  <si>
    <t>08. RESINE DE SOL</t>
  </si>
  <si>
    <t>08</t>
  </si>
  <si>
    <t>RESINE DE SOL</t>
  </si>
  <si>
    <t>08.3</t>
  </si>
  <si>
    <t>Prescriptions techniques de la résine de sol</t>
  </si>
  <si>
    <t>08.4</t>
  </si>
  <si>
    <t>Traitement des seuils</t>
  </si>
  <si>
    <t>MONTANT HT - 08 - RESINE DE SOL</t>
  </si>
  <si>
    <t>MONTANT TTC - 08 - RESINE DE SOL</t>
  </si>
  <si>
    <t>09. FAUX PLAFONDS</t>
  </si>
  <si>
    <t>09</t>
  </si>
  <si>
    <t>FAUX PLAFONDS</t>
  </si>
  <si>
    <t>09.1</t>
  </si>
  <si>
    <t>Plafonds suspendus en dalles de fibres minérales 1200 X 600 acoustique standard</t>
  </si>
  <si>
    <t>09.2</t>
  </si>
  <si>
    <t>Plafonds suspendus en dalle lessivable - acoustique 600 X 600 mm</t>
  </si>
  <si>
    <t>09.3</t>
  </si>
  <si>
    <t>Plafonds suspendus en dalle de fibres minérales 600 X 600 mm hydrofuge</t>
  </si>
  <si>
    <t>09.4</t>
  </si>
  <si>
    <t>Plafonds lames de bois</t>
  </si>
  <si>
    <t>09.5</t>
  </si>
  <si>
    <t>Plafonds métallique</t>
  </si>
  <si>
    <t>09.6</t>
  </si>
  <si>
    <t>Plafonds suspendus en plaques de plâtre</t>
  </si>
  <si>
    <t>09.7</t>
  </si>
  <si>
    <t>Provisions pour interventions ponctuelles</t>
  </si>
  <si>
    <t>09.9</t>
  </si>
  <si>
    <t>Percements et réservations dans les plaques de faux plafonds</t>
  </si>
  <si>
    <t>09.10</t>
  </si>
  <si>
    <t>Plafonds en lames verticales acoustiques</t>
  </si>
  <si>
    <t>09.11</t>
  </si>
  <si>
    <t>Retombées de plafonds en plaque de plâtre (joues)</t>
  </si>
  <si>
    <t>MONTANT HT - 09 - FAUX PLAFONDS</t>
  </si>
  <si>
    <t>MONTANT TTC - 09 - FAUX PLAFONDS</t>
  </si>
  <si>
    <t>10. SIGNALETIQUE</t>
  </si>
  <si>
    <t>10</t>
  </si>
  <si>
    <t>SIGNALETIQUE</t>
  </si>
  <si>
    <t>10.1</t>
  </si>
  <si>
    <t>NUMEROTATION DES BOXS</t>
  </si>
  <si>
    <t>10.2</t>
  </si>
  <si>
    <t>PICTOGRAMMES</t>
  </si>
  <si>
    <t>10.3</t>
  </si>
  <si>
    <t>CODES GMAO DE PORTES</t>
  </si>
  <si>
    <t>10.4</t>
  </si>
  <si>
    <t>ENSEIGNES LUMINEUSES</t>
  </si>
  <si>
    <t>MONTANT HT - 10 - SIGNALETIQUE</t>
  </si>
  <si>
    <t>MONTANT TTC - 10 - SIGNALETIQUE</t>
  </si>
  <si>
    <t>11. VRD SUR RAMPE D'ACCES DES URGENCES</t>
  </si>
  <si>
    <t>11</t>
  </si>
  <si>
    <t>VRD SUR RAMPE D'ACCES DES URGENCES</t>
  </si>
  <si>
    <t>11.4</t>
  </si>
  <si>
    <t>Dépose équipements et mobiliers urbain</t>
  </si>
  <si>
    <t>11.5</t>
  </si>
  <si>
    <t>Abatage d'arbres et arrachage de végétaux</t>
  </si>
  <si>
    <t>11.6</t>
  </si>
  <si>
    <t>Rabotage de la chaussée</t>
  </si>
  <si>
    <t>11.7</t>
  </si>
  <si>
    <t>Dépose des bordures de trottoirs existantes</t>
  </si>
  <si>
    <t>11.8</t>
  </si>
  <si>
    <t>Dégarnissage du corps de chaussée jusqu'à dalle pour fixation platines des poteaux du auvent</t>
  </si>
  <si>
    <t>11.9</t>
  </si>
  <si>
    <t>Reprise de caniveaux d'EP existants</t>
  </si>
  <si>
    <t>11.10</t>
  </si>
  <si>
    <t>Fourniture et pose de bordures de trottoirs</t>
  </si>
  <si>
    <t>11.11</t>
  </si>
  <si>
    <t>Reprises ponctuelles structure chaussée autour des poteaux du auvent</t>
  </si>
  <si>
    <t>11.12</t>
  </si>
  <si>
    <t>Reprise ancienne zone végétalisée pour constitution du corps de chaussée</t>
  </si>
  <si>
    <t>11.13</t>
  </si>
  <si>
    <t>Mise à niveau des regards</t>
  </si>
  <si>
    <t>11.14</t>
  </si>
  <si>
    <t>Reprise de l'ensemble de la couche de roulement sur la zone chaussée</t>
  </si>
  <si>
    <t>11.15</t>
  </si>
  <si>
    <t>Reprise des trottoirs en enrobé bitumineux</t>
  </si>
  <si>
    <t>11.15.1</t>
  </si>
  <si>
    <t>Enrobé bitumineux teinté</t>
  </si>
  <si>
    <t>11.15.2</t>
  </si>
  <si>
    <t>Enrobé bitumineux noir</t>
  </si>
  <si>
    <t>Sous-Total HT de Reprise des trottoirs en enrobé bitumineux</t>
  </si>
  <si>
    <t>11.16</t>
  </si>
  <si>
    <t>Réfection intégrale du joint de dilatation existant</t>
  </si>
  <si>
    <t>11.17</t>
  </si>
  <si>
    <t>Signalétique horizontale</t>
  </si>
  <si>
    <t>11.17.1</t>
  </si>
  <si>
    <t>Damier rouge et blanc</t>
  </si>
  <si>
    <t>11.17.2</t>
  </si>
  <si>
    <t>Marquage des places de stationnements standards (bandes)</t>
  </si>
  <si>
    <t>11.17.3</t>
  </si>
  <si>
    <t>Marquage des places de stationnements PMR</t>
  </si>
  <si>
    <t>11.17.4</t>
  </si>
  <si>
    <t>Marquage des passages piétons</t>
  </si>
  <si>
    <t>11.17.5</t>
  </si>
  <si>
    <t>Marquage de zébra</t>
  </si>
  <si>
    <t>Sous-Total HT de Signalétique horizontale</t>
  </si>
  <si>
    <t>11.18</t>
  </si>
  <si>
    <t>Signalétique verticale</t>
  </si>
  <si>
    <t>11.18.1</t>
  </si>
  <si>
    <t>Panneau de signalisation routière aluminium - Stationnement PMR</t>
  </si>
  <si>
    <t>11.18.2</t>
  </si>
  <si>
    <t>Panneaux de signalisations routières aluminiums carrés</t>
  </si>
  <si>
    <t>11.18.3</t>
  </si>
  <si>
    <t>Panneaux de signalisations routières aluminiums disques</t>
  </si>
  <si>
    <t>Sous-Total HT de Signalétique verticale</t>
  </si>
  <si>
    <t>11.19</t>
  </si>
  <si>
    <t>Bande guidage pour personnes malvoyantes</t>
  </si>
  <si>
    <t>MONTANT HT - 11 - VRD SUR RAMPE D'ACCES DES URGENCES</t>
  </si>
  <si>
    <t>MONTANT TTC - 11 - VRD SUR RAMPE D'ACCES DES URGENCES</t>
  </si>
  <si>
    <t>12. VRD ET GESTION DES EAUX SUR PARKING</t>
  </si>
  <si>
    <t>12</t>
  </si>
  <si>
    <t>VRD ET GESTION DES EAUX SUR PARKING</t>
  </si>
  <si>
    <t>12.2</t>
  </si>
  <si>
    <t>Description du projet – Détails des travaux.</t>
  </si>
  <si>
    <t>12.2.2</t>
  </si>
  <si>
    <t>Préalable aux travaux.</t>
  </si>
  <si>
    <t>Sous-Total HT de Description du projet – Détails des travaux.</t>
  </si>
  <si>
    <t>12.3</t>
  </si>
  <si>
    <t>Description des études</t>
  </si>
  <si>
    <t>12.4</t>
  </si>
  <si>
    <t>Description de la fourniture - eaux</t>
  </si>
  <si>
    <t>12.4.2</t>
  </si>
  <si>
    <t>Fouille et terrassement</t>
  </si>
  <si>
    <t>12.4.2.1</t>
  </si>
  <si>
    <t>Découpe enrobé</t>
  </si>
  <si>
    <t>12.4.2.2</t>
  </si>
  <si>
    <t>Fouille aux engins</t>
  </si>
  <si>
    <t>m³</t>
  </si>
  <si>
    <t>12.4.2.3</t>
  </si>
  <si>
    <t>Reprise enrobé</t>
  </si>
  <si>
    <t>12.4.2.4</t>
  </si>
  <si>
    <t>Fouille pleine terre</t>
  </si>
  <si>
    <t>12.4.2.5</t>
  </si>
  <si>
    <t>Evergreen</t>
  </si>
  <si>
    <t>12.4.2.6</t>
  </si>
  <si>
    <t>Bordure de trottoir</t>
  </si>
  <si>
    <t>12.4.2.7</t>
  </si>
  <si>
    <t>Raccordement sur conduites existantes</t>
  </si>
  <si>
    <t>12.4.2.8</t>
  </si>
  <si>
    <t>Grillage avertisseur</t>
  </si>
  <si>
    <t>12.4.2.9</t>
  </si>
  <si>
    <t>Fourreau DN 50</t>
  </si>
  <si>
    <t>12.4.3</t>
  </si>
  <si>
    <t>Tuyauteries d’évacuations - TUY-P</t>
  </si>
  <si>
    <t>12.4.3.1</t>
  </si>
  <si>
    <t>PVC CR 8 DN 100</t>
  </si>
  <si>
    <t>12.4.4</t>
  </si>
  <si>
    <t>Tuyauteries d’évacuations - TUY-E</t>
  </si>
  <si>
    <t>12.4.4.1</t>
  </si>
  <si>
    <t>PEHD DN 100</t>
  </si>
  <si>
    <t>12.4.5</t>
  </si>
  <si>
    <t>Vannes</t>
  </si>
  <si>
    <t>12.4.5.1</t>
  </si>
  <si>
    <t>Vannes amont</t>
  </si>
  <si>
    <t>12.4.5.2</t>
  </si>
  <si>
    <t>Vanne aval</t>
  </si>
  <si>
    <t>12.4.6</t>
  </si>
  <si>
    <t>Cuve PEHD</t>
  </si>
  <si>
    <t>12.4.7</t>
  </si>
  <si>
    <t>Regard de visite</t>
  </si>
  <si>
    <t>12.4.8</t>
  </si>
  <si>
    <t>Dalle pour cuve</t>
  </si>
  <si>
    <t>12.4.9</t>
  </si>
  <si>
    <t>Cuve EP</t>
  </si>
  <si>
    <t>12.4.10</t>
  </si>
  <si>
    <t>Puits d'infiltration</t>
  </si>
  <si>
    <t>Sous-Total HT de Description de la fourniture - eaux</t>
  </si>
  <si>
    <t>12.6</t>
  </si>
  <si>
    <t>Description des essais</t>
  </si>
  <si>
    <t>12.6.1</t>
  </si>
  <si>
    <t>Essais des ouvrages</t>
  </si>
  <si>
    <t>ft</t>
  </si>
  <si>
    <t>12.6.2</t>
  </si>
  <si>
    <t>Les autocontrôles et les opérations préalables à la réception (OPR)</t>
  </si>
  <si>
    <t>12.6.3</t>
  </si>
  <si>
    <t>Les documents des ouvrages executes (DOE) et la formation du personnel</t>
  </si>
  <si>
    <t>Sous-Total HT de Description des essais</t>
  </si>
  <si>
    <t>MONTANT HT - 12 - VRD ET GESTION DES EAUX SUR PARKING</t>
  </si>
  <si>
    <t>MONTANT TTC - 12 - VRD ET GESTION DES EAUX SUR PARKING</t>
  </si>
  <si>
    <t>13. RENOVATION COMPLETE DE LA SAUV</t>
  </si>
  <si>
    <t>13</t>
  </si>
  <si>
    <t>RENOVATION COMPLETE DE LA SAUV</t>
  </si>
  <si>
    <t>13.1</t>
  </si>
  <si>
    <t>DÉMOLITION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</si>
  <si>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</si>
  <si>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</si>
  <si>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</si>
  <si>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</si>
  <si>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</si>
  <si>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</si>
  <si>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</si>
  <si>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</si>
  <si>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</si>
  <si>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Sous-Total HT de DÉMOLITION</t>
  </si>
  <si>
    <t>13.2</t>
  </si>
  <si>
    <t>13.2.1</t>
  </si>
  <si>
    <t>13.2.1.1</t>
  </si>
  <si>
    <t>13.2.1.2</t>
  </si>
  <si>
    <t>13.2.1.3</t>
  </si>
  <si>
    <t>13.2.1.4</t>
  </si>
  <si>
    <t>13.2.1.5</t>
  </si>
  <si>
    <t>13.2.2</t>
  </si>
  <si>
    <t>13.2.2.1</t>
  </si>
  <si>
    <t>13.2.2.2</t>
  </si>
  <si>
    <t>13.2.2.3</t>
  </si>
  <si>
    <t>13.2.2.4</t>
  </si>
  <si>
    <t>13.2.2.5</t>
  </si>
  <si>
    <t>Sous-Total HT de PLATRERIE, PEINTURE</t>
  </si>
  <si>
    <t>13.3</t>
  </si>
  <si>
    <t>MENUISERIES INTERIEURES,  AGENCEMENT</t>
  </si>
  <si>
    <t>13.3.1</t>
  </si>
  <si>
    <t>BANQUE D'ACCUEIL SAUV</t>
  </si>
  <si>
    <t>13.3.2</t>
  </si>
  <si>
    <t>13.3.3</t>
  </si>
  <si>
    <t>13.3.4</t>
  </si>
  <si>
    <t>Sous-Total HT de MENUISERIES INTERIEURES,  AGENCEMENT</t>
  </si>
  <si>
    <t>13.4</t>
  </si>
  <si>
    <t>13.4.1</t>
  </si>
  <si>
    <t>13.4.2</t>
  </si>
  <si>
    <t>Sous-Total HT de REVÊTEMENTS DE SOLS SOUPLES, MUREAUX ET PEINTURE DE SOLS</t>
  </si>
  <si>
    <t>13.5</t>
  </si>
  <si>
    <t>13.5.2</t>
  </si>
  <si>
    <t>Sous-Total HT de FAUX PLAFONDS</t>
  </si>
  <si>
    <t>13.6</t>
  </si>
  <si>
    <t>13.6.1</t>
  </si>
  <si>
    <t>13.6.1.1</t>
  </si>
  <si>
    <t>13.6.1.2</t>
  </si>
  <si>
    <t>Sous-Total HT de PORTES AUTOMATIQUES</t>
  </si>
  <si>
    <t>MONTANT HT - 13 - RENOVATION COMPLETE DE LA SAUV</t>
  </si>
  <si>
    <t>MONTANT TTC - 13 - RENOVATION COMPLETE DE LA SAUV</t>
  </si>
  <si>
    <t>14. RENOVATION DE LA ZONE TERTIAIRE LOGISTIQUE</t>
  </si>
  <si>
    <t>14</t>
  </si>
  <si>
    <t>RENOVATION DE LA ZONE TERTIAIRE LOGISTIQUE</t>
  </si>
  <si>
    <t>14.1</t>
  </si>
  <si>
    <t>DÉMOLITION,CARRELAGE, FAÏENCE,</t>
  </si>
  <si>
    <t>14.1.1</t>
  </si>
  <si>
    <t>14.1.2</t>
  </si>
  <si>
    <t>14.1.3</t>
  </si>
  <si>
    <t>14.1.4</t>
  </si>
  <si>
    <t>14.1.5</t>
  </si>
  <si>
    <t>14.1.6</t>
  </si>
  <si>
    <t>14.1.7</t>
  </si>
  <si>
    <t>14.1.8</t>
  </si>
  <si>
    <t>14.1.9</t>
  </si>
  <si>
    <t>14.1.10</t>
  </si>
  <si>
    <t>14.1.11</t>
  </si>
  <si>
    <t>14.1.11.1</t>
  </si>
  <si>
    <t>14.1.11.2</t>
  </si>
  <si>
    <t>14.1.12</t>
  </si>
  <si>
    <t>Sous-Total HT de DÉMOLITION,CARRELAGE, FAÏENCE,</t>
  </si>
  <si>
    <t>14.2</t>
  </si>
  <si>
    <t>14.2.1</t>
  </si>
  <si>
    <t>14.2.1.1</t>
  </si>
  <si>
    <t>14.2.1.2</t>
  </si>
  <si>
    <t>14.2.1.3</t>
  </si>
  <si>
    <t>14.2.1.4</t>
  </si>
  <si>
    <t>14.2.1.5</t>
  </si>
  <si>
    <t>14.2.1.6</t>
  </si>
  <si>
    <t>14.2.1.7</t>
  </si>
  <si>
    <t>14.2.2</t>
  </si>
  <si>
    <t>14.2.2.1</t>
  </si>
  <si>
    <t>14.2.2.2</t>
  </si>
  <si>
    <t>14.2.2.3</t>
  </si>
  <si>
    <t>14.2.2.4</t>
  </si>
  <si>
    <t>14.3</t>
  </si>
  <si>
    <t>14.3.1</t>
  </si>
  <si>
    <t>14.3.1.1</t>
  </si>
  <si>
    <t>14.3.1.2</t>
  </si>
  <si>
    <t>14.3.2</t>
  </si>
  <si>
    <t>14.3.2.1</t>
  </si>
  <si>
    <t>14.3.3</t>
  </si>
  <si>
    <t>BLOCS PORTES - CF 1 H30 OU EI90</t>
  </si>
  <si>
    <t>14.3.3.1</t>
  </si>
  <si>
    <t>BLOC PORTE CF 1H30 - DOUBLE VANTAUX DE 0,93 m + TIERCE de 0,53 m</t>
  </si>
  <si>
    <t>14.3.4</t>
  </si>
  <si>
    <t>BLOCS PORTES DAS - SIMPLE ACTION - CF1H30 OU EI90</t>
  </si>
  <si>
    <t>14.3.5</t>
  </si>
  <si>
    <t>14.3.6</t>
  </si>
  <si>
    <t>14.3.7</t>
  </si>
  <si>
    <t>14.3.8</t>
  </si>
  <si>
    <t>14.3.9</t>
  </si>
  <si>
    <t>14.3.10</t>
  </si>
  <si>
    <t>14.3.10.1</t>
  </si>
  <si>
    <t>MIROIRS 0,55 m x 2.10 m ht</t>
  </si>
  <si>
    <t>14.4</t>
  </si>
  <si>
    <t>14.4.1</t>
  </si>
  <si>
    <t>14.4.2</t>
  </si>
  <si>
    <t>14.4.3</t>
  </si>
  <si>
    <t>14.4.4</t>
  </si>
  <si>
    <t>14.4.5</t>
  </si>
  <si>
    <t>14.5</t>
  </si>
  <si>
    <t>14.5.1</t>
  </si>
  <si>
    <t>14.5.2</t>
  </si>
  <si>
    <t>MONTANT HT - 14 - RENOVATION DE LA ZONE TERTIAIRE LOGISTIQUE</t>
  </si>
  <si>
    <t>MONTANT TTC - 14 - RENOVATION DE LA ZONE TERTIAIRE LOGISTIQUE</t>
  </si>
  <si>
    <t>15. PSE 1 - REFECTION DES BOXS DE CONSULTATIONS EXISTANTS</t>
  </si>
  <si>
    <t>15</t>
  </si>
  <si>
    <t>PSE 1 - REFECTION DES BOXS DE CONSULTATIONS EXISTANTS</t>
  </si>
  <si>
    <t>15.1</t>
  </si>
  <si>
    <t>15.1.1</t>
  </si>
  <si>
    <t>15.1.2</t>
  </si>
  <si>
    <t>15.1.3</t>
  </si>
  <si>
    <t>15.1.4</t>
  </si>
  <si>
    <t>15.1.5</t>
  </si>
  <si>
    <t>15.1.6</t>
  </si>
  <si>
    <t>15.2</t>
  </si>
  <si>
    <t>15.2.1</t>
  </si>
  <si>
    <t>15.2.1.1</t>
  </si>
  <si>
    <t>15.2.1.2</t>
  </si>
  <si>
    <t>15.2.2</t>
  </si>
  <si>
    <t>15.2.2.1</t>
  </si>
  <si>
    <t>15.2.2.2</t>
  </si>
  <si>
    <t>15.2.2.3</t>
  </si>
  <si>
    <t>15.2.2.4</t>
  </si>
  <si>
    <t>15.2.2.5</t>
  </si>
  <si>
    <t>PEINTURE DES JOUES OU CAISSONS</t>
  </si>
  <si>
    <t>15.3</t>
  </si>
  <si>
    <t>15.3.1</t>
  </si>
  <si>
    <t>15.3.2</t>
  </si>
  <si>
    <t>15.3.3</t>
  </si>
  <si>
    <t>DEPOSE REPOSE DES PAILLASSES HUMIDES EXISTANTES</t>
  </si>
  <si>
    <t>15.4</t>
  </si>
  <si>
    <t>15.4.1</t>
  </si>
  <si>
    <t>15.4.2</t>
  </si>
  <si>
    <t>15.5</t>
  </si>
  <si>
    <t>15.5.1</t>
  </si>
  <si>
    <t>MONTANT HT - 15 - PSE 1 - REFECTION DES BOXS DE CONSULTATIONS EXISTANTS</t>
  </si>
  <si>
    <t>MONTANT TTC - 15 - PSE 1 - REFECTION DES BOXS DE CONSULTATIONS EXISTANTS</t>
  </si>
  <si>
    <t>16. PSE 2 - REFECTION COMPLETE DE LA SALLE DE DETENTE SAU</t>
  </si>
  <si>
    <t>16</t>
  </si>
  <si>
    <t>PSE 2 - REFECTION COMPLETE DE LA SALLE DE DETENTE SAU</t>
  </si>
  <si>
    <t>16.1</t>
  </si>
  <si>
    <t>16.1.1</t>
  </si>
  <si>
    <t>16.1.2</t>
  </si>
  <si>
    <t>16.1.3</t>
  </si>
  <si>
    <t>16.1.4</t>
  </si>
  <si>
    <t>16.1.5</t>
  </si>
  <si>
    <t>16.1.6</t>
  </si>
  <si>
    <t>16.1.7</t>
  </si>
  <si>
    <t>16.1.8</t>
  </si>
  <si>
    <t>16.1.9</t>
  </si>
  <si>
    <t>16.1.10</t>
  </si>
  <si>
    <t>16.1.10.1</t>
  </si>
  <si>
    <t>16.1.10.2</t>
  </si>
  <si>
    <t>16.2</t>
  </si>
  <si>
    <t>16.2.1</t>
  </si>
  <si>
    <t>16.2.1.1</t>
  </si>
  <si>
    <t>16.2.1.2</t>
  </si>
  <si>
    <t>16.2.1.3</t>
  </si>
  <si>
    <t>16.2.1.4</t>
  </si>
  <si>
    <t>16.2.1.5</t>
  </si>
  <si>
    <t>16.2.1.6</t>
  </si>
  <si>
    <t>16.2.2</t>
  </si>
  <si>
    <t>16.2.2.1</t>
  </si>
  <si>
    <t>16.2.2.2</t>
  </si>
  <si>
    <t>16.2.2.3</t>
  </si>
  <si>
    <t>FOURNITURE ET POSE DE PAPIER PEINT</t>
  </si>
  <si>
    <t>16.2.2.4</t>
  </si>
  <si>
    <t>16.2.2.5</t>
  </si>
  <si>
    <t>16.3</t>
  </si>
  <si>
    <t>16.3.1</t>
  </si>
  <si>
    <t>16.3.1.1</t>
  </si>
  <si>
    <t>16.3.2</t>
  </si>
  <si>
    <t>FOURNITURE ET POSE D'UNE KICHENETTE</t>
  </si>
  <si>
    <t>16.3.3</t>
  </si>
  <si>
    <t>16.3.4</t>
  </si>
  <si>
    <t>FOURNITURE ET POSE DE MANGE-DEBOUT</t>
  </si>
  <si>
    <t>16.3.5</t>
  </si>
  <si>
    <t>FOURNITURE ET LIVRAISON DE MOBILIER</t>
  </si>
  <si>
    <t>16.3.5.1</t>
  </si>
  <si>
    <t>Fauteuil bas 1 places</t>
  </si>
  <si>
    <t>16.3.5.2</t>
  </si>
  <si>
    <t>Table basse</t>
  </si>
  <si>
    <t>16.3.5.3</t>
  </si>
  <si>
    <t>Table</t>
  </si>
  <si>
    <t>16.3.5.4</t>
  </si>
  <si>
    <t>Chaise</t>
  </si>
  <si>
    <t>16.3.5.5</t>
  </si>
  <si>
    <t>Chaise haute</t>
  </si>
  <si>
    <t>16.3.6</t>
  </si>
  <si>
    <t>16.3.7</t>
  </si>
  <si>
    <t>16.4</t>
  </si>
  <si>
    <t>16.4.1</t>
  </si>
  <si>
    <t>16.4.2</t>
  </si>
  <si>
    <t>16.5</t>
  </si>
  <si>
    <t>16.5.1</t>
  </si>
  <si>
    <t>Plafonds suspendus en dalle lessivable de couleur- acoustique 600 X 600 mm</t>
  </si>
  <si>
    <t>MONTANT HT - 16 - PSE 2 - REFECTION COMPLETE DE LA SALLE DE DETENTE SAU</t>
  </si>
  <si>
    <t>MONTANT TTC - 16 - PSE 2 - REFECTION COMPLETE DE LA SALLE DE DETENTE SAU</t>
  </si>
  <si>
    <t>17. PSE 3 - AMENAGEMENT DU PATIO 8</t>
  </si>
  <si>
    <t>17</t>
  </si>
  <si>
    <t>PSE 3 - AMENAGEMENT DU PATIO 8</t>
  </si>
  <si>
    <t>17.1</t>
  </si>
  <si>
    <t>TERRASSEMENT, MACONNERIE, ETANCHEITE</t>
  </si>
  <si>
    <t>17.1.4</t>
  </si>
  <si>
    <t>Terrassement, déblai et remblai</t>
  </si>
  <si>
    <t>17.1.5</t>
  </si>
  <si>
    <t>Murs de soutènement en L</t>
  </si>
  <si>
    <t>17.1.6</t>
  </si>
  <si>
    <t>Longrine d'encrage de la clôture</t>
  </si>
  <si>
    <t>Sous-Total HT de TERRASSEMENT, MACONNERIE, ETANCHEITE</t>
  </si>
  <si>
    <t>17.2</t>
  </si>
  <si>
    <t>MENUISERIE, SERRURERIE</t>
  </si>
  <si>
    <t>17.2.1</t>
  </si>
  <si>
    <t>Platelage extérieur</t>
  </si>
  <si>
    <t>17.2.2</t>
  </si>
  <si>
    <t>Rampe d'accès intérieure</t>
  </si>
  <si>
    <t>17.2.3</t>
  </si>
  <si>
    <t>Clôture périphérique</t>
  </si>
  <si>
    <t>17.2.4</t>
  </si>
  <si>
    <t>Main courante</t>
  </si>
  <si>
    <t>Sous-Total HT de MENUISERIE, SERRURERIE</t>
  </si>
  <si>
    <t>17.3</t>
  </si>
  <si>
    <t>ESPACES VERTS</t>
  </si>
  <si>
    <t>17.3.1</t>
  </si>
  <si>
    <t>Aménagement paysagé</t>
  </si>
  <si>
    <t>Sous-Total HT de ESPACES VERTS</t>
  </si>
  <si>
    <t>17.4</t>
  </si>
  <si>
    <t>MOBILIERS EXTERIEURS</t>
  </si>
  <si>
    <t>17.4.1</t>
  </si>
  <si>
    <t>Chaise avec accoudoir</t>
  </si>
  <si>
    <t>17.4.2</t>
  </si>
  <si>
    <t>banc avec accoudoir</t>
  </si>
  <si>
    <t>17.4.3</t>
  </si>
  <si>
    <t>Sous-Total HT de MOBILIERS EXTERIEURS</t>
  </si>
  <si>
    <t>MONTANT HT - 17 - PSE 3 - AMENAGEMENT DU PATIO 8</t>
  </si>
  <si>
    <t>MONTANT TTC - 17 - PSE 3 - AMENAGEMENT DU PATIO 8</t>
  </si>
  <si>
    <t>TOTAL HT</t>
  </si>
  <si>
    <t>TOTAL TVA - 20,00%</t>
  </si>
  <si>
    <t>TOTAL TTC</t>
  </si>
  <si>
    <t>PARTIE 1 - CORPS D'ÉTATS ARCHITECTUREAUX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</si>
</sst>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000"/>
  </numFmts>
  <fonts count="23" x14ac:knownFonts="1">
    <font>
      <sz val="8.25"/>
      <name val="Tahoma"/>
      <family val="2"/>
      <charset val="1"/>
    </font>
    <font>
      <sz val="8.25"/>
      <color theme="1"/>
      <name val="Calibri"/>
      <family val="2"/>
    </font>
    <font>
      <b/>
      <sz val="8.25"/>
      <name val="Tahoma"/>
      <family val="2"/>
    </font>
    <font>
      <b/>
      <sz val="8.25"/>
      <color theme="1"/>
      <name val="Tahoma"/>
      <family val="2"/>
    </font>
    <font>
      <b/>
      <sz val="13"/>
      <name val="Tahoma"/>
      <family val="2"/>
    </font>
    <font>
      <sz val="13"/>
      <color theme="1"/>
      <name val="Tahoma"/>
      <family val="2"/>
    </font>
    <font>
      <b/>
      <sz val="11"/>
      <name val="Tahoma"/>
      <family val="2"/>
    </font>
    <font>
      <sz val="10"/>
      <name val="Microsoft Sans Serif"/>
      <family val="2"/>
    </font>
    <font>
      <sz val="10"/>
      <color theme="1"/>
      <name val="Microsoft Sans Serif"/>
      <family val="2"/>
    </font>
    <font>
      <b/>
      <sz val="10"/>
      <name val="Microsoft Sans Serif"/>
      <family val="2"/>
    </font>
    <font>
      <b/>
      <sz val="18"/>
      <name val="Century Gothic"/>
      <family val="2"/>
    </font>
    <font>
      <b/>
      <sz val="18"/>
      <color theme="1"/>
      <name val="Century Gothic"/>
      <family val="2"/>
    </font>
    <font>
      <b/>
      <sz val="14"/>
      <color rgb="FF3E3C3A"/>
      <name val="Century Gothic"/>
      <family val="2"/>
    </font>
    <font>
      <b/>
      <sz val="14"/>
      <color rgb="FF333333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8.25"/>
      <color rgb="FF000000"/>
      <name val="Tahoma"/>
      <family val="2"/>
    </font>
    <font>
      <b/>
      <sz val="10"/>
      <color rgb="FF000000"/>
      <name val="Century Gothic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A5D5E2"/>
        <bgColor rgb="FFA5D5E2"/>
      </patternFill>
    </fill>
    <fill>
      <patternFill patternType="solid">
        <fgColor rgb="FFD8D8D8"/>
        <bgColor rgb="FFD8D8D8"/>
      </patternFill>
    </fill>
    <fill>
      <patternFill patternType="solid">
        <fgColor rgb="FFADD8E6"/>
        <bgColor rgb="FFADD8E6"/>
      </patternFill>
    </fill>
    <fill>
      <patternFill patternType="solid">
        <fgColor rgb="FFFAF3E8"/>
        <bgColor rgb="FFFAF3E8"/>
      </patternFill>
    </fill>
  </fills>
  <borders count="45">
    <border>
      <left/>
      <right/>
      <top/>
      <bottom/>
      <diagonal/>
    </border>
    <border>
      <left style="thick">
        <color rgb="FF646464"/>
      </left>
      <right/>
      <top style="thick">
        <color rgb="FF646464"/>
      </top>
      <bottom/>
      <diagonal/>
    </border>
    <border>
      <left/>
      <right/>
      <top style="thick">
        <color rgb="FF646464"/>
      </top>
      <bottom/>
      <diagonal/>
    </border>
    <border>
      <left/>
      <right style="thick">
        <color rgb="FF646464"/>
      </right>
      <top style="thick">
        <color rgb="FF646464"/>
      </top>
      <bottom/>
      <diagonal/>
    </border>
    <border>
      <left style="thick">
        <color rgb="FF646464"/>
      </left>
      <right/>
      <top/>
      <bottom/>
      <diagonal/>
    </border>
    <border>
      <left/>
      <right style="thick">
        <color rgb="FF646464"/>
      </right>
      <top/>
      <bottom/>
      <diagonal/>
    </border>
    <border>
      <left style="thick">
        <color rgb="FF646464"/>
      </left>
      <right/>
      <top/>
      <bottom style="thick">
        <color rgb="FF646464"/>
      </bottom>
      <diagonal/>
    </border>
    <border>
      <left/>
      <right/>
      <top/>
      <bottom style="thick">
        <color rgb="FF646464"/>
      </bottom>
      <diagonal/>
    </border>
    <border>
      <left/>
      <right style="thick">
        <color rgb="FF646464"/>
      </right>
      <top/>
      <bottom style="thick">
        <color rgb="FF646464"/>
      </bottom>
      <diagonal/>
    </border>
    <border>
      <left style="thick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ck">
        <color rgb="FF646464"/>
      </right>
      <top/>
      <bottom style="thin">
        <color rgb="FF646464"/>
      </bottom>
      <diagonal/>
    </border>
    <border>
      <left style="thick">
        <color rgb="FF646464"/>
      </left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/>
      <top style="thick">
        <color rgb="FF646464"/>
      </top>
      <bottom style="thick">
        <color rgb="FF646464"/>
      </bottom>
      <diagonal style="thick">
        <color rgb="FF646464"/>
      </diagonal>
    </border>
    <border>
      <left/>
      <right style="thick">
        <color rgb="FF646464"/>
      </right>
      <top style="thick">
        <color rgb="FF646464"/>
      </top>
      <bottom style="thick">
        <color rgb="FF646464"/>
      </bottom>
      <diagonal style="thick">
        <color rgb="FF646464"/>
      </diagonal>
    </border>
    <border>
      <left style="thick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 style="thick">
        <color rgb="FF646464"/>
      </right>
      <top style="thin">
        <color rgb="FF646464"/>
      </top>
      <bottom/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/>
      <top/>
      <bottom style="thick">
        <color rgb="FF646464"/>
      </bottom>
      <diagonal/>
    </border>
    <border>
      <left/>
      <right style="thin">
        <color rgb="FF646464"/>
      </right>
      <top/>
      <bottom style="thick">
        <color rgb="FF646464"/>
      </bottom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127">
    <xf numFmtId="0" fontId="0" fillId="0" borderId="0" xfId="0" applyNumberFormat="1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3" fillId="0" borderId="5" xfId="0" applyFont="1" applyBorder="1" applyAlignment="1" applyProtection="1">
      <alignment horizontal="right" vertical="top"/>
      <protection locked="0"/>
    </xf>
    <xf numFmtId="0" fontId="1" fillId="0" borderId="6" xfId="0" applyFont="1" applyBorder="1" applyAlignment="1" applyProtection="1">
      <alignment vertical="top"/>
      <protection locked="0"/>
    </xf>
    <xf numFmtId="0" fontId="1" fillId="0" borderId="7" xfId="0" applyFont="1" applyBorder="1" applyAlignment="1" applyProtection="1">
      <alignment vertical="top"/>
      <protection locked="0"/>
    </xf>
    <xf numFmtId="0" fontId="1" fillId="0" borderId="8" xfId="0" applyFont="1" applyBorder="1" applyAlignment="1" applyProtection="1">
      <alignment vertical="top"/>
      <protection locked="0"/>
    </xf>
    <xf numFmtId="0" fontId="1" fillId="0" borderId="5" xfId="0" applyFont="1" applyBorder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0" fontId="8" fillId="0" borderId="0" xfId="0" applyFont="1" applyBorder="1" applyAlignment="1" applyProtection="1">
      <alignment vertical="top"/>
      <protection locked="0"/>
    </xf>
    <xf numFmtId="0" fontId="3" fillId="0" borderId="15" xfId="0" applyFont="1" applyBorder="1" applyAlignment="1" applyProtection="1">
      <alignment vertical="top"/>
      <protection locked="0"/>
    </xf>
    <xf numFmtId="0" fontId="3" fillId="0" borderId="16" xfId="0" applyFont="1" applyBorder="1" applyAlignment="1" applyProtection="1">
      <alignment vertical="top"/>
      <protection locked="0"/>
    </xf>
    <xf numFmtId="0" fontId="1" fillId="0" borderId="16" xfId="0" applyFont="1" applyBorder="1" applyAlignment="1" applyProtection="1">
      <alignment vertical="top"/>
      <protection locked="0"/>
    </xf>
    <xf numFmtId="0" fontId="3" fillId="0" borderId="17" xfId="0" applyFont="1" applyBorder="1" applyAlignment="1" applyProtection="1">
      <alignment vertical="top"/>
      <protection locked="0"/>
    </xf>
    <xf numFmtId="0" fontId="1" fillId="0" borderId="18" xfId="0" applyFont="1" applyBorder="1" applyAlignment="1" applyProtection="1">
      <alignment vertical="top"/>
      <protection locked="0"/>
    </xf>
    <xf numFmtId="0" fontId="1" fillId="0" borderId="19" xfId="0" applyFont="1" applyBorder="1" applyAlignment="1" applyProtection="1">
      <alignment vertical="top"/>
      <protection locked="0"/>
    </xf>
    <xf numFmtId="0" fontId="1" fillId="0" borderId="20" xfId="0" applyFont="1" applyBorder="1" applyAlignment="1" applyProtection="1">
      <alignment vertical="top"/>
      <protection locked="0"/>
    </xf>
    <xf numFmtId="0" fontId="1" fillId="0" borderId="21" xfId="0" applyFont="1" applyBorder="1" applyAlignment="1" applyProtection="1">
      <alignment vertical="top"/>
      <protection locked="0"/>
    </xf>
    <xf numFmtId="0" fontId="1" fillId="0" borderId="22" xfId="0" applyFont="1" applyBorder="1" applyAlignment="1" applyProtection="1">
      <alignment vertical="top"/>
      <protection locked="0"/>
    </xf>
    <xf numFmtId="0" fontId="1" fillId="0" borderId="23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1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16" fillId="2" borderId="0" xfId="0" applyFont="1" applyFill="1" applyAlignment="1" applyProtection="1">
      <alignment vertical="center"/>
      <protection locked="0"/>
    </xf>
    <xf numFmtId="0" fontId="16" fillId="2" borderId="0" xfId="0" applyFont="1" applyFill="1" applyAlignment="1" applyProtection="1">
      <alignment vertical="center"/>
    </xf>
    <xf numFmtId="0" fontId="19" fillId="4" borderId="32" xfId="0" applyFont="1" applyFill="1" applyBorder="1" applyAlignment="1" applyProtection="1">
      <alignment horizontal="center" vertical="center"/>
      <protection locked="0"/>
    </xf>
    <xf numFmtId="0" fontId="19" fillId="5" borderId="33" xfId="0" applyFont="1" applyFill="1" applyBorder="1" applyAlignment="1" applyProtection="1">
      <alignment horizontal="center" vertical="center"/>
    </xf>
    <xf numFmtId="0" fontId="19" fillId="6" borderId="33" xfId="0" applyFont="1" applyFill="1" applyBorder="1" applyAlignment="1" applyProtection="1">
      <alignment horizontal="center" vertical="center"/>
      <protection locked="0"/>
    </xf>
    <xf numFmtId="0" fontId="19" fillId="5" borderId="33" xfId="0" applyFont="1" applyFill="1" applyBorder="1" applyAlignment="1" applyProtection="1">
      <alignment horizontal="center" vertical="center"/>
      <protection locked="0"/>
    </xf>
    <xf numFmtId="0" fontId="19" fillId="6" borderId="34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49" fontId="20" fillId="0" borderId="35" xfId="0" applyNumberFormat="1" applyFont="1" applyBorder="1" applyAlignment="1" applyProtection="1">
      <alignment horizontal="left" vertical="center" wrapText="1"/>
    </xf>
    <xf numFmtId="0" fontId="20" fillId="0" borderId="36" xfId="0" applyFont="1" applyBorder="1" applyAlignment="1" applyProtection="1">
      <alignment horizontal="left" vertical="center"/>
    </xf>
    <xf numFmtId="0" fontId="20" fillId="0" borderId="37" xfId="0" applyFont="1" applyBorder="1" applyAlignment="1" applyProtection="1">
      <alignment horizontal="left" vertical="center" wrapText="1"/>
    </xf>
    <xf numFmtId="0" fontId="20" fillId="0" borderId="37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right" vertical="center"/>
      <protection locked="0"/>
    </xf>
    <xf numFmtId="0" fontId="20" fillId="0" borderId="37" xfId="0" applyFont="1" applyBorder="1" applyAlignment="1" applyProtection="1">
      <alignment horizontal="right" vertical="center"/>
    </xf>
    <xf numFmtId="0" fontId="20" fillId="0" borderId="28" xfId="0" applyFont="1" applyBorder="1" applyAlignment="1" applyProtection="1">
      <alignment horizontal="right" vertical="center"/>
    </xf>
    <xf numFmtId="0" fontId="20" fillId="0" borderId="35" xfId="0" applyFont="1" applyBorder="1" applyAlignment="1" applyProtection="1">
      <alignment horizontal="left" vertical="center"/>
      <protection locked="0"/>
    </xf>
    <xf numFmtId="49" fontId="20" fillId="0" borderId="35" xfId="0" applyNumberFormat="1" applyFont="1" applyBorder="1" applyAlignment="1" applyProtection="1">
      <alignment vertical="center" wrapText="1"/>
    </xf>
    <xf numFmtId="0" fontId="20" fillId="0" borderId="36" xfId="0" applyFont="1" applyBorder="1" applyAlignment="1" applyProtection="1">
      <alignment vertical="center"/>
    </xf>
    <xf numFmtId="0" fontId="20" fillId="0" borderId="37" xfId="0" applyFont="1" applyBorder="1" applyAlignment="1" applyProtection="1">
      <alignment vertical="center" wrapText="1"/>
    </xf>
    <xf numFmtId="49" fontId="20" fillId="0" borderId="37" xfId="0" applyNumberFormat="1" applyFont="1" applyBorder="1" applyAlignment="1" applyProtection="1">
      <alignment horizontal="center" vertical="center" wrapText="1"/>
    </xf>
    <xf numFmtId="164" fontId="20" fillId="0" borderId="37" xfId="0" applyNumberFormat="1" applyFont="1" applyBorder="1" applyAlignment="1" applyProtection="1">
      <alignment horizontal="right" vertical="center"/>
      <protection locked="0"/>
    </xf>
    <xf numFmtId="164" fontId="20" fillId="0" borderId="37" xfId="0" applyNumberFormat="1" applyFont="1" applyBorder="1" applyAlignment="1" applyProtection="1">
      <alignment horizontal="right" vertical="center"/>
    </xf>
    <xf numFmtId="3" fontId="20" fillId="0" borderId="37" xfId="0" applyNumberFormat="1" applyFont="1" applyBorder="1" applyAlignment="1" applyProtection="1">
      <alignment horizontal="right" vertical="center"/>
    </xf>
    <xf numFmtId="7" fontId="20" fillId="0" borderId="37" xfId="0" applyNumberFormat="1" applyFont="1" applyBorder="1" applyAlignment="1" applyProtection="1">
      <alignment horizontal="right" vertical="center"/>
    </xf>
    <xf numFmtId="7" fontId="20" fillId="0" borderId="37" xfId="0" applyNumberFormat="1" applyFont="1" applyBorder="1" applyAlignment="1" applyProtection="1">
      <alignment horizontal="right" vertical="center"/>
      <protection locked="0"/>
    </xf>
    <xf numFmtId="7" fontId="20" fillId="0" borderId="28" xfId="0" applyNumberFormat="1" applyFont="1" applyBorder="1" applyAlignment="1" applyProtection="1">
      <alignment horizontal="right" vertical="center"/>
    </xf>
    <xf numFmtId="165" fontId="20" fillId="0" borderId="37" xfId="0" applyNumberFormat="1" applyFont="1" applyBorder="1" applyAlignment="1" applyProtection="1">
      <alignment horizontal="right" vertical="center"/>
      <protection locked="0"/>
    </xf>
    <xf numFmtId="165" fontId="20" fillId="0" borderId="37" xfId="0" applyNumberFormat="1" applyFont="1" applyBorder="1" applyAlignment="1" applyProtection="1">
      <alignment horizontal="right" vertical="center"/>
    </xf>
    <xf numFmtId="4" fontId="20" fillId="0" borderId="37" xfId="0" applyNumberFormat="1" applyFont="1" applyBorder="1" applyAlignment="1" applyProtection="1">
      <alignment horizontal="right" vertical="center"/>
      <protection locked="0"/>
    </xf>
    <xf numFmtId="4" fontId="20" fillId="0" borderId="37" xfId="0" applyNumberFormat="1" applyFont="1" applyBorder="1" applyAlignment="1" applyProtection="1">
      <alignment horizontal="right" vertical="center"/>
    </xf>
    <xf numFmtId="3" fontId="20" fillId="0" borderId="37" xfId="0" applyNumberFormat="1" applyFont="1" applyBorder="1" applyAlignment="1" applyProtection="1">
      <alignment horizontal="right" vertical="center"/>
      <protection locked="0"/>
    </xf>
    <xf numFmtId="7" fontId="20" fillId="7" borderId="41" xfId="0" applyNumberFormat="1" applyFont="1" applyFill="1" applyBorder="1" applyAlignment="1" applyProtection="1">
      <alignment horizontal="right" vertical="center"/>
    </xf>
    <xf numFmtId="0" fontId="21" fillId="7" borderId="0" xfId="0" applyFont="1" applyFill="1" applyAlignment="1" applyProtection="1">
      <alignment horizontal="left" vertical="center"/>
      <protection locked="0"/>
    </xf>
    <xf numFmtId="0" fontId="20" fillId="0" borderId="37" xfId="0" applyFont="1" applyBorder="1" applyAlignment="1" applyProtection="1">
      <alignment horizontal="left" vertical="center" wrapText="1" indent="1"/>
    </xf>
    <xf numFmtId="7" fontId="20" fillId="4" borderId="26" xfId="0" applyNumberFormat="1" applyFont="1" applyFill="1" applyBorder="1" applyAlignment="1" applyProtection="1">
      <alignment horizontal="right" vertical="center"/>
    </xf>
    <xf numFmtId="0" fontId="20" fillId="6" borderId="0" xfId="0" applyFont="1" applyFill="1" applyAlignment="1" applyProtection="1">
      <alignment horizontal="left" vertical="center"/>
      <protection locked="0"/>
    </xf>
    <xf numFmtId="7" fontId="20" fillId="4" borderId="28" xfId="0" applyNumberFormat="1" applyFont="1" applyFill="1" applyBorder="1" applyAlignment="1" applyProtection="1">
      <alignment horizontal="right" vertical="center"/>
    </xf>
    <xf numFmtId="7" fontId="20" fillId="4" borderId="44" xfId="0" applyNumberFormat="1" applyFont="1" applyFill="1" applyBorder="1" applyAlignment="1" applyProtection="1">
      <alignment horizontal="right" vertical="center"/>
    </xf>
    <xf numFmtId="0" fontId="2" fillId="0" borderId="17" xfId="0" applyFont="1" applyBorder="1" applyAlignment="1" applyProtection="1">
      <alignment vertical="top"/>
      <protection locked="0"/>
    </xf>
    <xf numFmtId="0" fontId="2" fillId="0" borderId="16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vertical="top"/>
      <protection locked="0"/>
    </xf>
    <xf numFmtId="0" fontId="9" fillId="0" borderId="5" xfId="0" applyFont="1" applyBorder="1" applyAlignment="1" applyProtection="1">
      <alignment vertical="top"/>
      <protection locked="0"/>
    </xf>
    <xf numFmtId="0" fontId="7" fillId="0" borderId="5" xfId="0" applyFont="1" applyBorder="1" applyAlignment="1" applyProtection="1">
      <alignment vertical="top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0" fontId="2" fillId="0" borderId="3" xfId="0" applyFont="1" applyBorder="1" applyAlignment="1" applyProtection="1">
      <alignment horizontal="center" vertical="top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top"/>
      <protection locked="0"/>
    </xf>
    <xf numFmtId="0" fontId="2" fillId="0" borderId="5" xfId="0" applyFont="1" applyBorder="1" applyAlignment="1" applyProtection="1">
      <alignment horizontal="right" vertical="top"/>
      <protection locked="0"/>
    </xf>
    <xf numFmtId="0" fontId="2" fillId="0" borderId="4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4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2" fillId="0" borderId="9" xfId="0" applyFont="1" applyBorder="1" applyAlignment="1" applyProtection="1">
      <alignment horizontal="center" vertical="top"/>
      <protection locked="0"/>
    </xf>
    <xf numFmtId="0" fontId="2" fillId="0" borderId="10" xfId="0" applyFont="1" applyBorder="1" applyAlignment="1" applyProtection="1">
      <alignment horizontal="center" vertical="top"/>
      <protection locked="0"/>
    </xf>
    <xf numFmtId="0" fontId="2" fillId="0" borderId="11" xfId="0" applyFont="1" applyBorder="1" applyAlignment="1" applyProtection="1">
      <alignment horizontal="center" vertical="top"/>
      <protection locked="0"/>
    </xf>
    <xf numFmtId="49" fontId="21" fillId="7" borderId="38" xfId="0" applyNumberFormat="1" applyFont="1" applyFill="1" applyBorder="1" applyAlignment="1" applyProtection="1">
      <alignment horizontal="left" vertical="center" wrapText="1" indent="11"/>
    </xf>
    <xf numFmtId="49" fontId="21" fillId="7" borderId="39" xfId="0" applyNumberFormat="1" applyFont="1" applyFill="1" applyBorder="1" applyAlignment="1" applyProtection="1">
      <alignment horizontal="left" vertical="center" wrapText="1" indent="11"/>
    </xf>
    <xf numFmtId="49" fontId="21" fillId="7" borderId="40" xfId="0" applyNumberFormat="1" applyFont="1" applyFill="1" applyBorder="1" applyAlignment="1" applyProtection="1">
      <alignment horizontal="left" vertical="center" wrapText="1" indent="11"/>
    </xf>
    <xf numFmtId="49" fontId="22" fillId="6" borderId="24" xfId="0" applyNumberFormat="1" applyFont="1" applyFill="1" applyBorder="1" applyAlignment="1" applyProtection="1">
      <alignment horizontal="left" vertical="center" wrapText="1"/>
    </xf>
    <xf numFmtId="49" fontId="22" fillId="6" borderId="25" xfId="0" applyNumberFormat="1" applyFont="1" applyFill="1" applyBorder="1" applyAlignment="1" applyProtection="1">
      <alignment horizontal="left" vertical="center" wrapText="1"/>
    </xf>
    <xf numFmtId="49" fontId="22" fillId="6" borderId="27" xfId="0" applyNumberFormat="1" applyFont="1" applyFill="1" applyBorder="1" applyAlignment="1" applyProtection="1">
      <alignment horizontal="left" vertical="center" wrapText="1"/>
    </xf>
    <xf numFmtId="49" fontId="22" fillId="6" borderId="0" xfId="0" applyNumberFormat="1" applyFont="1" applyFill="1" applyBorder="1" applyAlignment="1" applyProtection="1">
      <alignment horizontal="left" vertical="center" wrapText="1"/>
    </xf>
    <xf numFmtId="49" fontId="22" fillId="6" borderId="42" xfId="0" applyNumberFormat="1" applyFont="1" applyFill="1" applyBorder="1" applyAlignment="1" applyProtection="1">
      <alignment horizontal="left" vertical="center" wrapText="1"/>
    </xf>
    <xf numFmtId="49" fontId="22" fillId="6" borderId="43" xfId="0" applyNumberFormat="1" applyFont="1" applyFill="1" applyBorder="1" applyAlignment="1" applyProtection="1">
      <alignment horizontal="left" vertical="center" wrapText="1"/>
    </xf>
    <xf numFmtId="0" fontId="10" fillId="2" borderId="24" xfId="0" applyFont="1" applyFill="1" applyBorder="1" applyAlignment="1" applyProtection="1">
      <alignment horizontal="center" vertical="center" wrapText="1"/>
      <protection locked="0"/>
    </xf>
    <xf numFmtId="0" fontId="10" fillId="2" borderId="25" xfId="0" applyFont="1" applyFill="1" applyBorder="1" applyAlignment="1" applyProtection="1">
      <alignment horizontal="center" vertical="center" wrapText="1"/>
      <protection locked="0"/>
    </xf>
    <xf numFmtId="0" fontId="10" fillId="2" borderId="26" xfId="0" applyFont="1" applyFill="1" applyBorder="1" applyAlignment="1" applyProtection="1">
      <alignment horizontal="center" vertical="center" wrapText="1"/>
      <protection locked="0"/>
    </xf>
    <xf numFmtId="0" fontId="10" fillId="2" borderId="27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28" xfId="0" applyFont="1" applyFill="1" applyBorder="1" applyAlignment="1" applyProtection="1">
      <alignment horizontal="center" vertical="center" wrapText="1"/>
      <protection locked="0"/>
    </xf>
    <xf numFmtId="0" fontId="12" fillId="2" borderId="27" xfId="0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0" fontId="12" fillId="2" borderId="28" xfId="0" applyFont="1" applyFill="1" applyBorder="1" applyAlignment="1" applyProtection="1">
      <alignment horizontal="center" vertical="center" wrapText="1"/>
    </xf>
    <xf numFmtId="0" fontId="14" fillId="2" borderId="29" xfId="0" applyFont="1" applyFill="1" applyBorder="1" applyAlignment="1" applyProtection="1">
      <alignment horizontal="center" vertical="center"/>
      <protection locked="0"/>
    </xf>
    <xf numFmtId="0" fontId="14" fillId="2" borderId="30" xfId="0" applyFont="1" applyFill="1" applyBorder="1" applyAlignment="1" applyProtection="1">
      <alignment horizontal="center" vertical="center"/>
      <protection locked="0"/>
    </xf>
    <xf numFmtId="0" fontId="14" fillId="2" borderId="3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16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top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2</xdr:row>
      <xdr:rowOff>38100</xdr:rowOff>
    </xdr:from>
    <xdr:to>
      <xdr:col>6</xdr:col>
      <xdr:colOff>142875</xdr:colOff>
      <xdr:row>6</xdr:row>
      <xdr:rowOff>104775</xdr:rowOff>
    </xdr:to>
    <xdr:sp macro="" textlink="">
      <xdr:nvSpPr>
        <xdr:cNvPr id="2" name="rectangl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90875" y="419100"/>
          <a:ext cx="838200" cy="828675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  <a:ln w="9525">
          <a:solidFill>
            <a:srgbClr val="000000"/>
          </a:solidFill>
          <a:prstDash val="solid"/>
        </a:ln>
      </xdr:spPr>
      <xdr:txBody>
        <a:bodyPr vertOverflow="clip" horzOverflow="clip" vert="horz" wrap="square" rtlCol="0" anchor="ctr" upright="1">
          <a:noAutofit/>
        </a:bodyPr>
        <a:lstStyle/>
        <a:p>
          <a:pPr algn="ctr"/>
          <a:endParaRPr lang="en-US" sz="825">
            <a:solidFill>
              <a:srgbClr val="000000"/>
            </a:solidFill>
            <a:latin typeface="Microsoft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47"/>
  <sheetViews>
    <sheetView showZeros="0" topLeftCell="A52" zoomScale="110" workbookViewId="0">
      <selection activeCell="O25" sqref="O25"/>
    </sheetView>
  </sheetViews>
  <sheetFormatPr baseColWidth="10" defaultColWidth="10" defaultRowHeight="15" customHeight="1" x14ac:dyDescent="0.15"/>
  <cols>
    <col min="1" max="1" width="4.33203125" style="1" customWidth="1"/>
    <col min="2" max="2" width="24.33203125" style="1" customWidth="1"/>
    <col min="3" max="3" width="9" style="1" customWidth="1"/>
    <col min="4" max="9" width="10" style="1" customWidth="1"/>
    <col min="10" max="10" width="24.5" style="1" customWidth="1"/>
    <col min="11" max="11" width="4.33203125" style="1" customWidth="1"/>
    <col min="12" max="16384" width="10" style="1"/>
  </cols>
  <sheetData>
    <row r="2" spans="1:11" ht="15" customHeight="1" x14ac:dyDescent="0.15">
      <c r="B2" s="2"/>
      <c r="C2" s="3"/>
      <c r="D2" s="3"/>
      <c r="E2" s="3"/>
      <c r="F2" s="3"/>
      <c r="G2" s="3"/>
      <c r="H2" s="3"/>
      <c r="I2" s="3"/>
      <c r="J2" s="4"/>
    </row>
    <row r="3" spans="1:11" ht="15" customHeight="1" x14ac:dyDescent="0.15">
      <c r="B3" s="5"/>
      <c r="C3" s="6"/>
      <c r="D3" s="6"/>
      <c r="E3" s="6"/>
      <c r="F3" s="6"/>
      <c r="G3" s="92" t="s">
        <v>0</v>
      </c>
      <c r="H3" s="92" t="s">
        <v>1</v>
      </c>
      <c r="I3" s="92"/>
      <c r="J3" s="93" t="s">
        <v>1</v>
      </c>
    </row>
    <row r="4" spans="1:11" ht="15" customHeight="1" x14ac:dyDescent="0.15">
      <c r="B4" s="94" t="s">
        <v>2</v>
      </c>
      <c r="C4" s="95"/>
      <c r="D4" s="95"/>
      <c r="E4" s="6"/>
      <c r="F4" s="6"/>
      <c r="G4" s="6"/>
      <c r="H4" s="92" t="s">
        <v>3</v>
      </c>
      <c r="I4" s="92"/>
      <c r="J4" s="93"/>
    </row>
    <row r="5" spans="1:11" ht="15" customHeight="1" x14ac:dyDescent="0.15">
      <c r="B5" s="94" t="s">
        <v>4</v>
      </c>
      <c r="C5" s="95"/>
      <c r="D5" s="6"/>
      <c r="E5" s="6"/>
      <c r="F5" s="6"/>
      <c r="G5" s="6"/>
      <c r="H5" s="6"/>
      <c r="I5" s="7"/>
      <c r="J5" s="8" t="s">
        <v>5</v>
      </c>
    </row>
    <row r="6" spans="1:11" ht="15" customHeight="1" x14ac:dyDescent="0.15">
      <c r="B6" s="94" t="s">
        <v>6</v>
      </c>
      <c r="C6" s="95"/>
      <c r="D6" s="6"/>
      <c r="E6" s="6"/>
      <c r="F6" s="6"/>
      <c r="G6" s="6"/>
      <c r="H6" s="6"/>
      <c r="I6" s="92" t="s">
        <v>7</v>
      </c>
      <c r="J6" s="93"/>
    </row>
    <row r="7" spans="1:11" ht="15" customHeight="1" x14ac:dyDescent="0.15">
      <c r="B7" s="5"/>
      <c r="C7" s="6"/>
      <c r="D7" s="6"/>
      <c r="E7" s="6"/>
      <c r="F7" s="6"/>
      <c r="G7" s="6"/>
      <c r="H7" s="6"/>
      <c r="I7" s="92" t="s">
        <v>8</v>
      </c>
      <c r="J7" s="93"/>
    </row>
    <row r="8" spans="1:11" ht="15" customHeight="1" x14ac:dyDescent="0.15">
      <c r="B8" s="9"/>
      <c r="C8" s="10"/>
      <c r="D8" s="10"/>
      <c r="E8" s="10"/>
      <c r="F8" s="10"/>
      <c r="G8" s="10"/>
      <c r="H8" s="10"/>
      <c r="I8" s="10"/>
      <c r="J8" s="11"/>
    </row>
    <row r="11" spans="1:11" ht="15" customHeight="1" x14ac:dyDescent="0.15">
      <c r="B11" s="86"/>
      <c r="C11" s="87"/>
      <c r="D11" s="87"/>
      <c r="E11" s="87"/>
      <c r="F11" s="87" t="s">
        <v>9</v>
      </c>
      <c r="G11" s="87"/>
      <c r="H11" s="87"/>
      <c r="I11" s="87"/>
      <c r="J11" s="88"/>
    </row>
    <row r="12" spans="1:11" ht="15" customHeight="1" x14ac:dyDescent="0.15">
      <c r="B12" s="89" t="s">
        <v>9</v>
      </c>
      <c r="C12" s="90"/>
      <c r="D12" s="90"/>
      <c r="E12" s="90"/>
      <c r="F12" s="90"/>
      <c r="G12" s="90"/>
      <c r="H12" s="90"/>
      <c r="I12" s="90"/>
      <c r="J12" s="91"/>
    </row>
    <row r="13" spans="1:11" ht="15" customHeight="1" x14ac:dyDescent="0.15">
      <c r="B13" s="5"/>
      <c r="C13" s="6"/>
      <c r="D13" s="6"/>
      <c r="E13" s="6"/>
      <c r="F13" s="6"/>
      <c r="G13" s="6"/>
      <c r="H13" s="6"/>
      <c r="I13" s="6"/>
      <c r="J13" s="12"/>
    </row>
    <row r="14" spans="1:11" ht="27.75" customHeight="1" x14ac:dyDescent="0.15">
      <c r="B14" s="74" t="s">
        <v>10</v>
      </c>
      <c r="C14" s="75"/>
      <c r="D14" s="75"/>
      <c r="E14" s="75"/>
      <c r="F14" s="75"/>
      <c r="G14" s="75"/>
      <c r="H14" s="75"/>
      <c r="I14" s="75"/>
      <c r="J14" s="76"/>
    </row>
    <row r="15" spans="1:11" ht="27.75" customHeight="1" x14ac:dyDescent="0.15">
      <c r="A15" s="13"/>
      <c r="B15" s="96" t="s">
        <v>11</v>
      </c>
      <c r="C15" s="97"/>
      <c r="D15" s="97"/>
      <c r="E15" s="97"/>
      <c r="F15" s="97"/>
      <c r="G15" s="97"/>
      <c r="H15" s="97"/>
      <c r="I15" s="97"/>
      <c r="J15" s="98"/>
      <c r="K15" s="13"/>
    </row>
    <row r="16" spans="1:11" ht="15" customHeight="1" x14ac:dyDescent="0.15">
      <c r="B16" s="5"/>
      <c r="C16" s="6"/>
      <c r="D16" s="6"/>
      <c r="E16" s="6"/>
      <c r="F16" s="6"/>
      <c r="G16" s="6"/>
      <c r="H16" s="6"/>
      <c r="I16" s="6"/>
      <c r="J16" s="12"/>
    </row>
    <row r="17" spans="2:10" ht="15" customHeight="1" x14ac:dyDescent="0.15">
      <c r="B17" s="99"/>
      <c r="C17" s="100"/>
      <c r="D17" s="100"/>
      <c r="E17" s="100"/>
      <c r="F17" s="100"/>
      <c r="G17" s="100"/>
      <c r="H17" s="100"/>
      <c r="I17" s="100"/>
      <c r="J17" s="101"/>
    </row>
    <row r="18" spans="2:10" ht="15" customHeight="1" x14ac:dyDescent="0.15">
      <c r="B18" s="5"/>
      <c r="C18" s="6"/>
      <c r="D18" s="6"/>
      <c r="E18" s="6"/>
      <c r="F18" s="6"/>
      <c r="G18" s="6"/>
      <c r="H18" s="6"/>
      <c r="I18" s="6"/>
      <c r="J18" s="12"/>
    </row>
    <row r="19" spans="2:10" ht="31.5" customHeight="1" x14ac:dyDescent="0.15">
      <c r="B19" s="83" t="s">
        <v>12</v>
      </c>
      <c r="C19" s="84"/>
      <c r="D19" s="84"/>
      <c r="E19" s="84"/>
      <c r="F19" s="84"/>
      <c r="G19" s="84"/>
      <c r="H19" s="84"/>
      <c r="I19" s="84"/>
      <c r="J19" s="85"/>
    </row>
    <row r="20" spans="2:10" ht="15" customHeight="1" x14ac:dyDescent="0.15">
      <c r="B20" s="5"/>
      <c r="C20" s="6"/>
      <c r="D20" s="6"/>
      <c r="E20" s="6"/>
      <c r="F20" s="6"/>
      <c r="G20" s="6"/>
      <c r="H20" s="6"/>
      <c r="I20" s="6"/>
      <c r="J20" s="12"/>
    </row>
    <row r="21" spans="2:10" ht="31.5" customHeight="1" x14ac:dyDescent="0.15">
      <c r="B21" s="74" t="s">
        <v>13</v>
      </c>
      <c r="C21" s="75"/>
      <c r="D21" s="75"/>
      <c r="E21" s="75"/>
      <c r="F21" s="75"/>
      <c r="G21" s="75"/>
      <c r="H21" s="75"/>
      <c r="I21" s="75"/>
      <c r="J21" s="76"/>
    </row>
    <row r="22" spans="2:10" ht="15" customHeight="1" x14ac:dyDescent="0.15">
      <c r="B22" s="5"/>
      <c r="C22" s="6"/>
      <c r="D22" s="6"/>
      <c r="E22" s="6"/>
      <c r="F22" s="6"/>
      <c r="G22" s="6"/>
      <c r="H22" s="6"/>
      <c r="I22" s="6"/>
      <c r="J22" s="12"/>
    </row>
    <row r="23" spans="2:10" ht="31.5" customHeight="1" x14ac:dyDescent="0.15">
      <c r="B23" s="74" t="s">
        <v>837</v>
      </c>
      <c r="C23" s="75"/>
      <c r="D23" s="75"/>
      <c r="E23" s="75"/>
      <c r="F23" s="75"/>
      <c r="G23" s="75"/>
      <c r="H23" s="75"/>
      <c r="I23" s="75"/>
      <c r="J23" s="76"/>
    </row>
    <row r="24" spans="2:10" ht="15" customHeight="1" x14ac:dyDescent="0.15">
      <c r="B24" s="5"/>
      <c r="C24" s="6"/>
      <c r="D24" s="6"/>
      <c r="E24" s="6"/>
      <c r="F24" s="6"/>
      <c r="G24" s="6"/>
      <c r="H24" s="6"/>
      <c r="I24" s="6"/>
      <c r="J24" s="12"/>
    </row>
    <row r="25" spans="2:10" ht="30.75" customHeight="1" x14ac:dyDescent="0.15">
      <c r="B25" s="77" t="s">
        <v>14</v>
      </c>
      <c r="C25" s="78"/>
      <c r="D25" s="78"/>
      <c r="E25" s="78"/>
      <c r="F25" s="78"/>
      <c r="G25" s="78"/>
      <c r="H25" s="78"/>
      <c r="I25" s="78"/>
      <c r="J25" s="79"/>
    </row>
    <row r="27" spans="2:10" ht="31.5" customHeight="1" x14ac:dyDescent="0.15">
      <c r="B27" s="77" t="s">
        <v>15</v>
      </c>
      <c r="C27" s="78"/>
      <c r="D27" s="78"/>
      <c r="E27" s="78"/>
      <c r="F27" s="78"/>
      <c r="G27" s="78"/>
      <c r="H27" s="78"/>
      <c r="I27" s="78"/>
      <c r="J27" s="79"/>
    </row>
    <row r="28" spans="2:10" ht="15" customHeight="1" x14ac:dyDescent="0.15">
      <c r="B28" s="5"/>
      <c r="C28" s="6"/>
      <c r="D28" s="6"/>
      <c r="E28" s="6"/>
      <c r="F28" s="6"/>
      <c r="G28" s="6"/>
      <c r="H28" s="6"/>
      <c r="I28" s="6"/>
      <c r="J28" s="12"/>
    </row>
    <row r="29" spans="2:10" ht="15" customHeight="1" x14ac:dyDescent="0.15">
      <c r="B29" s="5"/>
      <c r="C29" s="6"/>
      <c r="D29" s="6"/>
      <c r="E29" s="6"/>
      <c r="F29" s="6"/>
      <c r="G29" s="6"/>
      <c r="H29" s="6"/>
      <c r="I29" s="6"/>
      <c r="J29" s="12"/>
    </row>
    <row r="30" spans="2:10" ht="15" customHeight="1" x14ac:dyDescent="0.15">
      <c r="B30" s="5"/>
      <c r="C30" s="6"/>
      <c r="D30" s="6"/>
      <c r="E30" s="6"/>
      <c r="F30" s="6"/>
      <c r="G30" s="6"/>
      <c r="H30" s="6"/>
      <c r="I30" s="6"/>
      <c r="J30" s="12"/>
    </row>
    <row r="31" spans="2:10" ht="15" customHeight="1" x14ac:dyDescent="0.15">
      <c r="B31" s="5"/>
      <c r="C31" s="73" t="s">
        <v>16</v>
      </c>
      <c r="D31" s="73"/>
      <c r="E31" s="14"/>
      <c r="H31" s="73" t="s">
        <v>17</v>
      </c>
      <c r="I31" s="73"/>
      <c r="J31" s="12"/>
    </row>
    <row r="32" spans="2:10" ht="15" customHeight="1" x14ac:dyDescent="0.15">
      <c r="B32" s="5"/>
      <c r="C32" s="80" t="s">
        <v>18</v>
      </c>
      <c r="D32" s="80"/>
      <c r="E32" s="14"/>
      <c r="H32" s="80" t="s">
        <v>19</v>
      </c>
      <c r="I32" s="80"/>
      <c r="J32" s="81"/>
    </row>
    <row r="33" spans="2:10" ht="15" customHeight="1" x14ac:dyDescent="0.15">
      <c r="B33" s="5"/>
      <c r="C33" s="73" t="s">
        <v>20</v>
      </c>
      <c r="D33" s="73"/>
      <c r="E33" s="73"/>
      <c r="H33" s="73" t="s">
        <v>21</v>
      </c>
      <c r="I33" s="73"/>
      <c r="J33" s="12"/>
    </row>
    <row r="34" spans="2:10" ht="15" customHeight="1" x14ac:dyDescent="0.15">
      <c r="B34" s="5"/>
      <c r="C34" s="73" t="s">
        <v>6</v>
      </c>
      <c r="D34" s="73"/>
      <c r="E34" s="14"/>
      <c r="H34" s="73" t="s">
        <v>22</v>
      </c>
      <c r="I34" s="73"/>
      <c r="J34" s="12"/>
    </row>
    <row r="35" spans="2:10" ht="15" customHeight="1" x14ac:dyDescent="0.15">
      <c r="B35" s="5"/>
      <c r="C35" s="73" t="s">
        <v>23</v>
      </c>
      <c r="D35" s="73"/>
      <c r="E35" s="73"/>
      <c r="H35" s="73" t="s">
        <v>24</v>
      </c>
      <c r="I35" s="73"/>
      <c r="J35" s="82"/>
    </row>
    <row r="36" spans="2:10" ht="15" customHeight="1" x14ac:dyDescent="0.15">
      <c r="B36" s="5"/>
      <c r="C36" s="6"/>
      <c r="D36" s="6"/>
      <c r="E36" s="6"/>
      <c r="F36" s="6"/>
      <c r="G36" s="6"/>
      <c r="H36" s="6"/>
      <c r="I36" s="6"/>
      <c r="J36" s="12"/>
    </row>
    <row r="37" spans="2:10" ht="15" customHeight="1" x14ac:dyDescent="0.15">
      <c r="B37" s="5"/>
      <c r="C37" s="6"/>
      <c r="D37" s="6"/>
      <c r="E37" s="6"/>
      <c r="F37" s="6"/>
      <c r="G37" s="6"/>
      <c r="H37" s="6"/>
      <c r="I37" s="6"/>
      <c r="J37" s="12"/>
    </row>
    <row r="38" spans="2:10" ht="15" customHeight="1" x14ac:dyDescent="0.15">
      <c r="B38" s="5"/>
      <c r="C38" s="6"/>
      <c r="D38" s="6"/>
      <c r="E38" s="6"/>
      <c r="F38" s="6"/>
      <c r="G38" s="6"/>
      <c r="H38" s="6"/>
      <c r="I38" s="6"/>
      <c r="J38" s="12"/>
    </row>
    <row r="39" spans="2:10" ht="15" customHeight="1" x14ac:dyDescent="0.15">
      <c r="B39" s="5"/>
      <c r="C39" s="6"/>
      <c r="D39" s="6"/>
      <c r="E39" s="6"/>
      <c r="F39" s="6"/>
      <c r="G39" s="6"/>
      <c r="H39" s="6"/>
      <c r="I39" s="6"/>
      <c r="J39" s="12"/>
    </row>
    <row r="40" spans="2:10" ht="15" customHeight="1" x14ac:dyDescent="0.15">
      <c r="B40" s="5"/>
      <c r="C40" s="6"/>
      <c r="D40" s="6"/>
      <c r="E40" s="6"/>
      <c r="F40" s="6"/>
      <c r="G40" s="6"/>
      <c r="H40" s="6"/>
      <c r="I40" s="6"/>
      <c r="J40" s="12"/>
    </row>
    <row r="41" spans="2:10" ht="15" customHeight="1" x14ac:dyDescent="0.15">
      <c r="B41" s="5"/>
      <c r="C41" s="6"/>
      <c r="D41" s="6"/>
      <c r="E41" s="6"/>
      <c r="F41" s="6"/>
      <c r="G41" s="6"/>
      <c r="H41" s="6"/>
      <c r="I41" s="6"/>
      <c r="J41" s="12"/>
    </row>
    <row r="42" spans="2:10" ht="15" customHeight="1" x14ac:dyDescent="0.15">
      <c r="B42" s="5"/>
      <c r="C42" s="6"/>
      <c r="D42" s="6"/>
      <c r="E42" s="6"/>
      <c r="F42" s="6"/>
      <c r="G42" s="6"/>
      <c r="H42" s="6"/>
      <c r="I42" s="6"/>
      <c r="J42" s="12"/>
    </row>
    <row r="43" spans="2:10" ht="15" customHeight="1" x14ac:dyDescent="0.15">
      <c r="B43" s="5"/>
      <c r="C43" s="6"/>
      <c r="D43" s="6"/>
      <c r="E43" s="6"/>
      <c r="F43" s="6"/>
      <c r="G43" s="6"/>
      <c r="H43" s="6"/>
      <c r="I43" s="6"/>
      <c r="J43" s="12"/>
    </row>
    <row r="44" spans="2:10" ht="15" customHeight="1" x14ac:dyDescent="0.15">
      <c r="B44" s="5"/>
      <c r="C44" s="6"/>
      <c r="D44" s="6"/>
      <c r="E44" s="6"/>
      <c r="F44" s="6"/>
      <c r="G44" s="6"/>
      <c r="H44" s="6"/>
      <c r="I44" s="6"/>
      <c r="J44" s="12"/>
    </row>
    <row r="45" spans="2:10" ht="15" customHeight="1" x14ac:dyDescent="0.15">
      <c r="B45" s="15" t="s">
        <v>25</v>
      </c>
      <c r="C45" s="16"/>
      <c r="D45" s="17"/>
      <c r="E45" s="18" t="s">
        <v>26</v>
      </c>
      <c r="F45" s="17"/>
      <c r="G45" s="19"/>
      <c r="H45" s="71" t="s">
        <v>27</v>
      </c>
      <c r="I45" s="72"/>
      <c r="J45" s="20"/>
    </row>
    <row r="46" spans="2:10" ht="15" customHeight="1" x14ac:dyDescent="0.15">
      <c r="B46" s="5"/>
      <c r="C46" s="6"/>
      <c r="D46" s="6"/>
      <c r="E46" s="21" t="s">
        <v>28</v>
      </c>
      <c r="F46" s="6"/>
      <c r="G46" s="22"/>
      <c r="H46" s="21"/>
      <c r="I46" s="6"/>
      <c r="J46" s="12"/>
    </row>
    <row r="47" spans="2:10" ht="15" customHeight="1" x14ac:dyDescent="0.15">
      <c r="B47" s="9"/>
      <c r="C47" s="10"/>
      <c r="D47" s="10"/>
      <c r="E47" s="23"/>
      <c r="F47" s="10"/>
      <c r="G47" s="24"/>
      <c r="H47" s="23"/>
      <c r="I47" s="10"/>
      <c r="J47" s="11"/>
    </row>
  </sheetData>
  <mergeCells count="28">
    <mergeCell ref="B19:J19"/>
    <mergeCell ref="B11:J11"/>
    <mergeCell ref="B12:J12"/>
    <mergeCell ref="B14:J14"/>
    <mergeCell ref="G3:J3"/>
    <mergeCell ref="I7:J7"/>
    <mergeCell ref="I6:J6"/>
    <mergeCell ref="H4:J4"/>
    <mergeCell ref="B4:D4"/>
    <mergeCell ref="B5:C5"/>
    <mergeCell ref="B6:C6"/>
    <mergeCell ref="B15:J15"/>
    <mergeCell ref="B17:J17"/>
    <mergeCell ref="H45:I45"/>
    <mergeCell ref="H34:I34"/>
    <mergeCell ref="B21:J21"/>
    <mergeCell ref="B23:J23"/>
    <mergeCell ref="B25:J25"/>
    <mergeCell ref="B27:J27"/>
    <mergeCell ref="C35:E35"/>
    <mergeCell ref="C34:D34"/>
    <mergeCell ref="C33:E33"/>
    <mergeCell ref="C31:D31"/>
    <mergeCell ref="C32:D32"/>
    <mergeCell ref="H32:J32"/>
    <mergeCell ref="H31:I31"/>
    <mergeCell ref="H33:I33"/>
    <mergeCell ref="H35:J35"/>
  </mergeCells>
  <printOptions horizontalCentered="1" verticalCentered="1"/>
  <pageMargins left="0.40625" right="0.40625" top="0.40625" bottom="0.40625" header="0" footer="0"/>
  <pageSetup paperSize="9" useFirstPageNumber="1"/>
  <ignoredErrors>
    <ignoredError sqref="B3:J22 B24:J46 C23:J23" evalError="1" twoDigitTextYear="1" numberStoredAsText="1" formula="1" formulaRange="1" unlockedFormula="1" emptyCellReference="1" listDataValidation="1" calculatedColumn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6"/>
  <sheetViews>
    <sheetView showZeros="0" workbookViewId="0">
      <pane ySplit="6" topLeftCell="A7" activePane="bottomLeft" state="frozen"/>
      <selection pane="bottomLeft" activeCell="M16" sqref="M16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443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444</v>
      </c>
      <c r="B9" s="42"/>
      <c r="C9" s="43" t="s">
        <v>445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446</v>
      </c>
      <c r="B10" s="50"/>
      <c r="C10" s="51" t="s">
        <v>447</v>
      </c>
      <c r="D10" s="52" t="s">
        <v>83</v>
      </c>
      <c r="E10" s="63"/>
      <c r="F10" s="55">
        <v>15</v>
      </c>
      <c r="G10" s="55"/>
      <c r="H10" s="55">
        <v>2</v>
      </c>
      <c r="I10" s="56"/>
      <c r="J10" s="53"/>
      <c r="K10" s="57"/>
      <c r="L10" s="57"/>
      <c r="M10" s="58">
        <f t="shared" ref="M10:M13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448</v>
      </c>
      <c r="B11" s="50"/>
      <c r="C11" s="51" t="s">
        <v>449</v>
      </c>
      <c r="D11" s="52" t="s">
        <v>83</v>
      </c>
      <c r="E11" s="63"/>
      <c r="F11" s="55">
        <v>30</v>
      </c>
      <c r="G11" s="55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37.5" customHeight="1" x14ac:dyDescent="0.15">
      <c r="A12" s="49" t="s">
        <v>450</v>
      </c>
      <c r="B12" s="50"/>
      <c r="C12" s="51" t="s">
        <v>451</v>
      </c>
      <c r="D12" s="52" t="s">
        <v>83</v>
      </c>
      <c r="E12" s="63"/>
      <c r="F12" s="55">
        <v>140</v>
      </c>
      <c r="G12" s="55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37.5" customHeight="1" x14ac:dyDescent="0.15">
      <c r="A13" s="49" t="s">
        <v>452</v>
      </c>
      <c r="B13" s="50"/>
      <c r="C13" s="51" t="s">
        <v>453</v>
      </c>
      <c r="D13" s="52" t="s">
        <v>48</v>
      </c>
      <c r="E13" s="53"/>
      <c r="F13" s="54">
        <v>2</v>
      </c>
      <c r="G13" s="54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15" customHeight="1" x14ac:dyDescent="0.15">
      <c r="A14" s="105" t="s">
        <v>454</v>
      </c>
      <c r="B14" s="106"/>
      <c r="C14" s="106"/>
      <c r="D14" s="106"/>
      <c r="E14" s="106"/>
      <c r="F14" s="106"/>
      <c r="G14" s="106"/>
      <c r="H14" s="106"/>
      <c r="I14" s="106"/>
      <c r="M14" s="67">
        <f>SUM(M$10:M$13)</f>
        <v>0</v>
      </c>
      <c r="N14" s="68"/>
    </row>
    <row r="15" spans="1:14" ht="15" customHeight="1" x14ac:dyDescent="0.15">
      <c r="A15" s="107" t="s">
        <v>145</v>
      </c>
      <c r="B15" s="108"/>
      <c r="C15" s="108"/>
      <c r="D15" s="108"/>
      <c r="E15" s="108"/>
      <c r="F15" s="108"/>
      <c r="G15" s="108"/>
      <c r="H15" s="108"/>
      <c r="I15" s="108"/>
      <c r="M15" s="69">
        <f>(SUMIF($H$9:$H$13,2,$M$9:$M$13))*0.2</f>
        <v>0</v>
      </c>
      <c r="N15" s="68"/>
    </row>
    <row r="16" spans="1:14" ht="15" customHeight="1" x14ac:dyDescent="0.15">
      <c r="A16" s="109" t="s">
        <v>455</v>
      </c>
      <c r="B16" s="110"/>
      <c r="C16" s="110"/>
      <c r="D16" s="110"/>
      <c r="E16" s="110"/>
      <c r="F16" s="110"/>
      <c r="G16" s="110"/>
      <c r="H16" s="110"/>
      <c r="I16" s="110"/>
      <c r="M16" s="70">
        <f>SUM(M$14:M$15)</f>
        <v>0</v>
      </c>
      <c r="N16" s="68"/>
    </row>
  </sheetData>
  <mergeCells count="7">
    <mergeCell ref="A15:I15"/>
    <mergeCell ref="A16:I16"/>
    <mergeCell ref="A1:M2"/>
    <mergeCell ref="A3:M4"/>
    <mergeCell ref="A5:M5"/>
    <mergeCell ref="D7:M7"/>
    <mergeCell ref="A14:I14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16" evalError="1" twoDigitTextYear="1" numberStoredAsText="1" formula="1" formulaRange="1" unlockedFormula="1" emptyCellReference="1" listDataValidation="1" calculatedColumn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1"/>
  <sheetViews>
    <sheetView showZeros="0" workbookViewId="0">
      <pane ySplit="6" topLeftCell="A7" activePane="bottomLeft" state="frozen"/>
      <selection pane="bottomLeft" activeCell="M41" sqref="M41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456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457</v>
      </c>
      <c r="B9" s="42"/>
      <c r="C9" s="43" t="s">
        <v>458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459</v>
      </c>
      <c r="B10" s="50"/>
      <c r="C10" s="51" t="s">
        <v>460</v>
      </c>
      <c r="D10" s="52" t="s">
        <v>48</v>
      </c>
      <c r="E10" s="53"/>
      <c r="F10" s="54">
        <v>1</v>
      </c>
      <c r="G10" s="54"/>
      <c r="H10" s="55">
        <v>2</v>
      </c>
      <c r="I10" s="56"/>
      <c r="J10" s="53"/>
      <c r="K10" s="57"/>
      <c r="L10" s="57"/>
      <c r="M10" s="58">
        <f t="shared" ref="M10:M23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461</v>
      </c>
      <c r="B11" s="50"/>
      <c r="C11" s="51" t="s">
        <v>462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37.5" customHeight="1" x14ac:dyDescent="0.15">
      <c r="A12" s="49" t="s">
        <v>463</v>
      </c>
      <c r="B12" s="50"/>
      <c r="C12" s="51" t="s">
        <v>464</v>
      </c>
      <c r="D12" s="52" t="s">
        <v>63</v>
      </c>
      <c r="E12" s="61"/>
      <c r="F12" s="62">
        <v>700</v>
      </c>
      <c r="G12" s="62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37.5" customHeight="1" x14ac:dyDescent="0.15">
      <c r="A13" s="49" t="s">
        <v>465</v>
      </c>
      <c r="B13" s="50"/>
      <c r="C13" s="51" t="s">
        <v>466</v>
      </c>
      <c r="D13" s="52" t="s">
        <v>68</v>
      </c>
      <c r="E13" s="61"/>
      <c r="F13" s="62">
        <v>210</v>
      </c>
      <c r="G13" s="62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37.5" customHeight="1" x14ac:dyDescent="0.15">
      <c r="A14" s="49" t="s">
        <v>467</v>
      </c>
      <c r="B14" s="50"/>
      <c r="C14" s="51" t="s">
        <v>468</v>
      </c>
      <c r="D14" s="52" t="s">
        <v>83</v>
      </c>
      <c r="E14" s="63"/>
      <c r="F14" s="55">
        <v>22</v>
      </c>
      <c r="G14" s="55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37.5" customHeight="1" x14ac:dyDescent="0.15">
      <c r="A15" s="49" t="s">
        <v>469</v>
      </c>
      <c r="B15" s="50"/>
      <c r="C15" s="51" t="s">
        <v>470</v>
      </c>
      <c r="D15" s="52" t="s">
        <v>68</v>
      </c>
      <c r="E15" s="61"/>
      <c r="F15" s="62">
        <v>46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37.5" customHeight="1" x14ac:dyDescent="0.15">
      <c r="A16" s="49" t="s">
        <v>471</v>
      </c>
      <c r="B16" s="50"/>
      <c r="C16" s="51" t="s">
        <v>472</v>
      </c>
      <c r="D16" s="52" t="s">
        <v>68</v>
      </c>
      <c r="E16" s="61"/>
      <c r="F16" s="62">
        <v>170.7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37.5" customHeight="1" x14ac:dyDescent="0.15">
      <c r="A17" s="49" t="s">
        <v>473</v>
      </c>
      <c r="B17" s="50"/>
      <c r="C17" s="51" t="s">
        <v>474</v>
      </c>
      <c r="D17" s="52" t="s">
        <v>83</v>
      </c>
      <c r="E17" s="63"/>
      <c r="F17" s="55">
        <v>22</v>
      </c>
      <c r="G17" s="55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37.5" customHeight="1" x14ac:dyDescent="0.15">
      <c r="A18" s="49" t="s">
        <v>475</v>
      </c>
      <c r="B18" s="50"/>
      <c r="C18" s="51" t="s">
        <v>476</v>
      </c>
      <c r="D18" s="52" t="s">
        <v>63</v>
      </c>
      <c r="E18" s="61"/>
      <c r="F18" s="62">
        <v>25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37.5" customHeight="1" x14ac:dyDescent="0.15">
      <c r="A19" s="49" t="s">
        <v>477</v>
      </c>
      <c r="B19" s="50"/>
      <c r="C19" s="51" t="s">
        <v>478</v>
      </c>
      <c r="D19" s="52" t="s">
        <v>83</v>
      </c>
      <c r="E19" s="63"/>
      <c r="F19" s="55">
        <v>4</v>
      </c>
      <c r="G19" s="55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37.5" customHeight="1" x14ac:dyDescent="0.15">
      <c r="A20" s="49" t="s">
        <v>479</v>
      </c>
      <c r="B20" s="50"/>
      <c r="C20" s="51" t="s">
        <v>480</v>
      </c>
      <c r="D20" s="52" t="s">
        <v>63</v>
      </c>
      <c r="E20" s="61"/>
      <c r="F20" s="62">
        <v>580</v>
      </c>
      <c r="G20" s="62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37.5" customHeight="1" x14ac:dyDescent="0.15">
      <c r="A21" s="49" t="s">
        <v>481</v>
      </c>
      <c r="B21" s="50"/>
      <c r="C21" s="51" t="s">
        <v>482</v>
      </c>
      <c r="D21" s="52" t="s">
        <v>68</v>
      </c>
      <c r="E21" s="61"/>
      <c r="F21" s="62">
        <v>0</v>
      </c>
      <c r="G21" s="62"/>
      <c r="H21" s="55">
        <v>2</v>
      </c>
      <c r="I21" s="56"/>
      <c r="J21" s="53"/>
      <c r="K21" s="57"/>
      <c r="L21" s="57"/>
      <c r="M21" s="58">
        <f t="shared" si="0"/>
        <v>0</v>
      </c>
      <c r="N21" s="48"/>
    </row>
    <row r="22" spans="1:14" ht="26.25" customHeight="1" x14ac:dyDescent="0.15">
      <c r="A22" s="49" t="s">
        <v>483</v>
      </c>
      <c r="B22" s="50"/>
      <c r="C22" s="51" t="s">
        <v>484</v>
      </c>
      <c r="D22" s="52" t="s">
        <v>63</v>
      </c>
      <c r="E22" s="61"/>
      <c r="F22" s="62">
        <v>215</v>
      </c>
      <c r="G22" s="62"/>
      <c r="H22" s="55">
        <v>2</v>
      </c>
      <c r="I22" s="56"/>
      <c r="J22" s="53"/>
      <c r="K22" s="57"/>
      <c r="L22" s="57"/>
      <c r="M22" s="58">
        <f t="shared" si="0"/>
        <v>0</v>
      </c>
      <c r="N22" s="48"/>
    </row>
    <row r="23" spans="1:14" ht="26.25" customHeight="1" x14ac:dyDescent="0.15">
      <c r="A23" s="49" t="s">
        <v>485</v>
      </c>
      <c r="B23" s="50"/>
      <c r="C23" s="51" t="s">
        <v>486</v>
      </c>
      <c r="D23" s="52" t="s">
        <v>63</v>
      </c>
      <c r="E23" s="61"/>
      <c r="F23" s="62">
        <v>120</v>
      </c>
      <c r="G23" s="62"/>
      <c r="H23" s="55">
        <v>2</v>
      </c>
      <c r="I23" s="56"/>
      <c r="J23" s="53"/>
      <c r="K23" s="57"/>
      <c r="L23" s="57"/>
      <c r="M23" s="58">
        <f t="shared" si="0"/>
        <v>0</v>
      </c>
      <c r="N23" s="48"/>
    </row>
    <row r="24" spans="1:14" ht="45" customHeight="1" x14ac:dyDescent="0.15">
      <c r="A24" s="102" t="s">
        <v>487</v>
      </c>
      <c r="B24" s="103"/>
      <c r="C24" s="103"/>
      <c r="D24" s="103"/>
      <c r="E24" s="103"/>
      <c r="F24" s="103"/>
      <c r="G24" s="103"/>
      <c r="H24" s="103"/>
      <c r="I24" s="104"/>
      <c r="M24" s="64">
        <f>SUM(M$22:M$23)</f>
        <v>0</v>
      </c>
      <c r="N24" s="65"/>
    </row>
    <row r="25" spans="1:14" ht="37.5" customHeight="1" x14ac:dyDescent="0.15">
      <c r="A25" s="49" t="s">
        <v>488</v>
      </c>
      <c r="B25" s="50"/>
      <c r="C25" s="51" t="s">
        <v>489</v>
      </c>
      <c r="D25" s="52" t="s">
        <v>68</v>
      </c>
      <c r="E25" s="61"/>
      <c r="F25" s="62">
        <v>14</v>
      </c>
      <c r="G25" s="62"/>
      <c r="H25" s="55">
        <v>2</v>
      </c>
      <c r="I25" s="56"/>
      <c r="J25" s="53"/>
      <c r="K25" s="57"/>
      <c r="L25" s="57"/>
      <c r="M25" s="58">
        <f>IF(ISNUMBER($K25),IF(ISNUMBER($G25),ROUND($K25*$G25,2),ROUND($K25*$F25,2)),IF(ISNUMBER($G25),ROUND($I25*$G25,2),ROUND($I25*$F25,2)))</f>
        <v>0</v>
      </c>
      <c r="N25" s="48"/>
    </row>
    <row r="26" spans="1:14" ht="37.5" customHeight="1" x14ac:dyDescent="0.15">
      <c r="A26" s="49" t="s">
        <v>490</v>
      </c>
      <c r="B26" s="50"/>
      <c r="C26" s="51" t="s">
        <v>491</v>
      </c>
      <c r="D26" s="44"/>
      <c r="E26" s="45"/>
      <c r="F26" s="46"/>
      <c r="G26" s="46"/>
      <c r="H26" s="46"/>
      <c r="I26" s="46"/>
      <c r="J26" s="45"/>
      <c r="K26" s="45"/>
      <c r="L26" s="45"/>
      <c r="M26" s="47"/>
      <c r="N26" s="48"/>
    </row>
    <row r="27" spans="1:14" ht="26.25" customHeight="1" x14ac:dyDescent="0.15">
      <c r="A27" s="49" t="s">
        <v>492</v>
      </c>
      <c r="B27" s="50"/>
      <c r="C27" s="51" t="s">
        <v>493</v>
      </c>
      <c r="D27" s="52" t="s">
        <v>63</v>
      </c>
      <c r="E27" s="61"/>
      <c r="F27" s="62">
        <v>122.4</v>
      </c>
      <c r="G27" s="62"/>
      <c r="H27" s="55">
        <v>2</v>
      </c>
      <c r="I27" s="56"/>
      <c r="J27" s="53"/>
      <c r="K27" s="57"/>
      <c r="L27" s="57"/>
      <c r="M27" s="58">
        <f t="shared" ref="M27:M31" si="1">IF(ISNUMBER($K27),IF(ISNUMBER($G27),ROUND($K27*$G27,2),ROUND($K27*$F27,2)),IF(ISNUMBER($G27),ROUND($I27*$G27,2),ROUND($I27*$F27,2)))</f>
        <v>0</v>
      </c>
      <c r="N27" s="48"/>
    </row>
    <row r="28" spans="1:14" ht="26.25" customHeight="1" x14ac:dyDescent="0.15">
      <c r="A28" s="49" t="s">
        <v>494</v>
      </c>
      <c r="B28" s="50"/>
      <c r="C28" s="51" t="s">
        <v>495</v>
      </c>
      <c r="D28" s="52" t="s">
        <v>68</v>
      </c>
      <c r="E28" s="61"/>
      <c r="F28" s="62">
        <v>49.5</v>
      </c>
      <c r="G28" s="62"/>
      <c r="H28" s="55">
        <v>2</v>
      </c>
      <c r="I28" s="56"/>
      <c r="J28" s="53"/>
      <c r="K28" s="57"/>
      <c r="L28" s="57"/>
      <c r="M28" s="58">
        <f t="shared" si="1"/>
        <v>0</v>
      </c>
      <c r="N28" s="48"/>
    </row>
    <row r="29" spans="1:14" ht="26.25" customHeight="1" x14ac:dyDescent="0.15">
      <c r="A29" s="49" t="s">
        <v>496</v>
      </c>
      <c r="B29" s="50"/>
      <c r="C29" s="51" t="s">
        <v>497</v>
      </c>
      <c r="D29" s="52" t="s">
        <v>48</v>
      </c>
      <c r="E29" s="53"/>
      <c r="F29" s="54">
        <v>1</v>
      </c>
      <c r="G29" s="54"/>
      <c r="H29" s="55">
        <v>2</v>
      </c>
      <c r="I29" s="56"/>
      <c r="J29" s="53"/>
      <c r="K29" s="57"/>
      <c r="L29" s="57"/>
      <c r="M29" s="58">
        <f t="shared" si="1"/>
        <v>0</v>
      </c>
      <c r="N29" s="48"/>
    </row>
    <row r="30" spans="1:14" ht="26.25" customHeight="1" x14ac:dyDescent="0.15">
      <c r="A30" s="49" t="s">
        <v>498</v>
      </c>
      <c r="B30" s="50"/>
      <c r="C30" s="51" t="s">
        <v>499</v>
      </c>
      <c r="D30" s="52" t="s">
        <v>68</v>
      </c>
      <c r="E30" s="61"/>
      <c r="F30" s="62">
        <v>39.6</v>
      </c>
      <c r="G30" s="62"/>
      <c r="H30" s="55">
        <v>2</v>
      </c>
      <c r="I30" s="56"/>
      <c r="J30" s="53"/>
      <c r="K30" s="57"/>
      <c r="L30" s="57"/>
      <c r="M30" s="58">
        <f t="shared" si="1"/>
        <v>0</v>
      </c>
      <c r="N30" s="48"/>
    </row>
    <row r="31" spans="1:14" ht="26.25" customHeight="1" x14ac:dyDescent="0.15">
      <c r="A31" s="49" t="s">
        <v>500</v>
      </c>
      <c r="B31" s="50"/>
      <c r="C31" s="51" t="s">
        <v>501</v>
      </c>
      <c r="D31" s="52" t="s">
        <v>63</v>
      </c>
      <c r="E31" s="61"/>
      <c r="F31" s="62">
        <v>30</v>
      </c>
      <c r="G31" s="62"/>
      <c r="H31" s="55">
        <v>2</v>
      </c>
      <c r="I31" s="56"/>
      <c r="J31" s="53"/>
      <c r="K31" s="57"/>
      <c r="L31" s="57"/>
      <c r="M31" s="58">
        <f t="shared" si="1"/>
        <v>0</v>
      </c>
      <c r="N31" s="48"/>
    </row>
    <row r="32" spans="1:14" ht="45" customHeight="1" x14ac:dyDescent="0.15">
      <c r="A32" s="102" t="s">
        <v>502</v>
      </c>
      <c r="B32" s="103"/>
      <c r="C32" s="103"/>
      <c r="D32" s="103"/>
      <c r="E32" s="103"/>
      <c r="F32" s="103"/>
      <c r="G32" s="103"/>
      <c r="H32" s="103"/>
      <c r="I32" s="104"/>
      <c r="M32" s="64">
        <f>SUM(M$27:M$31)</f>
        <v>0</v>
      </c>
      <c r="N32" s="65"/>
    </row>
    <row r="33" spans="1:14" ht="37.5" customHeight="1" x14ac:dyDescent="0.15">
      <c r="A33" s="49" t="s">
        <v>503</v>
      </c>
      <c r="B33" s="50"/>
      <c r="C33" s="51" t="s">
        <v>504</v>
      </c>
      <c r="D33" s="44"/>
      <c r="E33" s="45"/>
      <c r="F33" s="46"/>
      <c r="G33" s="46"/>
      <c r="H33" s="46"/>
      <c r="I33" s="46"/>
      <c r="J33" s="45"/>
      <c r="K33" s="45"/>
      <c r="L33" s="45"/>
      <c r="M33" s="47"/>
      <c r="N33" s="48"/>
    </row>
    <row r="34" spans="1:14" ht="29.25" customHeight="1" x14ac:dyDescent="0.15">
      <c r="A34" s="49" t="s">
        <v>505</v>
      </c>
      <c r="B34" s="50"/>
      <c r="C34" s="51" t="s">
        <v>506</v>
      </c>
      <c r="D34" s="52" t="s">
        <v>48</v>
      </c>
      <c r="E34" s="53"/>
      <c r="F34" s="54">
        <v>1</v>
      </c>
      <c r="G34" s="54"/>
      <c r="H34" s="55">
        <v>2</v>
      </c>
      <c r="I34" s="56"/>
      <c r="J34" s="53"/>
      <c r="K34" s="57"/>
      <c r="L34" s="57"/>
      <c r="M34" s="58">
        <f t="shared" ref="M34:M36" si="2">IF(ISNUMBER($K34),IF(ISNUMBER($G34),ROUND($K34*$G34,2),ROUND($K34*$F34,2)),IF(ISNUMBER($G34),ROUND($I34*$G34,2),ROUND($I34*$F34,2)))</f>
        <v>0</v>
      </c>
      <c r="N34" s="48"/>
    </row>
    <row r="35" spans="1:14" ht="26.25" customHeight="1" x14ac:dyDescent="0.15">
      <c r="A35" s="49" t="s">
        <v>507</v>
      </c>
      <c r="B35" s="50"/>
      <c r="C35" s="51" t="s">
        <v>508</v>
      </c>
      <c r="D35" s="52" t="s">
        <v>48</v>
      </c>
      <c r="E35" s="53"/>
      <c r="F35" s="54">
        <v>9</v>
      </c>
      <c r="G35" s="54"/>
      <c r="H35" s="55">
        <v>2</v>
      </c>
      <c r="I35" s="56"/>
      <c r="J35" s="53"/>
      <c r="K35" s="57"/>
      <c r="L35" s="57"/>
      <c r="M35" s="58">
        <f t="shared" si="2"/>
        <v>0</v>
      </c>
      <c r="N35" s="48"/>
    </row>
    <row r="36" spans="1:14" ht="26.25" customHeight="1" x14ac:dyDescent="0.15">
      <c r="A36" s="49" t="s">
        <v>509</v>
      </c>
      <c r="B36" s="50"/>
      <c r="C36" s="51" t="s">
        <v>510</v>
      </c>
      <c r="D36" s="52" t="s">
        <v>48</v>
      </c>
      <c r="E36" s="53"/>
      <c r="F36" s="54">
        <v>3</v>
      </c>
      <c r="G36" s="54"/>
      <c r="H36" s="55">
        <v>2</v>
      </c>
      <c r="I36" s="56"/>
      <c r="J36" s="53"/>
      <c r="K36" s="57"/>
      <c r="L36" s="57"/>
      <c r="M36" s="58">
        <f t="shared" si="2"/>
        <v>0</v>
      </c>
      <c r="N36" s="48"/>
    </row>
    <row r="37" spans="1:14" ht="45" customHeight="1" x14ac:dyDescent="0.15">
      <c r="A37" s="102" t="s">
        <v>511</v>
      </c>
      <c r="B37" s="103"/>
      <c r="C37" s="103"/>
      <c r="D37" s="103"/>
      <c r="E37" s="103"/>
      <c r="F37" s="103"/>
      <c r="G37" s="103"/>
      <c r="H37" s="103"/>
      <c r="I37" s="104"/>
      <c r="M37" s="64">
        <f>SUM(M$34:M$36)</f>
        <v>0</v>
      </c>
      <c r="N37" s="65"/>
    </row>
    <row r="38" spans="1:14" ht="37.5" customHeight="1" x14ac:dyDescent="0.15">
      <c r="A38" s="49" t="s">
        <v>512</v>
      </c>
      <c r="B38" s="50"/>
      <c r="C38" s="51" t="s">
        <v>513</v>
      </c>
      <c r="D38" s="52" t="s">
        <v>68</v>
      </c>
      <c r="E38" s="61"/>
      <c r="F38" s="62">
        <v>35</v>
      </c>
      <c r="G38" s="62"/>
      <c r="H38" s="55">
        <v>2</v>
      </c>
      <c r="I38" s="56"/>
      <c r="J38" s="53"/>
      <c r="K38" s="57"/>
      <c r="L38" s="57"/>
      <c r="M38" s="58">
        <f>IF(ISNUMBER($K38),IF(ISNUMBER($G38),ROUND($K38*$G38,2),ROUND($K38*$F38,2)),IF(ISNUMBER($G38),ROUND($I38*$G38,2),ROUND($I38*$F38,2)))</f>
        <v>0</v>
      </c>
      <c r="N38" s="48"/>
    </row>
    <row r="39" spans="1:14" ht="15" customHeight="1" x14ac:dyDescent="0.15">
      <c r="A39" s="105" t="s">
        <v>514</v>
      </c>
      <c r="B39" s="106"/>
      <c r="C39" s="106"/>
      <c r="D39" s="106"/>
      <c r="E39" s="106"/>
      <c r="F39" s="106"/>
      <c r="G39" s="106"/>
      <c r="H39" s="106"/>
      <c r="I39" s="106"/>
      <c r="M39" s="67">
        <f>SUM(M$10:M$23)+M$25+SUM(M$27:M$31)+SUM(M$34:M$36)+M$38</f>
        <v>0</v>
      </c>
      <c r="N39" s="68"/>
    </row>
    <row r="40" spans="1:14" ht="15" customHeight="1" x14ac:dyDescent="0.15">
      <c r="A40" s="107" t="s">
        <v>145</v>
      </c>
      <c r="B40" s="108"/>
      <c r="C40" s="108"/>
      <c r="D40" s="108"/>
      <c r="E40" s="108"/>
      <c r="F40" s="108"/>
      <c r="G40" s="108"/>
      <c r="H40" s="108"/>
      <c r="I40" s="108"/>
      <c r="M40" s="69">
        <f>(SUMIF($H$9:$H$38,2,$M$9:$M$38))*0.2</f>
        <v>0</v>
      </c>
      <c r="N40" s="68"/>
    </row>
    <row r="41" spans="1:14" ht="15" customHeight="1" x14ac:dyDescent="0.15">
      <c r="A41" s="109" t="s">
        <v>515</v>
      </c>
      <c r="B41" s="110"/>
      <c r="C41" s="110"/>
      <c r="D41" s="110"/>
      <c r="E41" s="110"/>
      <c r="F41" s="110"/>
      <c r="G41" s="110"/>
      <c r="H41" s="110"/>
      <c r="I41" s="110"/>
      <c r="M41" s="70">
        <f>SUM(M$39:M$40)</f>
        <v>0</v>
      </c>
      <c r="N41" s="68"/>
    </row>
  </sheetData>
  <mergeCells count="10">
    <mergeCell ref="A1:M2"/>
    <mergeCell ref="A3:M4"/>
    <mergeCell ref="A5:M5"/>
    <mergeCell ref="D7:M7"/>
    <mergeCell ref="A24:I24"/>
    <mergeCell ref="A32:I32"/>
    <mergeCell ref="A37:I37"/>
    <mergeCell ref="A39:I39"/>
    <mergeCell ref="A40:I40"/>
    <mergeCell ref="A41:I4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41" evalError="1" twoDigitTextYear="1" numberStoredAsText="1" formula="1" formulaRange="1" unlockedFormula="1" emptyCellReference="1" listDataValidation="1" calculatedColumn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45"/>
  <sheetViews>
    <sheetView showZeros="0" workbookViewId="0">
      <pane ySplit="6" topLeftCell="A7" activePane="bottomLeft" state="frozen"/>
      <selection pane="bottomLeft" activeCell="M45" sqref="M45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516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517</v>
      </c>
      <c r="B9" s="42"/>
      <c r="C9" s="43" t="s">
        <v>518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519</v>
      </c>
      <c r="B10" s="50"/>
      <c r="C10" s="51" t="s">
        <v>520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6.25" customHeight="1" x14ac:dyDescent="0.15">
      <c r="A11" s="49" t="s">
        <v>521</v>
      </c>
      <c r="B11" s="50"/>
      <c r="C11" s="51" t="s">
        <v>522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>IF(ISNUMBER($K11),IF(ISNUMBER($G11),ROUND($K11*$G11,2),ROUND($K11*$F11,2)),IF(ISNUMBER($G11),ROUND($I11*$G11,2),ROUND($I11*$F11,2)))</f>
        <v>0</v>
      </c>
      <c r="N11" s="48"/>
    </row>
    <row r="12" spans="1:14" ht="45" customHeight="1" x14ac:dyDescent="0.15">
      <c r="A12" s="102" t="s">
        <v>523</v>
      </c>
      <c r="B12" s="103"/>
      <c r="C12" s="103"/>
      <c r="D12" s="103"/>
      <c r="E12" s="103"/>
      <c r="F12" s="103"/>
      <c r="G12" s="103"/>
      <c r="H12" s="103"/>
      <c r="I12" s="104"/>
      <c r="M12" s="64">
        <f>M$11</f>
        <v>0</v>
      </c>
      <c r="N12" s="65"/>
    </row>
    <row r="13" spans="1:14" ht="37.5" customHeight="1" x14ac:dyDescent="0.15">
      <c r="A13" s="49" t="s">
        <v>524</v>
      </c>
      <c r="B13" s="50"/>
      <c r="C13" s="51" t="s">
        <v>525</v>
      </c>
      <c r="D13" s="52" t="s">
        <v>48</v>
      </c>
      <c r="E13" s="53"/>
      <c r="F13" s="54">
        <v>1</v>
      </c>
      <c r="G13" s="54"/>
      <c r="H13" s="55">
        <v>2</v>
      </c>
      <c r="I13" s="56"/>
      <c r="J13" s="53"/>
      <c r="K13" s="57"/>
      <c r="L13" s="57"/>
      <c r="M13" s="58">
        <f>IF(ISNUMBER($K13),IF(ISNUMBER($G13),ROUND($K13*$G13,2),ROUND($K13*$F13,2)),IF(ISNUMBER($G13),ROUND($I13*$G13,2),ROUND($I13*$F13,2)))</f>
        <v>0</v>
      </c>
      <c r="N13" s="48"/>
    </row>
    <row r="14" spans="1:14" ht="37.5" customHeight="1" x14ac:dyDescent="0.15">
      <c r="A14" s="49" t="s">
        <v>526</v>
      </c>
      <c r="B14" s="50"/>
      <c r="C14" s="51" t="s">
        <v>527</v>
      </c>
      <c r="D14" s="44"/>
      <c r="E14" s="45"/>
      <c r="F14" s="46"/>
      <c r="G14" s="46"/>
      <c r="H14" s="46"/>
      <c r="I14" s="46"/>
      <c r="J14" s="45"/>
      <c r="K14" s="45"/>
      <c r="L14" s="45"/>
      <c r="M14" s="47"/>
      <c r="N14" s="48"/>
    </row>
    <row r="15" spans="1:14" ht="26.25" customHeight="1" x14ac:dyDescent="0.15">
      <c r="A15" s="49" t="s">
        <v>528</v>
      </c>
      <c r="B15" s="50"/>
      <c r="C15" s="51" t="s">
        <v>529</v>
      </c>
      <c r="D15" s="44"/>
      <c r="E15" s="45"/>
      <c r="F15" s="46"/>
      <c r="G15" s="46"/>
      <c r="H15" s="46"/>
      <c r="I15" s="46"/>
      <c r="J15" s="45"/>
      <c r="K15" s="45"/>
      <c r="L15" s="45"/>
      <c r="M15" s="47"/>
      <c r="N15" s="48"/>
    </row>
    <row r="16" spans="1:14" ht="22.5" customHeight="1" x14ac:dyDescent="0.15">
      <c r="A16" s="49" t="s">
        <v>530</v>
      </c>
      <c r="B16" s="50"/>
      <c r="C16" s="66" t="s">
        <v>531</v>
      </c>
      <c r="D16" s="52" t="s">
        <v>63</v>
      </c>
      <c r="E16" s="61"/>
      <c r="F16" s="62">
        <v>85</v>
      </c>
      <c r="G16" s="62"/>
      <c r="H16" s="55">
        <v>2</v>
      </c>
      <c r="I16" s="56"/>
      <c r="J16" s="53"/>
      <c r="K16" s="57"/>
      <c r="L16" s="57"/>
      <c r="M16" s="58">
        <f t="shared" ref="M16:M24" si="0">IF(ISNUMBER($K16),IF(ISNUMBER($G16),ROUND($K16*$G16,2),ROUND($K16*$F16,2)),IF(ISNUMBER($G16),ROUND($I16*$G16,2),ROUND($I16*$F16,2)))</f>
        <v>0</v>
      </c>
      <c r="N16" s="48"/>
    </row>
    <row r="17" spans="1:14" ht="22.5" customHeight="1" x14ac:dyDescent="0.15">
      <c r="A17" s="49" t="s">
        <v>532</v>
      </c>
      <c r="B17" s="50"/>
      <c r="C17" s="66" t="s">
        <v>533</v>
      </c>
      <c r="D17" s="52" t="s">
        <v>534</v>
      </c>
      <c r="E17" s="53"/>
      <c r="F17" s="54">
        <v>700</v>
      </c>
      <c r="G17" s="54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22.5" customHeight="1" x14ac:dyDescent="0.15">
      <c r="A18" s="49" t="s">
        <v>535</v>
      </c>
      <c r="B18" s="50"/>
      <c r="C18" s="66" t="s">
        <v>536</v>
      </c>
      <c r="D18" s="52" t="s">
        <v>63</v>
      </c>
      <c r="E18" s="61"/>
      <c r="F18" s="62">
        <v>25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22.5" customHeight="1" x14ac:dyDescent="0.15">
      <c r="A19" s="49" t="s">
        <v>537</v>
      </c>
      <c r="B19" s="50"/>
      <c r="C19" s="66" t="s">
        <v>538</v>
      </c>
      <c r="D19" s="52" t="s">
        <v>534</v>
      </c>
      <c r="E19" s="53"/>
      <c r="F19" s="54">
        <v>30</v>
      </c>
      <c r="G19" s="54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22.5" customHeight="1" x14ac:dyDescent="0.15">
      <c r="A20" s="49" t="s">
        <v>539</v>
      </c>
      <c r="B20" s="50"/>
      <c r="C20" s="66" t="s">
        <v>540</v>
      </c>
      <c r="D20" s="52" t="s">
        <v>63</v>
      </c>
      <c r="E20" s="61"/>
      <c r="F20" s="62">
        <v>70</v>
      </c>
      <c r="G20" s="62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22.5" customHeight="1" x14ac:dyDescent="0.15">
      <c r="A21" s="49" t="s">
        <v>541</v>
      </c>
      <c r="B21" s="50"/>
      <c r="C21" s="66" t="s">
        <v>542</v>
      </c>
      <c r="D21" s="52" t="s">
        <v>68</v>
      </c>
      <c r="E21" s="61"/>
      <c r="F21" s="62">
        <v>10</v>
      </c>
      <c r="G21" s="62"/>
      <c r="H21" s="55">
        <v>2</v>
      </c>
      <c r="I21" s="56"/>
      <c r="J21" s="53"/>
      <c r="K21" s="57"/>
      <c r="L21" s="57"/>
      <c r="M21" s="58">
        <f t="shared" si="0"/>
        <v>0</v>
      </c>
      <c r="N21" s="48"/>
    </row>
    <row r="22" spans="1:14" ht="22.5" customHeight="1" x14ac:dyDescent="0.15">
      <c r="A22" s="49" t="s">
        <v>543</v>
      </c>
      <c r="B22" s="50"/>
      <c r="C22" s="66" t="s">
        <v>544</v>
      </c>
      <c r="D22" s="52" t="s">
        <v>48</v>
      </c>
      <c r="E22" s="53"/>
      <c r="F22" s="54">
        <v>3</v>
      </c>
      <c r="G22" s="54"/>
      <c r="H22" s="55">
        <v>2</v>
      </c>
      <c r="I22" s="56"/>
      <c r="J22" s="53"/>
      <c r="K22" s="57"/>
      <c r="L22" s="57"/>
      <c r="M22" s="58">
        <f t="shared" si="0"/>
        <v>0</v>
      </c>
      <c r="N22" s="48"/>
    </row>
    <row r="23" spans="1:14" ht="22.5" customHeight="1" x14ac:dyDescent="0.15">
      <c r="A23" s="49" t="s">
        <v>545</v>
      </c>
      <c r="B23" s="50"/>
      <c r="C23" s="66" t="s">
        <v>546</v>
      </c>
      <c r="D23" s="52" t="s">
        <v>68</v>
      </c>
      <c r="E23" s="61"/>
      <c r="F23" s="62">
        <v>80</v>
      </c>
      <c r="G23" s="62"/>
      <c r="H23" s="55">
        <v>2</v>
      </c>
      <c r="I23" s="56"/>
      <c r="J23" s="53"/>
      <c r="K23" s="57"/>
      <c r="L23" s="57"/>
      <c r="M23" s="58">
        <f t="shared" si="0"/>
        <v>0</v>
      </c>
      <c r="N23" s="48"/>
    </row>
    <row r="24" spans="1:14" ht="22.5" customHeight="1" x14ac:dyDescent="0.15">
      <c r="A24" s="49" t="s">
        <v>547</v>
      </c>
      <c r="B24" s="50"/>
      <c r="C24" s="66" t="s">
        <v>548</v>
      </c>
      <c r="D24" s="52" t="s">
        <v>68</v>
      </c>
      <c r="E24" s="61"/>
      <c r="F24" s="62">
        <v>40</v>
      </c>
      <c r="G24" s="62"/>
      <c r="H24" s="55">
        <v>2</v>
      </c>
      <c r="I24" s="56"/>
      <c r="J24" s="53"/>
      <c r="K24" s="57"/>
      <c r="L24" s="57"/>
      <c r="M24" s="58">
        <f t="shared" si="0"/>
        <v>0</v>
      </c>
      <c r="N24" s="48"/>
    </row>
    <row r="25" spans="1:14" ht="26.25" customHeight="1" x14ac:dyDescent="0.15">
      <c r="A25" s="49" t="s">
        <v>549</v>
      </c>
      <c r="B25" s="50"/>
      <c r="C25" s="51" t="s">
        <v>550</v>
      </c>
      <c r="D25" s="44"/>
      <c r="E25" s="45"/>
      <c r="F25" s="46"/>
      <c r="G25" s="46"/>
      <c r="H25" s="46"/>
      <c r="I25" s="46"/>
      <c r="J25" s="45"/>
      <c r="K25" s="45"/>
      <c r="L25" s="45"/>
      <c r="M25" s="47"/>
      <c r="N25" s="48"/>
    </row>
    <row r="26" spans="1:14" ht="22.5" customHeight="1" x14ac:dyDescent="0.15">
      <c r="A26" s="49" t="s">
        <v>551</v>
      </c>
      <c r="B26" s="50"/>
      <c r="C26" s="66" t="s">
        <v>552</v>
      </c>
      <c r="D26" s="52" t="s">
        <v>68</v>
      </c>
      <c r="E26" s="61"/>
      <c r="F26" s="62">
        <v>55</v>
      </c>
      <c r="G26" s="62"/>
      <c r="H26" s="55">
        <v>2</v>
      </c>
      <c r="I26" s="56"/>
      <c r="J26" s="53"/>
      <c r="K26" s="57"/>
      <c r="L26" s="57"/>
      <c r="M26" s="58">
        <f>IF(ISNUMBER($K26),IF(ISNUMBER($G26),ROUND($K26*$G26,2),ROUND($K26*$F26,2)),IF(ISNUMBER($G26),ROUND($I26*$G26,2),ROUND($I26*$F26,2)))</f>
        <v>0</v>
      </c>
      <c r="N26" s="48"/>
    </row>
    <row r="27" spans="1:14" ht="26.25" customHeight="1" x14ac:dyDescent="0.15">
      <c r="A27" s="49" t="s">
        <v>553</v>
      </c>
      <c r="B27" s="50"/>
      <c r="C27" s="51" t="s">
        <v>554</v>
      </c>
      <c r="D27" s="44"/>
      <c r="E27" s="45"/>
      <c r="F27" s="46"/>
      <c r="G27" s="46"/>
      <c r="H27" s="46"/>
      <c r="I27" s="46"/>
      <c r="J27" s="45"/>
      <c r="K27" s="45"/>
      <c r="L27" s="45"/>
      <c r="M27" s="47"/>
      <c r="N27" s="48"/>
    </row>
    <row r="28" spans="1:14" ht="22.5" customHeight="1" x14ac:dyDescent="0.15">
      <c r="A28" s="49" t="s">
        <v>555</v>
      </c>
      <c r="B28" s="50"/>
      <c r="C28" s="66" t="s">
        <v>556</v>
      </c>
      <c r="D28" s="52" t="s">
        <v>68</v>
      </c>
      <c r="E28" s="61"/>
      <c r="F28" s="62">
        <v>40</v>
      </c>
      <c r="G28" s="62"/>
      <c r="H28" s="55">
        <v>2</v>
      </c>
      <c r="I28" s="56"/>
      <c r="J28" s="53"/>
      <c r="K28" s="57"/>
      <c r="L28" s="57"/>
      <c r="M28" s="58">
        <f>IF(ISNUMBER($K28),IF(ISNUMBER($G28),ROUND($K28*$G28,2),ROUND($K28*$F28,2)),IF(ISNUMBER($G28),ROUND($I28*$G28,2),ROUND($I28*$F28,2)))</f>
        <v>0</v>
      </c>
      <c r="N28" s="48"/>
    </row>
    <row r="29" spans="1:14" ht="26.25" customHeight="1" x14ac:dyDescent="0.15">
      <c r="A29" s="49" t="s">
        <v>557</v>
      </c>
      <c r="B29" s="50"/>
      <c r="C29" s="51" t="s">
        <v>558</v>
      </c>
      <c r="D29" s="44"/>
      <c r="E29" s="45"/>
      <c r="F29" s="46"/>
      <c r="G29" s="46"/>
      <c r="H29" s="46"/>
      <c r="I29" s="46"/>
      <c r="J29" s="45"/>
      <c r="K29" s="45"/>
      <c r="L29" s="45"/>
      <c r="M29" s="47"/>
      <c r="N29" s="48"/>
    </row>
    <row r="30" spans="1:14" ht="22.5" customHeight="1" x14ac:dyDescent="0.15">
      <c r="A30" s="49" t="s">
        <v>559</v>
      </c>
      <c r="B30" s="50"/>
      <c r="C30" s="66" t="s">
        <v>560</v>
      </c>
      <c r="D30" s="52" t="s">
        <v>83</v>
      </c>
      <c r="E30" s="63"/>
      <c r="F30" s="55">
        <v>2</v>
      </c>
      <c r="G30" s="55"/>
      <c r="H30" s="55">
        <v>2</v>
      </c>
      <c r="I30" s="56"/>
      <c r="J30" s="53"/>
      <c r="K30" s="57"/>
      <c r="L30" s="57"/>
      <c r="M30" s="58">
        <f t="shared" ref="M30:M36" si="1">IF(ISNUMBER($K30),IF(ISNUMBER($G30),ROUND($K30*$G30,2),ROUND($K30*$F30,2)),IF(ISNUMBER($G30),ROUND($I30*$G30,2),ROUND($I30*$F30,2)))</f>
        <v>0</v>
      </c>
      <c r="N30" s="48"/>
    </row>
    <row r="31" spans="1:14" ht="22.5" customHeight="1" x14ac:dyDescent="0.15">
      <c r="A31" s="49" t="s">
        <v>561</v>
      </c>
      <c r="B31" s="50"/>
      <c r="C31" s="66" t="s">
        <v>562</v>
      </c>
      <c r="D31" s="52" t="s">
        <v>83</v>
      </c>
      <c r="E31" s="63"/>
      <c r="F31" s="55">
        <v>1</v>
      </c>
      <c r="G31" s="55"/>
      <c r="H31" s="55">
        <v>2</v>
      </c>
      <c r="I31" s="56"/>
      <c r="J31" s="53"/>
      <c r="K31" s="57"/>
      <c r="L31" s="57"/>
      <c r="M31" s="58">
        <f t="shared" si="1"/>
        <v>0</v>
      </c>
      <c r="N31" s="48"/>
    </row>
    <row r="32" spans="1:14" ht="26.25" customHeight="1" x14ac:dyDescent="0.15">
      <c r="A32" s="49" t="s">
        <v>563</v>
      </c>
      <c r="B32" s="50"/>
      <c r="C32" s="51" t="s">
        <v>564</v>
      </c>
      <c r="D32" s="52" t="s">
        <v>83</v>
      </c>
      <c r="E32" s="63"/>
      <c r="F32" s="55">
        <v>1</v>
      </c>
      <c r="G32" s="55"/>
      <c r="H32" s="55">
        <v>2</v>
      </c>
      <c r="I32" s="56"/>
      <c r="J32" s="53"/>
      <c r="K32" s="57"/>
      <c r="L32" s="57"/>
      <c r="M32" s="58">
        <f t="shared" si="1"/>
        <v>0</v>
      </c>
      <c r="N32" s="48"/>
    </row>
    <row r="33" spans="1:14" ht="26.25" customHeight="1" x14ac:dyDescent="0.15">
      <c r="A33" s="49" t="s">
        <v>565</v>
      </c>
      <c r="B33" s="50"/>
      <c r="C33" s="51" t="s">
        <v>566</v>
      </c>
      <c r="D33" s="52" t="s">
        <v>83</v>
      </c>
      <c r="E33" s="63"/>
      <c r="F33" s="55">
        <v>2</v>
      </c>
      <c r="G33" s="55"/>
      <c r="H33" s="55">
        <v>2</v>
      </c>
      <c r="I33" s="56"/>
      <c r="J33" s="53"/>
      <c r="K33" s="57"/>
      <c r="L33" s="57"/>
      <c r="M33" s="58">
        <f t="shared" si="1"/>
        <v>0</v>
      </c>
      <c r="N33" s="48"/>
    </row>
    <row r="34" spans="1:14" ht="26.25" customHeight="1" x14ac:dyDescent="0.15">
      <c r="A34" s="49" t="s">
        <v>567</v>
      </c>
      <c r="B34" s="50"/>
      <c r="C34" s="51" t="s">
        <v>568</v>
      </c>
      <c r="D34" s="52" t="s">
        <v>48</v>
      </c>
      <c r="E34" s="53"/>
      <c r="F34" s="54">
        <v>1</v>
      </c>
      <c r="G34" s="54"/>
      <c r="H34" s="55">
        <v>2</v>
      </c>
      <c r="I34" s="56"/>
      <c r="J34" s="53"/>
      <c r="K34" s="57"/>
      <c r="L34" s="57"/>
      <c r="M34" s="58">
        <f t="shared" si="1"/>
        <v>0</v>
      </c>
      <c r="N34" s="48"/>
    </row>
    <row r="35" spans="1:14" ht="26.25" customHeight="1" x14ac:dyDescent="0.15">
      <c r="A35" s="49" t="s">
        <v>569</v>
      </c>
      <c r="B35" s="50"/>
      <c r="C35" s="51" t="s">
        <v>570</v>
      </c>
      <c r="D35" s="52" t="s">
        <v>83</v>
      </c>
      <c r="E35" s="63"/>
      <c r="F35" s="55">
        <v>1</v>
      </c>
      <c r="G35" s="55"/>
      <c r="H35" s="55">
        <v>2</v>
      </c>
      <c r="I35" s="56"/>
      <c r="J35" s="53"/>
      <c r="K35" s="57"/>
      <c r="L35" s="57"/>
      <c r="M35" s="58">
        <f t="shared" si="1"/>
        <v>0</v>
      </c>
      <c r="N35" s="48"/>
    </row>
    <row r="36" spans="1:14" ht="26.25" customHeight="1" x14ac:dyDescent="0.15">
      <c r="A36" s="49" t="s">
        <v>571</v>
      </c>
      <c r="B36" s="50"/>
      <c r="C36" s="51" t="s">
        <v>572</v>
      </c>
      <c r="D36" s="52" t="s">
        <v>48</v>
      </c>
      <c r="E36" s="53"/>
      <c r="F36" s="54">
        <v>1</v>
      </c>
      <c r="G36" s="54"/>
      <c r="H36" s="55">
        <v>2</v>
      </c>
      <c r="I36" s="56"/>
      <c r="J36" s="53"/>
      <c r="K36" s="57"/>
      <c r="L36" s="57"/>
      <c r="M36" s="58">
        <f t="shared" si="1"/>
        <v>0</v>
      </c>
      <c r="N36" s="48"/>
    </row>
    <row r="37" spans="1:14" ht="45" customHeight="1" x14ac:dyDescent="0.15">
      <c r="A37" s="102" t="s">
        <v>573</v>
      </c>
      <c r="B37" s="103"/>
      <c r="C37" s="103"/>
      <c r="D37" s="103"/>
      <c r="E37" s="103"/>
      <c r="F37" s="103"/>
      <c r="G37" s="103"/>
      <c r="H37" s="103"/>
      <c r="I37" s="104"/>
      <c r="M37" s="64">
        <f>SUM(M$16:M$24)+M$26+M$28+SUM(M$30:M$36)</f>
        <v>0</v>
      </c>
      <c r="N37" s="65"/>
    </row>
    <row r="38" spans="1:14" ht="37.5" customHeight="1" x14ac:dyDescent="0.15">
      <c r="A38" s="49" t="s">
        <v>574</v>
      </c>
      <c r="B38" s="50"/>
      <c r="C38" s="51" t="s">
        <v>575</v>
      </c>
      <c r="D38" s="44"/>
      <c r="E38" s="45"/>
      <c r="F38" s="46"/>
      <c r="G38" s="46"/>
      <c r="H38" s="46"/>
      <c r="I38" s="46"/>
      <c r="J38" s="45"/>
      <c r="K38" s="45"/>
      <c r="L38" s="45"/>
      <c r="M38" s="47"/>
      <c r="N38" s="48"/>
    </row>
    <row r="39" spans="1:14" ht="26.25" customHeight="1" x14ac:dyDescent="0.15">
      <c r="A39" s="49" t="s">
        <v>576</v>
      </c>
      <c r="B39" s="50"/>
      <c r="C39" s="51" t="s">
        <v>577</v>
      </c>
      <c r="D39" s="52" t="s">
        <v>578</v>
      </c>
      <c r="E39" s="63"/>
      <c r="F39" s="55">
        <v>1</v>
      </c>
      <c r="G39" s="55"/>
      <c r="H39" s="55">
        <v>2</v>
      </c>
      <c r="I39" s="56"/>
      <c r="J39" s="53"/>
      <c r="K39" s="57"/>
      <c r="L39" s="57"/>
      <c r="M39" s="58">
        <f t="shared" ref="M39:M41" si="2">IF(ISNUMBER($K39),IF(ISNUMBER($G39),ROUND($K39*$G39,2),ROUND($K39*$F39,2)),IF(ISNUMBER($G39),ROUND($I39*$G39,2),ROUND($I39*$F39,2)))</f>
        <v>0</v>
      </c>
      <c r="N39" s="48"/>
    </row>
    <row r="40" spans="1:14" ht="29.25" customHeight="1" x14ac:dyDescent="0.15">
      <c r="A40" s="49" t="s">
        <v>579</v>
      </c>
      <c r="B40" s="50"/>
      <c r="C40" s="51" t="s">
        <v>580</v>
      </c>
      <c r="D40" s="52" t="s">
        <v>48</v>
      </c>
      <c r="E40" s="53"/>
      <c r="F40" s="54">
        <v>1</v>
      </c>
      <c r="G40" s="54"/>
      <c r="H40" s="55">
        <v>2</v>
      </c>
      <c r="I40" s="56"/>
      <c r="J40" s="53"/>
      <c r="K40" s="57"/>
      <c r="L40" s="57"/>
      <c r="M40" s="58">
        <f t="shared" si="2"/>
        <v>0</v>
      </c>
      <c r="N40" s="48"/>
    </row>
    <row r="41" spans="1:14" ht="29.25" customHeight="1" x14ac:dyDescent="0.15">
      <c r="A41" s="49" t="s">
        <v>581</v>
      </c>
      <c r="B41" s="50"/>
      <c r="C41" s="51" t="s">
        <v>582</v>
      </c>
      <c r="D41" s="52" t="s">
        <v>48</v>
      </c>
      <c r="E41" s="53"/>
      <c r="F41" s="54">
        <v>1</v>
      </c>
      <c r="G41" s="54"/>
      <c r="H41" s="55">
        <v>2</v>
      </c>
      <c r="I41" s="56"/>
      <c r="J41" s="53"/>
      <c r="K41" s="57"/>
      <c r="L41" s="57"/>
      <c r="M41" s="58">
        <f t="shared" si="2"/>
        <v>0</v>
      </c>
      <c r="N41" s="48"/>
    </row>
    <row r="42" spans="1:14" ht="45" customHeight="1" x14ac:dyDescent="0.15">
      <c r="A42" s="102" t="s">
        <v>583</v>
      </c>
      <c r="B42" s="103"/>
      <c r="C42" s="103"/>
      <c r="D42" s="103"/>
      <c r="E42" s="103"/>
      <c r="F42" s="103"/>
      <c r="G42" s="103"/>
      <c r="H42" s="103"/>
      <c r="I42" s="104"/>
      <c r="M42" s="64">
        <f>SUM(M$39:M$41)</f>
        <v>0</v>
      </c>
      <c r="N42" s="65"/>
    </row>
    <row r="43" spans="1:14" ht="15" customHeight="1" x14ac:dyDescent="0.15">
      <c r="A43" s="105" t="s">
        <v>584</v>
      </c>
      <c r="B43" s="106"/>
      <c r="C43" s="106"/>
      <c r="D43" s="106"/>
      <c r="E43" s="106"/>
      <c r="F43" s="106"/>
      <c r="G43" s="106"/>
      <c r="H43" s="106"/>
      <c r="I43" s="106"/>
      <c r="M43" s="67">
        <f>M$11+M$13+SUM(M$16:M$24)+M$26+M$28+SUM(M$30:M$36)+SUM(M$39:M$41)</f>
        <v>0</v>
      </c>
      <c r="N43" s="68"/>
    </row>
    <row r="44" spans="1:14" ht="15" customHeight="1" x14ac:dyDescent="0.15">
      <c r="A44" s="107" t="s">
        <v>145</v>
      </c>
      <c r="B44" s="108"/>
      <c r="C44" s="108"/>
      <c r="D44" s="108"/>
      <c r="E44" s="108"/>
      <c r="F44" s="108"/>
      <c r="G44" s="108"/>
      <c r="H44" s="108"/>
      <c r="I44" s="108"/>
      <c r="M44" s="69">
        <f>(SUMIF($H$9:$H$42,2,$M$9:$M$42))*0.2</f>
        <v>0</v>
      </c>
      <c r="N44" s="68"/>
    </row>
    <row r="45" spans="1:14" ht="15" customHeight="1" x14ac:dyDescent="0.15">
      <c r="A45" s="109" t="s">
        <v>585</v>
      </c>
      <c r="B45" s="110"/>
      <c r="C45" s="110"/>
      <c r="D45" s="110"/>
      <c r="E45" s="110"/>
      <c r="F45" s="110"/>
      <c r="G45" s="110"/>
      <c r="H45" s="110"/>
      <c r="I45" s="110"/>
      <c r="M45" s="70">
        <f>SUM(M$43:M$44)</f>
        <v>0</v>
      </c>
      <c r="N45" s="68"/>
    </row>
  </sheetData>
  <mergeCells count="10">
    <mergeCell ref="A1:M2"/>
    <mergeCell ref="A3:M4"/>
    <mergeCell ref="A5:M5"/>
    <mergeCell ref="D7:M7"/>
    <mergeCell ref="A12:I12"/>
    <mergeCell ref="A37:I37"/>
    <mergeCell ref="A42:I42"/>
    <mergeCell ref="A43:I43"/>
    <mergeCell ref="A44:I44"/>
    <mergeCell ref="A45:I45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45" evalError="1" twoDigitTextYear="1" numberStoredAsText="1" formula="1" formulaRange="1" unlockedFormula="1" emptyCellReference="1" listDataValidation="1" calculatedColumn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5"/>
  <sheetViews>
    <sheetView showZeros="0" workbookViewId="0">
      <pane ySplit="6" topLeftCell="A7" activePane="bottomLeft" state="frozen"/>
      <selection pane="bottomLeft" activeCell="M55" sqref="M55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586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587</v>
      </c>
      <c r="B9" s="42"/>
      <c r="C9" s="43" t="s">
        <v>588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589</v>
      </c>
      <c r="B10" s="50"/>
      <c r="C10" s="51" t="s">
        <v>590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9.25" customHeight="1" x14ac:dyDescent="0.15">
      <c r="A11" s="49" t="s">
        <v>591</v>
      </c>
      <c r="B11" s="50"/>
      <c r="C11" s="51" t="s">
        <v>54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ref="M11:M19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592</v>
      </c>
      <c r="B12" s="50"/>
      <c r="C12" s="51" t="s">
        <v>56</v>
      </c>
      <c r="D12" s="52" t="s">
        <v>48</v>
      </c>
      <c r="E12" s="53"/>
      <c r="F12" s="54">
        <v>1</v>
      </c>
      <c r="G12" s="54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593</v>
      </c>
      <c r="B13" s="50"/>
      <c r="C13" s="51" t="s">
        <v>58</v>
      </c>
      <c r="D13" s="52"/>
      <c r="E13" s="59"/>
      <c r="F13" s="60">
        <v>0</v>
      </c>
      <c r="G13" s="60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26.25" customHeight="1" x14ac:dyDescent="0.15">
      <c r="A14" s="49" t="s">
        <v>594</v>
      </c>
      <c r="B14" s="50"/>
      <c r="C14" s="51" t="s">
        <v>60</v>
      </c>
      <c r="D14" s="52"/>
      <c r="E14" s="59"/>
      <c r="F14" s="60">
        <v>0</v>
      </c>
      <c r="G14" s="60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26.25" customHeight="1" x14ac:dyDescent="0.15">
      <c r="A15" s="49" t="s">
        <v>595</v>
      </c>
      <c r="B15" s="50"/>
      <c r="C15" s="51" t="s">
        <v>62</v>
      </c>
      <c r="D15" s="52" t="s">
        <v>63</v>
      </c>
      <c r="E15" s="61"/>
      <c r="F15" s="62">
        <v>120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26.25" customHeight="1" x14ac:dyDescent="0.15">
      <c r="A16" s="49" t="s">
        <v>596</v>
      </c>
      <c r="B16" s="50"/>
      <c r="C16" s="51" t="s">
        <v>72</v>
      </c>
      <c r="D16" s="52" t="s">
        <v>63</v>
      </c>
      <c r="E16" s="61"/>
      <c r="F16" s="62">
        <v>120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29.25" customHeight="1" x14ac:dyDescent="0.15">
      <c r="A17" s="49" t="s">
        <v>597</v>
      </c>
      <c r="B17" s="50"/>
      <c r="C17" s="51" t="s">
        <v>74</v>
      </c>
      <c r="D17" s="52" t="s">
        <v>48</v>
      </c>
      <c r="E17" s="53"/>
      <c r="F17" s="54">
        <v>1</v>
      </c>
      <c r="G17" s="54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26.25" customHeight="1" x14ac:dyDescent="0.15">
      <c r="A18" s="49" t="s">
        <v>598</v>
      </c>
      <c r="B18" s="50"/>
      <c r="C18" s="51" t="s">
        <v>76</v>
      </c>
      <c r="D18" s="52" t="s">
        <v>63</v>
      </c>
      <c r="E18" s="61"/>
      <c r="F18" s="62">
        <v>96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42" customHeight="1" x14ac:dyDescent="0.15">
      <c r="A19" s="49" t="s">
        <v>599</v>
      </c>
      <c r="B19" s="50"/>
      <c r="C19" s="51" t="s">
        <v>80</v>
      </c>
      <c r="D19" s="52" t="s">
        <v>63</v>
      </c>
      <c r="E19" s="61"/>
      <c r="F19" s="62">
        <v>7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45" customHeight="1" x14ac:dyDescent="0.15">
      <c r="A20" s="102" t="s">
        <v>600</v>
      </c>
      <c r="B20" s="103"/>
      <c r="C20" s="103"/>
      <c r="D20" s="103"/>
      <c r="E20" s="103"/>
      <c r="F20" s="103"/>
      <c r="G20" s="103"/>
      <c r="H20" s="103"/>
      <c r="I20" s="104"/>
      <c r="M20" s="64">
        <f>SUM(M$11:M$19)</f>
        <v>0</v>
      </c>
      <c r="N20" s="65"/>
    </row>
    <row r="21" spans="1:14" ht="37.5" customHeight="1" x14ac:dyDescent="0.15">
      <c r="A21" s="49" t="s">
        <v>601</v>
      </c>
      <c r="B21" s="50"/>
      <c r="C21" s="51" t="s">
        <v>158</v>
      </c>
      <c r="D21" s="44"/>
      <c r="E21" s="45"/>
      <c r="F21" s="46"/>
      <c r="G21" s="46"/>
      <c r="H21" s="46"/>
      <c r="I21" s="46"/>
      <c r="J21" s="45"/>
      <c r="K21" s="45"/>
      <c r="L21" s="45"/>
      <c r="M21" s="47"/>
      <c r="N21" s="48"/>
    </row>
    <row r="22" spans="1:14" ht="26.25" customHeight="1" x14ac:dyDescent="0.15">
      <c r="A22" s="49" t="s">
        <v>602</v>
      </c>
      <c r="B22" s="50"/>
      <c r="C22" s="51" t="s">
        <v>166</v>
      </c>
      <c r="D22" s="44"/>
      <c r="E22" s="45"/>
      <c r="F22" s="46"/>
      <c r="G22" s="46"/>
      <c r="H22" s="46"/>
      <c r="I22" s="46"/>
      <c r="J22" s="45"/>
      <c r="K22" s="45"/>
      <c r="L22" s="45"/>
      <c r="M22" s="47"/>
      <c r="N22" s="48"/>
    </row>
    <row r="23" spans="1:14" ht="29.25" customHeight="1" x14ac:dyDescent="0.15">
      <c r="A23" s="49" t="s">
        <v>603</v>
      </c>
      <c r="B23" s="50"/>
      <c r="C23" s="66" t="s">
        <v>172</v>
      </c>
      <c r="D23" s="52" t="s">
        <v>63</v>
      </c>
      <c r="E23" s="61"/>
      <c r="F23" s="62">
        <v>45.8</v>
      </c>
      <c r="G23" s="62"/>
      <c r="H23" s="55">
        <v>2</v>
      </c>
      <c r="I23" s="56"/>
      <c r="J23" s="53"/>
      <c r="K23" s="57"/>
      <c r="L23" s="57"/>
      <c r="M23" s="58">
        <f t="shared" ref="M23:M27" si="1">IF(ISNUMBER($K23),IF(ISNUMBER($G23),ROUND($K23*$G23,2),ROUND($K23*$F23,2)),IF(ISNUMBER($G23),ROUND($I23*$G23,2),ROUND($I23*$F23,2)))</f>
        <v>0</v>
      </c>
      <c r="N23" s="48"/>
    </row>
    <row r="24" spans="1:14" ht="29.25" customHeight="1" x14ac:dyDescent="0.15">
      <c r="A24" s="49" t="s">
        <v>604</v>
      </c>
      <c r="B24" s="50"/>
      <c r="C24" s="66" t="s">
        <v>176</v>
      </c>
      <c r="D24" s="52" t="s">
        <v>63</v>
      </c>
      <c r="E24" s="61"/>
      <c r="F24" s="62">
        <v>10.5</v>
      </c>
      <c r="G24" s="62"/>
      <c r="H24" s="55">
        <v>2</v>
      </c>
      <c r="I24" s="56"/>
      <c r="J24" s="53"/>
      <c r="K24" s="57"/>
      <c r="L24" s="57"/>
      <c r="M24" s="58">
        <f t="shared" si="1"/>
        <v>0</v>
      </c>
      <c r="N24" s="48"/>
    </row>
    <row r="25" spans="1:14" ht="22.5" customHeight="1" x14ac:dyDescent="0.15">
      <c r="A25" s="49" t="s">
        <v>605</v>
      </c>
      <c r="B25" s="50"/>
      <c r="C25" s="66" t="s">
        <v>186</v>
      </c>
      <c r="D25" s="52" t="s">
        <v>68</v>
      </c>
      <c r="E25" s="61"/>
      <c r="F25" s="62">
        <v>3</v>
      </c>
      <c r="G25" s="62"/>
      <c r="H25" s="55">
        <v>2</v>
      </c>
      <c r="I25" s="56"/>
      <c r="J25" s="53"/>
      <c r="K25" s="57"/>
      <c r="L25" s="57"/>
      <c r="M25" s="58">
        <f t="shared" si="1"/>
        <v>0</v>
      </c>
      <c r="N25" s="48"/>
    </row>
    <row r="26" spans="1:14" ht="22.5" customHeight="1" x14ac:dyDescent="0.15">
      <c r="A26" s="49" t="s">
        <v>606</v>
      </c>
      <c r="B26" s="50"/>
      <c r="C26" s="66" t="s">
        <v>188</v>
      </c>
      <c r="D26" s="52" t="s">
        <v>63</v>
      </c>
      <c r="E26" s="61"/>
      <c r="F26" s="62">
        <v>40</v>
      </c>
      <c r="G26" s="62"/>
      <c r="H26" s="55">
        <v>2</v>
      </c>
      <c r="I26" s="56"/>
      <c r="J26" s="53"/>
      <c r="K26" s="57"/>
      <c r="L26" s="57"/>
      <c r="M26" s="58">
        <f t="shared" si="1"/>
        <v>0</v>
      </c>
      <c r="N26" s="48"/>
    </row>
    <row r="27" spans="1:14" ht="22.5" customHeight="1" x14ac:dyDescent="0.15">
      <c r="A27" s="49" t="s">
        <v>607</v>
      </c>
      <c r="B27" s="50"/>
      <c r="C27" s="66" t="s">
        <v>190</v>
      </c>
      <c r="D27" s="52"/>
      <c r="E27" s="59"/>
      <c r="F27" s="60">
        <v>0</v>
      </c>
      <c r="G27" s="60"/>
      <c r="H27" s="55">
        <v>2</v>
      </c>
      <c r="I27" s="56"/>
      <c r="J27" s="53"/>
      <c r="K27" s="57"/>
      <c r="L27" s="57"/>
      <c r="M27" s="58">
        <f t="shared" si="1"/>
        <v>0</v>
      </c>
      <c r="N27" s="48"/>
    </row>
    <row r="28" spans="1:14" ht="26.25" customHeight="1" x14ac:dyDescent="0.15">
      <c r="A28" s="49" t="s">
        <v>608</v>
      </c>
      <c r="B28" s="50"/>
      <c r="C28" s="51" t="s">
        <v>195</v>
      </c>
      <c r="D28" s="44"/>
      <c r="E28" s="45"/>
      <c r="F28" s="46"/>
      <c r="G28" s="46"/>
      <c r="H28" s="46"/>
      <c r="I28" s="46"/>
      <c r="J28" s="45"/>
      <c r="K28" s="45"/>
      <c r="L28" s="45"/>
      <c r="M28" s="47"/>
      <c r="N28" s="48"/>
    </row>
    <row r="29" spans="1:14" ht="29.25" customHeight="1" x14ac:dyDescent="0.15">
      <c r="A29" s="49" t="s">
        <v>609</v>
      </c>
      <c r="B29" s="50"/>
      <c r="C29" s="66" t="s">
        <v>197</v>
      </c>
      <c r="D29" s="52" t="s">
        <v>48</v>
      </c>
      <c r="E29" s="53"/>
      <c r="F29" s="54">
        <v>0</v>
      </c>
      <c r="G29" s="54"/>
      <c r="H29" s="55">
        <v>2</v>
      </c>
      <c r="I29" s="56"/>
      <c r="J29" s="53"/>
      <c r="K29" s="57"/>
      <c r="L29" s="57"/>
      <c r="M29" s="58">
        <f t="shared" ref="M29:M33" si="2">IF(ISNUMBER($K29),IF(ISNUMBER($G29),ROUND($K29*$G29,2),ROUND($K29*$F29,2)),IF(ISNUMBER($G29),ROUND($I29*$G29,2),ROUND($I29*$F29,2)))</f>
        <v>0</v>
      </c>
      <c r="N29" s="48"/>
    </row>
    <row r="30" spans="1:14" ht="22.5" customHeight="1" x14ac:dyDescent="0.15">
      <c r="A30" s="49" t="s">
        <v>610</v>
      </c>
      <c r="B30" s="50"/>
      <c r="C30" s="66" t="s">
        <v>199</v>
      </c>
      <c r="D30" s="52" t="s">
        <v>63</v>
      </c>
      <c r="E30" s="61"/>
      <c r="F30" s="62">
        <v>173.2</v>
      </c>
      <c r="G30" s="62"/>
      <c r="H30" s="55">
        <v>2</v>
      </c>
      <c r="I30" s="56"/>
      <c r="J30" s="53"/>
      <c r="K30" s="57"/>
      <c r="L30" s="57"/>
      <c r="M30" s="58">
        <f t="shared" si="2"/>
        <v>0</v>
      </c>
      <c r="N30" s="48"/>
    </row>
    <row r="31" spans="1:14" ht="22.5" customHeight="1" x14ac:dyDescent="0.15">
      <c r="A31" s="49" t="s">
        <v>611</v>
      </c>
      <c r="B31" s="50"/>
      <c r="C31" s="66" t="s">
        <v>203</v>
      </c>
      <c r="D31" s="52" t="s">
        <v>63</v>
      </c>
      <c r="E31" s="61"/>
      <c r="F31" s="62">
        <v>7.56</v>
      </c>
      <c r="G31" s="62"/>
      <c r="H31" s="55">
        <v>2</v>
      </c>
      <c r="I31" s="56"/>
      <c r="J31" s="53"/>
      <c r="K31" s="57"/>
      <c r="L31" s="57"/>
      <c r="M31" s="58">
        <f t="shared" si="2"/>
        <v>0</v>
      </c>
      <c r="N31" s="48"/>
    </row>
    <row r="32" spans="1:14" ht="22.5" customHeight="1" x14ac:dyDescent="0.15">
      <c r="A32" s="49" t="s">
        <v>612</v>
      </c>
      <c r="B32" s="50"/>
      <c r="C32" s="66" t="s">
        <v>205</v>
      </c>
      <c r="D32" s="52" t="s">
        <v>48</v>
      </c>
      <c r="E32" s="53"/>
      <c r="F32" s="54">
        <v>1</v>
      </c>
      <c r="G32" s="54"/>
      <c r="H32" s="55">
        <v>2</v>
      </c>
      <c r="I32" s="56"/>
      <c r="J32" s="53"/>
      <c r="K32" s="57"/>
      <c r="L32" s="57"/>
      <c r="M32" s="58">
        <f t="shared" si="2"/>
        <v>0</v>
      </c>
      <c r="N32" s="48"/>
    </row>
    <row r="33" spans="1:14" ht="22.5" customHeight="1" x14ac:dyDescent="0.15">
      <c r="A33" s="49" t="s">
        <v>613</v>
      </c>
      <c r="B33" s="50"/>
      <c r="C33" s="66" t="s">
        <v>201</v>
      </c>
      <c r="D33" s="52" t="s">
        <v>63</v>
      </c>
      <c r="E33" s="61"/>
      <c r="F33" s="62">
        <v>145</v>
      </c>
      <c r="G33" s="62"/>
      <c r="H33" s="55">
        <v>2</v>
      </c>
      <c r="I33" s="56"/>
      <c r="J33" s="53"/>
      <c r="K33" s="57"/>
      <c r="L33" s="57"/>
      <c r="M33" s="58">
        <f t="shared" si="2"/>
        <v>0</v>
      </c>
      <c r="N33" s="48"/>
    </row>
    <row r="34" spans="1:14" ht="45" customHeight="1" x14ac:dyDescent="0.15">
      <c r="A34" s="102" t="s">
        <v>614</v>
      </c>
      <c r="B34" s="103"/>
      <c r="C34" s="103"/>
      <c r="D34" s="103"/>
      <c r="E34" s="103"/>
      <c r="F34" s="103"/>
      <c r="G34" s="103"/>
      <c r="H34" s="103"/>
      <c r="I34" s="104"/>
      <c r="M34" s="64">
        <f>SUM(M$23:M$27)+SUM(M$29:M$33)</f>
        <v>0</v>
      </c>
      <c r="N34" s="65"/>
    </row>
    <row r="35" spans="1:14" ht="37.5" customHeight="1" x14ac:dyDescent="0.15">
      <c r="A35" s="49" t="s">
        <v>615</v>
      </c>
      <c r="B35" s="50"/>
      <c r="C35" s="51" t="s">
        <v>616</v>
      </c>
      <c r="D35" s="44"/>
      <c r="E35" s="45"/>
      <c r="F35" s="46"/>
      <c r="G35" s="46"/>
      <c r="H35" s="46"/>
      <c r="I35" s="46"/>
      <c r="J35" s="45"/>
      <c r="K35" s="45"/>
      <c r="L35" s="45"/>
      <c r="M35" s="47"/>
      <c r="N35" s="48"/>
    </row>
    <row r="36" spans="1:14" ht="26.25" customHeight="1" x14ac:dyDescent="0.15">
      <c r="A36" s="49" t="s">
        <v>617</v>
      </c>
      <c r="B36" s="50"/>
      <c r="C36" s="51" t="s">
        <v>618</v>
      </c>
      <c r="D36" s="52" t="s">
        <v>48</v>
      </c>
      <c r="E36" s="53"/>
      <c r="F36" s="54">
        <v>1</v>
      </c>
      <c r="G36" s="54"/>
      <c r="H36" s="55">
        <v>2</v>
      </c>
      <c r="I36" s="56"/>
      <c r="J36" s="53"/>
      <c r="K36" s="57"/>
      <c r="L36" s="57"/>
      <c r="M36" s="58">
        <f t="shared" ref="M36:M39" si="3">IF(ISNUMBER($K36),IF(ISNUMBER($G36),ROUND($K36*$G36,2),ROUND($K36*$F36,2)),IF(ISNUMBER($G36),ROUND($I36*$G36,2),ROUND($I36*$F36,2)))</f>
        <v>0</v>
      </c>
      <c r="N36" s="48"/>
    </row>
    <row r="37" spans="1:14" ht="26.25" customHeight="1" x14ac:dyDescent="0.15">
      <c r="A37" s="49" t="s">
        <v>619</v>
      </c>
      <c r="B37" s="50"/>
      <c r="C37" s="51" t="s">
        <v>294</v>
      </c>
      <c r="D37" s="52" t="s">
        <v>63</v>
      </c>
      <c r="E37" s="61"/>
      <c r="F37" s="62">
        <v>78</v>
      </c>
      <c r="G37" s="62"/>
      <c r="H37" s="55">
        <v>2</v>
      </c>
      <c r="I37" s="56"/>
      <c r="J37" s="53"/>
      <c r="K37" s="57"/>
      <c r="L37" s="57"/>
      <c r="M37" s="58">
        <f t="shared" si="3"/>
        <v>0</v>
      </c>
      <c r="N37" s="48"/>
    </row>
    <row r="38" spans="1:14" ht="26.25" customHeight="1" x14ac:dyDescent="0.15">
      <c r="A38" s="49" t="s">
        <v>620</v>
      </c>
      <c r="B38" s="50"/>
      <c r="C38" s="51" t="s">
        <v>296</v>
      </c>
      <c r="D38" s="52" t="s">
        <v>63</v>
      </c>
      <c r="E38" s="61"/>
      <c r="F38" s="62">
        <v>2.34</v>
      </c>
      <c r="G38" s="62"/>
      <c r="H38" s="55">
        <v>2</v>
      </c>
      <c r="I38" s="56"/>
      <c r="J38" s="53"/>
      <c r="K38" s="57"/>
      <c r="L38" s="57"/>
      <c r="M38" s="58">
        <f t="shared" si="3"/>
        <v>0</v>
      </c>
      <c r="N38" s="48"/>
    </row>
    <row r="39" spans="1:14" ht="26.25" customHeight="1" x14ac:dyDescent="0.15">
      <c r="A39" s="49" t="s">
        <v>621</v>
      </c>
      <c r="B39" s="50"/>
      <c r="C39" s="51" t="s">
        <v>300</v>
      </c>
      <c r="D39" s="52" t="s">
        <v>83</v>
      </c>
      <c r="E39" s="63"/>
      <c r="F39" s="55">
        <v>3</v>
      </c>
      <c r="G39" s="55"/>
      <c r="H39" s="55">
        <v>2</v>
      </c>
      <c r="I39" s="56"/>
      <c r="J39" s="53"/>
      <c r="K39" s="57"/>
      <c r="L39" s="57"/>
      <c r="M39" s="58">
        <f t="shared" si="3"/>
        <v>0</v>
      </c>
      <c r="N39" s="48"/>
    </row>
    <row r="40" spans="1:14" ht="45" customHeight="1" x14ac:dyDescent="0.15">
      <c r="A40" s="102" t="s">
        <v>622</v>
      </c>
      <c r="B40" s="103"/>
      <c r="C40" s="103"/>
      <c r="D40" s="103"/>
      <c r="E40" s="103"/>
      <c r="F40" s="103"/>
      <c r="G40" s="103"/>
      <c r="H40" s="103"/>
      <c r="I40" s="104"/>
      <c r="M40" s="64">
        <f>SUM(M$36:M$39)</f>
        <v>0</v>
      </c>
      <c r="N40" s="65"/>
    </row>
    <row r="41" spans="1:14" ht="37.5" customHeight="1" x14ac:dyDescent="0.15">
      <c r="A41" s="49" t="s">
        <v>623</v>
      </c>
      <c r="B41" s="50"/>
      <c r="C41" s="51" t="s">
        <v>390</v>
      </c>
      <c r="D41" s="44"/>
      <c r="E41" s="45"/>
      <c r="F41" s="46"/>
      <c r="G41" s="46"/>
      <c r="H41" s="46"/>
      <c r="I41" s="46"/>
      <c r="J41" s="45"/>
      <c r="K41" s="45"/>
      <c r="L41" s="45"/>
      <c r="M41" s="47"/>
      <c r="N41" s="48"/>
    </row>
    <row r="42" spans="1:14" ht="26.25" customHeight="1" x14ac:dyDescent="0.15">
      <c r="A42" s="49" t="s">
        <v>624</v>
      </c>
      <c r="B42" s="50"/>
      <c r="C42" s="51" t="s">
        <v>392</v>
      </c>
      <c r="D42" s="52" t="s">
        <v>63</v>
      </c>
      <c r="E42" s="61"/>
      <c r="F42" s="62">
        <v>120</v>
      </c>
      <c r="G42" s="62"/>
      <c r="H42" s="55">
        <v>2</v>
      </c>
      <c r="I42" s="56"/>
      <c r="J42" s="53"/>
      <c r="K42" s="57"/>
      <c r="L42" s="57"/>
      <c r="M42" s="58">
        <f t="shared" ref="M42:M43" si="4">IF(ISNUMBER($K42),IF(ISNUMBER($G42),ROUND($K42*$G42,2),ROUND($K42*$F42,2)),IF(ISNUMBER($G42),ROUND($I42*$G42,2),ROUND($I42*$F42,2)))</f>
        <v>0</v>
      </c>
      <c r="N42" s="48"/>
    </row>
    <row r="43" spans="1:14" ht="29.25" customHeight="1" x14ac:dyDescent="0.15">
      <c r="A43" s="49" t="s">
        <v>625</v>
      </c>
      <c r="B43" s="50"/>
      <c r="C43" s="51" t="s">
        <v>394</v>
      </c>
      <c r="D43" s="52" t="s">
        <v>63</v>
      </c>
      <c r="E43" s="61"/>
      <c r="F43" s="62">
        <v>120</v>
      </c>
      <c r="G43" s="62"/>
      <c r="H43" s="55">
        <v>2</v>
      </c>
      <c r="I43" s="56"/>
      <c r="J43" s="53"/>
      <c r="K43" s="57"/>
      <c r="L43" s="57"/>
      <c r="M43" s="58">
        <f t="shared" si="4"/>
        <v>0</v>
      </c>
      <c r="N43" s="48"/>
    </row>
    <row r="44" spans="1:14" ht="45" customHeight="1" x14ac:dyDescent="0.15">
      <c r="A44" s="102" t="s">
        <v>626</v>
      </c>
      <c r="B44" s="103"/>
      <c r="C44" s="103"/>
      <c r="D44" s="103"/>
      <c r="E44" s="103"/>
      <c r="F44" s="103"/>
      <c r="G44" s="103"/>
      <c r="H44" s="103"/>
      <c r="I44" s="104"/>
      <c r="M44" s="64">
        <f>SUM(M$42:M$43)</f>
        <v>0</v>
      </c>
      <c r="N44" s="65"/>
    </row>
    <row r="45" spans="1:14" ht="37.5" customHeight="1" x14ac:dyDescent="0.15">
      <c r="A45" s="49" t="s">
        <v>627</v>
      </c>
      <c r="B45" s="50"/>
      <c r="C45" s="51" t="s">
        <v>420</v>
      </c>
      <c r="D45" s="44"/>
      <c r="E45" s="45"/>
      <c r="F45" s="46"/>
      <c r="G45" s="46"/>
      <c r="H45" s="46"/>
      <c r="I45" s="46"/>
      <c r="J45" s="45"/>
      <c r="K45" s="45"/>
      <c r="L45" s="45"/>
      <c r="M45" s="47"/>
      <c r="N45" s="48"/>
    </row>
    <row r="46" spans="1:14" ht="26.25" customHeight="1" x14ac:dyDescent="0.15">
      <c r="A46" s="49" t="s">
        <v>628</v>
      </c>
      <c r="B46" s="50"/>
      <c r="C46" s="51" t="s">
        <v>432</v>
      </c>
      <c r="D46" s="52" t="s">
        <v>63</v>
      </c>
      <c r="E46" s="61"/>
      <c r="F46" s="62">
        <v>120</v>
      </c>
      <c r="G46" s="62"/>
      <c r="H46" s="55">
        <v>2</v>
      </c>
      <c r="I46" s="56"/>
      <c r="J46" s="53"/>
      <c r="K46" s="57"/>
      <c r="L46" s="57"/>
      <c r="M46" s="58">
        <f>IF(ISNUMBER($K46),IF(ISNUMBER($G46),ROUND($K46*$G46,2),ROUND($K46*$F46,2)),IF(ISNUMBER($G46),ROUND($I46*$G46,2),ROUND($I46*$F46,2)))</f>
        <v>0</v>
      </c>
      <c r="N46" s="48"/>
    </row>
    <row r="47" spans="1:14" ht="45" customHeight="1" x14ac:dyDescent="0.15">
      <c r="A47" s="102" t="s">
        <v>629</v>
      </c>
      <c r="B47" s="103"/>
      <c r="C47" s="103"/>
      <c r="D47" s="103"/>
      <c r="E47" s="103"/>
      <c r="F47" s="103"/>
      <c r="G47" s="103"/>
      <c r="H47" s="103"/>
      <c r="I47" s="104"/>
      <c r="M47" s="64">
        <f>M$46</f>
        <v>0</v>
      </c>
      <c r="N47" s="65"/>
    </row>
    <row r="48" spans="1:14" ht="37.5" customHeight="1" x14ac:dyDescent="0.15">
      <c r="A48" s="49" t="s">
        <v>630</v>
      </c>
      <c r="B48" s="50"/>
      <c r="C48" s="51" t="s">
        <v>370</v>
      </c>
      <c r="D48" s="44"/>
      <c r="E48" s="45"/>
      <c r="F48" s="46"/>
      <c r="G48" s="46"/>
      <c r="H48" s="46"/>
      <c r="I48" s="46"/>
      <c r="J48" s="45"/>
      <c r="K48" s="45"/>
      <c r="L48" s="45"/>
      <c r="M48" s="47"/>
      <c r="N48" s="48"/>
    </row>
    <row r="49" spans="1:14" ht="26.25" customHeight="1" x14ac:dyDescent="0.15">
      <c r="A49" s="49" t="s">
        <v>631</v>
      </c>
      <c r="B49" s="50"/>
      <c r="C49" s="51" t="s">
        <v>372</v>
      </c>
      <c r="D49" s="44"/>
      <c r="E49" s="45"/>
      <c r="F49" s="46"/>
      <c r="G49" s="46"/>
      <c r="H49" s="46"/>
      <c r="I49" s="46"/>
      <c r="J49" s="45"/>
      <c r="K49" s="45"/>
      <c r="L49" s="45"/>
      <c r="M49" s="47"/>
      <c r="N49" s="48"/>
    </row>
    <row r="50" spans="1:14" ht="22.5" customHeight="1" x14ac:dyDescent="0.15">
      <c r="A50" s="49" t="s">
        <v>632</v>
      </c>
      <c r="B50" s="50"/>
      <c r="C50" s="66" t="s">
        <v>378</v>
      </c>
      <c r="D50" s="52" t="s">
        <v>83</v>
      </c>
      <c r="E50" s="63"/>
      <c r="F50" s="55">
        <v>2</v>
      </c>
      <c r="G50" s="55"/>
      <c r="H50" s="55">
        <v>2</v>
      </c>
      <c r="I50" s="56"/>
      <c r="J50" s="53"/>
      <c r="K50" s="57"/>
      <c r="L50" s="57"/>
      <c r="M50" s="58">
        <f t="shared" ref="M50:M51" si="5">IF(ISNUMBER($K50),IF(ISNUMBER($G50),ROUND($K50*$G50,2),ROUND($K50*$F50,2)),IF(ISNUMBER($G50),ROUND($I50*$G50,2),ROUND($I50*$F50,2)))</f>
        <v>0</v>
      </c>
      <c r="N50" s="48"/>
    </row>
    <row r="51" spans="1:14" ht="22.5" customHeight="1" x14ac:dyDescent="0.15">
      <c r="A51" s="49" t="s">
        <v>633</v>
      </c>
      <c r="B51" s="50"/>
      <c r="C51" s="66" t="s">
        <v>380</v>
      </c>
      <c r="D51" s="52" t="s">
        <v>83</v>
      </c>
      <c r="E51" s="63"/>
      <c r="F51" s="55">
        <v>2</v>
      </c>
      <c r="G51" s="55"/>
      <c r="H51" s="55">
        <v>2</v>
      </c>
      <c r="I51" s="56"/>
      <c r="J51" s="53"/>
      <c r="K51" s="57"/>
      <c r="L51" s="57"/>
      <c r="M51" s="58">
        <f t="shared" si="5"/>
        <v>0</v>
      </c>
      <c r="N51" s="48"/>
    </row>
    <row r="52" spans="1:14" ht="45" customHeight="1" x14ac:dyDescent="0.15">
      <c r="A52" s="102" t="s">
        <v>634</v>
      </c>
      <c r="B52" s="103"/>
      <c r="C52" s="103"/>
      <c r="D52" s="103"/>
      <c r="E52" s="103"/>
      <c r="F52" s="103"/>
      <c r="G52" s="103"/>
      <c r="H52" s="103"/>
      <c r="I52" s="104"/>
      <c r="M52" s="64">
        <f>SUM(M$50:M$51)</f>
        <v>0</v>
      </c>
      <c r="N52" s="65"/>
    </row>
    <row r="53" spans="1:14" ht="15" customHeight="1" x14ac:dyDescent="0.15">
      <c r="A53" s="105" t="s">
        <v>635</v>
      </c>
      <c r="B53" s="106"/>
      <c r="C53" s="106"/>
      <c r="D53" s="106"/>
      <c r="E53" s="106"/>
      <c r="F53" s="106"/>
      <c r="G53" s="106"/>
      <c r="H53" s="106"/>
      <c r="I53" s="106"/>
      <c r="M53" s="67">
        <f>SUM(M$11:M$19)+SUM(M$23:M$27)+SUM(M$29:M$33)+SUM(M$36:M$39)+SUM(M$42:M$43)+M$46+SUM(M$50:M$51)</f>
        <v>0</v>
      </c>
      <c r="N53" s="68"/>
    </row>
    <row r="54" spans="1:14" ht="15" customHeight="1" x14ac:dyDescent="0.15">
      <c r="A54" s="107" t="s">
        <v>145</v>
      </c>
      <c r="B54" s="108"/>
      <c r="C54" s="108"/>
      <c r="D54" s="108"/>
      <c r="E54" s="108"/>
      <c r="F54" s="108"/>
      <c r="G54" s="108"/>
      <c r="H54" s="108"/>
      <c r="I54" s="108"/>
      <c r="M54" s="69">
        <f>(SUMIF($H$9:$H$52,2,$M$9:$M$52))*0.2</f>
        <v>0</v>
      </c>
      <c r="N54" s="68"/>
    </row>
    <row r="55" spans="1:14" ht="15" customHeight="1" x14ac:dyDescent="0.15">
      <c r="A55" s="109" t="s">
        <v>636</v>
      </c>
      <c r="B55" s="110"/>
      <c r="C55" s="110"/>
      <c r="D55" s="110"/>
      <c r="E55" s="110"/>
      <c r="F55" s="110"/>
      <c r="G55" s="110"/>
      <c r="H55" s="110"/>
      <c r="I55" s="110"/>
      <c r="M55" s="70">
        <f>SUM(M$53:M$54)</f>
        <v>0</v>
      </c>
      <c r="N55" s="68"/>
    </row>
  </sheetData>
  <mergeCells count="13">
    <mergeCell ref="A1:M2"/>
    <mergeCell ref="A3:M4"/>
    <mergeCell ref="A5:M5"/>
    <mergeCell ref="D7:M7"/>
    <mergeCell ref="A20:I20"/>
    <mergeCell ref="A53:I53"/>
    <mergeCell ref="A54:I54"/>
    <mergeCell ref="A55:I55"/>
    <mergeCell ref="A34:I34"/>
    <mergeCell ref="A40:I40"/>
    <mergeCell ref="A44:I44"/>
    <mergeCell ref="A47:I47"/>
    <mergeCell ref="A52:I5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55" evalError="1" twoDigitTextYear="1" numberStoredAsText="1" formula="1" formulaRange="1" unlockedFormula="1" emptyCellReference="1" listDataValidation="1" calculatedColumn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71"/>
  <sheetViews>
    <sheetView showZeros="0" workbookViewId="0">
      <pane ySplit="6" topLeftCell="A7" activePane="bottomLeft" state="frozen"/>
      <selection pane="bottomLeft" activeCell="M71" sqref="M71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637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638</v>
      </c>
      <c r="B9" s="42"/>
      <c r="C9" s="43" t="s">
        <v>639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640</v>
      </c>
      <c r="B10" s="50"/>
      <c r="C10" s="51" t="s">
        <v>641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9.25" customHeight="1" x14ac:dyDescent="0.15">
      <c r="A11" s="49" t="s">
        <v>642</v>
      </c>
      <c r="B11" s="50"/>
      <c r="C11" s="51" t="s">
        <v>54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ref="M11:M20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643</v>
      </c>
      <c r="B12" s="50"/>
      <c r="C12" s="51" t="s">
        <v>56</v>
      </c>
      <c r="D12" s="52" t="s">
        <v>48</v>
      </c>
      <c r="E12" s="53"/>
      <c r="F12" s="54">
        <v>1</v>
      </c>
      <c r="G12" s="54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644</v>
      </c>
      <c r="B13" s="50"/>
      <c r="C13" s="51" t="s">
        <v>58</v>
      </c>
      <c r="D13" s="52"/>
      <c r="E13" s="59"/>
      <c r="F13" s="60">
        <v>0</v>
      </c>
      <c r="G13" s="60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26.25" customHeight="1" x14ac:dyDescent="0.15">
      <c r="A14" s="49" t="s">
        <v>645</v>
      </c>
      <c r="B14" s="50"/>
      <c r="C14" s="51" t="s">
        <v>60</v>
      </c>
      <c r="D14" s="52"/>
      <c r="E14" s="59"/>
      <c r="F14" s="60">
        <v>0</v>
      </c>
      <c r="G14" s="60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26.25" customHeight="1" x14ac:dyDescent="0.15">
      <c r="A15" s="49" t="s">
        <v>646</v>
      </c>
      <c r="B15" s="50"/>
      <c r="C15" s="51" t="s">
        <v>62</v>
      </c>
      <c r="D15" s="52" t="s">
        <v>63</v>
      </c>
      <c r="E15" s="61"/>
      <c r="F15" s="62">
        <v>134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26.25" customHeight="1" x14ac:dyDescent="0.15">
      <c r="A16" s="49" t="s">
        <v>647</v>
      </c>
      <c r="B16" s="50"/>
      <c r="C16" s="51" t="s">
        <v>65</v>
      </c>
      <c r="D16" s="52" t="s">
        <v>63</v>
      </c>
      <c r="E16" s="61"/>
      <c r="F16" s="62">
        <v>19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26.25" customHeight="1" x14ac:dyDescent="0.15">
      <c r="A17" s="49" t="s">
        <v>648</v>
      </c>
      <c r="B17" s="50"/>
      <c r="C17" s="51" t="s">
        <v>72</v>
      </c>
      <c r="D17" s="52" t="s">
        <v>63</v>
      </c>
      <c r="E17" s="61"/>
      <c r="F17" s="62">
        <v>153</v>
      </c>
      <c r="G17" s="62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29.25" customHeight="1" x14ac:dyDescent="0.15">
      <c r="A18" s="49" t="s">
        <v>649</v>
      </c>
      <c r="B18" s="50"/>
      <c r="C18" s="51" t="s">
        <v>74</v>
      </c>
      <c r="D18" s="52" t="s">
        <v>48</v>
      </c>
      <c r="E18" s="53"/>
      <c r="F18" s="54">
        <v>1</v>
      </c>
      <c r="G18" s="54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26.25" customHeight="1" x14ac:dyDescent="0.15">
      <c r="A19" s="49" t="s">
        <v>650</v>
      </c>
      <c r="B19" s="50"/>
      <c r="C19" s="51" t="s">
        <v>76</v>
      </c>
      <c r="D19" s="52" t="s">
        <v>63</v>
      </c>
      <c r="E19" s="61"/>
      <c r="F19" s="62">
        <v>240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42" customHeight="1" x14ac:dyDescent="0.15">
      <c r="A20" s="49" t="s">
        <v>651</v>
      </c>
      <c r="B20" s="50"/>
      <c r="C20" s="51" t="s">
        <v>80</v>
      </c>
      <c r="D20" s="52" t="s">
        <v>63</v>
      </c>
      <c r="E20" s="61"/>
      <c r="F20" s="62">
        <v>20</v>
      </c>
      <c r="G20" s="62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26.25" customHeight="1" x14ac:dyDescent="0.15">
      <c r="A21" s="49" t="s">
        <v>652</v>
      </c>
      <c r="B21" s="50"/>
      <c r="C21" s="51" t="s">
        <v>132</v>
      </c>
      <c r="D21" s="44"/>
      <c r="E21" s="45"/>
      <c r="F21" s="46"/>
      <c r="G21" s="46"/>
      <c r="H21" s="46"/>
      <c r="I21" s="46"/>
      <c r="J21" s="45"/>
      <c r="K21" s="45"/>
      <c r="L21" s="45"/>
      <c r="M21" s="47"/>
      <c r="N21" s="48"/>
    </row>
    <row r="22" spans="1:14" ht="22.5" customHeight="1" x14ac:dyDescent="0.15">
      <c r="A22" s="49" t="s">
        <v>653</v>
      </c>
      <c r="B22" s="50"/>
      <c r="C22" s="66" t="s">
        <v>134</v>
      </c>
      <c r="D22" s="52" t="s">
        <v>63</v>
      </c>
      <c r="E22" s="61"/>
      <c r="F22" s="62">
        <v>4</v>
      </c>
      <c r="G22" s="62"/>
      <c r="H22" s="55">
        <v>2</v>
      </c>
      <c r="I22" s="56"/>
      <c r="J22" s="53"/>
      <c r="K22" s="57"/>
      <c r="L22" s="57"/>
      <c r="M22" s="58">
        <f t="shared" ref="M22:M24" si="1">IF(ISNUMBER($K22),IF(ISNUMBER($G22),ROUND($K22*$G22,2),ROUND($K22*$F22,2)),IF(ISNUMBER($G22),ROUND($I22*$G22,2),ROUND($I22*$F22,2)))</f>
        <v>0</v>
      </c>
      <c r="N22" s="48"/>
    </row>
    <row r="23" spans="1:14" ht="22.5" customHeight="1" x14ac:dyDescent="0.15">
      <c r="A23" s="49" t="s">
        <v>654</v>
      </c>
      <c r="B23" s="50"/>
      <c r="C23" s="66" t="s">
        <v>136</v>
      </c>
      <c r="D23" s="52" t="s">
        <v>63</v>
      </c>
      <c r="E23" s="61"/>
      <c r="F23" s="62">
        <v>28.6</v>
      </c>
      <c r="G23" s="62"/>
      <c r="H23" s="55">
        <v>2</v>
      </c>
      <c r="I23" s="56"/>
      <c r="J23" s="53"/>
      <c r="K23" s="57"/>
      <c r="L23" s="57"/>
      <c r="M23" s="58">
        <f t="shared" si="1"/>
        <v>0</v>
      </c>
      <c r="N23" s="48"/>
    </row>
    <row r="24" spans="1:14" ht="26.25" customHeight="1" x14ac:dyDescent="0.15">
      <c r="A24" s="49" t="s">
        <v>655</v>
      </c>
      <c r="B24" s="50"/>
      <c r="C24" s="51" t="s">
        <v>139</v>
      </c>
      <c r="D24" s="52" t="s">
        <v>63</v>
      </c>
      <c r="E24" s="61"/>
      <c r="F24" s="62">
        <v>4</v>
      </c>
      <c r="G24" s="62"/>
      <c r="H24" s="55">
        <v>2</v>
      </c>
      <c r="I24" s="56"/>
      <c r="J24" s="53"/>
      <c r="K24" s="57"/>
      <c r="L24" s="57"/>
      <c r="M24" s="58">
        <f t="shared" si="1"/>
        <v>0</v>
      </c>
      <c r="N24" s="48"/>
    </row>
    <row r="25" spans="1:14" ht="45" customHeight="1" x14ac:dyDescent="0.15">
      <c r="A25" s="102" t="s">
        <v>656</v>
      </c>
      <c r="B25" s="103"/>
      <c r="C25" s="103"/>
      <c r="D25" s="103"/>
      <c r="E25" s="103"/>
      <c r="F25" s="103"/>
      <c r="G25" s="103"/>
      <c r="H25" s="103"/>
      <c r="I25" s="104"/>
      <c r="M25" s="64">
        <f>SUM(M$11:M$20)+SUM(M$22:M$24)</f>
        <v>0</v>
      </c>
      <c r="N25" s="65"/>
    </row>
    <row r="26" spans="1:14" ht="37.5" customHeight="1" x14ac:dyDescent="0.15">
      <c r="A26" s="49" t="s">
        <v>657</v>
      </c>
      <c r="B26" s="50"/>
      <c r="C26" s="51" t="s">
        <v>158</v>
      </c>
      <c r="D26" s="44"/>
      <c r="E26" s="45"/>
      <c r="F26" s="46"/>
      <c r="G26" s="46"/>
      <c r="H26" s="46"/>
      <c r="I26" s="46"/>
      <c r="J26" s="45"/>
      <c r="K26" s="45"/>
      <c r="L26" s="45"/>
      <c r="M26" s="47"/>
      <c r="N26" s="48"/>
    </row>
    <row r="27" spans="1:14" ht="26.25" customHeight="1" x14ac:dyDescent="0.15">
      <c r="A27" s="49" t="s">
        <v>658</v>
      </c>
      <c r="B27" s="50"/>
      <c r="C27" s="51" t="s">
        <v>166</v>
      </c>
      <c r="D27" s="44"/>
      <c r="E27" s="45"/>
      <c r="F27" s="46"/>
      <c r="G27" s="46"/>
      <c r="H27" s="46"/>
      <c r="I27" s="46"/>
      <c r="J27" s="45"/>
      <c r="K27" s="45"/>
      <c r="L27" s="45"/>
      <c r="M27" s="47"/>
      <c r="N27" s="48"/>
    </row>
    <row r="28" spans="1:14" ht="29.25" customHeight="1" x14ac:dyDescent="0.15">
      <c r="A28" s="49" t="s">
        <v>659</v>
      </c>
      <c r="B28" s="50"/>
      <c r="C28" s="66" t="s">
        <v>170</v>
      </c>
      <c r="D28" s="52" t="s">
        <v>63</v>
      </c>
      <c r="E28" s="61"/>
      <c r="F28" s="62">
        <v>6.5</v>
      </c>
      <c r="G28" s="62"/>
      <c r="H28" s="55">
        <v>2</v>
      </c>
      <c r="I28" s="56"/>
      <c r="J28" s="53"/>
      <c r="K28" s="57"/>
      <c r="L28" s="57"/>
      <c r="M28" s="58">
        <f t="shared" ref="M28:M34" si="2">IF(ISNUMBER($K28),IF(ISNUMBER($G28),ROUND($K28*$G28,2),ROUND($K28*$F28,2)),IF(ISNUMBER($G28),ROUND($I28*$G28,2),ROUND($I28*$F28,2)))</f>
        <v>0</v>
      </c>
      <c r="N28" s="48"/>
    </row>
    <row r="29" spans="1:14" ht="29.25" customHeight="1" x14ac:dyDescent="0.15">
      <c r="A29" s="49" t="s">
        <v>660</v>
      </c>
      <c r="B29" s="50"/>
      <c r="C29" s="66" t="s">
        <v>172</v>
      </c>
      <c r="D29" s="52" t="s">
        <v>63</v>
      </c>
      <c r="E29" s="61"/>
      <c r="F29" s="62">
        <v>32.299999999999997</v>
      </c>
      <c r="G29" s="62"/>
      <c r="H29" s="55">
        <v>2</v>
      </c>
      <c r="I29" s="56"/>
      <c r="J29" s="53"/>
      <c r="K29" s="57"/>
      <c r="L29" s="57"/>
      <c r="M29" s="58">
        <f t="shared" si="2"/>
        <v>0</v>
      </c>
      <c r="N29" s="48"/>
    </row>
    <row r="30" spans="1:14" ht="29.25" customHeight="1" x14ac:dyDescent="0.15">
      <c r="A30" s="49" t="s">
        <v>661</v>
      </c>
      <c r="B30" s="50"/>
      <c r="C30" s="66" t="s">
        <v>174</v>
      </c>
      <c r="D30" s="52" t="s">
        <v>63</v>
      </c>
      <c r="E30" s="61"/>
      <c r="F30" s="62">
        <v>53.6</v>
      </c>
      <c r="G30" s="62"/>
      <c r="H30" s="55">
        <v>2</v>
      </c>
      <c r="I30" s="56"/>
      <c r="J30" s="53"/>
      <c r="K30" s="57"/>
      <c r="L30" s="57"/>
      <c r="M30" s="58">
        <f t="shared" si="2"/>
        <v>0</v>
      </c>
      <c r="N30" s="48"/>
    </row>
    <row r="31" spans="1:14" ht="29.25" customHeight="1" x14ac:dyDescent="0.15">
      <c r="A31" s="49" t="s">
        <v>662</v>
      </c>
      <c r="B31" s="50"/>
      <c r="C31" s="66" t="s">
        <v>176</v>
      </c>
      <c r="D31" s="52" t="s">
        <v>63</v>
      </c>
      <c r="E31" s="61"/>
      <c r="F31" s="62">
        <v>78.3</v>
      </c>
      <c r="G31" s="62"/>
      <c r="H31" s="55">
        <v>2</v>
      </c>
      <c r="I31" s="56"/>
      <c r="J31" s="53"/>
      <c r="K31" s="57"/>
      <c r="L31" s="57"/>
      <c r="M31" s="58">
        <f t="shared" si="2"/>
        <v>0</v>
      </c>
      <c r="N31" s="48"/>
    </row>
    <row r="32" spans="1:14" ht="22.5" customHeight="1" x14ac:dyDescent="0.15">
      <c r="A32" s="49" t="s">
        <v>663</v>
      </c>
      <c r="B32" s="50"/>
      <c r="C32" s="66" t="s">
        <v>186</v>
      </c>
      <c r="D32" s="52" t="s">
        <v>68</v>
      </c>
      <c r="E32" s="61"/>
      <c r="F32" s="62">
        <v>4</v>
      </c>
      <c r="G32" s="62"/>
      <c r="H32" s="55">
        <v>2</v>
      </c>
      <c r="I32" s="56"/>
      <c r="J32" s="53"/>
      <c r="K32" s="57"/>
      <c r="L32" s="57"/>
      <c r="M32" s="58">
        <f t="shared" si="2"/>
        <v>0</v>
      </c>
      <c r="N32" s="48"/>
    </row>
    <row r="33" spans="1:14" ht="22.5" customHeight="1" x14ac:dyDescent="0.15">
      <c r="A33" s="49" t="s">
        <v>664</v>
      </c>
      <c r="B33" s="50"/>
      <c r="C33" s="66" t="s">
        <v>188</v>
      </c>
      <c r="D33" s="52" t="s">
        <v>63</v>
      </c>
      <c r="E33" s="61"/>
      <c r="F33" s="62">
        <v>10</v>
      </c>
      <c r="G33" s="62"/>
      <c r="H33" s="55">
        <v>2</v>
      </c>
      <c r="I33" s="56"/>
      <c r="J33" s="53"/>
      <c r="K33" s="57"/>
      <c r="L33" s="57"/>
      <c r="M33" s="58">
        <f t="shared" si="2"/>
        <v>0</v>
      </c>
      <c r="N33" s="48"/>
    </row>
    <row r="34" spans="1:14" ht="22.5" customHeight="1" x14ac:dyDescent="0.15">
      <c r="A34" s="49" t="s">
        <v>665</v>
      </c>
      <c r="B34" s="50"/>
      <c r="C34" s="66" t="s">
        <v>190</v>
      </c>
      <c r="D34" s="52"/>
      <c r="E34" s="59"/>
      <c r="F34" s="60">
        <v>0</v>
      </c>
      <c r="G34" s="60"/>
      <c r="H34" s="55">
        <v>2</v>
      </c>
      <c r="I34" s="56"/>
      <c r="J34" s="53"/>
      <c r="K34" s="57"/>
      <c r="L34" s="57"/>
      <c r="M34" s="58">
        <f t="shared" si="2"/>
        <v>0</v>
      </c>
      <c r="N34" s="48"/>
    </row>
    <row r="35" spans="1:14" ht="26.25" customHeight="1" x14ac:dyDescent="0.15">
      <c r="A35" s="49" t="s">
        <v>666</v>
      </c>
      <c r="B35" s="50"/>
      <c r="C35" s="51" t="s">
        <v>195</v>
      </c>
      <c r="D35" s="44"/>
      <c r="E35" s="45"/>
      <c r="F35" s="46"/>
      <c r="G35" s="46"/>
      <c r="H35" s="46"/>
      <c r="I35" s="46"/>
      <c r="J35" s="45"/>
      <c r="K35" s="45"/>
      <c r="L35" s="45"/>
      <c r="M35" s="47"/>
      <c r="N35" s="48"/>
    </row>
    <row r="36" spans="1:14" ht="29.25" customHeight="1" x14ac:dyDescent="0.15">
      <c r="A36" s="49" t="s">
        <v>667</v>
      </c>
      <c r="B36" s="50"/>
      <c r="C36" s="66" t="s">
        <v>197</v>
      </c>
      <c r="D36" s="52" t="s">
        <v>48</v>
      </c>
      <c r="E36" s="53"/>
      <c r="F36" s="54">
        <v>1</v>
      </c>
      <c r="G36" s="54"/>
      <c r="H36" s="55">
        <v>2</v>
      </c>
      <c r="I36" s="56"/>
      <c r="J36" s="53"/>
      <c r="K36" s="57"/>
      <c r="L36" s="57"/>
      <c r="M36" s="58">
        <f t="shared" ref="M36:M39" si="3">IF(ISNUMBER($K36),IF(ISNUMBER($G36),ROUND($K36*$G36,2),ROUND($K36*$F36,2)),IF(ISNUMBER($G36),ROUND($I36*$G36,2),ROUND($I36*$F36,2)))</f>
        <v>0</v>
      </c>
      <c r="N36" s="48"/>
    </row>
    <row r="37" spans="1:14" ht="22.5" customHeight="1" x14ac:dyDescent="0.15">
      <c r="A37" s="49" t="s">
        <v>668</v>
      </c>
      <c r="B37" s="50"/>
      <c r="C37" s="66" t="s">
        <v>199</v>
      </c>
      <c r="D37" s="52" t="s">
        <v>63</v>
      </c>
      <c r="E37" s="61"/>
      <c r="F37" s="62">
        <v>400</v>
      </c>
      <c r="G37" s="62"/>
      <c r="H37" s="55">
        <v>2</v>
      </c>
      <c r="I37" s="56"/>
      <c r="J37" s="53"/>
      <c r="K37" s="57"/>
      <c r="L37" s="57"/>
      <c r="M37" s="58">
        <f t="shared" si="3"/>
        <v>0</v>
      </c>
      <c r="N37" s="48"/>
    </row>
    <row r="38" spans="1:14" ht="22.5" customHeight="1" x14ac:dyDescent="0.15">
      <c r="A38" s="49" t="s">
        <v>669</v>
      </c>
      <c r="B38" s="50"/>
      <c r="C38" s="66" t="s">
        <v>203</v>
      </c>
      <c r="D38" s="52" t="s">
        <v>63</v>
      </c>
      <c r="E38" s="61"/>
      <c r="F38" s="62">
        <v>57</v>
      </c>
      <c r="G38" s="62"/>
      <c r="H38" s="55">
        <v>2</v>
      </c>
      <c r="I38" s="56"/>
      <c r="J38" s="53"/>
      <c r="K38" s="57"/>
      <c r="L38" s="57"/>
      <c r="M38" s="58">
        <f t="shared" si="3"/>
        <v>0</v>
      </c>
      <c r="N38" s="48"/>
    </row>
    <row r="39" spans="1:14" ht="22.5" customHeight="1" x14ac:dyDescent="0.15">
      <c r="A39" s="49" t="s">
        <v>670</v>
      </c>
      <c r="B39" s="50"/>
      <c r="C39" s="66" t="s">
        <v>205</v>
      </c>
      <c r="D39" s="52" t="s">
        <v>48</v>
      </c>
      <c r="E39" s="53"/>
      <c r="F39" s="54">
        <v>1</v>
      </c>
      <c r="G39" s="54"/>
      <c r="H39" s="55">
        <v>2</v>
      </c>
      <c r="I39" s="56"/>
      <c r="J39" s="53"/>
      <c r="K39" s="57"/>
      <c r="L39" s="57"/>
      <c r="M39" s="58">
        <f t="shared" si="3"/>
        <v>0</v>
      </c>
      <c r="N39" s="48"/>
    </row>
    <row r="40" spans="1:14" ht="45" customHeight="1" x14ac:dyDescent="0.15">
      <c r="A40" s="102" t="s">
        <v>614</v>
      </c>
      <c r="B40" s="103"/>
      <c r="C40" s="103"/>
      <c r="D40" s="103"/>
      <c r="E40" s="103"/>
      <c r="F40" s="103"/>
      <c r="G40" s="103"/>
      <c r="H40" s="103"/>
      <c r="I40" s="104"/>
      <c r="M40" s="64">
        <f>SUM(M$28:M$34)+SUM(M$36:M$39)</f>
        <v>0</v>
      </c>
      <c r="N40" s="65"/>
    </row>
    <row r="41" spans="1:14" ht="37.5" customHeight="1" x14ac:dyDescent="0.15">
      <c r="A41" s="49" t="s">
        <v>671</v>
      </c>
      <c r="B41" s="50"/>
      <c r="C41" s="51" t="s">
        <v>616</v>
      </c>
      <c r="D41" s="44"/>
      <c r="E41" s="45"/>
      <c r="F41" s="46"/>
      <c r="G41" s="46"/>
      <c r="H41" s="46"/>
      <c r="I41" s="46"/>
      <c r="J41" s="45"/>
      <c r="K41" s="45"/>
      <c r="L41" s="45"/>
      <c r="M41" s="47"/>
      <c r="N41" s="48"/>
    </row>
    <row r="42" spans="1:14" ht="26.25" customHeight="1" x14ac:dyDescent="0.15">
      <c r="A42" s="49" t="s">
        <v>672</v>
      </c>
      <c r="B42" s="50"/>
      <c r="C42" s="51" t="s">
        <v>246</v>
      </c>
      <c r="D42" s="44"/>
      <c r="E42" s="45"/>
      <c r="F42" s="46"/>
      <c r="G42" s="46"/>
      <c r="H42" s="46"/>
      <c r="I42" s="46"/>
      <c r="J42" s="45"/>
      <c r="K42" s="45"/>
      <c r="L42" s="45"/>
      <c r="M42" s="47"/>
      <c r="N42" s="48"/>
    </row>
    <row r="43" spans="1:14" ht="22.5" customHeight="1" x14ac:dyDescent="0.15">
      <c r="A43" s="49" t="s">
        <v>673</v>
      </c>
      <c r="B43" s="50"/>
      <c r="C43" s="66" t="s">
        <v>248</v>
      </c>
      <c r="D43" s="52" t="s">
        <v>83</v>
      </c>
      <c r="E43" s="63"/>
      <c r="F43" s="55">
        <v>4</v>
      </c>
      <c r="G43" s="55"/>
      <c r="H43" s="55">
        <v>2</v>
      </c>
      <c r="I43" s="56"/>
      <c r="J43" s="53"/>
      <c r="K43" s="57"/>
      <c r="L43" s="57"/>
      <c r="M43" s="58">
        <f t="shared" ref="M43:M44" si="4">IF(ISNUMBER($K43),IF(ISNUMBER($G43),ROUND($K43*$G43,2),ROUND($K43*$F43,2)),IF(ISNUMBER($G43),ROUND($I43*$G43,2),ROUND($I43*$F43,2)))</f>
        <v>0</v>
      </c>
      <c r="N43" s="48"/>
    </row>
    <row r="44" spans="1:14" ht="22.5" customHeight="1" x14ac:dyDescent="0.15">
      <c r="A44" s="49" t="s">
        <v>674</v>
      </c>
      <c r="B44" s="50"/>
      <c r="C44" s="66" t="s">
        <v>250</v>
      </c>
      <c r="D44" s="52" t="s">
        <v>83</v>
      </c>
      <c r="E44" s="63"/>
      <c r="F44" s="55">
        <v>2</v>
      </c>
      <c r="G44" s="55"/>
      <c r="H44" s="55">
        <v>2</v>
      </c>
      <c r="I44" s="56"/>
      <c r="J44" s="53"/>
      <c r="K44" s="57"/>
      <c r="L44" s="57"/>
      <c r="M44" s="58">
        <f t="shared" si="4"/>
        <v>0</v>
      </c>
      <c r="N44" s="48"/>
    </row>
    <row r="45" spans="1:14" ht="26.25" customHeight="1" x14ac:dyDescent="0.15">
      <c r="A45" s="49" t="s">
        <v>675</v>
      </c>
      <c r="B45" s="50"/>
      <c r="C45" s="51" t="s">
        <v>258</v>
      </c>
      <c r="D45" s="44"/>
      <c r="E45" s="45"/>
      <c r="F45" s="46"/>
      <c r="G45" s="46"/>
      <c r="H45" s="46"/>
      <c r="I45" s="46"/>
      <c r="J45" s="45"/>
      <c r="K45" s="45"/>
      <c r="L45" s="45"/>
      <c r="M45" s="47"/>
      <c r="N45" s="48"/>
    </row>
    <row r="46" spans="1:14" ht="29.25" customHeight="1" x14ac:dyDescent="0.15">
      <c r="A46" s="49" t="s">
        <v>676</v>
      </c>
      <c r="B46" s="50"/>
      <c r="C46" s="66" t="s">
        <v>262</v>
      </c>
      <c r="D46" s="52" t="s">
        <v>83</v>
      </c>
      <c r="E46" s="63"/>
      <c r="F46" s="55">
        <v>1</v>
      </c>
      <c r="G46" s="55"/>
      <c r="H46" s="55">
        <v>2</v>
      </c>
      <c r="I46" s="56"/>
      <c r="J46" s="53"/>
      <c r="K46" s="57"/>
      <c r="L46" s="57"/>
      <c r="M46" s="58">
        <f>IF(ISNUMBER($K46),IF(ISNUMBER($G46),ROUND($K46*$G46,2),ROUND($K46*$F46,2)),IF(ISNUMBER($G46),ROUND($I46*$G46,2),ROUND($I46*$F46,2)))</f>
        <v>0</v>
      </c>
      <c r="N46" s="48"/>
    </row>
    <row r="47" spans="1:14" ht="26.25" customHeight="1" x14ac:dyDescent="0.15">
      <c r="A47" s="49" t="s">
        <v>677</v>
      </c>
      <c r="B47" s="50"/>
      <c r="C47" s="51" t="s">
        <v>678</v>
      </c>
      <c r="D47" s="44"/>
      <c r="E47" s="45"/>
      <c r="F47" s="46"/>
      <c r="G47" s="46"/>
      <c r="H47" s="46"/>
      <c r="I47" s="46"/>
      <c r="J47" s="45"/>
      <c r="K47" s="45"/>
      <c r="L47" s="45"/>
      <c r="M47" s="47"/>
      <c r="N47" s="48"/>
    </row>
    <row r="48" spans="1:14" ht="29.25" customHeight="1" x14ac:dyDescent="0.15">
      <c r="A48" s="49" t="s">
        <v>679</v>
      </c>
      <c r="B48" s="50"/>
      <c r="C48" s="66" t="s">
        <v>680</v>
      </c>
      <c r="D48" s="52" t="s">
        <v>83</v>
      </c>
      <c r="E48" s="63"/>
      <c r="F48" s="55">
        <v>3</v>
      </c>
      <c r="G48" s="55"/>
      <c r="H48" s="55">
        <v>2</v>
      </c>
      <c r="I48" s="56"/>
      <c r="J48" s="53"/>
      <c r="K48" s="57"/>
      <c r="L48" s="57"/>
      <c r="M48" s="58">
        <f t="shared" ref="M48:M54" si="5">IF(ISNUMBER($K48),IF(ISNUMBER($G48),ROUND($K48*$G48,2),ROUND($K48*$F48,2)),IF(ISNUMBER($G48),ROUND($I48*$G48,2),ROUND($I48*$F48,2)))</f>
        <v>0</v>
      </c>
      <c r="N48" s="48"/>
    </row>
    <row r="49" spans="1:14" ht="26.25" customHeight="1" x14ac:dyDescent="0.15">
      <c r="A49" s="49" t="s">
        <v>681</v>
      </c>
      <c r="B49" s="50"/>
      <c r="C49" s="51" t="s">
        <v>682</v>
      </c>
      <c r="D49" s="52" t="s">
        <v>83</v>
      </c>
      <c r="E49" s="63"/>
      <c r="F49" s="55">
        <v>2</v>
      </c>
      <c r="G49" s="55"/>
      <c r="H49" s="55">
        <v>2</v>
      </c>
      <c r="I49" s="56"/>
      <c r="J49" s="53"/>
      <c r="K49" s="57"/>
      <c r="L49" s="57"/>
      <c r="M49" s="58">
        <f t="shared" si="5"/>
        <v>0</v>
      </c>
      <c r="N49" s="48"/>
    </row>
    <row r="50" spans="1:14" ht="26.25" customHeight="1" x14ac:dyDescent="0.15">
      <c r="A50" s="49" t="s">
        <v>683</v>
      </c>
      <c r="B50" s="50"/>
      <c r="C50" s="51" t="s">
        <v>292</v>
      </c>
      <c r="D50" s="52" t="s">
        <v>83</v>
      </c>
      <c r="E50" s="63"/>
      <c r="F50" s="55">
        <v>1</v>
      </c>
      <c r="G50" s="55"/>
      <c r="H50" s="55">
        <v>2</v>
      </c>
      <c r="I50" s="56"/>
      <c r="J50" s="53"/>
      <c r="K50" s="57"/>
      <c r="L50" s="57"/>
      <c r="M50" s="58">
        <f t="shared" si="5"/>
        <v>0</v>
      </c>
      <c r="N50" s="48"/>
    </row>
    <row r="51" spans="1:14" ht="26.25" customHeight="1" x14ac:dyDescent="0.15">
      <c r="A51" s="49" t="s">
        <v>684</v>
      </c>
      <c r="B51" s="50"/>
      <c r="C51" s="51" t="s">
        <v>294</v>
      </c>
      <c r="D51" s="52" t="s">
        <v>63</v>
      </c>
      <c r="E51" s="61"/>
      <c r="F51" s="62">
        <v>49.2</v>
      </c>
      <c r="G51" s="62"/>
      <c r="H51" s="55">
        <v>2</v>
      </c>
      <c r="I51" s="56"/>
      <c r="J51" s="53"/>
      <c r="K51" s="57"/>
      <c r="L51" s="57"/>
      <c r="M51" s="58">
        <f t="shared" si="5"/>
        <v>0</v>
      </c>
      <c r="N51" s="48"/>
    </row>
    <row r="52" spans="1:14" ht="26.25" customHeight="1" x14ac:dyDescent="0.15">
      <c r="A52" s="49" t="s">
        <v>685</v>
      </c>
      <c r="B52" s="50"/>
      <c r="C52" s="51" t="s">
        <v>296</v>
      </c>
      <c r="D52" s="52" t="s">
        <v>63</v>
      </c>
      <c r="E52" s="61"/>
      <c r="F52" s="62">
        <v>10.92</v>
      </c>
      <c r="G52" s="62"/>
      <c r="H52" s="55">
        <v>2</v>
      </c>
      <c r="I52" s="56"/>
      <c r="J52" s="53"/>
      <c r="K52" s="57"/>
      <c r="L52" s="57"/>
      <c r="M52" s="58">
        <f t="shared" si="5"/>
        <v>0</v>
      </c>
      <c r="N52" s="48"/>
    </row>
    <row r="53" spans="1:14" ht="26.25" customHeight="1" x14ac:dyDescent="0.15">
      <c r="A53" s="49" t="s">
        <v>686</v>
      </c>
      <c r="B53" s="50"/>
      <c r="C53" s="51" t="s">
        <v>300</v>
      </c>
      <c r="D53" s="52" t="s">
        <v>83</v>
      </c>
      <c r="E53" s="63"/>
      <c r="F53" s="55">
        <v>4</v>
      </c>
      <c r="G53" s="55"/>
      <c r="H53" s="55">
        <v>2</v>
      </c>
      <c r="I53" s="56"/>
      <c r="J53" s="53"/>
      <c r="K53" s="57"/>
      <c r="L53" s="57"/>
      <c r="M53" s="58">
        <f t="shared" si="5"/>
        <v>0</v>
      </c>
      <c r="N53" s="48"/>
    </row>
    <row r="54" spans="1:14" ht="26.25" customHeight="1" x14ac:dyDescent="0.15">
      <c r="A54" s="49" t="s">
        <v>687</v>
      </c>
      <c r="B54" s="50"/>
      <c r="C54" s="51" t="s">
        <v>304</v>
      </c>
      <c r="D54" s="52" t="s">
        <v>83</v>
      </c>
      <c r="E54" s="63"/>
      <c r="F54" s="55">
        <v>7</v>
      </c>
      <c r="G54" s="55"/>
      <c r="H54" s="55">
        <v>2</v>
      </c>
      <c r="I54" s="56"/>
      <c r="J54" s="53"/>
      <c r="K54" s="57"/>
      <c r="L54" s="57"/>
      <c r="M54" s="58">
        <f t="shared" si="5"/>
        <v>0</v>
      </c>
      <c r="N54" s="48"/>
    </row>
    <row r="55" spans="1:14" ht="26.25" customHeight="1" x14ac:dyDescent="0.15">
      <c r="A55" s="49" t="s">
        <v>688</v>
      </c>
      <c r="B55" s="50"/>
      <c r="C55" s="51" t="s">
        <v>306</v>
      </c>
      <c r="D55" s="44"/>
      <c r="E55" s="45"/>
      <c r="F55" s="46"/>
      <c r="G55" s="46"/>
      <c r="H55" s="46"/>
      <c r="I55" s="46"/>
      <c r="J55" s="45"/>
      <c r="K55" s="45"/>
      <c r="L55" s="45"/>
      <c r="M55" s="47"/>
      <c r="N55" s="48"/>
    </row>
    <row r="56" spans="1:14" ht="22.5" customHeight="1" x14ac:dyDescent="0.15">
      <c r="A56" s="49" t="s">
        <v>689</v>
      </c>
      <c r="B56" s="50"/>
      <c r="C56" s="66" t="s">
        <v>690</v>
      </c>
      <c r="D56" s="52" t="s">
        <v>83</v>
      </c>
      <c r="E56" s="63"/>
      <c r="F56" s="55">
        <v>1</v>
      </c>
      <c r="G56" s="55"/>
      <c r="H56" s="55">
        <v>2</v>
      </c>
      <c r="I56" s="56"/>
      <c r="J56" s="53"/>
      <c r="K56" s="57"/>
      <c r="L56" s="57"/>
      <c r="M56" s="58">
        <f>IF(ISNUMBER($K56),IF(ISNUMBER($G56),ROUND($K56*$G56,2),ROUND($K56*$F56,2)),IF(ISNUMBER($G56),ROUND($I56*$G56,2),ROUND($I56*$F56,2)))</f>
        <v>0</v>
      </c>
      <c r="N56" s="48"/>
    </row>
    <row r="57" spans="1:14" ht="45" customHeight="1" x14ac:dyDescent="0.15">
      <c r="A57" s="102" t="s">
        <v>622</v>
      </c>
      <c r="B57" s="103"/>
      <c r="C57" s="103"/>
      <c r="D57" s="103"/>
      <c r="E57" s="103"/>
      <c r="F57" s="103"/>
      <c r="G57" s="103"/>
      <c r="H57" s="103"/>
      <c r="I57" s="104"/>
      <c r="M57" s="64">
        <f>SUM(M$43:M$44)+M$46+SUM(M$48:M$54)+M$56</f>
        <v>0</v>
      </c>
      <c r="N57" s="65"/>
    </row>
    <row r="58" spans="1:14" ht="37.5" customHeight="1" x14ac:dyDescent="0.15">
      <c r="A58" s="49" t="s">
        <v>691</v>
      </c>
      <c r="B58" s="50"/>
      <c r="C58" s="51" t="s">
        <v>390</v>
      </c>
      <c r="D58" s="44"/>
      <c r="E58" s="45"/>
      <c r="F58" s="46"/>
      <c r="G58" s="46"/>
      <c r="H58" s="46"/>
      <c r="I58" s="46"/>
      <c r="J58" s="45"/>
      <c r="K58" s="45"/>
      <c r="L58" s="45"/>
      <c r="M58" s="47"/>
      <c r="N58" s="48"/>
    </row>
    <row r="59" spans="1:14" ht="26.25" customHeight="1" x14ac:dyDescent="0.15">
      <c r="A59" s="49" t="s">
        <v>692</v>
      </c>
      <c r="B59" s="50"/>
      <c r="C59" s="51" t="s">
        <v>392</v>
      </c>
      <c r="D59" s="52" t="s">
        <v>63</v>
      </c>
      <c r="E59" s="61"/>
      <c r="F59" s="62">
        <v>19</v>
      </c>
      <c r="G59" s="62"/>
      <c r="H59" s="55">
        <v>2</v>
      </c>
      <c r="I59" s="56"/>
      <c r="J59" s="53"/>
      <c r="K59" s="57"/>
      <c r="L59" s="57"/>
      <c r="M59" s="58">
        <f t="shared" ref="M59:M63" si="6">IF(ISNUMBER($K59),IF(ISNUMBER($G59),ROUND($K59*$G59,2),ROUND($K59*$F59,2)),IF(ISNUMBER($G59),ROUND($I59*$G59,2),ROUND($I59*$F59,2)))</f>
        <v>0</v>
      </c>
      <c r="N59" s="48"/>
    </row>
    <row r="60" spans="1:14" ht="29.25" customHeight="1" x14ac:dyDescent="0.15">
      <c r="A60" s="49" t="s">
        <v>693</v>
      </c>
      <c r="B60" s="50"/>
      <c r="C60" s="51" t="s">
        <v>394</v>
      </c>
      <c r="D60" s="52" t="s">
        <v>63</v>
      </c>
      <c r="E60" s="61"/>
      <c r="F60" s="62">
        <v>144</v>
      </c>
      <c r="G60" s="62"/>
      <c r="H60" s="55">
        <v>2</v>
      </c>
      <c r="I60" s="56"/>
      <c r="J60" s="53"/>
      <c r="K60" s="57"/>
      <c r="L60" s="57"/>
      <c r="M60" s="58">
        <f t="shared" si="6"/>
        <v>0</v>
      </c>
      <c r="N60" s="48"/>
    </row>
    <row r="61" spans="1:14" ht="26.25" customHeight="1" x14ac:dyDescent="0.15">
      <c r="A61" s="49" t="s">
        <v>694</v>
      </c>
      <c r="B61" s="50"/>
      <c r="C61" s="51" t="s">
        <v>398</v>
      </c>
      <c r="D61" s="52" t="s">
        <v>63</v>
      </c>
      <c r="E61" s="61"/>
      <c r="F61" s="62">
        <v>29.12</v>
      </c>
      <c r="G61" s="62"/>
      <c r="H61" s="55">
        <v>2</v>
      </c>
      <c r="I61" s="56"/>
      <c r="J61" s="53"/>
      <c r="K61" s="57"/>
      <c r="L61" s="57"/>
      <c r="M61" s="58">
        <f t="shared" si="6"/>
        <v>0</v>
      </c>
      <c r="N61" s="48"/>
    </row>
    <row r="62" spans="1:14" ht="26.25" customHeight="1" x14ac:dyDescent="0.15">
      <c r="A62" s="49" t="s">
        <v>695</v>
      </c>
      <c r="B62" s="50"/>
      <c r="C62" s="51" t="s">
        <v>400</v>
      </c>
      <c r="D62" s="52" t="s">
        <v>63</v>
      </c>
      <c r="E62" s="61"/>
      <c r="F62" s="62">
        <v>4</v>
      </c>
      <c r="G62" s="62"/>
      <c r="H62" s="55">
        <v>2</v>
      </c>
      <c r="I62" s="56"/>
      <c r="J62" s="53"/>
      <c r="K62" s="57"/>
      <c r="L62" s="57"/>
      <c r="M62" s="58">
        <f t="shared" si="6"/>
        <v>0</v>
      </c>
      <c r="N62" s="48"/>
    </row>
    <row r="63" spans="1:14" ht="26.25" customHeight="1" x14ac:dyDescent="0.15">
      <c r="A63" s="49" t="s">
        <v>696</v>
      </c>
      <c r="B63" s="50"/>
      <c r="C63" s="51" t="s">
        <v>402</v>
      </c>
      <c r="D63" s="52" t="s">
        <v>68</v>
      </c>
      <c r="E63" s="61"/>
      <c r="F63" s="62">
        <v>2</v>
      </c>
      <c r="G63" s="62"/>
      <c r="H63" s="55">
        <v>2</v>
      </c>
      <c r="I63" s="56"/>
      <c r="J63" s="53"/>
      <c r="K63" s="57"/>
      <c r="L63" s="57"/>
      <c r="M63" s="58">
        <f t="shared" si="6"/>
        <v>0</v>
      </c>
      <c r="N63" s="48"/>
    </row>
    <row r="64" spans="1:14" ht="45" customHeight="1" x14ac:dyDescent="0.15">
      <c r="A64" s="102" t="s">
        <v>626</v>
      </c>
      <c r="B64" s="103"/>
      <c r="C64" s="103"/>
      <c r="D64" s="103"/>
      <c r="E64" s="103"/>
      <c r="F64" s="103"/>
      <c r="G64" s="103"/>
      <c r="H64" s="103"/>
      <c r="I64" s="104"/>
      <c r="M64" s="64">
        <f>SUM(M$59:M$63)</f>
        <v>0</v>
      </c>
      <c r="N64" s="65"/>
    </row>
    <row r="65" spans="1:14" ht="37.5" customHeight="1" x14ac:dyDescent="0.15">
      <c r="A65" s="49" t="s">
        <v>697</v>
      </c>
      <c r="B65" s="50"/>
      <c r="C65" s="51" t="s">
        <v>420</v>
      </c>
      <c r="D65" s="44"/>
      <c r="E65" s="45"/>
      <c r="F65" s="46"/>
      <c r="G65" s="46"/>
      <c r="H65" s="46"/>
      <c r="I65" s="46"/>
      <c r="J65" s="45"/>
      <c r="K65" s="45"/>
      <c r="L65" s="45"/>
      <c r="M65" s="47"/>
      <c r="N65" s="48"/>
    </row>
    <row r="66" spans="1:14" ht="29.25" customHeight="1" x14ac:dyDescent="0.15">
      <c r="A66" s="49" t="s">
        <v>698</v>
      </c>
      <c r="B66" s="50"/>
      <c r="C66" s="51" t="s">
        <v>424</v>
      </c>
      <c r="D66" s="52" t="s">
        <v>63</v>
      </c>
      <c r="E66" s="61"/>
      <c r="F66" s="62">
        <v>148</v>
      </c>
      <c r="G66" s="62"/>
      <c r="H66" s="55">
        <v>2</v>
      </c>
      <c r="I66" s="56"/>
      <c r="J66" s="53"/>
      <c r="K66" s="57"/>
      <c r="L66" s="57"/>
      <c r="M66" s="58">
        <f t="shared" ref="M66:M67" si="7">IF(ISNUMBER($K66),IF(ISNUMBER($G66),ROUND($K66*$G66,2),ROUND($K66*$F66,2)),IF(ISNUMBER($G66),ROUND($I66*$G66,2),ROUND($I66*$F66,2)))</f>
        <v>0</v>
      </c>
      <c r="N66" s="48"/>
    </row>
    <row r="67" spans="1:14" ht="29.25" customHeight="1" x14ac:dyDescent="0.15">
      <c r="A67" s="49" t="s">
        <v>699</v>
      </c>
      <c r="B67" s="50"/>
      <c r="C67" s="51" t="s">
        <v>426</v>
      </c>
      <c r="D67" s="52" t="s">
        <v>63</v>
      </c>
      <c r="E67" s="61"/>
      <c r="F67" s="62">
        <v>4</v>
      </c>
      <c r="G67" s="62"/>
      <c r="H67" s="55">
        <v>2</v>
      </c>
      <c r="I67" s="56"/>
      <c r="J67" s="53"/>
      <c r="K67" s="57"/>
      <c r="L67" s="57"/>
      <c r="M67" s="58">
        <f t="shared" si="7"/>
        <v>0</v>
      </c>
      <c r="N67" s="48"/>
    </row>
    <row r="68" spans="1:14" ht="45" customHeight="1" x14ac:dyDescent="0.15">
      <c r="A68" s="102" t="s">
        <v>629</v>
      </c>
      <c r="B68" s="103"/>
      <c r="C68" s="103"/>
      <c r="D68" s="103"/>
      <c r="E68" s="103"/>
      <c r="F68" s="103"/>
      <c r="G68" s="103"/>
      <c r="H68" s="103"/>
      <c r="I68" s="104"/>
      <c r="M68" s="64">
        <f>SUM(M$66:M$67)</f>
        <v>0</v>
      </c>
      <c r="N68" s="65"/>
    </row>
    <row r="69" spans="1:14" ht="15" customHeight="1" x14ac:dyDescent="0.15">
      <c r="A69" s="105" t="s">
        <v>700</v>
      </c>
      <c r="B69" s="106"/>
      <c r="C69" s="106"/>
      <c r="D69" s="106"/>
      <c r="E69" s="106"/>
      <c r="F69" s="106"/>
      <c r="G69" s="106"/>
      <c r="H69" s="106"/>
      <c r="I69" s="106"/>
      <c r="M69" s="67">
        <f>SUM(M$11:M$20)+SUM(M$22:M$24)+SUM(M$28:M$34)+SUM(M$36:M$39)+SUM(M$43:M$44)+M$46+SUM(M$48:M$54)+M$56+SUM(M$59:M$63)+SUM(M$66:M$67)</f>
        <v>0</v>
      </c>
      <c r="N69" s="68"/>
    </row>
    <row r="70" spans="1:14" ht="15" customHeight="1" x14ac:dyDescent="0.15">
      <c r="A70" s="107" t="s">
        <v>145</v>
      </c>
      <c r="B70" s="108"/>
      <c r="C70" s="108"/>
      <c r="D70" s="108"/>
      <c r="E70" s="108"/>
      <c r="F70" s="108"/>
      <c r="G70" s="108"/>
      <c r="H70" s="108"/>
      <c r="I70" s="108"/>
      <c r="M70" s="69">
        <f>(SUMIF($H$9:$H$68,2,$M$9:$M$68))*0.2</f>
        <v>0</v>
      </c>
      <c r="N70" s="68"/>
    </row>
    <row r="71" spans="1:14" ht="15" customHeight="1" x14ac:dyDescent="0.15">
      <c r="A71" s="109" t="s">
        <v>701</v>
      </c>
      <c r="B71" s="110"/>
      <c r="C71" s="110"/>
      <c r="D71" s="110"/>
      <c r="E71" s="110"/>
      <c r="F71" s="110"/>
      <c r="G71" s="110"/>
      <c r="H71" s="110"/>
      <c r="I71" s="110"/>
      <c r="M71" s="70">
        <f>SUM(M$69:M$70)</f>
        <v>0</v>
      </c>
      <c r="N71" s="68"/>
    </row>
  </sheetData>
  <mergeCells count="12">
    <mergeCell ref="A1:M2"/>
    <mergeCell ref="A3:M4"/>
    <mergeCell ref="A5:M5"/>
    <mergeCell ref="D7:M7"/>
    <mergeCell ref="A25:I25"/>
    <mergeCell ref="A70:I70"/>
    <mergeCell ref="A71:I71"/>
    <mergeCell ref="A40:I40"/>
    <mergeCell ref="A57:I57"/>
    <mergeCell ref="A64:I64"/>
    <mergeCell ref="A68:I68"/>
    <mergeCell ref="A69:I69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71" evalError="1" twoDigitTextYear="1" numberStoredAsText="1" formula="1" formulaRange="1" unlockedFormula="1" emptyCellReference="1" listDataValidation="1" calculatedColumn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43"/>
  <sheetViews>
    <sheetView showZeros="0" workbookViewId="0">
      <pane ySplit="6" topLeftCell="A7" activePane="bottomLeft" state="frozen"/>
      <selection pane="bottomLeft" activeCell="M43" sqref="M43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702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703</v>
      </c>
      <c r="B9" s="42"/>
      <c r="C9" s="43" t="s">
        <v>704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705</v>
      </c>
      <c r="B10" s="50"/>
      <c r="C10" s="51" t="s">
        <v>590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9.25" customHeight="1" x14ac:dyDescent="0.15">
      <c r="A11" s="49" t="s">
        <v>706</v>
      </c>
      <c r="B11" s="50"/>
      <c r="C11" s="51" t="s">
        <v>54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ref="M11:M16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707</v>
      </c>
      <c r="B12" s="50"/>
      <c r="C12" s="51" t="s">
        <v>56</v>
      </c>
      <c r="D12" s="52" t="s">
        <v>48</v>
      </c>
      <c r="E12" s="53"/>
      <c r="F12" s="54">
        <v>1</v>
      </c>
      <c r="G12" s="54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708</v>
      </c>
      <c r="B13" s="50"/>
      <c r="C13" s="51" t="s">
        <v>58</v>
      </c>
      <c r="D13" s="52"/>
      <c r="E13" s="59"/>
      <c r="F13" s="60">
        <v>0</v>
      </c>
      <c r="G13" s="60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26.25" customHeight="1" x14ac:dyDescent="0.15">
      <c r="A14" s="49" t="s">
        <v>709</v>
      </c>
      <c r="B14" s="50"/>
      <c r="C14" s="51" t="s">
        <v>60</v>
      </c>
      <c r="D14" s="52"/>
      <c r="E14" s="59"/>
      <c r="F14" s="60">
        <v>0</v>
      </c>
      <c r="G14" s="60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26.25" customHeight="1" x14ac:dyDescent="0.15">
      <c r="A15" s="49" t="s">
        <v>710</v>
      </c>
      <c r="B15" s="50"/>
      <c r="C15" s="51" t="s">
        <v>62</v>
      </c>
      <c r="D15" s="52" t="s">
        <v>63</v>
      </c>
      <c r="E15" s="61"/>
      <c r="F15" s="62">
        <v>100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26.25" customHeight="1" x14ac:dyDescent="0.15">
      <c r="A16" s="49" t="s">
        <v>711</v>
      </c>
      <c r="B16" s="50"/>
      <c r="C16" s="51" t="s">
        <v>72</v>
      </c>
      <c r="D16" s="52" t="s">
        <v>63</v>
      </c>
      <c r="E16" s="61"/>
      <c r="F16" s="62">
        <v>100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45" customHeight="1" x14ac:dyDescent="0.15">
      <c r="A17" s="102" t="s">
        <v>600</v>
      </c>
      <c r="B17" s="103"/>
      <c r="C17" s="103"/>
      <c r="D17" s="103"/>
      <c r="E17" s="103"/>
      <c r="F17" s="103"/>
      <c r="G17" s="103"/>
      <c r="H17" s="103"/>
      <c r="I17" s="104"/>
      <c r="M17" s="64">
        <f>SUM(M$11:M$16)</f>
        <v>0</v>
      </c>
      <c r="N17" s="65"/>
    </row>
    <row r="18" spans="1:14" ht="37.5" customHeight="1" x14ac:dyDescent="0.15">
      <c r="A18" s="49" t="s">
        <v>712</v>
      </c>
      <c r="B18" s="50"/>
      <c r="C18" s="51" t="s">
        <v>158</v>
      </c>
      <c r="D18" s="44"/>
      <c r="E18" s="45"/>
      <c r="F18" s="46"/>
      <c r="G18" s="46"/>
      <c r="H18" s="46"/>
      <c r="I18" s="46"/>
      <c r="J18" s="45"/>
      <c r="K18" s="45"/>
      <c r="L18" s="45"/>
      <c r="M18" s="47"/>
      <c r="N18" s="48"/>
    </row>
    <row r="19" spans="1:14" ht="26.25" customHeight="1" x14ac:dyDescent="0.15">
      <c r="A19" s="49" t="s">
        <v>713</v>
      </c>
      <c r="B19" s="50"/>
      <c r="C19" s="51" t="s">
        <v>166</v>
      </c>
      <c r="D19" s="44"/>
      <c r="E19" s="45"/>
      <c r="F19" s="46"/>
      <c r="G19" s="46"/>
      <c r="H19" s="46"/>
      <c r="I19" s="46"/>
      <c r="J19" s="45"/>
      <c r="K19" s="45"/>
      <c r="L19" s="45"/>
      <c r="M19" s="47"/>
      <c r="N19" s="48"/>
    </row>
    <row r="20" spans="1:14" ht="22.5" customHeight="1" x14ac:dyDescent="0.15">
      <c r="A20" s="49" t="s">
        <v>714</v>
      </c>
      <c r="B20" s="50"/>
      <c r="C20" s="66" t="s">
        <v>188</v>
      </c>
      <c r="D20" s="52" t="s">
        <v>63</v>
      </c>
      <c r="E20" s="61"/>
      <c r="F20" s="62">
        <v>217.97</v>
      </c>
      <c r="G20" s="62"/>
      <c r="H20" s="55">
        <v>2</v>
      </c>
      <c r="I20" s="56"/>
      <c r="J20" s="53"/>
      <c r="K20" s="57"/>
      <c r="L20" s="57"/>
      <c r="M20" s="58">
        <f t="shared" ref="M20:M21" si="1">IF(ISNUMBER($K20),IF(ISNUMBER($G20),ROUND($K20*$G20,2),ROUND($K20*$F20,2)),IF(ISNUMBER($G20),ROUND($I20*$G20,2),ROUND($I20*$F20,2)))</f>
        <v>0</v>
      </c>
      <c r="N20" s="48"/>
    </row>
    <row r="21" spans="1:14" ht="22.5" customHeight="1" x14ac:dyDescent="0.15">
      <c r="A21" s="49" t="s">
        <v>715</v>
      </c>
      <c r="B21" s="50"/>
      <c r="C21" s="66" t="s">
        <v>190</v>
      </c>
      <c r="D21" s="52"/>
      <c r="E21" s="59"/>
      <c r="F21" s="60">
        <v>0</v>
      </c>
      <c r="G21" s="60"/>
      <c r="H21" s="55">
        <v>2</v>
      </c>
      <c r="I21" s="56"/>
      <c r="J21" s="53"/>
      <c r="K21" s="57"/>
      <c r="L21" s="57"/>
      <c r="M21" s="58">
        <f t="shared" si="1"/>
        <v>0</v>
      </c>
      <c r="N21" s="48"/>
    </row>
    <row r="22" spans="1:14" ht="26.25" customHeight="1" x14ac:dyDescent="0.15">
      <c r="A22" s="49" t="s">
        <v>716</v>
      </c>
      <c r="B22" s="50"/>
      <c r="C22" s="51" t="s">
        <v>195</v>
      </c>
      <c r="D22" s="44"/>
      <c r="E22" s="45"/>
      <c r="F22" s="46"/>
      <c r="G22" s="46"/>
      <c r="H22" s="46"/>
      <c r="I22" s="46"/>
      <c r="J22" s="45"/>
      <c r="K22" s="45"/>
      <c r="L22" s="45"/>
      <c r="M22" s="47"/>
      <c r="N22" s="48"/>
    </row>
    <row r="23" spans="1:14" ht="29.25" customHeight="1" x14ac:dyDescent="0.15">
      <c r="A23" s="49" t="s">
        <v>717</v>
      </c>
      <c r="B23" s="50"/>
      <c r="C23" s="66" t="s">
        <v>197</v>
      </c>
      <c r="D23" s="52" t="s">
        <v>48</v>
      </c>
      <c r="E23" s="53"/>
      <c r="F23" s="54">
        <v>1</v>
      </c>
      <c r="G23" s="54"/>
      <c r="H23" s="55">
        <v>2</v>
      </c>
      <c r="I23" s="56"/>
      <c r="J23" s="53"/>
      <c r="K23" s="57"/>
      <c r="L23" s="57"/>
      <c r="M23" s="58">
        <f t="shared" ref="M23:M27" si="2">IF(ISNUMBER($K23),IF(ISNUMBER($G23),ROUND($K23*$G23,2),ROUND($K23*$F23,2)),IF(ISNUMBER($G23),ROUND($I23*$G23,2),ROUND($I23*$F23,2)))</f>
        <v>0</v>
      </c>
      <c r="N23" s="48"/>
    </row>
    <row r="24" spans="1:14" ht="22.5" customHeight="1" x14ac:dyDescent="0.15">
      <c r="A24" s="49" t="s">
        <v>718</v>
      </c>
      <c r="B24" s="50"/>
      <c r="C24" s="66" t="s">
        <v>199</v>
      </c>
      <c r="D24" s="52" t="s">
        <v>63</v>
      </c>
      <c r="E24" s="61"/>
      <c r="F24" s="62">
        <v>220</v>
      </c>
      <c r="G24" s="62"/>
      <c r="H24" s="55">
        <v>2</v>
      </c>
      <c r="I24" s="56"/>
      <c r="J24" s="53"/>
      <c r="K24" s="57"/>
      <c r="L24" s="57"/>
      <c r="M24" s="58">
        <f t="shared" si="2"/>
        <v>0</v>
      </c>
      <c r="N24" s="48"/>
    </row>
    <row r="25" spans="1:14" ht="22.5" customHeight="1" x14ac:dyDescent="0.15">
      <c r="A25" s="49" t="s">
        <v>719</v>
      </c>
      <c r="B25" s="50"/>
      <c r="C25" s="66" t="s">
        <v>203</v>
      </c>
      <c r="D25" s="52" t="s">
        <v>63</v>
      </c>
      <c r="E25" s="61"/>
      <c r="F25" s="62">
        <v>40</v>
      </c>
      <c r="G25" s="62"/>
      <c r="H25" s="55">
        <v>2</v>
      </c>
      <c r="I25" s="56"/>
      <c r="J25" s="53"/>
      <c r="K25" s="57"/>
      <c r="L25" s="57"/>
      <c r="M25" s="58">
        <f t="shared" si="2"/>
        <v>0</v>
      </c>
      <c r="N25" s="48"/>
    </row>
    <row r="26" spans="1:14" ht="22.5" customHeight="1" x14ac:dyDescent="0.15">
      <c r="A26" s="49" t="s">
        <v>720</v>
      </c>
      <c r="B26" s="50"/>
      <c r="C26" s="66" t="s">
        <v>205</v>
      </c>
      <c r="D26" s="52" t="s">
        <v>48</v>
      </c>
      <c r="E26" s="53"/>
      <c r="F26" s="54">
        <v>1</v>
      </c>
      <c r="G26" s="54"/>
      <c r="H26" s="55">
        <v>2</v>
      </c>
      <c r="I26" s="56"/>
      <c r="J26" s="53"/>
      <c r="K26" s="57"/>
      <c r="L26" s="57"/>
      <c r="M26" s="58">
        <f t="shared" si="2"/>
        <v>0</v>
      </c>
      <c r="N26" s="48"/>
    </row>
    <row r="27" spans="1:14" ht="22.5" customHeight="1" x14ac:dyDescent="0.15">
      <c r="A27" s="49" t="s">
        <v>721</v>
      </c>
      <c r="B27" s="50"/>
      <c r="C27" s="66" t="s">
        <v>722</v>
      </c>
      <c r="D27" s="52" t="s">
        <v>63</v>
      </c>
      <c r="E27" s="61"/>
      <c r="F27" s="62">
        <v>8.1999999999999993</v>
      </c>
      <c r="G27" s="62"/>
      <c r="H27" s="55">
        <v>2</v>
      </c>
      <c r="I27" s="56"/>
      <c r="J27" s="53"/>
      <c r="K27" s="57"/>
      <c r="L27" s="57"/>
      <c r="M27" s="58">
        <f t="shared" si="2"/>
        <v>0</v>
      </c>
      <c r="N27" s="48"/>
    </row>
    <row r="28" spans="1:14" ht="45" customHeight="1" x14ac:dyDescent="0.15">
      <c r="A28" s="102" t="s">
        <v>614</v>
      </c>
      <c r="B28" s="103"/>
      <c r="C28" s="103"/>
      <c r="D28" s="103"/>
      <c r="E28" s="103"/>
      <c r="F28" s="103"/>
      <c r="G28" s="103"/>
      <c r="H28" s="103"/>
      <c r="I28" s="104"/>
      <c r="M28" s="64">
        <f>SUM(M$20:M$21)+SUM(M$23:M$27)</f>
        <v>0</v>
      </c>
      <c r="N28" s="65"/>
    </row>
    <row r="29" spans="1:14" ht="37.5" customHeight="1" x14ac:dyDescent="0.15">
      <c r="A29" s="49" t="s">
        <v>723</v>
      </c>
      <c r="B29" s="50"/>
      <c r="C29" s="51" t="s">
        <v>616</v>
      </c>
      <c r="D29" s="44"/>
      <c r="E29" s="45"/>
      <c r="F29" s="46"/>
      <c r="G29" s="46"/>
      <c r="H29" s="46"/>
      <c r="I29" s="46"/>
      <c r="J29" s="45"/>
      <c r="K29" s="45"/>
      <c r="L29" s="45"/>
      <c r="M29" s="47"/>
      <c r="N29" s="48"/>
    </row>
    <row r="30" spans="1:14" ht="26.25" customHeight="1" x14ac:dyDescent="0.15">
      <c r="A30" s="49" t="s">
        <v>724</v>
      </c>
      <c r="B30" s="50"/>
      <c r="C30" s="51" t="s">
        <v>294</v>
      </c>
      <c r="D30" s="52" t="s">
        <v>63</v>
      </c>
      <c r="E30" s="61"/>
      <c r="F30" s="62">
        <v>64.08</v>
      </c>
      <c r="G30" s="62"/>
      <c r="H30" s="55">
        <v>2</v>
      </c>
      <c r="I30" s="56"/>
      <c r="J30" s="53"/>
      <c r="K30" s="57"/>
      <c r="L30" s="57"/>
      <c r="M30" s="58">
        <f t="shared" ref="M30:M32" si="3">IF(ISNUMBER($K30),IF(ISNUMBER($G30),ROUND($K30*$G30,2),ROUND($K30*$F30,2)),IF(ISNUMBER($G30),ROUND($I30*$G30,2),ROUND($I30*$F30,2)))</f>
        <v>0</v>
      </c>
      <c r="N30" s="48"/>
    </row>
    <row r="31" spans="1:14" ht="26.25" customHeight="1" x14ac:dyDescent="0.15">
      <c r="A31" s="49" t="s">
        <v>725</v>
      </c>
      <c r="B31" s="50"/>
      <c r="C31" s="51" t="s">
        <v>300</v>
      </c>
      <c r="D31" s="52" t="s">
        <v>83</v>
      </c>
      <c r="E31" s="63"/>
      <c r="F31" s="55">
        <v>4</v>
      </c>
      <c r="G31" s="55"/>
      <c r="H31" s="55">
        <v>2</v>
      </c>
      <c r="I31" s="56"/>
      <c r="J31" s="53"/>
      <c r="K31" s="57"/>
      <c r="L31" s="57"/>
      <c r="M31" s="58">
        <f t="shared" si="3"/>
        <v>0</v>
      </c>
      <c r="N31" s="48"/>
    </row>
    <row r="32" spans="1:14" ht="26.25" customHeight="1" x14ac:dyDescent="0.15">
      <c r="A32" s="49" t="s">
        <v>726</v>
      </c>
      <c r="B32" s="50"/>
      <c r="C32" s="51" t="s">
        <v>727</v>
      </c>
      <c r="D32" s="52" t="s">
        <v>83</v>
      </c>
      <c r="E32" s="63"/>
      <c r="F32" s="55">
        <v>6</v>
      </c>
      <c r="G32" s="55"/>
      <c r="H32" s="55">
        <v>2</v>
      </c>
      <c r="I32" s="56"/>
      <c r="J32" s="53"/>
      <c r="K32" s="57"/>
      <c r="L32" s="57"/>
      <c r="M32" s="58">
        <f t="shared" si="3"/>
        <v>0</v>
      </c>
      <c r="N32" s="48"/>
    </row>
    <row r="33" spans="1:14" ht="45" customHeight="1" x14ac:dyDescent="0.15">
      <c r="A33" s="102" t="s">
        <v>622</v>
      </c>
      <c r="B33" s="103"/>
      <c r="C33" s="103"/>
      <c r="D33" s="103"/>
      <c r="E33" s="103"/>
      <c r="F33" s="103"/>
      <c r="G33" s="103"/>
      <c r="H33" s="103"/>
      <c r="I33" s="104"/>
      <c r="M33" s="64">
        <f>SUM(M$30:M$32)</f>
        <v>0</v>
      </c>
      <c r="N33" s="65"/>
    </row>
    <row r="34" spans="1:14" ht="37.5" customHeight="1" x14ac:dyDescent="0.15">
      <c r="A34" s="49" t="s">
        <v>728</v>
      </c>
      <c r="B34" s="50"/>
      <c r="C34" s="51" t="s">
        <v>390</v>
      </c>
      <c r="D34" s="44"/>
      <c r="E34" s="45"/>
      <c r="F34" s="46"/>
      <c r="G34" s="46"/>
      <c r="H34" s="46"/>
      <c r="I34" s="46"/>
      <c r="J34" s="45"/>
      <c r="K34" s="45"/>
      <c r="L34" s="45"/>
      <c r="M34" s="47"/>
      <c r="N34" s="48"/>
    </row>
    <row r="35" spans="1:14" ht="26.25" customHeight="1" x14ac:dyDescent="0.15">
      <c r="A35" s="49" t="s">
        <v>729</v>
      </c>
      <c r="B35" s="50"/>
      <c r="C35" s="51" t="s">
        <v>392</v>
      </c>
      <c r="D35" s="52" t="s">
        <v>63</v>
      </c>
      <c r="E35" s="61"/>
      <c r="F35" s="62">
        <v>100</v>
      </c>
      <c r="G35" s="62"/>
      <c r="H35" s="55">
        <v>2</v>
      </c>
      <c r="I35" s="56"/>
      <c r="J35" s="53"/>
      <c r="K35" s="57"/>
      <c r="L35" s="57"/>
      <c r="M35" s="58">
        <f t="shared" ref="M35:M36" si="4">IF(ISNUMBER($K35),IF(ISNUMBER($G35),ROUND($K35*$G35,2),ROUND($K35*$F35,2)),IF(ISNUMBER($G35),ROUND($I35*$G35,2),ROUND($I35*$F35,2)))</f>
        <v>0</v>
      </c>
      <c r="N35" s="48"/>
    </row>
    <row r="36" spans="1:14" ht="29.25" customHeight="1" x14ac:dyDescent="0.15">
      <c r="A36" s="49" t="s">
        <v>730</v>
      </c>
      <c r="B36" s="50"/>
      <c r="C36" s="51" t="s">
        <v>394</v>
      </c>
      <c r="D36" s="52" t="s">
        <v>63</v>
      </c>
      <c r="E36" s="61"/>
      <c r="F36" s="62">
        <v>100</v>
      </c>
      <c r="G36" s="62"/>
      <c r="H36" s="55">
        <v>2</v>
      </c>
      <c r="I36" s="56"/>
      <c r="J36" s="53"/>
      <c r="K36" s="57"/>
      <c r="L36" s="57"/>
      <c r="M36" s="58">
        <f t="shared" si="4"/>
        <v>0</v>
      </c>
      <c r="N36" s="48"/>
    </row>
    <row r="37" spans="1:14" ht="45" customHeight="1" x14ac:dyDescent="0.15">
      <c r="A37" s="102" t="s">
        <v>626</v>
      </c>
      <c r="B37" s="103"/>
      <c r="C37" s="103"/>
      <c r="D37" s="103"/>
      <c r="E37" s="103"/>
      <c r="F37" s="103"/>
      <c r="G37" s="103"/>
      <c r="H37" s="103"/>
      <c r="I37" s="104"/>
      <c r="M37" s="64">
        <f>SUM(M$35:M$36)</f>
        <v>0</v>
      </c>
      <c r="N37" s="65"/>
    </row>
    <row r="38" spans="1:14" ht="37.5" customHeight="1" x14ac:dyDescent="0.15">
      <c r="A38" s="49" t="s">
        <v>731</v>
      </c>
      <c r="B38" s="50"/>
      <c r="C38" s="51" t="s">
        <v>420</v>
      </c>
      <c r="D38" s="44"/>
      <c r="E38" s="45"/>
      <c r="F38" s="46"/>
      <c r="G38" s="46"/>
      <c r="H38" s="46"/>
      <c r="I38" s="46"/>
      <c r="J38" s="45"/>
      <c r="K38" s="45"/>
      <c r="L38" s="45"/>
      <c r="M38" s="47"/>
      <c r="N38" s="48"/>
    </row>
    <row r="39" spans="1:14" ht="29.25" customHeight="1" x14ac:dyDescent="0.15">
      <c r="A39" s="49" t="s">
        <v>732</v>
      </c>
      <c r="B39" s="50"/>
      <c r="C39" s="51" t="s">
        <v>424</v>
      </c>
      <c r="D39" s="52" t="s">
        <v>63</v>
      </c>
      <c r="E39" s="61"/>
      <c r="F39" s="62">
        <v>100</v>
      </c>
      <c r="G39" s="62"/>
      <c r="H39" s="55">
        <v>2</v>
      </c>
      <c r="I39" s="56"/>
      <c r="J39" s="53"/>
      <c r="K39" s="57"/>
      <c r="L39" s="57"/>
      <c r="M39" s="58">
        <f>IF(ISNUMBER($K39),IF(ISNUMBER($G39),ROUND($K39*$G39,2),ROUND($K39*$F39,2)),IF(ISNUMBER($G39),ROUND($I39*$G39,2),ROUND($I39*$F39,2)))</f>
        <v>0</v>
      </c>
      <c r="N39" s="48"/>
    </row>
    <row r="40" spans="1:14" ht="45" customHeight="1" x14ac:dyDescent="0.15">
      <c r="A40" s="102" t="s">
        <v>629</v>
      </c>
      <c r="B40" s="103"/>
      <c r="C40" s="103"/>
      <c r="D40" s="103"/>
      <c r="E40" s="103"/>
      <c r="F40" s="103"/>
      <c r="G40" s="103"/>
      <c r="H40" s="103"/>
      <c r="I40" s="104"/>
      <c r="M40" s="64">
        <f>M$39</f>
        <v>0</v>
      </c>
      <c r="N40" s="65"/>
    </row>
    <row r="41" spans="1:14" ht="15" customHeight="1" x14ac:dyDescent="0.15">
      <c r="A41" s="105" t="s">
        <v>733</v>
      </c>
      <c r="B41" s="106"/>
      <c r="C41" s="106"/>
      <c r="D41" s="106"/>
      <c r="E41" s="106"/>
      <c r="F41" s="106"/>
      <c r="G41" s="106"/>
      <c r="H41" s="106"/>
      <c r="I41" s="106"/>
      <c r="M41" s="67">
        <f>SUM(M$11:M$16)+SUM(M$20:M$21)+SUM(M$23:M$27)+SUM(M$30:M$32)+SUM(M$35:M$36)+M$39</f>
        <v>0</v>
      </c>
      <c r="N41" s="68"/>
    </row>
    <row r="42" spans="1:14" ht="15" customHeight="1" x14ac:dyDescent="0.15">
      <c r="A42" s="107" t="s">
        <v>145</v>
      </c>
      <c r="B42" s="108"/>
      <c r="C42" s="108"/>
      <c r="D42" s="108"/>
      <c r="E42" s="108"/>
      <c r="F42" s="108"/>
      <c r="G42" s="108"/>
      <c r="H42" s="108"/>
      <c r="I42" s="108"/>
      <c r="M42" s="69">
        <f>(SUMIF($H$9:$H$40,2,$M$9:$M$40))*0.2</f>
        <v>0</v>
      </c>
      <c r="N42" s="68"/>
    </row>
    <row r="43" spans="1:14" ht="15" customHeight="1" x14ac:dyDescent="0.15">
      <c r="A43" s="109" t="s">
        <v>734</v>
      </c>
      <c r="B43" s="110"/>
      <c r="C43" s="110"/>
      <c r="D43" s="110"/>
      <c r="E43" s="110"/>
      <c r="F43" s="110"/>
      <c r="G43" s="110"/>
      <c r="H43" s="110"/>
      <c r="I43" s="110"/>
      <c r="M43" s="70">
        <f>SUM(M$41:M$42)</f>
        <v>0</v>
      </c>
      <c r="N43" s="68"/>
    </row>
  </sheetData>
  <mergeCells count="12">
    <mergeCell ref="A1:M2"/>
    <mergeCell ref="A3:M4"/>
    <mergeCell ref="A5:M5"/>
    <mergeCell ref="D7:M7"/>
    <mergeCell ref="A17:I17"/>
    <mergeCell ref="A42:I42"/>
    <mergeCell ref="A43:I43"/>
    <mergeCell ref="A28:I28"/>
    <mergeCell ref="A33:I33"/>
    <mergeCell ref="A37:I37"/>
    <mergeCell ref="A40:I40"/>
    <mergeCell ref="A41:I4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43" evalError="1" twoDigitTextYear="1" numberStoredAsText="1" formula="1" formulaRange="1" unlockedFormula="1" emptyCellReference="1" listDataValidation="1" calculatedColumn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63"/>
  <sheetViews>
    <sheetView showZeros="0" workbookViewId="0">
      <pane ySplit="6" topLeftCell="A7" activePane="bottomLeft" state="frozen"/>
      <selection pane="bottomLeft" activeCell="M63" sqref="M63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735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736</v>
      </c>
      <c r="B9" s="42"/>
      <c r="C9" s="43" t="s">
        <v>737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738</v>
      </c>
      <c r="B10" s="50"/>
      <c r="C10" s="51" t="s">
        <v>641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9.25" customHeight="1" x14ac:dyDescent="0.15">
      <c r="A11" s="49" t="s">
        <v>739</v>
      </c>
      <c r="B11" s="50"/>
      <c r="C11" s="51" t="s">
        <v>54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ref="M11:M19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740</v>
      </c>
      <c r="B12" s="50"/>
      <c r="C12" s="51" t="s">
        <v>56</v>
      </c>
      <c r="D12" s="52" t="s">
        <v>48</v>
      </c>
      <c r="E12" s="53"/>
      <c r="F12" s="54">
        <v>1</v>
      </c>
      <c r="G12" s="54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741</v>
      </c>
      <c r="B13" s="50"/>
      <c r="C13" s="51" t="s">
        <v>58</v>
      </c>
      <c r="D13" s="52"/>
      <c r="E13" s="59"/>
      <c r="F13" s="60">
        <v>0</v>
      </c>
      <c r="G13" s="60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26.25" customHeight="1" x14ac:dyDescent="0.15">
      <c r="A14" s="49" t="s">
        <v>742</v>
      </c>
      <c r="B14" s="50"/>
      <c r="C14" s="51" t="s">
        <v>60</v>
      </c>
      <c r="D14" s="52"/>
      <c r="E14" s="59"/>
      <c r="F14" s="60">
        <v>0</v>
      </c>
      <c r="G14" s="60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26.25" customHeight="1" x14ac:dyDescent="0.15">
      <c r="A15" s="49" t="s">
        <v>743</v>
      </c>
      <c r="B15" s="50"/>
      <c r="C15" s="51" t="s">
        <v>65</v>
      </c>
      <c r="D15" s="52" t="s">
        <v>63</v>
      </c>
      <c r="E15" s="61"/>
      <c r="F15" s="62">
        <v>4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26.25" customHeight="1" x14ac:dyDescent="0.15">
      <c r="A16" s="49" t="s">
        <v>744</v>
      </c>
      <c r="B16" s="50"/>
      <c r="C16" s="51" t="s">
        <v>62</v>
      </c>
      <c r="D16" s="52" t="s">
        <v>63</v>
      </c>
      <c r="E16" s="61"/>
      <c r="F16" s="62">
        <v>39.5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26.25" customHeight="1" x14ac:dyDescent="0.15">
      <c r="A17" s="49" t="s">
        <v>745</v>
      </c>
      <c r="B17" s="50"/>
      <c r="C17" s="51" t="s">
        <v>72</v>
      </c>
      <c r="D17" s="52" t="s">
        <v>63</v>
      </c>
      <c r="E17" s="61"/>
      <c r="F17" s="62">
        <v>42</v>
      </c>
      <c r="G17" s="62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26.25" customHeight="1" x14ac:dyDescent="0.15">
      <c r="A18" s="49" t="s">
        <v>746</v>
      </c>
      <c r="B18" s="50"/>
      <c r="C18" s="51" t="s">
        <v>76</v>
      </c>
      <c r="D18" s="52" t="s">
        <v>63</v>
      </c>
      <c r="E18" s="61"/>
      <c r="F18" s="62">
        <v>76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42" customHeight="1" x14ac:dyDescent="0.15">
      <c r="A19" s="49" t="s">
        <v>747</v>
      </c>
      <c r="B19" s="50"/>
      <c r="C19" s="51" t="s">
        <v>80</v>
      </c>
      <c r="D19" s="52" t="s">
        <v>63</v>
      </c>
      <c r="E19" s="61"/>
      <c r="F19" s="62">
        <v>4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26.25" customHeight="1" x14ac:dyDescent="0.15">
      <c r="A20" s="49" t="s">
        <v>748</v>
      </c>
      <c r="B20" s="50"/>
      <c r="C20" s="51" t="s">
        <v>132</v>
      </c>
      <c r="D20" s="44"/>
      <c r="E20" s="45"/>
      <c r="F20" s="46"/>
      <c r="G20" s="46"/>
      <c r="H20" s="46"/>
      <c r="I20" s="46"/>
      <c r="J20" s="45"/>
      <c r="K20" s="45"/>
      <c r="L20" s="45"/>
      <c r="M20" s="47"/>
      <c r="N20" s="48"/>
    </row>
    <row r="21" spans="1:14" ht="22.5" customHeight="1" x14ac:dyDescent="0.15">
      <c r="A21" s="49" t="s">
        <v>749</v>
      </c>
      <c r="B21" s="50"/>
      <c r="C21" s="66" t="s">
        <v>134</v>
      </c>
      <c r="D21" s="52" t="s">
        <v>63</v>
      </c>
      <c r="E21" s="61"/>
      <c r="F21" s="62">
        <v>2.5</v>
      </c>
      <c r="G21" s="62"/>
      <c r="H21" s="55">
        <v>2</v>
      </c>
      <c r="I21" s="56"/>
      <c r="J21" s="53"/>
      <c r="K21" s="57"/>
      <c r="L21" s="57"/>
      <c r="M21" s="58">
        <f t="shared" ref="M21:M22" si="1">IF(ISNUMBER($K21),IF(ISNUMBER($G21),ROUND($K21*$G21,2),ROUND($K21*$F21,2)),IF(ISNUMBER($G21),ROUND($I21*$G21,2),ROUND($I21*$F21,2)))</f>
        <v>0</v>
      </c>
      <c r="N21" s="48"/>
    </row>
    <row r="22" spans="1:14" ht="22.5" customHeight="1" x14ac:dyDescent="0.15">
      <c r="A22" s="49" t="s">
        <v>750</v>
      </c>
      <c r="B22" s="50"/>
      <c r="C22" s="66" t="s">
        <v>136</v>
      </c>
      <c r="D22" s="52" t="s">
        <v>63</v>
      </c>
      <c r="E22" s="61"/>
      <c r="F22" s="62">
        <v>18.36</v>
      </c>
      <c r="G22" s="62"/>
      <c r="H22" s="55">
        <v>2</v>
      </c>
      <c r="I22" s="56"/>
      <c r="J22" s="53"/>
      <c r="K22" s="57"/>
      <c r="L22" s="57"/>
      <c r="M22" s="58">
        <f t="shared" si="1"/>
        <v>0</v>
      </c>
      <c r="N22" s="48"/>
    </row>
    <row r="23" spans="1:14" ht="45" customHeight="1" x14ac:dyDescent="0.15">
      <c r="A23" s="102" t="s">
        <v>656</v>
      </c>
      <c r="B23" s="103"/>
      <c r="C23" s="103"/>
      <c r="D23" s="103"/>
      <c r="E23" s="103"/>
      <c r="F23" s="103"/>
      <c r="G23" s="103"/>
      <c r="H23" s="103"/>
      <c r="I23" s="104"/>
      <c r="M23" s="64">
        <f>SUM(M$11:M$19)+SUM(M$21:M$22)</f>
        <v>0</v>
      </c>
      <c r="N23" s="65"/>
    </row>
    <row r="24" spans="1:14" ht="37.5" customHeight="1" x14ac:dyDescent="0.15">
      <c r="A24" s="49" t="s">
        <v>751</v>
      </c>
      <c r="B24" s="50"/>
      <c r="C24" s="51" t="s">
        <v>158</v>
      </c>
      <c r="D24" s="44"/>
      <c r="E24" s="45"/>
      <c r="F24" s="46"/>
      <c r="G24" s="46"/>
      <c r="H24" s="46"/>
      <c r="I24" s="46"/>
      <c r="J24" s="45"/>
      <c r="K24" s="45"/>
      <c r="L24" s="45"/>
      <c r="M24" s="47"/>
      <c r="N24" s="48"/>
    </row>
    <row r="25" spans="1:14" ht="26.25" customHeight="1" x14ac:dyDescent="0.15">
      <c r="A25" s="49" t="s">
        <v>752</v>
      </c>
      <c r="B25" s="50"/>
      <c r="C25" s="51" t="s">
        <v>166</v>
      </c>
      <c r="D25" s="44"/>
      <c r="E25" s="45"/>
      <c r="F25" s="46"/>
      <c r="G25" s="46"/>
      <c r="H25" s="46"/>
      <c r="I25" s="46"/>
      <c r="J25" s="45"/>
      <c r="K25" s="45"/>
      <c r="L25" s="45"/>
      <c r="M25" s="47"/>
      <c r="N25" s="48"/>
    </row>
    <row r="26" spans="1:14" ht="29.25" customHeight="1" x14ac:dyDescent="0.15">
      <c r="A26" s="49" t="s">
        <v>753</v>
      </c>
      <c r="B26" s="50"/>
      <c r="C26" s="66" t="s">
        <v>170</v>
      </c>
      <c r="D26" s="52" t="s">
        <v>63</v>
      </c>
      <c r="E26" s="61"/>
      <c r="F26" s="62">
        <v>4</v>
      </c>
      <c r="G26" s="62"/>
      <c r="H26" s="55">
        <v>2</v>
      </c>
      <c r="I26" s="56"/>
      <c r="J26" s="53"/>
      <c r="K26" s="57"/>
      <c r="L26" s="57"/>
      <c r="M26" s="58">
        <f t="shared" ref="M26:M31" si="2">IF(ISNUMBER($K26),IF(ISNUMBER($G26),ROUND($K26*$G26,2),ROUND($K26*$F26,2)),IF(ISNUMBER($G26),ROUND($I26*$G26,2),ROUND($I26*$F26,2)))</f>
        <v>0</v>
      </c>
      <c r="N26" s="48"/>
    </row>
    <row r="27" spans="1:14" ht="29.25" customHeight="1" x14ac:dyDescent="0.15">
      <c r="A27" s="49" t="s">
        <v>754</v>
      </c>
      <c r="B27" s="50"/>
      <c r="C27" s="66" t="s">
        <v>172</v>
      </c>
      <c r="D27" s="52" t="s">
        <v>63</v>
      </c>
      <c r="E27" s="61"/>
      <c r="F27" s="62">
        <v>22.8</v>
      </c>
      <c r="G27" s="62"/>
      <c r="H27" s="55">
        <v>2</v>
      </c>
      <c r="I27" s="56"/>
      <c r="J27" s="53"/>
      <c r="K27" s="57"/>
      <c r="L27" s="57"/>
      <c r="M27" s="58">
        <f t="shared" si="2"/>
        <v>0</v>
      </c>
      <c r="N27" s="48"/>
    </row>
    <row r="28" spans="1:14" ht="29.25" customHeight="1" x14ac:dyDescent="0.15">
      <c r="A28" s="49" t="s">
        <v>755</v>
      </c>
      <c r="B28" s="50"/>
      <c r="C28" s="66" t="s">
        <v>174</v>
      </c>
      <c r="D28" s="52" t="s">
        <v>63</v>
      </c>
      <c r="E28" s="61"/>
      <c r="F28" s="62">
        <v>43.5</v>
      </c>
      <c r="G28" s="62"/>
      <c r="H28" s="55">
        <v>2</v>
      </c>
      <c r="I28" s="56"/>
      <c r="J28" s="53"/>
      <c r="K28" s="57"/>
      <c r="L28" s="57"/>
      <c r="M28" s="58">
        <f t="shared" si="2"/>
        <v>0</v>
      </c>
      <c r="N28" s="48"/>
    </row>
    <row r="29" spans="1:14" ht="22.5" customHeight="1" x14ac:dyDescent="0.15">
      <c r="A29" s="49" t="s">
        <v>756</v>
      </c>
      <c r="B29" s="50"/>
      <c r="C29" s="66" t="s">
        <v>186</v>
      </c>
      <c r="D29" s="52" t="s">
        <v>68</v>
      </c>
      <c r="E29" s="61"/>
      <c r="F29" s="62">
        <v>4</v>
      </c>
      <c r="G29" s="62"/>
      <c r="H29" s="55">
        <v>2</v>
      </c>
      <c r="I29" s="56"/>
      <c r="J29" s="53"/>
      <c r="K29" s="57"/>
      <c r="L29" s="57"/>
      <c r="M29" s="58">
        <f t="shared" si="2"/>
        <v>0</v>
      </c>
      <c r="N29" s="48"/>
    </row>
    <row r="30" spans="1:14" ht="22.5" customHeight="1" x14ac:dyDescent="0.15">
      <c r="A30" s="49" t="s">
        <v>757</v>
      </c>
      <c r="B30" s="50"/>
      <c r="C30" s="66" t="s">
        <v>188</v>
      </c>
      <c r="D30" s="52" t="s">
        <v>63</v>
      </c>
      <c r="E30" s="61"/>
      <c r="F30" s="62">
        <v>15.6</v>
      </c>
      <c r="G30" s="62"/>
      <c r="H30" s="55">
        <v>2</v>
      </c>
      <c r="I30" s="56"/>
      <c r="J30" s="53"/>
      <c r="K30" s="57"/>
      <c r="L30" s="57"/>
      <c r="M30" s="58">
        <f t="shared" si="2"/>
        <v>0</v>
      </c>
      <c r="N30" s="48"/>
    </row>
    <row r="31" spans="1:14" ht="22.5" customHeight="1" x14ac:dyDescent="0.15">
      <c r="A31" s="49" t="s">
        <v>758</v>
      </c>
      <c r="B31" s="50"/>
      <c r="C31" s="66" t="s">
        <v>190</v>
      </c>
      <c r="D31" s="52"/>
      <c r="E31" s="59"/>
      <c r="F31" s="60">
        <v>0</v>
      </c>
      <c r="G31" s="60"/>
      <c r="H31" s="55">
        <v>2</v>
      </c>
      <c r="I31" s="56"/>
      <c r="J31" s="53"/>
      <c r="K31" s="57"/>
      <c r="L31" s="57"/>
      <c r="M31" s="58">
        <f t="shared" si="2"/>
        <v>0</v>
      </c>
      <c r="N31" s="48"/>
    </row>
    <row r="32" spans="1:14" ht="26.25" customHeight="1" x14ac:dyDescent="0.15">
      <c r="A32" s="49" t="s">
        <v>759</v>
      </c>
      <c r="B32" s="50"/>
      <c r="C32" s="51" t="s">
        <v>195</v>
      </c>
      <c r="D32" s="44"/>
      <c r="E32" s="45"/>
      <c r="F32" s="46"/>
      <c r="G32" s="46"/>
      <c r="H32" s="46"/>
      <c r="I32" s="46"/>
      <c r="J32" s="45"/>
      <c r="K32" s="45"/>
      <c r="L32" s="45"/>
      <c r="M32" s="47"/>
      <c r="N32" s="48"/>
    </row>
    <row r="33" spans="1:14" ht="29.25" customHeight="1" x14ac:dyDescent="0.15">
      <c r="A33" s="49" t="s">
        <v>760</v>
      </c>
      <c r="B33" s="50"/>
      <c r="C33" s="66" t="s">
        <v>197</v>
      </c>
      <c r="D33" s="52" t="s">
        <v>48</v>
      </c>
      <c r="E33" s="53"/>
      <c r="F33" s="54">
        <v>1</v>
      </c>
      <c r="G33" s="54"/>
      <c r="H33" s="55">
        <v>2</v>
      </c>
      <c r="I33" s="56"/>
      <c r="J33" s="53"/>
      <c r="K33" s="57"/>
      <c r="L33" s="57"/>
      <c r="M33" s="58">
        <f t="shared" ref="M33:M37" si="3">IF(ISNUMBER($K33),IF(ISNUMBER($G33),ROUND($K33*$G33,2),ROUND($K33*$F33,2)),IF(ISNUMBER($G33),ROUND($I33*$G33,2),ROUND($I33*$F33,2)))</f>
        <v>0</v>
      </c>
      <c r="N33" s="48"/>
    </row>
    <row r="34" spans="1:14" ht="22.5" customHeight="1" x14ac:dyDescent="0.15">
      <c r="A34" s="49" t="s">
        <v>761</v>
      </c>
      <c r="B34" s="50"/>
      <c r="C34" s="66" t="s">
        <v>199</v>
      </c>
      <c r="D34" s="52" t="s">
        <v>63</v>
      </c>
      <c r="E34" s="61"/>
      <c r="F34" s="62">
        <v>80.599999999999994</v>
      </c>
      <c r="G34" s="62"/>
      <c r="H34" s="55">
        <v>2</v>
      </c>
      <c r="I34" s="56"/>
      <c r="J34" s="53"/>
      <c r="K34" s="57"/>
      <c r="L34" s="57"/>
      <c r="M34" s="58">
        <f t="shared" si="3"/>
        <v>0</v>
      </c>
      <c r="N34" s="48"/>
    </row>
    <row r="35" spans="1:14" ht="22.5" customHeight="1" x14ac:dyDescent="0.15">
      <c r="A35" s="49" t="s">
        <v>762</v>
      </c>
      <c r="B35" s="50"/>
      <c r="C35" s="66" t="s">
        <v>763</v>
      </c>
      <c r="D35" s="52" t="s">
        <v>63</v>
      </c>
      <c r="E35" s="61"/>
      <c r="F35" s="62">
        <v>13</v>
      </c>
      <c r="G35" s="62"/>
      <c r="H35" s="55">
        <v>2</v>
      </c>
      <c r="I35" s="56"/>
      <c r="J35" s="53"/>
      <c r="K35" s="57"/>
      <c r="L35" s="57"/>
      <c r="M35" s="58">
        <f t="shared" si="3"/>
        <v>0</v>
      </c>
      <c r="N35" s="48"/>
    </row>
    <row r="36" spans="1:14" ht="22.5" customHeight="1" x14ac:dyDescent="0.15">
      <c r="A36" s="49" t="s">
        <v>764</v>
      </c>
      <c r="B36" s="50"/>
      <c r="C36" s="66" t="s">
        <v>203</v>
      </c>
      <c r="D36" s="52" t="s">
        <v>63</v>
      </c>
      <c r="E36" s="61"/>
      <c r="F36" s="62">
        <v>14.24</v>
      </c>
      <c r="G36" s="62"/>
      <c r="H36" s="55">
        <v>2</v>
      </c>
      <c r="I36" s="56"/>
      <c r="J36" s="53"/>
      <c r="K36" s="57"/>
      <c r="L36" s="57"/>
      <c r="M36" s="58">
        <f t="shared" si="3"/>
        <v>0</v>
      </c>
      <c r="N36" s="48"/>
    </row>
    <row r="37" spans="1:14" ht="22.5" customHeight="1" x14ac:dyDescent="0.15">
      <c r="A37" s="49" t="s">
        <v>765</v>
      </c>
      <c r="B37" s="50"/>
      <c r="C37" s="66" t="s">
        <v>205</v>
      </c>
      <c r="D37" s="52" t="s">
        <v>48</v>
      </c>
      <c r="E37" s="53"/>
      <c r="F37" s="54">
        <v>1</v>
      </c>
      <c r="G37" s="54"/>
      <c r="H37" s="55">
        <v>2</v>
      </c>
      <c r="I37" s="56"/>
      <c r="J37" s="53"/>
      <c r="K37" s="57"/>
      <c r="L37" s="57"/>
      <c r="M37" s="58">
        <f t="shared" si="3"/>
        <v>0</v>
      </c>
      <c r="N37" s="48"/>
    </row>
    <row r="38" spans="1:14" ht="45" customHeight="1" x14ac:dyDescent="0.15">
      <c r="A38" s="102" t="s">
        <v>614</v>
      </c>
      <c r="B38" s="103"/>
      <c r="C38" s="103"/>
      <c r="D38" s="103"/>
      <c r="E38" s="103"/>
      <c r="F38" s="103"/>
      <c r="G38" s="103"/>
      <c r="H38" s="103"/>
      <c r="I38" s="104"/>
      <c r="M38" s="64">
        <f>SUM(M$26:M$31)+SUM(M$33:M$37)</f>
        <v>0</v>
      </c>
      <c r="N38" s="65"/>
    </row>
    <row r="39" spans="1:14" ht="37.5" customHeight="1" x14ac:dyDescent="0.15">
      <c r="A39" s="49" t="s">
        <v>766</v>
      </c>
      <c r="B39" s="50"/>
      <c r="C39" s="51" t="s">
        <v>616</v>
      </c>
      <c r="D39" s="44"/>
      <c r="E39" s="45"/>
      <c r="F39" s="46"/>
      <c r="G39" s="46"/>
      <c r="H39" s="46"/>
      <c r="I39" s="46"/>
      <c r="J39" s="45"/>
      <c r="K39" s="45"/>
      <c r="L39" s="45"/>
      <c r="M39" s="47"/>
      <c r="N39" s="48"/>
    </row>
    <row r="40" spans="1:14" ht="26.25" customHeight="1" x14ac:dyDescent="0.15">
      <c r="A40" s="49" t="s">
        <v>767</v>
      </c>
      <c r="B40" s="50"/>
      <c r="C40" s="51" t="s">
        <v>246</v>
      </c>
      <c r="D40" s="44"/>
      <c r="E40" s="45"/>
      <c r="F40" s="46"/>
      <c r="G40" s="46"/>
      <c r="H40" s="46"/>
      <c r="I40" s="46"/>
      <c r="J40" s="45"/>
      <c r="K40" s="45"/>
      <c r="L40" s="45"/>
      <c r="M40" s="47"/>
      <c r="N40" s="48"/>
    </row>
    <row r="41" spans="1:14" ht="22.5" customHeight="1" x14ac:dyDescent="0.15">
      <c r="A41" s="49" t="s">
        <v>768</v>
      </c>
      <c r="B41" s="50"/>
      <c r="C41" s="66" t="s">
        <v>250</v>
      </c>
      <c r="D41" s="52" t="s">
        <v>83</v>
      </c>
      <c r="E41" s="63"/>
      <c r="F41" s="55">
        <v>3</v>
      </c>
      <c r="G41" s="55"/>
      <c r="H41" s="55">
        <v>2</v>
      </c>
      <c r="I41" s="56"/>
      <c r="J41" s="53"/>
      <c r="K41" s="57"/>
      <c r="L41" s="57"/>
      <c r="M41" s="58">
        <f t="shared" ref="M41:M44" si="4">IF(ISNUMBER($K41),IF(ISNUMBER($G41),ROUND($K41*$G41,2),ROUND($K41*$F41,2)),IF(ISNUMBER($G41),ROUND($I41*$G41,2),ROUND($I41*$F41,2)))</f>
        <v>0</v>
      </c>
      <c r="N41" s="48"/>
    </row>
    <row r="42" spans="1:14" ht="26.25" customHeight="1" x14ac:dyDescent="0.15">
      <c r="A42" s="49" t="s">
        <v>769</v>
      </c>
      <c r="B42" s="50"/>
      <c r="C42" s="51" t="s">
        <v>770</v>
      </c>
      <c r="D42" s="52" t="s">
        <v>48</v>
      </c>
      <c r="E42" s="53"/>
      <c r="F42" s="54">
        <v>1</v>
      </c>
      <c r="G42" s="54"/>
      <c r="H42" s="55">
        <v>2</v>
      </c>
      <c r="I42" s="56"/>
      <c r="J42" s="53"/>
      <c r="K42" s="57"/>
      <c r="L42" s="57"/>
      <c r="M42" s="58">
        <f t="shared" si="4"/>
        <v>0</v>
      </c>
      <c r="N42" s="48"/>
    </row>
    <row r="43" spans="1:14" ht="26.25" customHeight="1" x14ac:dyDescent="0.15">
      <c r="A43" s="49" t="s">
        <v>771</v>
      </c>
      <c r="B43" s="50"/>
      <c r="C43" s="51" t="s">
        <v>342</v>
      </c>
      <c r="D43" s="52" t="s">
        <v>48</v>
      </c>
      <c r="E43" s="53"/>
      <c r="F43" s="54">
        <v>1</v>
      </c>
      <c r="G43" s="54"/>
      <c r="H43" s="55">
        <v>2</v>
      </c>
      <c r="I43" s="56"/>
      <c r="J43" s="53"/>
      <c r="K43" s="57"/>
      <c r="L43" s="57"/>
      <c r="M43" s="58">
        <f t="shared" si="4"/>
        <v>0</v>
      </c>
      <c r="N43" s="48"/>
    </row>
    <row r="44" spans="1:14" ht="26.25" customHeight="1" x14ac:dyDescent="0.15">
      <c r="A44" s="49" t="s">
        <v>772</v>
      </c>
      <c r="B44" s="50"/>
      <c r="C44" s="51" t="s">
        <v>773</v>
      </c>
      <c r="D44" s="52" t="s">
        <v>48</v>
      </c>
      <c r="E44" s="53"/>
      <c r="F44" s="54">
        <v>1</v>
      </c>
      <c r="G44" s="54"/>
      <c r="H44" s="55">
        <v>2</v>
      </c>
      <c r="I44" s="56"/>
      <c r="J44" s="53"/>
      <c r="K44" s="57"/>
      <c r="L44" s="57"/>
      <c r="M44" s="58">
        <f t="shared" si="4"/>
        <v>0</v>
      </c>
      <c r="N44" s="48"/>
    </row>
    <row r="45" spans="1:14" ht="26.25" customHeight="1" x14ac:dyDescent="0.15">
      <c r="A45" s="49" t="s">
        <v>774</v>
      </c>
      <c r="B45" s="50"/>
      <c r="C45" s="51" t="s">
        <v>775</v>
      </c>
      <c r="D45" s="44"/>
      <c r="E45" s="45"/>
      <c r="F45" s="46"/>
      <c r="G45" s="46"/>
      <c r="H45" s="46"/>
      <c r="I45" s="46"/>
      <c r="J45" s="45"/>
      <c r="K45" s="45"/>
      <c r="L45" s="45"/>
      <c r="M45" s="47"/>
      <c r="N45" s="48"/>
    </row>
    <row r="46" spans="1:14" ht="22.5" customHeight="1" x14ac:dyDescent="0.15">
      <c r="A46" s="49" t="s">
        <v>776</v>
      </c>
      <c r="B46" s="50"/>
      <c r="C46" s="66" t="s">
        <v>777</v>
      </c>
      <c r="D46" s="52" t="s">
        <v>83</v>
      </c>
      <c r="E46" s="63"/>
      <c r="F46" s="55">
        <v>3</v>
      </c>
      <c r="G46" s="55"/>
      <c r="H46" s="55">
        <v>2</v>
      </c>
      <c r="I46" s="56"/>
      <c r="J46" s="53"/>
      <c r="K46" s="57"/>
      <c r="L46" s="57"/>
      <c r="M46" s="58">
        <f t="shared" ref="M46:M52" si="5">IF(ISNUMBER($K46),IF(ISNUMBER($G46),ROUND($K46*$G46,2),ROUND($K46*$F46,2)),IF(ISNUMBER($G46),ROUND($I46*$G46,2),ROUND($I46*$F46,2)))</f>
        <v>0</v>
      </c>
      <c r="N46" s="48"/>
    </row>
    <row r="47" spans="1:14" ht="22.5" customHeight="1" x14ac:dyDescent="0.15">
      <c r="A47" s="49" t="s">
        <v>778</v>
      </c>
      <c r="B47" s="50"/>
      <c r="C47" s="66" t="s">
        <v>779</v>
      </c>
      <c r="D47" s="52" t="s">
        <v>83</v>
      </c>
      <c r="E47" s="63"/>
      <c r="F47" s="55">
        <v>2</v>
      </c>
      <c r="G47" s="55"/>
      <c r="H47" s="55">
        <v>2</v>
      </c>
      <c r="I47" s="56"/>
      <c r="J47" s="53"/>
      <c r="K47" s="57"/>
      <c r="L47" s="57"/>
      <c r="M47" s="58">
        <f t="shared" si="5"/>
        <v>0</v>
      </c>
      <c r="N47" s="48"/>
    </row>
    <row r="48" spans="1:14" ht="22.5" customHeight="1" x14ac:dyDescent="0.15">
      <c r="A48" s="49" t="s">
        <v>780</v>
      </c>
      <c r="B48" s="50"/>
      <c r="C48" s="66" t="s">
        <v>781</v>
      </c>
      <c r="D48" s="52" t="s">
        <v>83</v>
      </c>
      <c r="E48" s="63"/>
      <c r="F48" s="55">
        <v>1</v>
      </c>
      <c r="G48" s="55"/>
      <c r="H48" s="55">
        <v>2</v>
      </c>
      <c r="I48" s="56"/>
      <c r="J48" s="53"/>
      <c r="K48" s="57"/>
      <c r="L48" s="57"/>
      <c r="M48" s="58">
        <f t="shared" si="5"/>
        <v>0</v>
      </c>
      <c r="N48" s="48"/>
    </row>
    <row r="49" spans="1:14" ht="22.5" customHeight="1" x14ac:dyDescent="0.15">
      <c r="A49" s="49" t="s">
        <v>782</v>
      </c>
      <c r="B49" s="50"/>
      <c r="C49" s="66" t="s">
        <v>783</v>
      </c>
      <c r="D49" s="52" t="s">
        <v>83</v>
      </c>
      <c r="E49" s="63"/>
      <c r="F49" s="55">
        <v>8</v>
      </c>
      <c r="G49" s="55"/>
      <c r="H49" s="55">
        <v>2</v>
      </c>
      <c r="I49" s="56"/>
      <c r="J49" s="53"/>
      <c r="K49" s="57"/>
      <c r="L49" s="57"/>
      <c r="M49" s="58">
        <f t="shared" si="5"/>
        <v>0</v>
      </c>
      <c r="N49" s="48"/>
    </row>
    <row r="50" spans="1:14" ht="22.5" customHeight="1" x14ac:dyDescent="0.15">
      <c r="A50" s="49" t="s">
        <v>784</v>
      </c>
      <c r="B50" s="50"/>
      <c r="C50" s="66" t="s">
        <v>785</v>
      </c>
      <c r="D50" s="52" t="s">
        <v>83</v>
      </c>
      <c r="E50" s="63"/>
      <c r="F50" s="55">
        <v>2</v>
      </c>
      <c r="G50" s="55"/>
      <c r="H50" s="55">
        <v>2</v>
      </c>
      <c r="I50" s="56"/>
      <c r="J50" s="53"/>
      <c r="K50" s="57"/>
      <c r="L50" s="57"/>
      <c r="M50" s="58">
        <f t="shared" si="5"/>
        <v>0</v>
      </c>
      <c r="N50" s="48"/>
    </row>
    <row r="51" spans="1:14" ht="26.25" customHeight="1" x14ac:dyDescent="0.15">
      <c r="A51" s="49" t="s">
        <v>786</v>
      </c>
      <c r="B51" s="50"/>
      <c r="C51" s="51" t="s">
        <v>296</v>
      </c>
      <c r="D51" s="52" t="s">
        <v>63</v>
      </c>
      <c r="E51" s="61"/>
      <c r="F51" s="62">
        <v>3.63</v>
      </c>
      <c r="G51" s="62"/>
      <c r="H51" s="55">
        <v>2</v>
      </c>
      <c r="I51" s="56"/>
      <c r="J51" s="53"/>
      <c r="K51" s="57"/>
      <c r="L51" s="57"/>
      <c r="M51" s="58">
        <f t="shared" si="5"/>
        <v>0</v>
      </c>
      <c r="N51" s="48"/>
    </row>
    <row r="52" spans="1:14" ht="26.25" customHeight="1" x14ac:dyDescent="0.15">
      <c r="A52" s="49" t="s">
        <v>787</v>
      </c>
      <c r="B52" s="50"/>
      <c r="C52" s="51" t="s">
        <v>324</v>
      </c>
      <c r="D52" s="52" t="s">
        <v>83</v>
      </c>
      <c r="E52" s="63"/>
      <c r="F52" s="55">
        <v>1</v>
      </c>
      <c r="G52" s="55"/>
      <c r="H52" s="55">
        <v>2</v>
      </c>
      <c r="I52" s="56"/>
      <c r="J52" s="53"/>
      <c r="K52" s="57"/>
      <c r="L52" s="57"/>
      <c r="M52" s="58">
        <f t="shared" si="5"/>
        <v>0</v>
      </c>
      <c r="N52" s="48"/>
    </row>
    <row r="53" spans="1:14" ht="45" customHeight="1" x14ac:dyDescent="0.15">
      <c r="A53" s="102" t="s">
        <v>622</v>
      </c>
      <c r="B53" s="103"/>
      <c r="C53" s="103"/>
      <c r="D53" s="103"/>
      <c r="E53" s="103"/>
      <c r="F53" s="103"/>
      <c r="G53" s="103"/>
      <c r="H53" s="103"/>
      <c r="I53" s="104"/>
      <c r="M53" s="64">
        <f>SUM(M$41:M$44)+SUM(M$46:M$52)</f>
        <v>0</v>
      </c>
      <c r="N53" s="65"/>
    </row>
    <row r="54" spans="1:14" ht="37.5" customHeight="1" x14ac:dyDescent="0.15">
      <c r="A54" s="49" t="s">
        <v>788</v>
      </c>
      <c r="B54" s="50"/>
      <c r="C54" s="51" t="s">
        <v>390</v>
      </c>
      <c r="D54" s="44"/>
      <c r="E54" s="45"/>
      <c r="F54" s="46"/>
      <c r="G54" s="46"/>
      <c r="H54" s="46"/>
      <c r="I54" s="46"/>
      <c r="J54" s="45"/>
      <c r="K54" s="45"/>
      <c r="L54" s="45"/>
      <c r="M54" s="47"/>
      <c r="N54" s="48"/>
    </row>
    <row r="55" spans="1:14" ht="26.25" customHeight="1" x14ac:dyDescent="0.15">
      <c r="A55" s="49" t="s">
        <v>789</v>
      </c>
      <c r="B55" s="50"/>
      <c r="C55" s="51" t="s">
        <v>392</v>
      </c>
      <c r="D55" s="52" t="s">
        <v>63</v>
      </c>
      <c r="E55" s="61"/>
      <c r="F55" s="62">
        <v>42</v>
      </c>
      <c r="G55" s="62"/>
      <c r="H55" s="55">
        <v>2</v>
      </c>
      <c r="I55" s="56"/>
      <c r="J55" s="53"/>
      <c r="K55" s="57"/>
      <c r="L55" s="57"/>
      <c r="M55" s="58">
        <f t="shared" ref="M55:M56" si="6">IF(ISNUMBER($K55),IF(ISNUMBER($G55),ROUND($K55*$G55,2),ROUND($K55*$F55,2)),IF(ISNUMBER($G55),ROUND($I55*$G55,2),ROUND($I55*$F55,2)))</f>
        <v>0</v>
      </c>
      <c r="N55" s="48"/>
    </row>
    <row r="56" spans="1:14" ht="29.25" customHeight="1" x14ac:dyDescent="0.15">
      <c r="A56" s="49" t="s">
        <v>790</v>
      </c>
      <c r="B56" s="50"/>
      <c r="C56" s="51" t="s">
        <v>394</v>
      </c>
      <c r="D56" s="52" t="s">
        <v>63</v>
      </c>
      <c r="E56" s="61"/>
      <c r="F56" s="62">
        <v>42</v>
      </c>
      <c r="G56" s="62"/>
      <c r="H56" s="55">
        <v>2</v>
      </c>
      <c r="I56" s="56"/>
      <c r="J56" s="53"/>
      <c r="K56" s="57"/>
      <c r="L56" s="57"/>
      <c r="M56" s="58">
        <f t="shared" si="6"/>
        <v>0</v>
      </c>
      <c r="N56" s="48"/>
    </row>
    <row r="57" spans="1:14" ht="45" customHeight="1" x14ac:dyDescent="0.15">
      <c r="A57" s="102" t="s">
        <v>626</v>
      </c>
      <c r="B57" s="103"/>
      <c r="C57" s="103"/>
      <c r="D57" s="103"/>
      <c r="E57" s="103"/>
      <c r="F57" s="103"/>
      <c r="G57" s="103"/>
      <c r="H57" s="103"/>
      <c r="I57" s="104"/>
      <c r="M57" s="64">
        <f>SUM(M$55:M$56)</f>
        <v>0</v>
      </c>
      <c r="N57" s="65"/>
    </row>
    <row r="58" spans="1:14" ht="37.5" customHeight="1" x14ac:dyDescent="0.15">
      <c r="A58" s="49" t="s">
        <v>791</v>
      </c>
      <c r="B58" s="50"/>
      <c r="C58" s="51" t="s">
        <v>420</v>
      </c>
      <c r="D58" s="44"/>
      <c r="E58" s="45"/>
      <c r="F58" s="46"/>
      <c r="G58" s="46"/>
      <c r="H58" s="46"/>
      <c r="I58" s="46"/>
      <c r="J58" s="45"/>
      <c r="K58" s="45"/>
      <c r="L58" s="45"/>
      <c r="M58" s="47"/>
      <c r="N58" s="48"/>
    </row>
    <row r="59" spans="1:14" ht="29.25" customHeight="1" x14ac:dyDescent="0.15">
      <c r="A59" s="49" t="s">
        <v>792</v>
      </c>
      <c r="B59" s="50"/>
      <c r="C59" s="51" t="s">
        <v>793</v>
      </c>
      <c r="D59" s="52" t="s">
        <v>63</v>
      </c>
      <c r="E59" s="61"/>
      <c r="F59" s="62">
        <v>42</v>
      </c>
      <c r="G59" s="62"/>
      <c r="H59" s="55">
        <v>2</v>
      </c>
      <c r="I59" s="56"/>
      <c r="J59" s="53"/>
      <c r="K59" s="57"/>
      <c r="L59" s="57"/>
      <c r="M59" s="58">
        <f>IF(ISNUMBER($K59),IF(ISNUMBER($G59),ROUND($K59*$G59,2),ROUND($K59*$F59,2)),IF(ISNUMBER($G59),ROUND($I59*$G59,2),ROUND($I59*$F59,2)))</f>
        <v>0</v>
      </c>
      <c r="N59" s="48"/>
    </row>
    <row r="60" spans="1:14" ht="45" customHeight="1" x14ac:dyDescent="0.15">
      <c r="A60" s="102" t="s">
        <v>629</v>
      </c>
      <c r="B60" s="103"/>
      <c r="C60" s="103"/>
      <c r="D60" s="103"/>
      <c r="E60" s="103"/>
      <c r="F60" s="103"/>
      <c r="G60" s="103"/>
      <c r="H60" s="103"/>
      <c r="I60" s="104"/>
      <c r="M60" s="64">
        <f>M$59</f>
        <v>0</v>
      </c>
      <c r="N60" s="65"/>
    </row>
    <row r="61" spans="1:14" ht="15" customHeight="1" x14ac:dyDescent="0.15">
      <c r="A61" s="105" t="s">
        <v>794</v>
      </c>
      <c r="B61" s="106"/>
      <c r="C61" s="106"/>
      <c r="D61" s="106"/>
      <c r="E61" s="106"/>
      <c r="F61" s="106"/>
      <c r="G61" s="106"/>
      <c r="H61" s="106"/>
      <c r="I61" s="106"/>
      <c r="M61" s="67">
        <f>SUM(M$11:M$19)+SUM(M$21:M$22)+SUM(M$26:M$31)+SUM(M$33:M$37)+SUM(M$41:M$44)+SUM(M$46:M$52)+SUM(M$55:M$56)+M$59</f>
        <v>0</v>
      </c>
      <c r="N61" s="68"/>
    </row>
    <row r="62" spans="1:14" ht="15" customHeight="1" x14ac:dyDescent="0.15">
      <c r="A62" s="107" t="s">
        <v>145</v>
      </c>
      <c r="B62" s="108"/>
      <c r="C62" s="108"/>
      <c r="D62" s="108"/>
      <c r="E62" s="108"/>
      <c r="F62" s="108"/>
      <c r="G62" s="108"/>
      <c r="H62" s="108"/>
      <c r="I62" s="108"/>
      <c r="M62" s="69">
        <f>(SUMIF($H$9:$H$60,2,$M$9:$M$60))*0.2</f>
        <v>0</v>
      </c>
      <c r="N62" s="68"/>
    </row>
    <row r="63" spans="1:14" ht="15" customHeight="1" x14ac:dyDescent="0.15">
      <c r="A63" s="109" t="s">
        <v>795</v>
      </c>
      <c r="B63" s="110"/>
      <c r="C63" s="110"/>
      <c r="D63" s="110"/>
      <c r="E63" s="110"/>
      <c r="F63" s="110"/>
      <c r="G63" s="110"/>
      <c r="H63" s="110"/>
      <c r="I63" s="110"/>
      <c r="M63" s="70">
        <f>SUM(M$61:M$62)</f>
        <v>0</v>
      </c>
      <c r="N63" s="68"/>
    </row>
  </sheetData>
  <mergeCells count="12">
    <mergeCell ref="A1:M2"/>
    <mergeCell ref="A3:M4"/>
    <mergeCell ref="A5:M5"/>
    <mergeCell ref="D7:M7"/>
    <mergeCell ref="A23:I23"/>
    <mergeCell ref="A62:I62"/>
    <mergeCell ref="A63:I63"/>
    <mergeCell ref="A38:I38"/>
    <mergeCell ref="A53:I53"/>
    <mergeCell ref="A57:I57"/>
    <mergeCell ref="A60:I60"/>
    <mergeCell ref="A61:I6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63" evalError="1" twoDigitTextYear="1" numberStoredAsText="1" formula="1" formulaRange="1" unlockedFormula="1" emptyCellReference="1" listDataValidation="1" calculatedColumn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31"/>
  <sheetViews>
    <sheetView showZeros="0" workbookViewId="0">
      <pane ySplit="6" topLeftCell="A7" activePane="bottomLeft" state="frozen"/>
      <selection pane="bottomLeft" activeCell="M31" sqref="M31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796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797</v>
      </c>
      <c r="B9" s="42"/>
      <c r="C9" s="43" t="s">
        <v>798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799</v>
      </c>
      <c r="B10" s="50"/>
      <c r="C10" s="51" t="s">
        <v>800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6.25" customHeight="1" x14ac:dyDescent="0.15">
      <c r="A11" s="49" t="s">
        <v>801</v>
      </c>
      <c r="B11" s="50"/>
      <c r="C11" s="51" t="s">
        <v>802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ref="M11:M13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803</v>
      </c>
      <c r="B12" s="50"/>
      <c r="C12" s="51" t="s">
        <v>804</v>
      </c>
      <c r="D12" s="52" t="s">
        <v>68</v>
      </c>
      <c r="E12" s="61"/>
      <c r="F12" s="62">
        <v>22</v>
      </c>
      <c r="G12" s="62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805</v>
      </c>
      <c r="B13" s="50"/>
      <c r="C13" s="51" t="s">
        <v>806</v>
      </c>
      <c r="D13" s="52" t="s">
        <v>68</v>
      </c>
      <c r="E13" s="61"/>
      <c r="F13" s="62">
        <v>13</v>
      </c>
      <c r="G13" s="62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45" customHeight="1" x14ac:dyDescent="0.15">
      <c r="A14" s="102" t="s">
        <v>807</v>
      </c>
      <c r="B14" s="103"/>
      <c r="C14" s="103"/>
      <c r="D14" s="103"/>
      <c r="E14" s="103"/>
      <c r="F14" s="103"/>
      <c r="G14" s="103"/>
      <c r="H14" s="103"/>
      <c r="I14" s="104"/>
      <c r="M14" s="64">
        <f>SUM(M$11:M$13)</f>
        <v>0</v>
      </c>
      <c r="N14" s="65"/>
    </row>
    <row r="15" spans="1:14" ht="37.5" customHeight="1" x14ac:dyDescent="0.15">
      <c r="A15" s="49" t="s">
        <v>808</v>
      </c>
      <c r="B15" s="50"/>
      <c r="C15" s="51" t="s">
        <v>809</v>
      </c>
      <c r="D15" s="44"/>
      <c r="E15" s="45"/>
      <c r="F15" s="46"/>
      <c r="G15" s="46"/>
      <c r="H15" s="46"/>
      <c r="I15" s="46"/>
      <c r="J15" s="45"/>
      <c r="K15" s="45"/>
      <c r="L15" s="45"/>
      <c r="M15" s="47"/>
      <c r="N15" s="48"/>
    </row>
    <row r="16" spans="1:14" ht="26.25" customHeight="1" x14ac:dyDescent="0.15">
      <c r="A16" s="49" t="s">
        <v>810</v>
      </c>
      <c r="B16" s="50"/>
      <c r="C16" s="51" t="s">
        <v>811</v>
      </c>
      <c r="D16" s="52" t="s">
        <v>63</v>
      </c>
      <c r="E16" s="61"/>
      <c r="F16" s="62">
        <v>60</v>
      </c>
      <c r="G16" s="62"/>
      <c r="H16" s="55">
        <v>2</v>
      </c>
      <c r="I16" s="56"/>
      <c r="J16" s="53"/>
      <c r="K16" s="57"/>
      <c r="L16" s="57"/>
      <c r="M16" s="58">
        <f t="shared" ref="M16:M19" si="1">IF(ISNUMBER($K16),IF(ISNUMBER($G16),ROUND($K16*$G16,2),ROUND($K16*$F16,2)),IF(ISNUMBER($G16),ROUND($I16*$G16,2),ROUND($I16*$F16,2)))</f>
        <v>0</v>
      </c>
      <c r="N16" s="48"/>
    </row>
    <row r="17" spans="1:14" ht="26.25" customHeight="1" x14ac:dyDescent="0.15">
      <c r="A17" s="49" t="s">
        <v>812</v>
      </c>
      <c r="B17" s="50"/>
      <c r="C17" s="51" t="s">
        <v>813</v>
      </c>
      <c r="D17" s="52" t="s">
        <v>48</v>
      </c>
      <c r="E17" s="53"/>
      <c r="F17" s="54">
        <v>1</v>
      </c>
      <c r="G17" s="54"/>
      <c r="H17" s="55">
        <v>2</v>
      </c>
      <c r="I17" s="56"/>
      <c r="J17" s="53"/>
      <c r="K17" s="57"/>
      <c r="L17" s="57"/>
      <c r="M17" s="58">
        <f t="shared" si="1"/>
        <v>0</v>
      </c>
      <c r="N17" s="48"/>
    </row>
    <row r="18" spans="1:14" ht="26.25" customHeight="1" x14ac:dyDescent="0.15">
      <c r="A18" s="49" t="s">
        <v>814</v>
      </c>
      <c r="B18" s="50"/>
      <c r="C18" s="51" t="s">
        <v>815</v>
      </c>
      <c r="D18" s="52" t="s">
        <v>68</v>
      </c>
      <c r="E18" s="61"/>
      <c r="F18" s="62">
        <v>13</v>
      </c>
      <c r="G18" s="62"/>
      <c r="H18" s="55">
        <v>2</v>
      </c>
      <c r="I18" s="56"/>
      <c r="J18" s="53"/>
      <c r="K18" s="57"/>
      <c r="L18" s="57"/>
      <c r="M18" s="58">
        <f t="shared" si="1"/>
        <v>0</v>
      </c>
      <c r="N18" s="48"/>
    </row>
    <row r="19" spans="1:14" ht="26.25" customHeight="1" x14ac:dyDescent="0.15">
      <c r="A19" s="49" t="s">
        <v>816</v>
      </c>
      <c r="B19" s="50"/>
      <c r="C19" s="51" t="s">
        <v>817</v>
      </c>
      <c r="D19" s="52" t="s">
        <v>83</v>
      </c>
      <c r="E19" s="63"/>
      <c r="F19" s="55">
        <v>4</v>
      </c>
      <c r="G19" s="55"/>
      <c r="H19" s="55">
        <v>2</v>
      </c>
      <c r="I19" s="56"/>
      <c r="J19" s="53"/>
      <c r="K19" s="57"/>
      <c r="L19" s="57"/>
      <c r="M19" s="58">
        <f t="shared" si="1"/>
        <v>0</v>
      </c>
      <c r="N19" s="48"/>
    </row>
    <row r="20" spans="1:14" ht="45" customHeight="1" x14ac:dyDescent="0.15">
      <c r="A20" s="102" t="s">
        <v>818</v>
      </c>
      <c r="B20" s="103"/>
      <c r="C20" s="103"/>
      <c r="D20" s="103"/>
      <c r="E20" s="103"/>
      <c r="F20" s="103"/>
      <c r="G20" s="103"/>
      <c r="H20" s="103"/>
      <c r="I20" s="104"/>
      <c r="M20" s="64">
        <f>SUM(M$16:M$19)</f>
        <v>0</v>
      </c>
      <c r="N20" s="65"/>
    </row>
    <row r="21" spans="1:14" ht="37.5" customHeight="1" x14ac:dyDescent="0.15">
      <c r="A21" s="49" t="s">
        <v>819</v>
      </c>
      <c r="B21" s="50"/>
      <c r="C21" s="51" t="s">
        <v>820</v>
      </c>
      <c r="D21" s="44"/>
      <c r="E21" s="45"/>
      <c r="F21" s="46"/>
      <c r="G21" s="46"/>
      <c r="H21" s="46"/>
      <c r="I21" s="46"/>
      <c r="J21" s="45"/>
      <c r="K21" s="45"/>
      <c r="L21" s="45"/>
      <c r="M21" s="47"/>
      <c r="N21" s="48"/>
    </row>
    <row r="22" spans="1:14" ht="26.25" customHeight="1" x14ac:dyDescent="0.15">
      <c r="A22" s="49" t="s">
        <v>821</v>
      </c>
      <c r="B22" s="50"/>
      <c r="C22" s="51" t="s">
        <v>822</v>
      </c>
      <c r="D22" s="52" t="s">
        <v>48</v>
      </c>
      <c r="E22" s="53"/>
      <c r="F22" s="54">
        <v>1</v>
      </c>
      <c r="G22" s="54"/>
      <c r="H22" s="55">
        <v>2</v>
      </c>
      <c r="I22" s="56"/>
      <c r="J22" s="53"/>
      <c r="K22" s="57"/>
      <c r="L22" s="57"/>
      <c r="M22" s="58">
        <f>IF(ISNUMBER($K22),IF(ISNUMBER($G22),ROUND($K22*$G22,2),ROUND($K22*$F22,2)),IF(ISNUMBER($G22),ROUND($I22*$G22,2),ROUND($I22*$F22,2)))</f>
        <v>0</v>
      </c>
      <c r="N22" s="48"/>
    </row>
    <row r="23" spans="1:14" ht="45" customHeight="1" x14ac:dyDescent="0.15">
      <c r="A23" s="102" t="s">
        <v>823</v>
      </c>
      <c r="B23" s="103"/>
      <c r="C23" s="103"/>
      <c r="D23" s="103"/>
      <c r="E23" s="103"/>
      <c r="F23" s="103"/>
      <c r="G23" s="103"/>
      <c r="H23" s="103"/>
      <c r="I23" s="104"/>
      <c r="M23" s="64">
        <f>M$22</f>
        <v>0</v>
      </c>
      <c r="N23" s="65"/>
    </row>
    <row r="24" spans="1:14" ht="37.5" customHeight="1" x14ac:dyDescent="0.15">
      <c r="A24" s="49" t="s">
        <v>824</v>
      </c>
      <c r="B24" s="50"/>
      <c r="C24" s="51" t="s">
        <v>825</v>
      </c>
      <c r="D24" s="44"/>
      <c r="E24" s="45"/>
      <c r="F24" s="46"/>
      <c r="G24" s="46"/>
      <c r="H24" s="46"/>
      <c r="I24" s="46"/>
      <c r="J24" s="45"/>
      <c r="K24" s="45"/>
      <c r="L24" s="45"/>
      <c r="M24" s="47"/>
      <c r="N24" s="48"/>
    </row>
    <row r="25" spans="1:14" ht="26.25" customHeight="1" x14ac:dyDescent="0.15">
      <c r="A25" s="49" t="s">
        <v>826</v>
      </c>
      <c r="B25" s="50"/>
      <c r="C25" s="51" t="s">
        <v>827</v>
      </c>
      <c r="D25" s="52" t="s">
        <v>83</v>
      </c>
      <c r="E25" s="63"/>
      <c r="F25" s="55">
        <v>6</v>
      </c>
      <c r="G25" s="55"/>
      <c r="H25" s="55">
        <v>2</v>
      </c>
      <c r="I25" s="56"/>
      <c r="J25" s="53"/>
      <c r="K25" s="57"/>
      <c r="L25" s="57"/>
      <c r="M25" s="58">
        <f t="shared" ref="M25:M27" si="2">IF(ISNUMBER($K25),IF(ISNUMBER($G25),ROUND($K25*$G25,2),ROUND($K25*$F25,2)),IF(ISNUMBER($G25),ROUND($I25*$G25,2),ROUND($I25*$F25,2)))</f>
        <v>0</v>
      </c>
      <c r="N25" s="48"/>
    </row>
    <row r="26" spans="1:14" ht="26.25" customHeight="1" x14ac:dyDescent="0.15">
      <c r="A26" s="49" t="s">
        <v>828</v>
      </c>
      <c r="B26" s="50"/>
      <c r="C26" s="51" t="s">
        <v>829</v>
      </c>
      <c r="D26" s="52" t="s">
        <v>83</v>
      </c>
      <c r="E26" s="63"/>
      <c r="F26" s="55">
        <v>1</v>
      </c>
      <c r="G26" s="55"/>
      <c r="H26" s="55">
        <v>2</v>
      </c>
      <c r="I26" s="56"/>
      <c r="J26" s="53"/>
      <c r="K26" s="57"/>
      <c r="L26" s="57"/>
      <c r="M26" s="58">
        <f t="shared" si="2"/>
        <v>0</v>
      </c>
      <c r="N26" s="48"/>
    </row>
    <row r="27" spans="1:14" ht="26.25" customHeight="1" x14ac:dyDescent="0.15">
      <c r="A27" s="49" t="s">
        <v>830</v>
      </c>
      <c r="B27" s="50"/>
      <c r="C27" s="51" t="s">
        <v>781</v>
      </c>
      <c r="D27" s="52" t="s">
        <v>83</v>
      </c>
      <c r="E27" s="63"/>
      <c r="F27" s="55">
        <v>4</v>
      </c>
      <c r="G27" s="55"/>
      <c r="H27" s="55">
        <v>2</v>
      </c>
      <c r="I27" s="56"/>
      <c r="J27" s="53"/>
      <c r="K27" s="57"/>
      <c r="L27" s="57"/>
      <c r="M27" s="58">
        <f t="shared" si="2"/>
        <v>0</v>
      </c>
      <c r="N27" s="48"/>
    </row>
    <row r="28" spans="1:14" ht="45" customHeight="1" x14ac:dyDescent="0.15">
      <c r="A28" s="102" t="s">
        <v>831</v>
      </c>
      <c r="B28" s="103"/>
      <c r="C28" s="103"/>
      <c r="D28" s="103"/>
      <c r="E28" s="103"/>
      <c r="F28" s="103"/>
      <c r="G28" s="103"/>
      <c r="H28" s="103"/>
      <c r="I28" s="104"/>
      <c r="M28" s="64">
        <f>SUM(M$25:M$27)</f>
        <v>0</v>
      </c>
      <c r="N28" s="65"/>
    </row>
    <row r="29" spans="1:14" ht="15" customHeight="1" x14ac:dyDescent="0.15">
      <c r="A29" s="105" t="s">
        <v>832</v>
      </c>
      <c r="B29" s="106"/>
      <c r="C29" s="106"/>
      <c r="D29" s="106"/>
      <c r="E29" s="106"/>
      <c r="F29" s="106"/>
      <c r="G29" s="106"/>
      <c r="H29" s="106"/>
      <c r="I29" s="106"/>
      <c r="M29" s="67">
        <f>SUM(M$11:M$13)+SUM(M$16:M$19)+M$22+SUM(M$25:M$27)</f>
        <v>0</v>
      </c>
      <c r="N29" s="68"/>
    </row>
    <row r="30" spans="1:14" ht="15" customHeight="1" x14ac:dyDescent="0.15">
      <c r="A30" s="107" t="s">
        <v>145</v>
      </c>
      <c r="B30" s="108"/>
      <c r="C30" s="108"/>
      <c r="D30" s="108"/>
      <c r="E30" s="108"/>
      <c r="F30" s="108"/>
      <c r="G30" s="108"/>
      <c r="H30" s="108"/>
      <c r="I30" s="108"/>
      <c r="M30" s="69">
        <f>(SUMIF($H$9:$H$28,2,$M$9:$M$28))*0.2</f>
        <v>0</v>
      </c>
      <c r="N30" s="68"/>
    </row>
    <row r="31" spans="1:14" ht="15" customHeight="1" x14ac:dyDescent="0.15">
      <c r="A31" s="109" t="s">
        <v>833</v>
      </c>
      <c r="B31" s="110"/>
      <c r="C31" s="110"/>
      <c r="D31" s="110"/>
      <c r="E31" s="110"/>
      <c r="F31" s="110"/>
      <c r="G31" s="110"/>
      <c r="H31" s="110"/>
      <c r="I31" s="110"/>
      <c r="M31" s="70">
        <f>SUM(M$29:M$30)</f>
        <v>0</v>
      </c>
      <c r="N31" s="68"/>
    </row>
  </sheetData>
  <mergeCells count="11">
    <mergeCell ref="A1:M2"/>
    <mergeCell ref="A3:M4"/>
    <mergeCell ref="A5:M5"/>
    <mergeCell ref="D7:M7"/>
    <mergeCell ref="A14:I14"/>
    <mergeCell ref="A31:I31"/>
    <mergeCell ref="A20:I20"/>
    <mergeCell ref="A23:I23"/>
    <mergeCell ref="A28:I28"/>
    <mergeCell ref="A29:I29"/>
    <mergeCell ref="A30:I30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31" evalError="1" twoDigitTextYear="1" numberStoredAsText="1" formula="1" formulaRange="1" unlockedFormula="1" emptyCellReference="1" listDataValidation="1" calculatedColumn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9"/>
  <sheetViews>
    <sheetView showZeros="0" tabSelected="1" workbookViewId="0">
      <pane ySplit="6" topLeftCell="A7" activePane="bottomLeft" state="frozen"/>
      <selection pane="bottomLeft" activeCell="F21" sqref="F21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796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5" customHeight="1" x14ac:dyDescent="0.15">
      <c r="A7" s="105" t="s">
        <v>834</v>
      </c>
      <c r="B7" s="106"/>
      <c r="C7" s="106"/>
      <c r="D7" s="106"/>
      <c r="E7" s="106"/>
      <c r="F7" s="106"/>
      <c r="G7" s="106"/>
      <c r="H7" s="106"/>
      <c r="I7" s="106"/>
      <c r="M7" s="67">
        <f>'02 DÉMOLITION, MAÇONNERIE, '!$M$59+'03 CHARPENTE METALLIQUE, SE'!$M$12+'04 PLATRERIE, PEINTURE'!$M$37+'05 MENUISERIES EXTERIEURES,'!$M$88+'06 PORTES AUTOMATIQUES'!$M$18+'07 REVÊTEMENTS DE SOLS SOUP'!$M$18+'08 RESINE DE SOL'!$M$12+'09 FAUX PLAFONDS'!$M$20+'10 SIGNALETIQUE'!$M$14+'11 VRD SUR RAMPE D_ACCES DE'!$M$39+'12 VRD ET GESTION DES EAUX '!$M$43+'13 RENOVATION COMPLETE DE L'!$M$53+'14 RENOVATION DE LA ZONE TE'!$M$69+'15 PSE 1 - REFECTION DES BO'!$M$41+'16 PSE 2 - REFECTION COMPLE'!$M$61+'17 PSE 3 - AMENAGEMENT DU P'!$M$29+'17 PSE 3 - AMENAGEMENT DU P'!$M$1</f>
        <v>0</v>
      </c>
      <c r="N7" s="68"/>
    </row>
    <row r="8" spans="1:14" ht="15" customHeight="1" x14ac:dyDescent="0.15">
      <c r="A8" s="107" t="s">
        <v>835</v>
      </c>
      <c r="B8" s="108"/>
      <c r="C8" s="108"/>
      <c r="D8" s="108"/>
      <c r="E8" s="108"/>
      <c r="F8" s="108"/>
      <c r="G8" s="108"/>
      <c r="H8" s="108"/>
      <c r="I8" s="108"/>
      <c r="M8" s="69">
        <f>'02 DÉMOLITION, MAÇONNERIE, '!$M$60+'03 CHARPENTE METALLIQUE, SE'!$M$13+'04 PLATRERIE, PEINTURE'!$M$38+'05 MENUISERIES EXTERIEURES,'!$M$89+'06 PORTES AUTOMATIQUES'!$M$19+'07 REVÊTEMENTS DE SOLS SOUP'!$M$19+'08 RESINE DE SOL'!$M$13+'09 FAUX PLAFONDS'!$M$21+'10 SIGNALETIQUE'!$M$15+'11 VRD SUR RAMPE D_ACCES DE'!$M$40+'12 VRD ET GESTION DES EAUX '!$M$44+'13 RENOVATION COMPLETE DE L'!$M$54+'14 RENOVATION DE LA ZONE TE'!$M$70+'15 PSE 1 - REFECTION DES BO'!$M$42+'16 PSE 2 - REFECTION COMPLE'!$M$62+'17 PSE 3 - AMENAGEMENT DU P'!$M$30</f>
        <v>0</v>
      </c>
      <c r="N8" s="68"/>
    </row>
    <row r="9" spans="1:14" ht="16.5" customHeight="1" x14ac:dyDescent="0.15">
      <c r="A9" s="109" t="s">
        <v>836</v>
      </c>
      <c r="B9" s="110"/>
      <c r="C9" s="110"/>
      <c r="D9" s="110"/>
      <c r="E9" s="110"/>
      <c r="F9" s="110"/>
      <c r="G9" s="110"/>
      <c r="H9" s="110"/>
      <c r="I9" s="110"/>
      <c r="M9" s="70">
        <f>SUM(M$7:M$8)</f>
        <v>0</v>
      </c>
      <c r="N9" s="68"/>
    </row>
  </sheetData>
  <mergeCells count="6">
    <mergeCell ref="A9:I9"/>
    <mergeCell ref="A1:M2"/>
    <mergeCell ref="A3:M4"/>
    <mergeCell ref="A5:M5"/>
    <mergeCell ref="A7:I7"/>
    <mergeCell ref="A8:I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M9" evalError="1" twoDigitTextYear="1" numberStoredAsText="1" formula="1" formulaRange="1" unlockedFormula="1" emptyCellReference="1" listDataValidation="1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1"/>
  <sheetViews>
    <sheetView showZeros="0" workbookViewId="0">
      <pane ySplit="6" topLeftCell="A7" activePane="bottomLeft" state="frozen"/>
      <selection pane="bottomLeft" activeCell="M61" sqref="M61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32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44</v>
      </c>
      <c r="B9" s="42"/>
      <c r="C9" s="43" t="s">
        <v>45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46</v>
      </c>
      <c r="B10" s="50"/>
      <c r="C10" s="51" t="s">
        <v>47</v>
      </c>
      <c r="D10" s="52" t="s">
        <v>48</v>
      </c>
      <c r="E10" s="53"/>
      <c r="F10" s="54">
        <v>1</v>
      </c>
      <c r="G10" s="54"/>
      <c r="H10" s="55">
        <v>2</v>
      </c>
      <c r="I10" s="56"/>
      <c r="J10" s="53"/>
      <c r="K10" s="57"/>
      <c r="L10" s="57"/>
      <c r="M10" s="58">
        <f t="shared" ref="M10:M31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49</v>
      </c>
      <c r="B11" s="50"/>
      <c r="C11" s="51" t="s">
        <v>50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37.5" customHeight="1" x14ac:dyDescent="0.15">
      <c r="A12" s="49" t="s">
        <v>51</v>
      </c>
      <c r="B12" s="50"/>
      <c r="C12" s="51" t="s">
        <v>52</v>
      </c>
      <c r="D12" s="52" t="s">
        <v>48</v>
      </c>
      <c r="E12" s="53"/>
      <c r="F12" s="54">
        <v>1</v>
      </c>
      <c r="G12" s="54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37.5" customHeight="1" x14ac:dyDescent="0.15">
      <c r="A13" s="49" t="s">
        <v>53</v>
      </c>
      <c r="B13" s="50"/>
      <c r="C13" s="51" t="s">
        <v>54</v>
      </c>
      <c r="D13" s="52" t="s">
        <v>48</v>
      </c>
      <c r="E13" s="53"/>
      <c r="F13" s="54">
        <v>1</v>
      </c>
      <c r="G13" s="54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37.5" customHeight="1" x14ac:dyDescent="0.15">
      <c r="A14" s="49" t="s">
        <v>55</v>
      </c>
      <c r="B14" s="50"/>
      <c r="C14" s="51" t="s">
        <v>56</v>
      </c>
      <c r="D14" s="52" t="s">
        <v>48</v>
      </c>
      <c r="E14" s="53"/>
      <c r="F14" s="54">
        <v>1</v>
      </c>
      <c r="G14" s="54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37.5" customHeight="1" x14ac:dyDescent="0.15">
      <c r="A15" s="49" t="s">
        <v>57</v>
      </c>
      <c r="B15" s="50"/>
      <c r="C15" s="51" t="s">
        <v>58</v>
      </c>
      <c r="D15" s="52"/>
      <c r="E15" s="59"/>
      <c r="F15" s="60">
        <v>0</v>
      </c>
      <c r="G15" s="60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37.5" customHeight="1" x14ac:dyDescent="0.15">
      <c r="A16" s="49" t="s">
        <v>59</v>
      </c>
      <c r="B16" s="50"/>
      <c r="C16" s="51" t="s">
        <v>60</v>
      </c>
      <c r="D16" s="52"/>
      <c r="E16" s="59"/>
      <c r="F16" s="60">
        <v>0</v>
      </c>
      <c r="G16" s="60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37.5" customHeight="1" x14ac:dyDescent="0.15">
      <c r="A17" s="49" t="s">
        <v>61</v>
      </c>
      <c r="B17" s="50"/>
      <c r="C17" s="51" t="s">
        <v>62</v>
      </c>
      <c r="D17" s="52" t="s">
        <v>63</v>
      </c>
      <c r="E17" s="61"/>
      <c r="F17" s="62">
        <v>1006.5</v>
      </c>
      <c r="G17" s="62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37.5" customHeight="1" x14ac:dyDescent="0.15">
      <c r="A18" s="49" t="s">
        <v>64</v>
      </c>
      <c r="B18" s="50"/>
      <c r="C18" s="51" t="s">
        <v>65</v>
      </c>
      <c r="D18" s="52" t="s">
        <v>63</v>
      </c>
      <c r="E18" s="61"/>
      <c r="F18" s="62">
        <v>14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37.5" customHeight="1" x14ac:dyDescent="0.15">
      <c r="A19" s="49" t="s">
        <v>66</v>
      </c>
      <c r="B19" s="50"/>
      <c r="C19" s="51" t="s">
        <v>67</v>
      </c>
      <c r="D19" s="52" t="s">
        <v>68</v>
      </c>
      <c r="E19" s="61"/>
      <c r="F19" s="62">
        <v>10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37.5" customHeight="1" x14ac:dyDescent="0.15">
      <c r="A20" s="49" t="s">
        <v>69</v>
      </c>
      <c r="B20" s="50"/>
      <c r="C20" s="51" t="s">
        <v>70</v>
      </c>
      <c r="D20" s="52" t="s">
        <v>63</v>
      </c>
      <c r="E20" s="61"/>
      <c r="F20" s="62">
        <v>20</v>
      </c>
      <c r="G20" s="62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37.5" customHeight="1" x14ac:dyDescent="0.15">
      <c r="A21" s="49" t="s">
        <v>71</v>
      </c>
      <c r="B21" s="50"/>
      <c r="C21" s="51" t="s">
        <v>72</v>
      </c>
      <c r="D21" s="52" t="s">
        <v>63</v>
      </c>
      <c r="E21" s="61"/>
      <c r="F21" s="62">
        <v>1885</v>
      </c>
      <c r="G21" s="62"/>
      <c r="H21" s="55">
        <v>2</v>
      </c>
      <c r="I21" s="56"/>
      <c r="J21" s="53"/>
      <c r="K21" s="57"/>
      <c r="L21" s="57"/>
      <c r="M21" s="58">
        <f t="shared" si="0"/>
        <v>0</v>
      </c>
      <c r="N21" s="48"/>
    </row>
    <row r="22" spans="1:14" ht="37.5" customHeight="1" x14ac:dyDescent="0.15">
      <c r="A22" s="49" t="s">
        <v>73</v>
      </c>
      <c r="B22" s="50"/>
      <c r="C22" s="51" t="s">
        <v>74</v>
      </c>
      <c r="D22" s="52" t="s">
        <v>48</v>
      </c>
      <c r="E22" s="53"/>
      <c r="F22" s="54">
        <v>1</v>
      </c>
      <c r="G22" s="54"/>
      <c r="H22" s="55">
        <v>2</v>
      </c>
      <c r="I22" s="56"/>
      <c r="J22" s="53"/>
      <c r="K22" s="57"/>
      <c r="L22" s="57"/>
      <c r="M22" s="58">
        <f t="shared" si="0"/>
        <v>0</v>
      </c>
      <c r="N22" s="48"/>
    </row>
    <row r="23" spans="1:14" ht="37.5" customHeight="1" x14ac:dyDescent="0.15">
      <c r="A23" s="49" t="s">
        <v>75</v>
      </c>
      <c r="B23" s="50"/>
      <c r="C23" s="51" t="s">
        <v>76</v>
      </c>
      <c r="D23" s="52" t="s">
        <v>63</v>
      </c>
      <c r="E23" s="61"/>
      <c r="F23" s="62">
        <v>1088</v>
      </c>
      <c r="G23" s="62"/>
      <c r="H23" s="55">
        <v>2</v>
      </c>
      <c r="I23" s="56"/>
      <c r="J23" s="53"/>
      <c r="K23" s="57"/>
      <c r="L23" s="57"/>
      <c r="M23" s="58">
        <f t="shared" si="0"/>
        <v>0</v>
      </c>
      <c r="N23" s="48"/>
    </row>
    <row r="24" spans="1:14" ht="37.5" customHeight="1" x14ac:dyDescent="0.15">
      <c r="A24" s="49" t="s">
        <v>77</v>
      </c>
      <c r="B24" s="50"/>
      <c r="C24" s="51" t="s">
        <v>78</v>
      </c>
      <c r="D24" s="52" t="s">
        <v>48</v>
      </c>
      <c r="E24" s="53"/>
      <c r="F24" s="54">
        <v>1</v>
      </c>
      <c r="G24" s="54"/>
      <c r="H24" s="55">
        <v>2</v>
      </c>
      <c r="I24" s="56"/>
      <c r="J24" s="53"/>
      <c r="K24" s="57"/>
      <c r="L24" s="57"/>
      <c r="M24" s="58">
        <f t="shared" si="0"/>
        <v>0</v>
      </c>
      <c r="N24" s="48"/>
    </row>
    <row r="25" spans="1:14" ht="46.5" customHeight="1" x14ac:dyDescent="0.15">
      <c r="A25" s="49" t="s">
        <v>79</v>
      </c>
      <c r="B25" s="50"/>
      <c r="C25" s="51" t="s">
        <v>80</v>
      </c>
      <c r="D25" s="52" t="s">
        <v>63</v>
      </c>
      <c r="E25" s="61"/>
      <c r="F25" s="62">
        <v>19</v>
      </c>
      <c r="G25" s="62"/>
      <c r="H25" s="55">
        <v>2</v>
      </c>
      <c r="I25" s="56"/>
      <c r="J25" s="53"/>
      <c r="K25" s="57"/>
      <c r="L25" s="57"/>
      <c r="M25" s="58">
        <f t="shared" si="0"/>
        <v>0</v>
      </c>
      <c r="N25" s="48"/>
    </row>
    <row r="26" spans="1:14" ht="37.5" customHeight="1" x14ac:dyDescent="0.15">
      <c r="A26" s="49" t="s">
        <v>81</v>
      </c>
      <c r="B26" s="50"/>
      <c r="C26" s="51" t="s">
        <v>82</v>
      </c>
      <c r="D26" s="52" t="s">
        <v>83</v>
      </c>
      <c r="E26" s="63"/>
      <c r="F26" s="55">
        <v>1</v>
      </c>
      <c r="G26" s="55"/>
      <c r="H26" s="55">
        <v>2</v>
      </c>
      <c r="I26" s="56"/>
      <c r="J26" s="53"/>
      <c r="K26" s="57"/>
      <c r="L26" s="57"/>
      <c r="M26" s="58">
        <f t="shared" si="0"/>
        <v>0</v>
      </c>
      <c r="N26" s="48"/>
    </row>
    <row r="27" spans="1:14" ht="37.5" customHeight="1" x14ac:dyDescent="0.15">
      <c r="A27" s="49" t="s">
        <v>84</v>
      </c>
      <c r="B27" s="50"/>
      <c r="C27" s="51" t="s">
        <v>85</v>
      </c>
      <c r="D27" s="52" t="s">
        <v>83</v>
      </c>
      <c r="E27" s="63"/>
      <c r="F27" s="55">
        <v>0</v>
      </c>
      <c r="G27" s="55"/>
      <c r="H27" s="55">
        <v>2</v>
      </c>
      <c r="I27" s="56"/>
      <c r="J27" s="53"/>
      <c r="K27" s="57"/>
      <c r="L27" s="57"/>
      <c r="M27" s="58">
        <f t="shared" si="0"/>
        <v>0</v>
      </c>
      <c r="N27" s="48"/>
    </row>
    <row r="28" spans="1:14" ht="26.25" customHeight="1" x14ac:dyDescent="0.15">
      <c r="A28" s="49" t="s">
        <v>86</v>
      </c>
      <c r="B28" s="50"/>
      <c r="C28" s="51" t="s">
        <v>87</v>
      </c>
      <c r="D28" s="52" t="s">
        <v>83</v>
      </c>
      <c r="E28" s="63"/>
      <c r="F28" s="55">
        <v>1</v>
      </c>
      <c r="G28" s="55"/>
      <c r="H28" s="55">
        <v>2</v>
      </c>
      <c r="I28" s="56"/>
      <c r="J28" s="53"/>
      <c r="K28" s="57"/>
      <c r="L28" s="57"/>
      <c r="M28" s="58">
        <f t="shared" si="0"/>
        <v>0</v>
      </c>
      <c r="N28" s="48"/>
    </row>
    <row r="29" spans="1:14" ht="26.25" customHeight="1" x14ac:dyDescent="0.15">
      <c r="A29" s="49" t="s">
        <v>88</v>
      </c>
      <c r="B29" s="50"/>
      <c r="C29" s="51" t="s">
        <v>89</v>
      </c>
      <c r="D29" s="52" t="s">
        <v>83</v>
      </c>
      <c r="E29" s="63"/>
      <c r="F29" s="55">
        <v>1</v>
      </c>
      <c r="G29" s="55"/>
      <c r="H29" s="55">
        <v>2</v>
      </c>
      <c r="I29" s="56"/>
      <c r="J29" s="53"/>
      <c r="K29" s="57"/>
      <c r="L29" s="57"/>
      <c r="M29" s="58">
        <f t="shared" si="0"/>
        <v>0</v>
      </c>
      <c r="N29" s="48"/>
    </row>
    <row r="30" spans="1:14" ht="26.25" customHeight="1" x14ac:dyDescent="0.15">
      <c r="A30" s="49" t="s">
        <v>90</v>
      </c>
      <c r="B30" s="50"/>
      <c r="C30" s="51" t="s">
        <v>91</v>
      </c>
      <c r="D30" s="52" t="s">
        <v>83</v>
      </c>
      <c r="E30" s="63"/>
      <c r="F30" s="55">
        <v>1</v>
      </c>
      <c r="G30" s="55"/>
      <c r="H30" s="55">
        <v>2</v>
      </c>
      <c r="I30" s="56"/>
      <c r="J30" s="53"/>
      <c r="K30" s="57"/>
      <c r="L30" s="57"/>
      <c r="M30" s="58">
        <f t="shared" si="0"/>
        <v>0</v>
      </c>
      <c r="N30" s="48"/>
    </row>
    <row r="31" spans="1:14" ht="26.25" customHeight="1" x14ac:dyDescent="0.15">
      <c r="A31" s="49" t="s">
        <v>92</v>
      </c>
      <c r="B31" s="50"/>
      <c r="C31" s="51" t="s">
        <v>91</v>
      </c>
      <c r="D31" s="52" t="s">
        <v>83</v>
      </c>
      <c r="E31" s="63"/>
      <c r="F31" s="55">
        <v>1</v>
      </c>
      <c r="G31" s="55"/>
      <c r="H31" s="55">
        <v>2</v>
      </c>
      <c r="I31" s="56"/>
      <c r="J31" s="53"/>
      <c r="K31" s="57"/>
      <c r="L31" s="57"/>
      <c r="M31" s="58">
        <f t="shared" si="0"/>
        <v>0</v>
      </c>
      <c r="N31" s="48"/>
    </row>
    <row r="32" spans="1:14" ht="45" customHeight="1" x14ac:dyDescent="0.15">
      <c r="A32" s="102" t="s">
        <v>93</v>
      </c>
      <c r="B32" s="103"/>
      <c r="C32" s="103"/>
      <c r="D32" s="103"/>
      <c r="E32" s="103"/>
      <c r="F32" s="103"/>
      <c r="G32" s="103"/>
      <c r="H32" s="103"/>
      <c r="I32" s="104"/>
      <c r="M32" s="64">
        <f>SUM(M$28:M$31)</f>
        <v>0</v>
      </c>
      <c r="N32" s="65"/>
    </row>
    <row r="33" spans="1:14" ht="37.5" customHeight="1" x14ac:dyDescent="0.15">
      <c r="A33" s="49" t="s">
        <v>94</v>
      </c>
      <c r="B33" s="50"/>
      <c r="C33" s="51" t="s">
        <v>95</v>
      </c>
      <c r="D33" s="52" t="s">
        <v>83</v>
      </c>
      <c r="E33" s="63"/>
      <c r="F33" s="55">
        <v>2</v>
      </c>
      <c r="G33" s="55"/>
      <c r="H33" s="55">
        <v>2</v>
      </c>
      <c r="I33" s="56"/>
      <c r="J33" s="53"/>
      <c r="K33" s="57"/>
      <c r="L33" s="57"/>
      <c r="M33" s="58">
        <f>IF(ISNUMBER($K33),IF(ISNUMBER($G33),ROUND($K33*$G33,2),ROUND($K33*$F33,2)),IF(ISNUMBER($G33),ROUND($I33*$G33,2),ROUND($I33*$F33,2)))</f>
        <v>0</v>
      </c>
      <c r="N33" s="48"/>
    </row>
    <row r="34" spans="1:14" ht="37.5" customHeight="1" x14ac:dyDescent="0.15">
      <c r="A34" s="49" t="s">
        <v>96</v>
      </c>
      <c r="B34" s="50"/>
      <c r="C34" s="51" t="s">
        <v>97</v>
      </c>
      <c r="D34" s="44"/>
      <c r="E34" s="45"/>
      <c r="F34" s="46"/>
      <c r="G34" s="46"/>
      <c r="H34" s="46"/>
      <c r="I34" s="46"/>
      <c r="J34" s="45"/>
      <c r="K34" s="45"/>
      <c r="L34" s="45"/>
      <c r="M34" s="47"/>
      <c r="N34" s="48"/>
    </row>
    <row r="35" spans="1:14" ht="26.25" customHeight="1" x14ac:dyDescent="0.15">
      <c r="A35" s="49" t="s">
        <v>98</v>
      </c>
      <c r="B35" s="50"/>
      <c r="C35" s="51" t="s">
        <v>99</v>
      </c>
      <c r="D35" s="44"/>
      <c r="E35" s="45"/>
      <c r="F35" s="46"/>
      <c r="G35" s="46"/>
      <c r="H35" s="46"/>
      <c r="I35" s="46"/>
      <c r="J35" s="45"/>
      <c r="K35" s="45"/>
      <c r="L35" s="45"/>
      <c r="M35" s="47"/>
      <c r="N35" s="48"/>
    </row>
    <row r="36" spans="1:14" ht="22.5" customHeight="1" x14ac:dyDescent="0.15">
      <c r="A36" s="49" t="s">
        <v>100</v>
      </c>
      <c r="B36" s="50"/>
      <c r="C36" s="66" t="s">
        <v>101</v>
      </c>
      <c r="D36" s="52" t="s">
        <v>83</v>
      </c>
      <c r="E36" s="63"/>
      <c r="F36" s="55">
        <v>2</v>
      </c>
      <c r="G36" s="55"/>
      <c r="H36" s="55">
        <v>2</v>
      </c>
      <c r="I36" s="56"/>
      <c r="J36" s="53"/>
      <c r="K36" s="57"/>
      <c r="L36" s="57"/>
      <c r="M36" s="58">
        <f t="shared" ref="M36:M43" si="1">IF(ISNUMBER($K36),IF(ISNUMBER($G36),ROUND($K36*$G36,2),ROUND($K36*$F36,2)),IF(ISNUMBER($G36),ROUND($I36*$G36,2),ROUND($I36*$F36,2)))</f>
        <v>0</v>
      </c>
      <c r="N36" s="48"/>
    </row>
    <row r="37" spans="1:14" ht="22.5" customHeight="1" x14ac:dyDescent="0.15">
      <c r="A37" s="49" t="s">
        <v>102</v>
      </c>
      <c r="B37" s="50"/>
      <c r="C37" s="66" t="s">
        <v>103</v>
      </c>
      <c r="D37" s="52" t="s">
        <v>83</v>
      </c>
      <c r="E37" s="63"/>
      <c r="F37" s="55">
        <v>4</v>
      </c>
      <c r="G37" s="55"/>
      <c r="H37" s="55">
        <v>2</v>
      </c>
      <c r="I37" s="56"/>
      <c r="J37" s="53"/>
      <c r="K37" s="57"/>
      <c r="L37" s="57"/>
      <c r="M37" s="58">
        <f t="shared" si="1"/>
        <v>0</v>
      </c>
      <c r="N37" s="48"/>
    </row>
    <row r="38" spans="1:14" ht="29.25" customHeight="1" x14ac:dyDescent="0.15">
      <c r="A38" s="49" t="s">
        <v>104</v>
      </c>
      <c r="B38" s="50"/>
      <c r="C38" s="66" t="s">
        <v>105</v>
      </c>
      <c r="D38" s="52" t="s">
        <v>83</v>
      </c>
      <c r="E38" s="63"/>
      <c r="F38" s="55">
        <v>2</v>
      </c>
      <c r="G38" s="55"/>
      <c r="H38" s="55">
        <v>2</v>
      </c>
      <c r="I38" s="56"/>
      <c r="J38" s="53"/>
      <c r="K38" s="57"/>
      <c r="L38" s="57"/>
      <c r="M38" s="58">
        <f t="shared" si="1"/>
        <v>0</v>
      </c>
      <c r="N38" s="48"/>
    </row>
    <row r="39" spans="1:14" ht="29.25" customHeight="1" x14ac:dyDescent="0.15">
      <c r="A39" s="49" t="s">
        <v>106</v>
      </c>
      <c r="B39" s="50"/>
      <c r="C39" s="66" t="s">
        <v>107</v>
      </c>
      <c r="D39" s="52" t="s">
        <v>83</v>
      </c>
      <c r="E39" s="63"/>
      <c r="F39" s="55">
        <v>1</v>
      </c>
      <c r="G39" s="55"/>
      <c r="H39" s="55">
        <v>2</v>
      </c>
      <c r="I39" s="56"/>
      <c r="J39" s="53"/>
      <c r="K39" s="57"/>
      <c r="L39" s="57"/>
      <c r="M39" s="58">
        <f t="shared" si="1"/>
        <v>0</v>
      </c>
      <c r="N39" s="48"/>
    </row>
    <row r="40" spans="1:14" ht="29.25" customHeight="1" x14ac:dyDescent="0.15">
      <c r="A40" s="49" t="s">
        <v>108</v>
      </c>
      <c r="B40" s="50"/>
      <c r="C40" s="66" t="s">
        <v>109</v>
      </c>
      <c r="D40" s="52" t="s">
        <v>83</v>
      </c>
      <c r="E40" s="63"/>
      <c r="F40" s="55">
        <v>1</v>
      </c>
      <c r="G40" s="55"/>
      <c r="H40" s="55">
        <v>2</v>
      </c>
      <c r="I40" s="56"/>
      <c r="J40" s="53"/>
      <c r="K40" s="57"/>
      <c r="L40" s="57"/>
      <c r="M40" s="58">
        <f t="shared" si="1"/>
        <v>0</v>
      </c>
      <c r="N40" s="48"/>
    </row>
    <row r="41" spans="1:14" ht="29.25" customHeight="1" x14ac:dyDescent="0.15">
      <c r="A41" s="49" t="s">
        <v>110</v>
      </c>
      <c r="B41" s="50"/>
      <c r="C41" s="66" t="s">
        <v>111</v>
      </c>
      <c r="D41" s="52" t="s">
        <v>83</v>
      </c>
      <c r="E41" s="63"/>
      <c r="F41" s="55">
        <v>1</v>
      </c>
      <c r="G41" s="55"/>
      <c r="H41" s="55">
        <v>2</v>
      </c>
      <c r="I41" s="56"/>
      <c r="J41" s="53"/>
      <c r="K41" s="57"/>
      <c r="L41" s="57"/>
      <c r="M41" s="58">
        <f t="shared" si="1"/>
        <v>0</v>
      </c>
      <c r="N41" s="48"/>
    </row>
    <row r="42" spans="1:14" ht="29.25" customHeight="1" x14ac:dyDescent="0.15">
      <c r="A42" s="49" t="s">
        <v>112</v>
      </c>
      <c r="B42" s="50"/>
      <c r="C42" s="66" t="s">
        <v>113</v>
      </c>
      <c r="D42" s="52" t="s">
        <v>83</v>
      </c>
      <c r="E42" s="63"/>
      <c r="F42" s="55">
        <v>2</v>
      </c>
      <c r="G42" s="55"/>
      <c r="H42" s="55">
        <v>2</v>
      </c>
      <c r="I42" s="56"/>
      <c r="J42" s="53"/>
      <c r="K42" s="57"/>
      <c r="L42" s="57"/>
      <c r="M42" s="58">
        <f t="shared" si="1"/>
        <v>0</v>
      </c>
      <c r="N42" s="48"/>
    </row>
    <row r="43" spans="1:14" ht="29.25" customHeight="1" x14ac:dyDescent="0.15">
      <c r="A43" s="49" t="s">
        <v>114</v>
      </c>
      <c r="B43" s="50"/>
      <c r="C43" s="66" t="s">
        <v>115</v>
      </c>
      <c r="D43" s="52" t="s">
        <v>83</v>
      </c>
      <c r="E43" s="63"/>
      <c r="F43" s="55">
        <v>4</v>
      </c>
      <c r="G43" s="55"/>
      <c r="H43" s="55">
        <v>2</v>
      </c>
      <c r="I43" s="56"/>
      <c r="J43" s="53"/>
      <c r="K43" s="57"/>
      <c r="L43" s="57"/>
      <c r="M43" s="58">
        <f t="shared" si="1"/>
        <v>0</v>
      </c>
      <c r="N43" s="48"/>
    </row>
    <row r="44" spans="1:14" ht="26.25" customHeight="1" x14ac:dyDescent="0.15">
      <c r="A44" s="49" t="s">
        <v>116</v>
      </c>
      <c r="B44" s="50"/>
      <c r="C44" s="51" t="s">
        <v>117</v>
      </c>
      <c r="D44" s="44"/>
      <c r="E44" s="45"/>
      <c r="F44" s="46"/>
      <c r="G44" s="46"/>
      <c r="H44" s="46"/>
      <c r="I44" s="46"/>
      <c r="J44" s="45"/>
      <c r="K44" s="45"/>
      <c r="L44" s="45"/>
      <c r="M44" s="47"/>
      <c r="N44" s="48"/>
    </row>
    <row r="45" spans="1:14" ht="29.25" customHeight="1" x14ac:dyDescent="0.15">
      <c r="A45" s="49" t="s">
        <v>118</v>
      </c>
      <c r="B45" s="50"/>
      <c r="C45" s="66" t="s">
        <v>119</v>
      </c>
      <c r="D45" s="52" t="s">
        <v>83</v>
      </c>
      <c r="E45" s="63"/>
      <c r="F45" s="55">
        <v>2</v>
      </c>
      <c r="G45" s="55"/>
      <c r="H45" s="55">
        <v>2</v>
      </c>
      <c r="I45" s="56"/>
      <c r="J45" s="53"/>
      <c r="K45" s="57"/>
      <c r="L45" s="57"/>
      <c r="M45" s="58">
        <f>IF(ISNUMBER($K45),IF(ISNUMBER($G45),ROUND($K45*$G45,2),ROUND($K45*$F45,2)),IF(ISNUMBER($G45),ROUND($I45*$G45,2),ROUND($I45*$F45,2)))</f>
        <v>0</v>
      </c>
      <c r="N45" s="48"/>
    </row>
    <row r="46" spans="1:14" ht="26.25" customHeight="1" x14ac:dyDescent="0.15">
      <c r="A46" s="49" t="s">
        <v>120</v>
      </c>
      <c r="B46" s="50"/>
      <c r="C46" s="51" t="s">
        <v>121</v>
      </c>
      <c r="D46" s="44"/>
      <c r="E46" s="45"/>
      <c r="F46" s="46"/>
      <c r="G46" s="46"/>
      <c r="H46" s="46"/>
      <c r="I46" s="46"/>
      <c r="J46" s="45"/>
      <c r="K46" s="45"/>
      <c r="L46" s="45"/>
      <c r="M46" s="47"/>
      <c r="N46" s="48"/>
    </row>
    <row r="47" spans="1:14" ht="29.25" customHeight="1" x14ac:dyDescent="0.15">
      <c r="A47" s="49" t="s">
        <v>122</v>
      </c>
      <c r="B47" s="50"/>
      <c r="C47" s="66" t="s">
        <v>123</v>
      </c>
      <c r="D47" s="52" t="s">
        <v>83</v>
      </c>
      <c r="E47" s="63"/>
      <c r="F47" s="55">
        <v>10</v>
      </c>
      <c r="G47" s="55"/>
      <c r="H47" s="55">
        <v>2</v>
      </c>
      <c r="I47" s="56"/>
      <c r="J47" s="53"/>
      <c r="K47" s="57"/>
      <c r="L47" s="57"/>
      <c r="M47" s="58">
        <f>IF(ISNUMBER($K47),IF(ISNUMBER($G47),ROUND($K47*$G47,2),ROUND($K47*$F47,2)),IF(ISNUMBER($G47),ROUND($I47*$G47,2),ROUND($I47*$F47,2)))</f>
        <v>0</v>
      </c>
      <c r="N47" s="48"/>
    </row>
    <row r="48" spans="1:14" ht="45" customHeight="1" x14ac:dyDescent="0.15">
      <c r="A48" s="102" t="s">
        <v>124</v>
      </c>
      <c r="B48" s="103"/>
      <c r="C48" s="103"/>
      <c r="D48" s="103"/>
      <c r="E48" s="103"/>
      <c r="F48" s="103"/>
      <c r="G48" s="103"/>
      <c r="H48" s="103"/>
      <c r="I48" s="104"/>
      <c r="M48" s="64">
        <f>SUM(M$36:M$43)+M$45+M$47</f>
        <v>0</v>
      </c>
      <c r="N48" s="65"/>
    </row>
    <row r="49" spans="1:14" ht="37.5" customHeight="1" x14ac:dyDescent="0.15">
      <c r="A49" s="49" t="s">
        <v>125</v>
      </c>
      <c r="B49" s="50"/>
      <c r="C49" s="51" t="s">
        <v>126</v>
      </c>
      <c r="D49" s="52" t="s">
        <v>83</v>
      </c>
      <c r="E49" s="63"/>
      <c r="F49" s="55">
        <v>22</v>
      </c>
      <c r="G49" s="55"/>
      <c r="H49" s="55">
        <v>2</v>
      </c>
      <c r="I49" s="56"/>
      <c r="J49" s="53"/>
      <c r="K49" s="57"/>
      <c r="L49" s="57"/>
      <c r="M49" s="58">
        <f t="shared" ref="M49:M51" si="2">IF(ISNUMBER($K49),IF(ISNUMBER($G49),ROUND($K49*$G49,2),ROUND($K49*$F49,2)),IF(ISNUMBER($G49),ROUND($I49*$G49,2),ROUND($I49*$F49,2)))</f>
        <v>0</v>
      </c>
      <c r="N49" s="48"/>
    </row>
    <row r="50" spans="1:14" ht="37.5" customHeight="1" x14ac:dyDescent="0.15">
      <c r="A50" s="49" t="s">
        <v>127</v>
      </c>
      <c r="B50" s="50"/>
      <c r="C50" s="51" t="s">
        <v>128</v>
      </c>
      <c r="D50" s="52" t="s">
        <v>48</v>
      </c>
      <c r="E50" s="53"/>
      <c r="F50" s="54">
        <v>6</v>
      </c>
      <c r="G50" s="54"/>
      <c r="H50" s="55">
        <v>2</v>
      </c>
      <c r="I50" s="56"/>
      <c r="J50" s="53"/>
      <c r="K50" s="57"/>
      <c r="L50" s="57"/>
      <c r="M50" s="58">
        <f t="shared" si="2"/>
        <v>0</v>
      </c>
      <c r="N50" s="48"/>
    </row>
    <row r="51" spans="1:14" ht="37.5" customHeight="1" x14ac:dyDescent="0.15">
      <c r="A51" s="49" t="s">
        <v>129</v>
      </c>
      <c r="B51" s="50"/>
      <c r="C51" s="51" t="s">
        <v>130</v>
      </c>
      <c r="D51" s="52" t="s">
        <v>48</v>
      </c>
      <c r="E51" s="53"/>
      <c r="F51" s="54">
        <v>1</v>
      </c>
      <c r="G51" s="54"/>
      <c r="H51" s="55">
        <v>2</v>
      </c>
      <c r="I51" s="56"/>
      <c r="J51" s="53"/>
      <c r="K51" s="57"/>
      <c r="L51" s="57"/>
      <c r="M51" s="58">
        <f t="shared" si="2"/>
        <v>0</v>
      </c>
      <c r="N51" s="48"/>
    </row>
    <row r="52" spans="1:14" ht="37.5" customHeight="1" x14ac:dyDescent="0.15">
      <c r="A52" s="49" t="s">
        <v>131</v>
      </c>
      <c r="B52" s="50"/>
      <c r="C52" s="51" t="s">
        <v>132</v>
      </c>
      <c r="D52" s="44"/>
      <c r="E52" s="45"/>
      <c r="F52" s="46"/>
      <c r="G52" s="46"/>
      <c r="H52" s="46"/>
      <c r="I52" s="46"/>
      <c r="J52" s="45"/>
      <c r="K52" s="45"/>
      <c r="L52" s="45"/>
      <c r="M52" s="47"/>
      <c r="N52" s="48"/>
    </row>
    <row r="53" spans="1:14" ht="26.25" customHeight="1" x14ac:dyDescent="0.15">
      <c r="A53" s="49" t="s">
        <v>133</v>
      </c>
      <c r="B53" s="50"/>
      <c r="C53" s="51" t="s">
        <v>134</v>
      </c>
      <c r="D53" s="52" t="s">
        <v>63</v>
      </c>
      <c r="E53" s="61"/>
      <c r="F53" s="62">
        <v>58.5</v>
      </c>
      <c r="G53" s="62"/>
      <c r="H53" s="55">
        <v>2</v>
      </c>
      <c r="I53" s="56"/>
      <c r="J53" s="53"/>
      <c r="K53" s="57"/>
      <c r="L53" s="57"/>
      <c r="M53" s="58">
        <f t="shared" ref="M53:M54" si="3">IF(ISNUMBER($K53),IF(ISNUMBER($G53),ROUND($K53*$G53,2),ROUND($K53*$F53,2)),IF(ISNUMBER($G53),ROUND($I53*$G53,2),ROUND($I53*$F53,2)))</f>
        <v>0</v>
      </c>
      <c r="N53" s="48"/>
    </row>
    <row r="54" spans="1:14" ht="26.25" customHeight="1" x14ac:dyDescent="0.15">
      <c r="A54" s="49" t="s">
        <v>135</v>
      </c>
      <c r="B54" s="50"/>
      <c r="C54" s="51" t="s">
        <v>136</v>
      </c>
      <c r="D54" s="52" t="s">
        <v>63</v>
      </c>
      <c r="E54" s="61"/>
      <c r="F54" s="62">
        <v>303.64</v>
      </c>
      <c r="G54" s="62"/>
      <c r="H54" s="55">
        <v>2</v>
      </c>
      <c r="I54" s="56"/>
      <c r="J54" s="53"/>
      <c r="K54" s="57"/>
      <c r="L54" s="57"/>
      <c r="M54" s="58">
        <f t="shared" si="3"/>
        <v>0</v>
      </c>
      <c r="N54" s="48"/>
    </row>
    <row r="55" spans="1:14" ht="45" customHeight="1" x14ac:dyDescent="0.15">
      <c r="A55" s="102" t="s">
        <v>137</v>
      </c>
      <c r="B55" s="103"/>
      <c r="C55" s="103"/>
      <c r="D55" s="103"/>
      <c r="E55" s="103"/>
      <c r="F55" s="103"/>
      <c r="G55" s="103"/>
      <c r="H55" s="103"/>
      <c r="I55" s="104"/>
      <c r="M55" s="64">
        <f>SUM(M$53:M$54)</f>
        <v>0</v>
      </c>
      <c r="N55" s="65"/>
    </row>
    <row r="56" spans="1:14" ht="37.5" customHeight="1" x14ac:dyDescent="0.15">
      <c r="A56" s="49" t="s">
        <v>138</v>
      </c>
      <c r="B56" s="50"/>
      <c r="C56" s="51" t="s">
        <v>139</v>
      </c>
      <c r="D56" s="52" t="s">
        <v>63</v>
      </c>
      <c r="E56" s="61"/>
      <c r="F56" s="62">
        <v>63</v>
      </c>
      <c r="G56" s="62"/>
      <c r="H56" s="55">
        <v>2</v>
      </c>
      <c r="I56" s="56"/>
      <c r="J56" s="53"/>
      <c r="K56" s="57"/>
      <c r="L56" s="57"/>
      <c r="M56" s="58">
        <f t="shared" ref="M56:M58" si="4">IF(ISNUMBER($K56),IF(ISNUMBER($G56),ROUND($K56*$G56,2),ROUND($K56*$F56,2)),IF(ISNUMBER($G56),ROUND($I56*$G56,2),ROUND($I56*$F56,2)))</f>
        <v>0</v>
      </c>
      <c r="N56" s="48"/>
    </row>
    <row r="57" spans="1:14" ht="37.5" customHeight="1" x14ac:dyDescent="0.15">
      <c r="A57" s="49" t="s">
        <v>140</v>
      </c>
      <c r="B57" s="50"/>
      <c r="C57" s="51" t="s">
        <v>141</v>
      </c>
      <c r="D57" s="52" t="s">
        <v>83</v>
      </c>
      <c r="E57" s="63"/>
      <c r="F57" s="55">
        <v>3</v>
      </c>
      <c r="G57" s="55"/>
      <c r="H57" s="55">
        <v>2</v>
      </c>
      <c r="I57" s="56"/>
      <c r="J57" s="53"/>
      <c r="K57" s="57"/>
      <c r="L57" s="57"/>
      <c r="M57" s="58">
        <f t="shared" si="4"/>
        <v>0</v>
      </c>
      <c r="N57" s="48"/>
    </row>
    <row r="58" spans="1:14" ht="37.5" customHeight="1" x14ac:dyDescent="0.15">
      <c r="A58" s="49" t="s">
        <v>142</v>
      </c>
      <c r="B58" s="50"/>
      <c r="C58" s="51" t="s">
        <v>143</v>
      </c>
      <c r="D58" s="52" t="s">
        <v>83</v>
      </c>
      <c r="E58" s="63"/>
      <c r="F58" s="55">
        <v>9</v>
      </c>
      <c r="G58" s="55"/>
      <c r="H58" s="55">
        <v>2</v>
      </c>
      <c r="I58" s="56"/>
      <c r="J58" s="53"/>
      <c r="K58" s="57"/>
      <c r="L58" s="57"/>
      <c r="M58" s="58">
        <f t="shared" si="4"/>
        <v>0</v>
      </c>
      <c r="N58" s="48"/>
    </row>
    <row r="59" spans="1:14" ht="15" customHeight="1" x14ac:dyDescent="0.15">
      <c r="A59" s="105" t="s">
        <v>144</v>
      </c>
      <c r="B59" s="106"/>
      <c r="C59" s="106"/>
      <c r="D59" s="106"/>
      <c r="E59" s="106"/>
      <c r="F59" s="106"/>
      <c r="G59" s="106"/>
      <c r="H59" s="106"/>
      <c r="I59" s="106"/>
      <c r="M59" s="67">
        <f>SUM(M$10:M$31)+M$33+SUM(M$36:M$43)+M$45+M$47+SUM(M$49:M$51)+SUM(M$53:M$54)+SUM(M$56:M$58)</f>
        <v>0</v>
      </c>
      <c r="N59" s="68"/>
    </row>
    <row r="60" spans="1:14" ht="15" customHeight="1" x14ac:dyDescent="0.15">
      <c r="A60" s="107" t="s">
        <v>145</v>
      </c>
      <c r="B60" s="108"/>
      <c r="C60" s="108"/>
      <c r="D60" s="108"/>
      <c r="E60" s="108"/>
      <c r="F60" s="108"/>
      <c r="G60" s="108"/>
      <c r="H60" s="108"/>
      <c r="I60" s="108"/>
      <c r="M60" s="69">
        <f>(SUMIF($H$9:$H$58,2,$M$9:$M$58))*0.2</f>
        <v>0</v>
      </c>
      <c r="N60" s="68"/>
    </row>
    <row r="61" spans="1:14" ht="15" customHeight="1" x14ac:dyDescent="0.15">
      <c r="A61" s="109" t="s">
        <v>146</v>
      </c>
      <c r="B61" s="110"/>
      <c r="C61" s="110"/>
      <c r="D61" s="110"/>
      <c r="E61" s="110"/>
      <c r="F61" s="110"/>
      <c r="G61" s="110"/>
      <c r="H61" s="110"/>
      <c r="I61" s="110"/>
      <c r="M61" s="70">
        <f>SUM(M$59:M$60)</f>
        <v>0</v>
      </c>
      <c r="N61" s="68"/>
    </row>
  </sheetData>
  <mergeCells count="10">
    <mergeCell ref="A1:M2"/>
    <mergeCell ref="A3:M4"/>
    <mergeCell ref="A5:M5"/>
    <mergeCell ref="D7:M7"/>
    <mergeCell ref="A32:I32"/>
    <mergeCell ref="A48:I48"/>
    <mergeCell ref="A55:I55"/>
    <mergeCell ref="A59:I59"/>
    <mergeCell ref="A60:I60"/>
    <mergeCell ref="A61:I61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61" evalError="1" twoDigitTextYear="1" numberStoredAsText="1" formula="1" formulaRange="1" unlockedFormula="1" emptyCellReference="1" listDataValidation="1" calculatedColum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"/>
  <sheetViews>
    <sheetView showZeros="0" workbookViewId="0">
      <pane ySplit="6" topLeftCell="A7" activePane="bottomLeft" state="frozen"/>
      <selection pane="bottomLeft" activeCell="M14" sqref="M14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147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148</v>
      </c>
      <c r="B9" s="42"/>
      <c r="C9" s="43" t="s">
        <v>149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150</v>
      </c>
      <c r="B10" s="50"/>
      <c r="C10" s="51" t="s">
        <v>151</v>
      </c>
      <c r="D10" s="52" t="s">
        <v>48</v>
      </c>
      <c r="E10" s="53"/>
      <c r="F10" s="54">
        <v>1</v>
      </c>
      <c r="G10" s="54"/>
      <c r="H10" s="55">
        <v>2</v>
      </c>
      <c r="I10" s="56"/>
      <c r="J10" s="53"/>
      <c r="K10" s="57"/>
      <c r="L10" s="57"/>
      <c r="M10" s="58">
        <f t="shared" ref="M10:M11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152</v>
      </c>
      <c r="B11" s="50"/>
      <c r="C11" s="51" t="s">
        <v>153</v>
      </c>
      <c r="D11" s="52" t="s">
        <v>48</v>
      </c>
      <c r="E11" s="53"/>
      <c r="F11" s="54">
        <v>1</v>
      </c>
      <c r="G11" s="54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15" customHeight="1" x14ac:dyDescent="0.15">
      <c r="A12" s="105" t="s">
        <v>154</v>
      </c>
      <c r="B12" s="106"/>
      <c r="C12" s="106"/>
      <c r="D12" s="106"/>
      <c r="E12" s="106"/>
      <c r="F12" s="106"/>
      <c r="G12" s="106"/>
      <c r="H12" s="106"/>
      <c r="I12" s="106"/>
      <c r="M12" s="67">
        <f>SUM(M$10:M$11)</f>
        <v>0</v>
      </c>
      <c r="N12" s="68"/>
    </row>
    <row r="13" spans="1:14" ht="15" customHeight="1" x14ac:dyDescent="0.15">
      <c r="A13" s="107" t="s">
        <v>145</v>
      </c>
      <c r="B13" s="108"/>
      <c r="C13" s="108"/>
      <c r="D13" s="108"/>
      <c r="E13" s="108"/>
      <c r="F13" s="108"/>
      <c r="G13" s="108"/>
      <c r="H13" s="108"/>
      <c r="I13" s="108"/>
      <c r="M13" s="69">
        <f>(SUMIF($H$9:$H$11,2,$M$9:$M$11))*0.2</f>
        <v>0</v>
      </c>
      <c r="N13" s="68"/>
    </row>
    <row r="14" spans="1:14" ht="15" customHeight="1" x14ac:dyDescent="0.15">
      <c r="A14" s="109" t="s">
        <v>155</v>
      </c>
      <c r="B14" s="110"/>
      <c r="C14" s="110"/>
      <c r="D14" s="110"/>
      <c r="E14" s="110"/>
      <c r="F14" s="110"/>
      <c r="G14" s="110"/>
      <c r="H14" s="110"/>
      <c r="I14" s="110"/>
      <c r="M14" s="70">
        <f>SUM(M$12:M$13)</f>
        <v>0</v>
      </c>
      <c r="N14" s="68"/>
    </row>
  </sheetData>
  <mergeCells count="7">
    <mergeCell ref="A13:I13"/>
    <mergeCell ref="A14:I14"/>
    <mergeCell ref="A1:M2"/>
    <mergeCell ref="A3:M4"/>
    <mergeCell ref="A5:M5"/>
    <mergeCell ref="D7:M7"/>
    <mergeCell ref="A12:I1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14" evalError="1" twoDigitTextYear="1" numberStoredAsText="1" formula="1" formulaRange="1" unlockedFormula="1" emptyCellReference="1" listDataValidation="1" calculatedColum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showZeros="0" workbookViewId="0">
      <pane ySplit="6" topLeftCell="A7" activePane="bottomLeft" state="frozen"/>
      <selection pane="bottomLeft" activeCell="M39" sqref="M39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156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157</v>
      </c>
      <c r="B9" s="42"/>
      <c r="C9" s="43" t="s">
        <v>158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159</v>
      </c>
      <c r="B10" s="50"/>
      <c r="C10" s="51" t="s">
        <v>160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37.5" customHeight="1" x14ac:dyDescent="0.15">
      <c r="A11" s="49" t="s">
        <v>161</v>
      </c>
      <c r="B11" s="50"/>
      <c r="C11" s="51" t="s">
        <v>162</v>
      </c>
      <c r="D11" s="44"/>
      <c r="E11" s="45"/>
      <c r="F11" s="46"/>
      <c r="G11" s="46"/>
      <c r="H11" s="46"/>
      <c r="I11" s="46"/>
      <c r="J11" s="45"/>
      <c r="K11" s="45"/>
      <c r="L11" s="45"/>
      <c r="M11" s="47"/>
      <c r="N11" s="48"/>
    </row>
    <row r="12" spans="1:14" ht="37.5" customHeight="1" x14ac:dyDescent="0.15">
      <c r="A12" s="49" t="s">
        <v>163</v>
      </c>
      <c r="B12" s="50"/>
      <c r="C12" s="51" t="s">
        <v>164</v>
      </c>
      <c r="D12" s="44"/>
      <c r="E12" s="45"/>
      <c r="F12" s="46"/>
      <c r="G12" s="46"/>
      <c r="H12" s="46"/>
      <c r="I12" s="46"/>
      <c r="J12" s="45"/>
      <c r="K12" s="45"/>
      <c r="L12" s="45"/>
      <c r="M12" s="47"/>
      <c r="N12" s="48"/>
    </row>
    <row r="13" spans="1:14" ht="37.5" customHeight="1" x14ac:dyDescent="0.15">
      <c r="A13" s="49" t="s">
        <v>165</v>
      </c>
      <c r="B13" s="50"/>
      <c r="C13" s="51" t="s">
        <v>166</v>
      </c>
      <c r="D13" s="44"/>
      <c r="E13" s="45"/>
      <c r="F13" s="46"/>
      <c r="G13" s="46"/>
      <c r="H13" s="46"/>
      <c r="I13" s="46"/>
      <c r="J13" s="45"/>
      <c r="K13" s="45"/>
      <c r="L13" s="45"/>
      <c r="M13" s="47"/>
      <c r="N13" s="48"/>
    </row>
    <row r="14" spans="1:14" ht="29.25" customHeight="1" x14ac:dyDescent="0.15">
      <c r="A14" s="49" t="s">
        <v>167</v>
      </c>
      <c r="B14" s="50"/>
      <c r="C14" s="51" t="s">
        <v>168</v>
      </c>
      <c r="D14" s="52" t="s">
        <v>63</v>
      </c>
      <c r="E14" s="61"/>
      <c r="F14" s="62">
        <v>20</v>
      </c>
      <c r="G14" s="62"/>
      <c r="H14" s="55">
        <v>2</v>
      </c>
      <c r="I14" s="56"/>
      <c r="J14" s="53"/>
      <c r="K14" s="57"/>
      <c r="L14" s="57"/>
      <c r="M14" s="58">
        <f t="shared" ref="M14:M26" si="0">IF(ISNUMBER($K14),IF(ISNUMBER($G14),ROUND($K14*$G14,2),ROUND($K14*$F14,2)),IF(ISNUMBER($G14),ROUND($I14*$G14,2),ROUND($I14*$F14,2)))</f>
        <v>0</v>
      </c>
      <c r="N14" s="48"/>
    </row>
    <row r="15" spans="1:14" ht="29.25" customHeight="1" x14ac:dyDescent="0.15">
      <c r="A15" s="49" t="s">
        <v>169</v>
      </c>
      <c r="B15" s="50"/>
      <c r="C15" s="51" t="s">
        <v>170</v>
      </c>
      <c r="D15" s="52" t="s">
        <v>63</v>
      </c>
      <c r="E15" s="61"/>
      <c r="F15" s="62">
        <v>34.5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29.25" customHeight="1" x14ac:dyDescent="0.15">
      <c r="A16" s="49" t="s">
        <v>171</v>
      </c>
      <c r="B16" s="50"/>
      <c r="C16" s="51" t="s">
        <v>172</v>
      </c>
      <c r="D16" s="52" t="s">
        <v>63</v>
      </c>
      <c r="E16" s="61"/>
      <c r="F16" s="62">
        <v>1199.0999999999999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29.25" customHeight="1" x14ac:dyDescent="0.15">
      <c r="A17" s="49" t="s">
        <v>173</v>
      </c>
      <c r="B17" s="50"/>
      <c r="C17" s="51" t="s">
        <v>174</v>
      </c>
      <c r="D17" s="52" t="s">
        <v>63</v>
      </c>
      <c r="E17" s="61"/>
      <c r="F17" s="62">
        <v>102.9</v>
      </c>
      <c r="G17" s="62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29.25" customHeight="1" x14ac:dyDescent="0.15">
      <c r="A18" s="49" t="s">
        <v>175</v>
      </c>
      <c r="B18" s="50"/>
      <c r="C18" s="51" t="s">
        <v>176</v>
      </c>
      <c r="D18" s="52" t="s">
        <v>63</v>
      </c>
      <c r="E18" s="61"/>
      <c r="F18" s="62">
        <v>181.2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29.25" customHeight="1" x14ac:dyDescent="0.15">
      <c r="A19" s="49" t="s">
        <v>177</v>
      </c>
      <c r="B19" s="50"/>
      <c r="C19" s="51" t="s">
        <v>178</v>
      </c>
      <c r="D19" s="52" t="s">
        <v>63</v>
      </c>
      <c r="E19" s="61"/>
      <c r="F19" s="62">
        <v>350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29.25" customHeight="1" x14ac:dyDescent="0.15">
      <c r="A20" s="49" t="s">
        <v>179</v>
      </c>
      <c r="B20" s="50"/>
      <c r="C20" s="51" t="s">
        <v>180</v>
      </c>
      <c r="D20" s="52" t="s">
        <v>63</v>
      </c>
      <c r="E20" s="61"/>
      <c r="F20" s="62">
        <v>170</v>
      </c>
      <c r="G20" s="62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26.25" customHeight="1" x14ac:dyDescent="0.15">
      <c r="A21" s="49" t="s">
        <v>181</v>
      </c>
      <c r="B21" s="50"/>
      <c r="C21" s="51" t="s">
        <v>182</v>
      </c>
      <c r="D21" s="52" t="s">
        <v>63</v>
      </c>
      <c r="E21" s="61"/>
      <c r="F21" s="62">
        <v>10</v>
      </c>
      <c r="G21" s="62"/>
      <c r="H21" s="55">
        <v>2</v>
      </c>
      <c r="I21" s="56"/>
      <c r="J21" s="53"/>
      <c r="K21" s="57"/>
      <c r="L21" s="57"/>
      <c r="M21" s="58">
        <f t="shared" si="0"/>
        <v>0</v>
      </c>
      <c r="N21" s="48"/>
    </row>
    <row r="22" spans="1:14" ht="26.25" customHeight="1" x14ac:dyDescent="0.15">
      <c r="A22" s="49" t="s">
        <v>183</v>
      </c>
      <c r="B22" s="50"/>
      <c r="C22" s="51" t="s">
        <v>184</v>
      </c>
      <c r="D22" s="52" t="s">
        <v>68</v>
      </c>
      <c r="E22" s="61"/>
      <c r="F22" s="62">
        <v>33</v>
      </c>
      <c r="G22" s="62"/>
      <c r="H22" s="55">
        <v>2</v>
      </c>
      <c r="I22" s="56"/>
      <c r="J22" s="53"/>
      <c r="K22" s="57"/>
      <c r="L22" s="57"/>
      <c r="M22" s="58">
        <f t="shared" si="0"/>
        <v>0</v>
      </c>
      <c r="N22" s="48"/>
    </row>
    <row r="23" spans="1:14" ht="26.25" customHeight="1" x14ac:dyDescent="0.15">
      <c r="A23" s="49" t="s">
        <v>185</v>
      </c>
      <c r="B23" s="50"/>
      <c r="C23" s="51" t="s">
        <v>186</v>
      </c>
      <c r="D23" s="52" t="s">
        <v>68</v>
      </c>
      <c r="E23" s="61"/>
      <c r="F23" s="62">
        <v>35</v>
      </c>
      <c r="G23" s="62"/>
      <c r="H23" s="55">
        <v>2</v>
      </c>
      <c r="I23" s="56"/>
      <c r="J23" s="53"/>
      <c r="K23" s="57"/>
      <c r="L23" s="57"/>
      <c r="M23" s="58">
        <f t="shared" si="0"/>
        <v>0</v>
      </c>
      <c r="N23" s="48"/>
    </row>
    <row r="24" spans="1:14" ht="26.25" customHeight="1" x14ac:dyDescent="0.15">
      <c r="A24" s="49" t="s">
        <v>187</v>
      </c>
      <c r="B24" s="50"/>
      <c r="C24" s="51" t="s">
        <v>188</v>
      </c>
      <c r="D24" s="52" t="s">
        <v>63</v>
      </c>
      <c r="E24" s="61"/>
      <c r="F24" s="62">
        <v>250</v>
      </c>
      <c r="G24" s="62"/>
      <c r="H24" s="55">
        <v>2</v>
      </c>
      <c r="I24" s="56"/>
      <c r="J24" s="53"/>
      <c r="K24" s="57"/>
      <c r="L24" s="57"/>
      <c r="M24" s="58">
        <f t="shared" si="0"/>
        <v>0</v>
      </c>
      <c r="N24" s="48"/>
    </row>
    <row r="25" spans="1:14" ht="26.25" customHeight="1" x14ac:dyDescent="0.15">
      <c r="A25" s="49" t="s">
        <v>189</v>
      </c>
      <c r="B25" s="50"/>
      <c r="C25" s="51" t="s">
        <v>190</v>
      </c>
      <c r="D25" s="52" t="s">
        <v>68</v>
      </c>
      <c r="E25" s="61"/>
      <c r="F25" s="62">
        <v>152.5</v>
      </c>
      <c r="G25" s="62"/>
      <c r="H25" s="55">
        <v>2</v>
      </c>
      <c r="I25" s="56"/>
      <c r="J25" s="53"/>
      <c r="K25" s="57"/>
      <c r="L25" s="57"/>
      <c r="M25" s="58">
        <f t="shared" si="0"/>
        <v>0</v>
      </c>
      <c r="N25" s="48"/>
    </row>
    <row r="26" spans="1:14" ht="26.25" customHeight="1" x14ac:dyDescent="0.15">
      <c r="A26" s="49" t="s">
        <v>191</v>
      </c>
      <c r="B26" s="50"/>
      <c r="C26" s="51" t="s">
        <v>192</v>
      </c>
      <c r="D26" s="52" t="s">
        <v>68</v>
      </c>
      <c r="E26" s="61"/>
      <c r="F26" s="62">
        <v>70</v>
      </c>
      <c r="G26" s="62"/>
      <c r="H26" s="55">
        <v>2</v>
      </c>
      <c r="I26" s="56"/>
      <c r="J26" s="53"/>
      <c r="K26" s="57"/>
      <c r="L26" s="57"/>
      <c r="M26" s="58">
        <f t="shared" si="0"/>
        <v>0</v>
      </c>
      <c r="N26" s="48"/>
    </row>
    <row r="27" spans="1:14" ht="45" customHeight="1" x14ac:dyDescent="0.15">
      <c r="A27" s="102" t="s">
        <v>193</v>
      </c>
      <c r="B27" s="103"/>
      <c r="C27" s="103"/>
      <c r="D27" s="103"/>
      <c r="E27" s="103"/>
      <c r="F27" s="103"/>
      <c r="G27" s="103"/>
      <c r="H27" s="103"/>
      <c r="I27" s="104"/>
      <c r="M27" s="64">
        <f>SUM(M$14:M$26)</f>
        <v>0</v>
      </c>
      <c r="N27" s="65"/>
    </row>
    <row r="28" spans="1:14" ht="37.5" customHeight="1" x14ac:dyDescent="0.15">
      <c r="A28" s="49" t="s">
        <v>194</v>
      </c>
      <c r="B28" s="50"/>
      <c r="C28" s="51" t="s">
        <v>195</v>
      </c>
      <c r="D28" s="44"/>
      <c r="E28" s="45"/>
      <c r="F28" s="46"/>
      <c r="G28" s="46"/>
      <c r="H28" s="46"/>
      <c r="I28" s="46"/>
      <c r="J28" s="45"/>
      <c r="K28" s="45"/>
      <c r="L28" s="45"/>
      <c r="M28" s="47"/>
      <c r="N28" s="48"/>
    </row>
    <row r="29" spans="1:14" ht="29.25" customHeight="1" x14ac:dyDescent="0.15">
      <c r="A29" s="49" t="s">
        <v>196</v>
      </c>
      <c r="B29" s="50"/>
      <c r="C29" s="51" t="s">
        <v>197</v>
      </c>
      <c r="D29" s="52" t="s">
        <v>48</v>
      </c>
      <c r="E29" s="53"/>
      <c r="F29" s="54">
        <v>1</v>
      </c>
      <c r="G29" s="54"/>
      <c r="H29" s="55">
        <v>2</v>
      </c>
      <c r="I29" s="56"/>
      <c r="J29" s="53"/>
      <c r="K29" s="57"/>
      <c r="L29" s="57"/>
      <c r="M29" s="58">
        <f t="shared" ref="M29:M33" si="1">IF(ISNUMBER($K29),IF(ISNUMBER($G29),ROUND($K29*$G29,2),ROUND($K29*$F29,2)),IF(ISNUMBER($G29),ROUND($I29*$G29,2),ROUND($I29*$F29,2)))</f>
        <v>0</v>
      </c>
      <c r="N29" s="48"/>
    </row>
    <row r="30" spans="1:14" ht="26.25" customHeight="1" x14ac:dyDescent="0.15">
      <c r="A30" s="49" t="s">
        <v>198</v>
      </c>
      <c r="B30" s="50"/>
      <c r="C30" s="51" t="s">
        <v>199</v>
      </c>
      <c r="D30" s="52" t="s">
        <v>63</v>
      </c>
      <c r="E30" s="61"/>
      <c r="F30" s="62">
        <v>2426.4</v>
      </c>
      <c r="G30" s="62"/>
      <c r="H30" s="55">
        <v>2</v>
      </c>
      <c r="I30" s="56"/>
      <c r="J30" s="53"/>
      <c r="K30" s="57"/>
      <c r="L30" s="57"/>
      <c r="M30" s="58">
        <f t="shared" si="1"/>
        <v>0</v>
      </c>
      <c r="N30" s="48"/>
    </row>
    <row r="31" spans="1:14" ht="26.25" customHeight="1" x14ac:dyDescent="0.15">
      <c r="A31" s="49" t="s">
        <v>200</v>
      </c>
      <c r="B31" s="50"/>
      <c r="C31" s="51" t="s">
        <v>201</v>
      </c>
      <c r="D31" s="52" t="s">
        <v>63</v>
      </c>
      <c r="E31" s="61"/>
      <c r="F31" s="62">
        <v>340</v>
      </c>
      <c r="G31" s="62"/>
      <c r="H31" s="55">
        <v>2</v>
      </c>
      <c r="I31" s="56"/>
      <c r="J31" s="53"/>
      <c r="K31" s="57"/>
      <c r="L31" s="57"/>
      <c r="M31" s="58">
        <f t="shared" si="1"/>
        <v>0</v>
      </c>
      <c r="N31" s="48"/>
    </row>
    <row r="32" spans="1:14" ht="26.25" customHeight="1" x14ac:dyDescent="0.15">
      <c r="A32" s="49" t="s">
        <v>202</v>
      </c>
      <c r="B32" s="50"/>
      <c r="C32" s="51" t="s">
        <v>203</v>
      </c>
      <c r="D32" s="52" t="s">
        <v>63</v>
      </c>
      <c r="E32" s="61"/>
      <c r="F32" s="62">
        <v>626.26</v>
      </c>
      <c r="G32" s="62"/>
      <c r="H32" s="55">
        <v>2</v>
      </c>
      <c r="I32" s="56"/>
      <c r="J32" s="53"/>
      <c r="K32" s="57"/>
      <c r="L32" s="57"/>
      <c r="M32" s="58">
        <f t="shared" si="1"/>
        <v>0</v>
      </c>
      <c r="N32" s="48"/>
    </row>
    <row r="33" spans="1:14" ht="26.25" customHeight="1" x14ac:dyDescent="0.15">
      <c r="A33" s="49" t="s">
        <v>204</v>
      </c>
      <c r="B33" s="50"/>
      <c r="C33" s="51" t="s">
        <v>205</v>
      </c>
      <c r="D33" s="52" t="s">
        <v>48</v>
      </c>
      <c r="E33" s="53"/>
      <c r="F33" s="54">
        <v>1</v>
      </c>
      <c r="G33" s="54"/>
      <c r="H33" s="55">
        <v>2</v>
      </c>
      <c r="I33" s="56"/>
      <c r="J33" s="53"/>
      <c r="K33" s="57"/>
      <c r="L33" s="57"/>
      <c r="M33" s="58">
        <f t="shared" si="1"/>
        <v>0</v>
      </c>
      <c r="N33" s="48"/>
    </row>
    <row r="34" spans="1:14" ht="45" customHeight="1" x14ac:dyDescent="0.15">
      <c r="A34" s="102" t="s">
        <v>206</v>
      </c>
      <c r="B34" s="103"/>
      <c r="C34" s="103"/>
      <c r="D34" s="103"/>
      <c r="E34" s="103"/>
      <c r="F34" s="103"/>
      <c r="G34" s="103"/>
      <c r="H34" s="103"/>
      <c r="I34" s="104"/>
      <c r="M34" s="64">
        <f>SUM(M$29:M$33)</f>
        <v>0</v>
      </c>
      <c r="N34" s="65"/>
    </row>
    <row r="35" spans="1:14" ht="37.5" customHeight="1" x14ac:dyDescent="0.15">
      <c r="A35" s="49" t="s">
        <v>207</v>
      </c>
      <c r="B35" s="50"/>
      <c r="C35" s="51" t="s">
        <v>208</v>
      </c>
      <c r="D35" s="52" t="s">
        <v>48</v>
      </c>
      <c r="E35" s="53"/>
      <c r="F35" s="54">
        <v>1</v>
      </c>
      <c r="G35" s="54"/>
      <c r="H35" s="55">
        <v>2</v>
      </c>
      <c r="I35" s="56"/>
      <c r="J35" s="53"/>
      <c r="K35" s="57"/>
      <c r="L35" s="57"/>
      <c r="M35" s="58">
        <f t="shared" ref="M35:M36" si="2">IF(ISNUMBER($K35),IF(ISNUMBER($G35),ROUND($K35*$G35,2),ROUND($K35*$F35,2)),IF(ISNUMBER($G35),ROUND($I35*$G35,2),ROUND($I35*$F35,2)))</f>
        <v>0</v>
      </c>
      <c r="N35" s="48"/>
    </row>
    <row r="36" spans="1:14" ht="37.5" customHeight="1" x14ac:dyDescent="0.15">
      <c r="A36" s="49" t="s">
        <v>209</v>
      </c>
      <c r="B36" s="50"/>
      <c r="C36" s="51" t="s">
        <v>210</v>
      </c>
      <c r="D36" s="52" t="s">
        <v>48</v>
      </c>
      <c r="E36" s="53"/>
      <c r="F36" s="54">
        <v>1</v>
      </c>
      <c r="G36" s="54"/>
      <c r="H36" s="55">
        <v>2</v>
      </c>
      <c r="I36" s="56"/>
      <c r="J36" s="53"/>
      <c r="K36" s="57"/>
      <c r="L36" s="57"/>
      <c r="M36" s="58">
        <f t="shared" si="2"/>
        <v>0</v>
      </c>
      <c r="N36" s="48"/>
    </row>
    <row r="37" spans="1:14" ht="15" customHeight="1" x14ac:dyDescent="0.15">
      <c r="A37" s="105" t="s">
        <v>211</v>
      </c>
      <c r="B37" s="106"/>
      <c r="C37" s="106"/>
      <c r="D37" s="106"/>
      <c r="E37" s="106"/>
      <c r="F37" s="106"/>
      <c r="G37" s="106"/>
      <c r="H37" s="106"/>
      <c r="I37" s="106"/>
      <c r="M37" s="67">
        <f>SUM(M$14:M$26)+SUM(M$29:M$33)+SUM(M$35:M$36)</f>
        <v>0</v>
      </c>
      <c r="N37" s="68"/>
    </row>
    <row r="38" spans="1:14" ht="15" customHeight="1" x14ac:dyDescent="0.15">
      <c r="A38" s="107" t="s">
        <v>145</v>
      </c>
      <c r="B38" s="108"/>
      <c r="C38" s="108"/>
      <c r="D38" s="108"/>
      <c r="E38" s="108"/>
      <c r="F38" s="108"/>
      <c r="G38" s="108"/>
      <c r="H38" s="108"/>
      <c r="I38" s="108"/>
      <c r="M38" s="69">
        <f>(SUMIF($H$9:$H$36,2,$M$9:$M$36))*0.2</f>
        <v>0</v>
      </c>
      <c r="N38" s="68"/>
    </row>
    <row r="39" spans="1:14" ht="15" customHeight="1" x14ac:dyDescent="0.15">
      <c r="A39" s="109" t="s">
        <v>212</v>
      </c>
      <c r="B39" s="110"/>
      <c r="C39" s="110"/>
      <c r="D39" s="110"/>
      <c r="E39" s="110"/>
      <c r="F39" s="110"/>
      <c r="G39" s="110"/>
      <c r="H39" s="110"/>
      <c r="I39" s="110"/>
      <c r="M39" s="70">
        <f>SUM(M$37:M$38)</f>
        <v>0</v>
      </c>
      <c r="N39" s="68"/>
    </row>
  </sheetData>
  <mergeCells count="9">
    <mergeCell ref="A34:I34"/>
    <mergeCell ref="A37:I37"/>
    <mergeCell ref="A38:I38"/>
    <mergeCell ref="A39:I39"/>
    <mergeCell ref="A1:M2"/>
    <mergeCell ref="A3:M4"/>
    <mergeCell ref="A5:M5"/>
    <mergeCell ref="D7:M7"/>
    <mergeCell ref="A27:I27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39" evalError="1" twoDigitTextYear="1" numberStoredAsText="1" formula="1" formulaRange="1" unlockedFormula="1" emptyCellReference="1" listDataValidation="1" calculatedColumn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0"/>
  <sheetViews>
    <sheetView showZeros="0" workbookViewId="0">
      <pane ySplit="6" topLeftCell="A7" activePane="bottomLeft" state="frozen"/>
      <selection pane="bottomLeft" activeCell="M90" sqref="M90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213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214</v>
      </c>
      <c r="B9" s="42"/>
      <c r="C9" s="43" t="s">
        <v>215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216</v>
      </c>
      <c r="B10" s="50"/>
      <c r="C10" s="51" t="s">
        <v>160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37.5" customHeight="1" x14ac:dyDescent="0.15">
      <c r="A11" s="49" t="s">
        <v>217</v>
      </c>
      <c r="B11" s="50"/>
      <c r="C11" s="51" t="s">
        <v>164</v>
      </c>
      <c r="D11" s="44"/>
      <c r="E11" s="45"/>
      <c r="F11" s="46"/>
      <c r="G11" s="46"/>
      <c r="H11" s="46"/>
      <c r="I11" s="46"/>
      <c r="J11" s="45"/>
      <c r="K11" s="45"/>
      <c r="L11" s="45"/>
      <c r="M11" s="47"/>
      <c r="N11" s="48"/>
    </row>
    <row r="12" spans="1:14" ht="37.5" customHeight="1" x14ac:dyDescent="0.15">
      <c r="A12" s="49" t="s">
        <v>218</v>
      </c>
      <c r="B12" s="50"/>
      <c r="C12" s="51" t="s">
        <v>219</v>
      </c>
      <c r="D12" s="44"/>
      <c r="E12" s="45"/>
      <c r="F12" s="46"/>
      <c r="G12" s="46"/>
      <c r="H12" s="46"/>
      <c r="I12" s="46"/>
      <c r="J12" s="45"/>
      <c r="K12" s="45"/>
      <c r="L12" s="45"/>
      <c r="M12" s="47"/>
      <c r="N12" s="48"/>
    </row>
    <row r="13" spans="1:14" ht="26.25" customHeight="1" x14ac:dyDescent="0.15">
      <c r="A13" s="49" t="s">
        <v>220</v>
      </c>
      <c r="B13" s="50"/>
      <c r="C13" s="51" t="s">
        <v>221</v>
      </c>
      <c r="D13" s="44"/>
      <c r="E13" s="45"/>
      <c r="F13" s="46"/>
      <c r="G13" s="46"/>
      <c r="H13" s="46"/>
      <c r="I13" s="46"/>
      <c r="J13" s="45"/>
      <c r="K13" s="45"/>
      <c r="L13" s="45"/>
      <c r="M13" s="47"/>
      <c r="N13" s="48"/>
    </row>
    <row r="14" spans="1:14" ht="29.25" customHeight="1" x14ac:dyDescent="0.15">
      <c r="A14" s="49" t="s">
        <v>222</v>
      </c>
      <c r="B14" s="50"/>
      <c r="C14" s="51" t="s">
        <v>223</v>
      </c>
      <c r="D14" s="52" t="s">
        <v>83</v>
      </c>
      <c r="E14" s="63"/>
      <c r="F14" s="55">
        <v>1</v>
      </c>
      <c r="G14" s="55"/>
      <c r="H14" s="55">
        <v>2</v>
      </c>
      <c r="I14" s="56"/>
      <c r="J14" s="53"/>
      <c r="K14" s="57"/>
      <c r="L14" s="57"/>
      <c r="M14" s="58">
        <f>IF(ISNUMBER($K14),IF(ISNUMBER($G14),ROUND($K14*$G14,2),ROUND($K14*$F14,2)),IF(ISNUMBER($G14),ROUND($I14*$G14,2),ROUND($I14*$F14,2)))</f>
        <v>0</v>
      </c>
      <c r="N14" s="48"/>
    </row>
    <row r="15" spans="1:14" ht="26.25" customHeight="1" x14ac:dyDescent="0.15">
      <c r="A15" s="49" t="s">
        <v>224</v>
      </c>
      <c r="B15" s="50"/>
      <c r="C15" s="51" t="s">
        <v>225</v>
      </c>
      <c r="D15" s="44"/>
      <c r="E15" s="45"/>
      <c r="F15" s="46"/>
      <c r="G15" s="46"/>
      <c r="H15" s="46"/>
      <c r="I15" s="46"/>
      <c r="J15" s="45"/>
      <c r="K15" s="45"/>
      <c r="L15" s="45"/>
      <c r="M15" s="47"/>
      <c r="N15" s="48"/>
    </row>
    <row r="16" spans="1:14" ht="26.25" customHeight="1" x14ac:dyDescent="0.15">
      <c r="A16" s="49" t="s">
        <v>226</v>
      </c>
      <c r="B16" s="50"/>
      <c r="C16" s="51" t="s">
        <v>227</v>
      </c>
      <c r="D16" s="44"/>
      <c r="E16" s="45"/>
      <c r="F16" s="46"/>
      <c r="G16" s="46"/>
      <c r="H16" s="46"/>
      <c r="I16" s="46"/>
      <c r="J16" s="45"/>
      <c r="K16" s="45"/>
      <c r="L16" s="45"/>
      <c r="M16" s="47"/>
      <c r="N16" s="48"/>
    </row>
    <row r="17" spans="1:14" ht="22.5" customHeight="1" x14ac:dyDescent="0.15">
      <c r="A17" s="49" t="s">
        <v>228</v>
      </c>
      <c r="B17" s="50"/>
      <c r="C17" s="66" t="s">
        <v>229</v>
      </c>
      <c r="D17" s="52" t="s">
        <v>48</v>
      </c>
      <c r="E17" s="53"/>
      <c r="F17" s="54">
        <v>1</v>
      </c>
      <c r="G17" s="54"/>
      <c r="H17" s="55">
        <v>2</v>
      </c>
      <c r="I17" s="56"/>
      <c r="J17" s="53"/>
      <c r="K17" s="57"/>
      <c r="L17" s="57"/>
      <c r="M17" s="58">
        <f t="shared" ref="M17:M23" si="0">IF(ISNUMBER($K17),IF(ISNUMBER($G17),ROUND($K17*$G17,2),ROUND($K17*$F17,2)),IF(ISNUMBER($G17),ROUND($I17*$G17,2),ROUND($I17*$F17,2)))</f>
        <v>0</v>
      </c>
      <c r="N17" s="48"/>
    </row>
    <row r="18" spans="1:14" ht="22.5" customHeight="1" x14ac:dyDescent="0.15">
      <c r="A18" s="49" t="s">
        <v>230</v>
      </c>
      <c r="B18" s="50"/>
      <c r="C18" s="66" t="s">
        <v>229</v>
      </c>
      <c r="D18" s="52" t="s">
        <v>48</v>
      </c>
      <c r="E18" s="53"/>
      <c r="F18" s="54">
        <v>1</v>
      </c>
      <c r="G18" s="54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22.5" customHeight="1" x14ac:dyDescent="0.15">
      <c r="A19" s="49" t="s">
        <v>231</v>
      </c>
      <c r="B19" s="50"/>
      <c r="C19" s="66" t="s">
        <v>232</v>
      </c>
      <c r="D19" s="52" t="s">
        <v>48</v>
      </c>
      <c r="E19" s="53"/>
      <c r="F19" s="54">
        <v>1</v>
      </c>
      <c r="G19" s="54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26.25" customHeight="1" x14ac:dyDescent="0.15">
      <c r="A20" s="49" t="s">
        <v>233</v>
      </c>
      <c r="B20" s="50"/>
      <c r="C20" s="51" t="s">
        <v>234</v>
      </c>
      <c r="D20" s="52" t="s">
        <v>48</v>
      </c>
      <c r="E20" s="53"/>
      <c r="F20" s="54">
        <v>0</v>
      </c>
      <c r="G20" s="54"/>
      <c r="H20" s="55">
        <v>2</v>
      </c>
      <c r="I20" s="56"/>
      <c r="J20" s="53"/>
      <c r="K20" s="57"/>
      <c r="L20" s="57"/>
      <c r="M20" s="58">
        <f t="shared" si="0"/>
        <v>0</v>
      </c>
      <c r="N20" s="48"/>
    </row>
    <row r="21" spans="1:14" ht="22.5" customHeight="1" x14ac:dyDescent="0.15">
      <c r="A21" s="49" t="s">
        <v>235</v>
      </c>
      <c r="B21" s="50"/>
      <c r="C21" s="66" t="s">
        <v>236</v>
      </c>
      <c r="D21" s="52" t="s">
        <v>48</v>
      </c>
      <c r="E21" s="53"/>
      <c r="F21" s="54">
        <v>1</v>
      </c>
      <c r="G21" s="54"/>
      <c r="H21" s="55">
        <v>2</v>
      </c>
      <c r="I21" s="56"/>
      <c r="J21" s="53"/>
      <c r="K21" s="57"/>
      <c r="L21" s="57"/>
      <c r="M21" s="58">
        <f t="shared" si="0"/>
        <v>0</v>
      </c>
      <c r="N21" s="48"/>
    </row>
    <row r="22" spans="1:14" ht="22.5" customHeight="1" x14ac:dyDescent="0.15">
      <c r="A22" s="49" t="s">
        <v>237</v>
      </c>
      <c r="B22" s="50"/>
      <c r="C22" s="66" t="s">
        <v>238</v>
      </c>
      <c r="D22" s="52" t="s">
        <v>48</v>
      </c>
      <c r="E22" s="53"/>
      <c r="F22" s="54">
        <v>1</v>
      </c>
      <c r="G22" s="54"/>
      <c r="H22" s="55">
        <v>2</v>
      </c>
      <c r="I22" s="56"/>
      <c r="J22" s="53"/>
      <c r="K22" s="57"/>
      <c r="L22" s="57"/>
      <c r="M22" s="58">
        <f t="shared" si="0"/>
        <v>0</v>
      </c>
      <c r="N22" s="48"/>
    </row>
    <row r="23" spans="1:14" ht="26.25" customHeight="1" x14ac:dyDescent="0.15">
      <c r="A23" s="49" t="s">
        <v>239</v>
      </c>
      <c r="B23" s="50"/>
      <c r="C23" s="51" t="s">
        <v>240</v>
      </c>
      <c r="D23" s="52" t="s">
        <v>48</v>
      </c>
      <c r="E23" s="53"/>
      <c r="F23" s="54">
        <v>1</v>
      </c>
      <c r="G23" s="54"/>
      <c r="H23" s="55">
        <v>2</v>
      </c>
      <c r="I23" s="56"/>
      <c r="J23" s="53"/>
      <c r="K23" s="57"/>
      <c r="L23" s="57"/>
      <c r="M23" s="58">
        <f t="shared" si="0"/>
        <v>0</v>
      </c>
      <c r="N23" s="48"/>
    </row>
    <row r="24" spans="1:14" ht="45" customHeight="1" x14ac:dyDescent="0.15">
      <c r="A24" s="102" t="s">
        <v>241</v>
      </c>
      <c r="B24" s="103"/>
      <c r="C24" s="103"/>
      <c r="D24" s="103"/>
      <c r="E24" s="103"/>
      <c r="F24" s="103"/>
      <c r="G24" s="103"/>
      <c r="H24" s="103"/>
      <c r="I24" s="104"/>
      <c r="M24" s="64">
        <f>M$14+SUM(M$17:M$23)</f>
        <v>0</v>
      </c>
      <c r="N24" s="65"/>
    </row>
    <row r="25" spans="1:14" ht="37.5" customHeight="1" x14ac:dyDescent="0.15">
      <c r="A25" s="49" t="s">
        <v>242</v>
      </c>
      <c r="B25" s="50"/>
      <c r="C25" s="51" t="s">
        <v>243</v>
      </c>
      <c r="D25" s="44"/>
      <c r="E25" s="45"/>
      <c r="F25" s="46"/>
      <c r="G25" s="46"/>
      <c r="H25" s="46"/>
      <c r="I25" s="46"/>
      <c r="J25" s="45"/>
      <c r="K25" s="45"/>
      <c r="L25" s="45"/>
      <c r="M25" s="47"/>
      <c r="N25" s="48"/>
    </row>
    <row r="26" spans="1:14" ht="26.25" customHeight="1" x14ac:dyDescent="0.15">
      <c r="A26" s="49" t="s">
        <v>244</v>
      </c>
      <c r="B26" s="50"/>
      <c r="C26" s="51" t="s">
        <v>221</v>
      </c>
      <c r="D26" s="44"/>
      <c r="E26" s="45"/>
      <c r="F26" s="46"/>
      <c r="G26" s="46"/>
      <c r="H26" s="46"/>
      <c r="I26" s="46"/>
      <c r="J26" s="45"/>
      <c r="K26" s="45"/>
      <c r="L26" s="45"/>
      <c r="M26" s="47"/>
      <c r="N26" s="48"/>
    </row>
    <row r="27" spans="1:14" ht="26.25" customHeight="1" x14ac:dyDescent="0.15">
      <c r="A27" s="49" t="s">
        <v>245</v>
      </c>
      <c r="B27" s="50"/>
      <c r="C27" s="51" t="s">
        <v>246</v>
      </c>
      <c r="D27" s="44"/>
      <c r="E27" s="45"/>
      <c r="F27" s="46"/>
      <c r="G27" s="46"/>
      <c r="H27" s="46"/>
      <c r="I27" s="46"/>
      <c r="J27" s="45"/>
      <c r="K27" s="45"/>
      <c r="L27" s="45"/>
      <c r="M27" s="47"/>
      <c r="N27" s="48"/>
    </row>
    <row r="28" spans="1:14" ht="22.5" customHeight="1" x14ac:dyDescent="0.15">
      <c r="A28" s="49" t="s">
        <v>247</v>
      </c>
      <c r="B28" s="50"/>
      <c r="C28" s="66" t="s">
        <v>248</v>
      </c>
      <c r="D28" s="52" t="s">
        <v>83</v>
      </c>
      <c r="E28" s="63"/>
      <c r="F28" s="55">
        <v>7</v>
      </c>
      <c r="G28" s="55"/>
      <c r="H28" s="55">
        <v>2</v>
      </c>
      <c r="I28" s="56"/>
      <c r="J28" s="53"/>
      <c r="K28" s="57"/>
      <c r="L28" s="57"/>
      <c r="M28" s="58">
        <f t="shared" ref="M28:M32" si="1">IF(ISNUMBER($K28),IF(ISNUMBER($G28),ROUND($K28*$G28,2),ROUND($K28*$F28,2)),IF(ISNUMBER($G28),ROUND($I28*$G28,2),ROUND($I28*$F28,2)))</f>
        <v>0</v>
      </c>
      <c r="N28" s="48"/>
    </row>
    <row r="29" spans="1:14" ht="22.5" customHeight="1" x14ac:dyDescent="0.15">
      <c r="A29" s="49" t="s">
        <v>249</v>
      </c>
      <c r="B29" s="50"/>
      <c r="C29" s="66" t="s">
        <v>250</v>
      </c>
      <c r="D29" s="52" t="s">
        <v>83</v>
      </c>
      <c r="E29" s="63"/>
      <c r="F29" s="55">
        <v>30</v>
      </c>
      <c r="G29" s="55"/>
      <c r="H29" s="55">
        <v>2</v>
      </c>
      <c r="I29" s="56"/>
      <c r="J29" s="53"/>
      <c r="K29" s="57"/>
      <c r="L29" s="57"/>
      <c r="M29" s="58">
        <f t="shared" si="1"/>
        <v>0</v>
      </c>
      <c r="N29" s="48"/>
    </row>
    <row r="30" spans="1:14" ht="22.5" customHeight="1" x14ac:dyDescent="0.15">
      <c r="A30" s="49" t="s">
        <v>251</v>
      </c>
      <c r="B30" s="50"/>
      <c r="C30" s="66" t="s">
        <v>252</v>
      </c>
      <c r="D30" s="52" t="s">
        <v>83</v>
      </c>
      <c r="E30" s="63"/>
      <c r="F30" s="55">
        <v>1</v>
      </c>
      <c r="G30" s="55"/>
      <c r="H30" s="55">
        <v>2</v>
      </c>
      <c r="I30" s="56"/>
      <c r="J30" s="53"/>
      <c r="K30" s="57"/>
      <c r="L30" s="57"/>
      <c r="M30" s="58">
        <f t="shared" si="1"/>
        <v>0</v>
      </c>
      <c r="N30" s="48"/>
    </row>
    <row r="31" spans="1:14" ht="29.25" customHeight="1" x14ac:dyDescent="0.15">
      <c r="A31" s="49" t="s">
        <v>253</v>
      </c>
      <c r="B31" s="50"/>
      <c r="C31" s="66" t="s">
        <v>254</v>
      </c>
      <c r="D31" s="52" t="s">
        <v>83</v>
      </c>
      <c r="E31" s="63"/>
      <c r="F31" s="55">
        <v>14</v>
      </c>
      <c r="G31" s="55"/>
      <c r="H31" s="55">
        <v>2</v>
      </c>
      <c r="I31" s="56"/>
      <c r="J31" s="53"/>
      <c r="K31" s="57"/>
      <c r="L31" s="57"/>
      <c r="M31" s="58">
        <f t="shared" si="1"/>
        <v>0</v>
      </c>
      <c r="N31" s="48"/>
    </row>
    <row r="32" spans="1:14" ht="22.5" customHeight="1" x14ac:dyDescent="0.15">
      <c r="A32" s="49" t="s">
        <v>255</v>
      </c>
      <c r="B32" s="50"/>
      <c r="C32" s="66" t="s">
        <v>256</v>
      </c>
      <c r="D32" s="52" t="s">
        <v>83</v>
      </c>
      <c r="E32" s="63"/>
      <c r="F32" s="55">
        <v>2</v>
      </c>
      <c r="G32" s="55"/>
      <c r="H32" s="55">
        <v>2</v>
      </c>
      <c r="I32" s="56"/>
      <c r="J32" s="53"/>
      <c r="K32" s="57"/>
      <c r="L32" s="57"/>
      <c r="M32" s="58">
        <f t="shared" si="1"/>
        <v>0</v>
      </c>
      <c r="N32" s="48"/>
    </row>
    <row r="33" spans="1:14" ht="26.25" customHeight="1" x14ac:dyDescent="0.15">
      <c r="A33" s="49" t="s">
        <v>257</v>
      </c>
      <c r="B33" s="50"/>
      <c r="C33" s="51" t="s">
        <v>258</v>
      </c>
      <c r="D33" s="44"/>
      <c r="E33" s="45"/>
      <c r="F33" s="46"/>
      <c r="G33" s="46"/>
      <c r="H33" s="46"/>
      <c r="I33" s="46"/>
      <c r="J33" s="45"/>
      <c r="K33" s="45"/>
      <c r="L33" s="45"/>
      <c r="M33" s="47"/>
      <c r="N33" s="48"/>
    </row>
    <row r="34" spans="1:14" ht="22.5" customHeight="1" x14ac:dyDescent="0.15">
      <c r="A34" s="49" t="s">
        <v>259</v>
      </c>
      <c r="B34" s="50"/>
      <c r="C34" s="66" t="s">
        <v>260</v>
      </c>
      <c r="D34" s="52" t="s">
        <v>83</v>
      </c>
      <c r="E34" s="63"/>
      <c r="F34" s="55">
        <v>2</v>
      </c>
      <c r="G34" s="55"/>
      <c r="H34" s="55">
        <v>2</v>
      </c>
      <c r="I34" s="56"/>
      <c r="J34" s="53"/>
      <c r="K34" s="57"/>
      <c r="L34" s="57"/>
      <c r="M34" s="58">
        <f t="shared" ref="M34:M36" si="2">IF(ISNUMBER($K34),IF(ISNUMBER($G34),ROUND($K34*$G34,2),ROUND($K34*$F34,2)),IF(ISNUMBER($G34),ROUND($I34*$G34,2),ROUND($I34*$F34,2)))</f>
        <v>0</v>
      </c>
      <c r="N34" s="48"/>
    </row>
    <row r="35" spans="1:14" ht="29.25" customHeight="1" x14ac:dyDescent="0.15">
      <c r="A35" s="49" t="s">
        <v>261</v>
      </c>
      <c r="B35" s="50"/>
      <c r="C35" s="66" t="s">
        <v>262</v>
      </c>
      <c r="D35" s="52" t="s">
        <v>83</v>
      </c>
      <c r="E35" s="63"/>
      <c r="F35" s="55">
        <v>1</v>
      </c>
      <c r="G35" s="55"/>
      <c r="H35" s="55">
        <v>2</v>
      </c>
      <c r="I35" s="56"/>
      <c r="J35" s="53"/>
      <c r="K35" s="57"/>
      <c r="L35" s="57"/>
      <c r="M35" s="58">
        <f t="shared" si="2"/>
        <v>0</v>
      </c>
      <c r="N35" s="48"/>
    </row>
    <row r="36" spans="1:14" ht="22.5" customHeight="1" x14ac:dyDescent="0.15">
      <c r="A36" s="49" t="s">
        <v>263</v>
      </c>
      <c r="B36" s="50"/>
      <c r="C36" s="66" t="s">
        <v>264</v>
      </c>
      <c r="D36" s="52" t="s">
        <v>83</v>
      </c>
      <c r="E36" s="63"/>
      <c r="F36" s="55">
        <v>5</v>
      </c>
      <c r="G36" s="55"/>
      <c r="H36" s="55">
        <v>2</v>
      </c>
      <c r="I36" s="56"/>
      <c r="J36" s="53"/>
      <c r="K36" s="57"/>
      <c r="L36" s="57"/>
      <c r="M36" s="58">
        <f t="shared" si="2"/>
        <v>0</v>
      </c>
      <c r="N36" s="48"/>
    </row>
    <row r="37" spans="1:14" ht="26.25" customHeight="1" x14ac:dyDescent="0.15">
      <c r="A37" s="49" t="s">
        <v>265</v>
      </c>
      <c r="B37" s="50"/>
      <c r="C37" s="51" t="s">
        <v>266</v>
      </c>
      <c r="D37" s="44"/>
      <c r="E37" s="45"/>
      <c r="F37" s="46"/>
      <c r="G37" s="46"/>
      <c r="H37" s="46"/>
      <c r="I37" s="46"/>
      <c r="J37" s="45"/>
      <c r="K37" s="45"/>
      <c r="L37" s="45"/>
      <c r="M37" s="47"/>
      <c r="N37" s="48"/>
    </row>
    <row r="38" spans="1:14" ht="22.5" customHeight="1" x14ac:dyDescent="0.15">
      <c r="A38" s="49" t="s">
        <v>267</v>
      </c>
      <c r="B38" s="50"/>
      <c r="C38" s="66" t="s">
        <v>268</v>
      </c>
      <c r="D38" s="52" t="s">
        <v>83</v>
      </c>
      <c r="E38" s="63"/>
      <c r="F38" s="55">
        <v>1</v>
      </c>
      <c r="G38" s="55"/>
      <c r="H38" s="55">
        <v>2</v>
      </c>
      <c r="I38" s="56"/>
      <c r="J38" s="53"/>
      <c r="K38" s="57"/>
      <c r="L38" s="57"/>
      <c r="M38" s="58">
        <f t="shared" ref="M38:M56" si="3">IF(ISNUMBER($K38),IF(ISNUMBER($G38),ROUND($K38*$G38,2),ROUND($K38*$F38,2)),IF(ISNUMBER($G38),ROUND($I38*$G38,2),ROUND($I38*$F38,2)))</f>
        <v>0</v>
      </c>
      <c r="N38" s="48"/>
    </row>
    <row r="39" spans="1:14" ht="29.25" customHeight="1" x14ac:dyDescent="0.15">
      <c r="A39" s="49" t="s">
        <v>269</v>
      </c>
      <c r="B39" s="50"/>
      <c r="C39" s="66" t="s">
        <v>270</v>
      </c>
      <c r="D39" s="52" t="s">
        <v>83</v>
      </c>
      <c r="E39" s="63"/>
      <c r="F39" s="55">
        <v>2</v>
      </c>
      <c r="G39" s="55"/>
      <c r="H39" s="55">
        <v>2</v>
      </c>
      <c r="I39" s="56"/>
      <c r="J39" s="53"/>
      <c r="K39" s="57"/>
      <c r="L39" s="57"/>
      <c r="M39" s="58">
        <f t="shared" si="3"/>
        <v>0</v>
      </c>
      <c r="N39" s="48"/>
    </row>
    <row r="40" spans="1:14" ht="29.25" customHeight="1" x14ac:dyDescent="0.15">
      <c r="A40" s="49" t="s">
        <v>271</v>
      </c>
      <c r="B40" s="50"/>
      <c r="C40" s="51" t="s">
        <v>272</v>
      </c>
      <c r="D40" s="52" t="s">
        <v>83</v>
      </c>
      <c r="E40" s="63"/>
      <c r="F40" s="55">
        <v>1</v>
      </c>
      <c r="G40" s="55"/>
      <c r="H40" s="55">
        <v>2</v>
      </c>
      <c r="I40" s="56"/>
      <c r="J40" s="53"/>
      <c r="K40" s="57"/>
      <c r="L40" s="57"/>
      <c r="M40" s="58">
        <f t="shared" si="3"/>
        <v>0</v>
      </c>
      <c r="N40" s="48"/>
    </row>
    <row r="41" spans="1:14" ht="29.25" customHeight="1" x14ac:dyDescent="0.15">
      <c r="A41" s="49" t="s">
        <v>273</v>
      </c>
      <c r="B41" s="50"/>
      <c r="C41" s="51" t="s">
        <v>274</v>
      </c>
      <c r="D41" s="52" t="s">
        <v>83</v>
      </c>
      <c r="E41" s="63"/>
      <c r="F41" s="55">
        <v>3</v>
      </c>
      <c r="G41" s="55"/>
      <c r="H41" s="55">
        <v>2</v>
      </c>
      <c r="I41" s="56"/>
      <c r="J41" s="53"/>
      <c r="K41" s="57"/>
      <c r="L41" s="57"/>
      <c r="M41" s="58">
        <f t="shared" si="3"/>
        <v>0</v>
      </c>
      <c r="N41" s="48"/>
    </row>
    <row r="42" spans="1:14" ht="29.25" customHeight="1" x14ac:dyDescent="0.15">
      <c r="A42" s="49" t="s">
        <v>275</v>
      </c>
      <c r="B42" s="50"/>
      <c r="C42" s="51" t="s">
        <v>276</v>
      </c>
      <c r="D42" s="52" t="s">
        <v>83</v>
      </c>
      <c r="E42" s="63"/>
      <c r="F42" s="55">
        <v>4</v>
      </c>
      <c r="G42" s="55"/>
      <c r="H42" s="55">
        <v>2</v>
      </c>
      <c r="I42" s="56"/>
      <c r="J42" s="53"/>
      <c r="K42" s="57"/>
      <c r="L42" s="57"/>
      <c r="M42" s="58">
        <f t="shared" si="3"/>
        <v>0</v>
      </c>
      <c r="N42" s="48"/>
    </row>
    <row r="43" spans="1:14" ht="29.25" customHeight="1" x14ac:dyDescent="0.15">
      <c r="A43" s="49" t="s">
        <v>277</v>
      </c>
      <c r="B43" s="50"/>
      <c r="C43" s="51" t="s">
        <v>278</v>
      </c>
      <c r="D43" s="52" t="s">
        <v>83</v>
      </c>
      <c r="E43" s="63"/>
      <c r="F43" s="55">
        <v>4</v>
      </c>
      <c r="G43" s="55"/>
      <c r="H43" s="55">
        <v>2</v>
      </c>
      <c r="I43" s="56"/>
      <c r="J43" s="53"/>
      <c r="K43" s="57"/>
      <c r="L43" s="57"/>
      <c r="M43" s="58">
        <f t="shared" si="3"/>
        <v>0</v>
      </c>
      <c r="N43" s="48"/>
    </row>
    <row r="44" spans="1:14" ht="26.25" customHeight="1" x14ac:dyDescent="0.15">
      <c r="A44" s="49" t="s">
        <v>279</v>
      </c>
      <c r="B44" s="50"/>
      <c r="C44" s="51" t="s">
        <v>280</v>
      </c>
      <c r="D44" s="52" t="s">
        <v>83</v>
      </c>
      <c r="E44" s="63"/>
      <c r="F44" s="55">
        <v>2</v>
      </c>
      <c r="G44" s="55"/>
      <c r="H44" s="55">
        <v>2</v>
      </c>
      <c r="I44" s="56"/>
      <c r="J44" s="53"/>
      <c r="K44" s="57"/>
      <c r="L44" s="57"/>
      <c r="M44" s="58">
        <f t="shared" si="3"/>
        <v>0</v>
      </c>
      <c r="N44" s="48"/>
    </row>
    <row r="45" spans="1:14" ht="29.25" customHeight="1" x14ac:dyDescent="0.15">
      <c r="A45" s="49" t="s">
        <v>281</v>
      </c>
      <c r="B45" s="50"/>
      <c r="C45" s="51" t="s">
        <v>282</v>
      </c>
      <c r="D45" s="52" t="s">
        <v>83</v>
      </c>
      <c r="E45" s="63"/>
      <c r="F45" s="55">
        <v>2</v>
      </c>
      <c r="G45" s="55"/>
      <c r="H45" s="55">
        <v>2</v>
      </c>
      <c r="I45" s="56"/>
      <c r="J45" s="53"/>
      <c r="K45" s="57"/>
      <c r="L45" s="57"/>
      <c r="M45" s="58">
        <f t="shared" si="3"/>
        <v>0</v>
      </c>
      <c r="N45" s="48"/>
    </row>
    <row r="46" spans="1:14" ht="29.25" customHeight="1" x14ac:dyDescent="0.15">
      <c r="A46" s="49" t="s">
        <v>283</v>
      </c>
      <c r="B46" s="50"/>
      <c r="C46" s="51" t="s">
        <v>284</v>
      </c>
      <c r="D46" s="52" t="s">
        <v>83</v>
      </c>
      <c r="E46" s="63"/>
      <c r="F46" s="55">
        <v>0</v>
      </c>
      <c r="G46" s="55"/>
      <c r="H46" s="55">
        <v>2</v>
      </c>
      <c r="I46" s="56"/>
      <c r="J46" s="53"/>
      <c r="K46" s="57"/>
      <c r="L46" s="57"/>
      <c r="M46" s="58">
        <f t="shared" si="3"/>
        <v>0</v>
      </c>
      <c r="N46" s="48"/>
    </row>
    <row r="47" spans="1:14" ht="29.25" customHeight="1" x14ac:dyDescent="0.15">
      <c r="A47" s="49" t="s">
        <v>285</v>
      </c>
      <c r="B47" s="50"/>
      <c r="C47" s="66" t="s">
        <v>286</v>
      </c>
      <c r="D47" s="52" t="s">
        <v>83</v>
      </c>
      <c r="E47" s="63"/>
      <c r="F47" s="55">
        <v>2</v>
      </c>
      <c r="G47" s="55"/>
      <c r="H47" s="55">
        <v>2</v>
      </c>
      <c r="I47" s="56"/>
      <c r="J47" s="53"/>
      <c r="K47" s="57"/>
      <c r="L47" s="57"/>
      <c r="M47" s="58">
        <f t="shared" si="3"/>
        <v>0</v>
      </c>
      <c r="N47" s="48"/>
    </row>
    <row r="48" spans="1:14" ht="29.25" customHeight="1" x14ac:dyDescent="0.15">
      <c r="A48" s="49" t="s">
        <v>287</v>
      </c>
      <c r="B48" s="50"/>
      <c r="C48" s="66" t="s">
        <v>288</v>
      </c>
      <c r="D48" s="52" t="s">
        <v>83</v>
      </c>
      <c r="E48" s="63"/>
      <c r="F48" s="55">
        <v>1</v>
      </c>
      <c r="G48" s="55"/>
      <c r="H48" s="55">
        <v>2</v>
      </c>
      <c r="I48" s="56"/>
      <c r="J48" s="53"/>
      <c r="K48" s="57"/>
      <c r="L48" s="57"/>
      <c r="M48" s="58">
        <f t="shared" si="3"/>
        <v>0</v>
      </c>
      <c r="N48" s="48"/>
    </row>
    <row r="49" spans="1:14" ht="29.25" customHeight="1" x14ac:dyDescent="0.15">
      <c r="A49" s="49" t="s">
        <v>289</v>
      </c>
      <c r="B49" s="50"/>
      <c r="C49" s="51" t="s">
        <v>290</v>
      </c>
      <c r="D49" s="52" t="s">
        <v>83</v>
      </c>
      <c r="E49" s="63"/>
      <c r="F49" s="55">
        <v>8</v>
      </c>
      <c r="G49" s="55"/>
      <c r="H49" s="55">
        <v>2</v>
      </c>
      <c r="I49" s="56"/>
      <c r="J49" s="53"/>
      <c r="K49" s="57"/>
      <c r="L49" s="57"/>
      <c r="M49" s="58">
        <f t="shared" si="3"/>
        <v>0</v>
      </c>
      <c r="N49" s="48"/>
    </row>
    <row r="50" spans="1:14" ht="26.25" customHeight="1" x14ac:dyDescent="0.15">
      <c r="A50" s="49" t="s">
        <v>291</v>
      </c>
      <c r="B50" s="50"/>
      <c r="C50" s="51" t="s">
        <v>292</v>
      </c>
      <c r="D50" s="52" t="s">
        <v>83</v>
      </c>
      <c r="E50" s="63"/>
      <c r="F50" s="55">
        <v>2</v>
      </c>
      <c r="G50" s="55"/>
      <c r="H50" s="55">
        <v>2</v>
      </c>
      <c r="I50" s="56"/>
      <c r="J50" s="53"/>
      <c r="K50" s="57"/>
      <c r="L50" s="57"/>
      <c r="M50" s="58">
        <f t="shared" si="3"/>
        <v>0</v>
      </c>
      <c r="N50" s="48"/>
    </row>
    <row r="51" spans="1:14" ht="26.25" customHeight="1" x14ac:dyDescent="0.15">
      <c r="A51" s="49" t="s">
        <v>293</v>
      </c>
      <c r="B51" s="50"/>
      <c r="C51" s="51" t="s">
        <v>294</v>
      </c>
      <c r="D51" s="52" t="s">
        <v>63</v>
      </c>
      <c r="E51" s="61"/>
      <c r="F51" s="62">
        <v>288.8</v>
      </c>
      <c r="G51" s="62"/>
      <c r="H51" s="55">
        <v>2</v>
      </c>
      <c r="I51" s="56"/>
      <c r="J51" s="53"/>
      <c r="K51" s="57"/>
      <c r="L51" s="57"/>
      <c r="M51" s="58">
        <f t="shared" si="3"/>
        <v>0</v>
      </c>
      <c r="N51" s="48"/>
    </row>
    <row r="52" spans="1:14" ht="26.25" customHeight="1" x14ac:dyDescent="0.15">
      <c r="A52" s="49" t="s">
        <v>295</v>
      </c>
      <c r="B52" s="50"/>
      <c r="C52" s="51" t="s">
        <v>296</v>
      </c>
      <c r="D52" s="52" t="s">
        <v>63</v>
      </c>
      <c r="E52" s="61"/>
      <c r="F52" s="62">
        <v>59.07</v>
      </c>
      <c r="G52" s="62"/>
      <c r="H52" s="55">
        <v>2</v>
      </c>
      <c r="I52" s="56"/>
      <c r="J52" s="53"/>
      <c r="K52" s="57"/>
      <c r="L52" s="57"/>
      <c r="M52" s="58">
        <f t="shared" si="3"/>
        <v>0</v>
      </c>
      <c r="N52" s="48"/>
    </row>
    <row r="53" spans="1:14" ht="26.25" customHeight="1" x14ac:dyDescent="0.15">
      <c r="A53" s="49" t="s">
        <v>297</v>
      </c>
      <c r="B53" s="50"/>
      <c r="C53" s="51" t="s">
        <v>298</v>
      </c>
      <c r="D53" s="52" t="s">
        <v>83</v>
      </c>
      <c r="E53" s="63"/>
      <c r="F53" s="55">
        <v>30</v>
      </c>
      <c r="G53" s="55"/>
      <c r="H53" s="55">
        <v>2</v>
      </c>
      <c r="I53" s="56"/>
      <c r="J53" s="53"/>
      <c r="K53" s="57"/>
      <c r="L53" s="57"/>
      <c r="M53" s="58">
        <f t="shared" si="3"/>
        <v>0</v>
      </c>
      <c r="N53" s="48"/>
    </row>
    <row r="54" spans="1:14" ht="26.25" customHeight="1" x14ac:dyDescent="0.15">
      <c r="A54" s="49" t="s">
        <v>299</v>
      </c>
      <c r="B54" s="50"/>
      <c r="C54" s="51" t="s">
        <v>300</v>
      </c>
      <c r="D54" s="52" t="s">
        <v>83</v>
      </c>
      <c r="E54" s="63"/>
      <c r="F54" s="55">
        <v>34</v>
      </c>
      <c r="G54" s="55"/>
      <c r="H54" s="55">
        <v>2</v>
      </c>
      <c r="I54" s="56"/>
      <c r="J54" s="53"/>
      <c r="K54" s="57"/>
      <c r="L54" s="57"/>
      <c r="M54" s="58">
        <f t="shared" si="3"/>
        <v>0</v>
      </c>
      <c r="N54" s="48"/>
    </row>
    <row r="55" spans="1:14" ht="26.25" customHeight="1" x14ac:dyDescent="0.15">
      <c r="A55" s="49" t="s">
        <v>301</v>
      </c>
      <c r="B55" s="50"/>
      <c r="C55" s="51" t="s">
        <v>302</v>
      </c>
      <c r="D55" s="52" t="s">
        <v>68</v>
      </c>
      <c r="E55" s="61"/>
      <c r="F55" s="62">
        <v>80</v>
      </c>
      <c r="G55" s="62"/>
      <c r="H55" s="55">
        <v>2</v>
      </c>
      <c r="I55" s="56"/>
      <c r="J55" s="53"/>
      <c r="K55" s="57"/>
      <c r="L55" s="57"/>
      <c r="M55" s="58">
        <f t="shared" si="3"/>
        <v>0</v>
      </c>
      <c r="N55" s="48"/>
    </row>
    <row r="56" spans="1:14" ht="26.25" customHeight="1" x14ac:dyDescent="0.15">
      <c r="A56" s="49" t="s">
        <v>303</v>
      </c>
      <c r="B56" s="50"/>
      <c r="C56" s="51" t="s">
        <v>304</v>
      </c>
      <c r="D56" s="52" t="s">
        <v>83</v>
      </c>
      <c r="E56" s="63"/>
      <c r="F56" s="55">
        <v>30</v>
      </c>
      <c r="G56" s="55"/>
      <c r="H56" s="55">
        <v>2</v>
      </c>
      <c r="I56" s="56"/>
      <c r="J56" s="53"/>
      <c r="K56" s="57"/>
      <c r="L56" s="57"/>
      <c r="M56" s="58">
        <f t="shared" si="3"/>
        <v>0</v>
      </c>
      <c r="N56" s="48"/>
    </row>
    <row r="57" spans="1:14" ht="26.25" customHeight="1" x14ac:dyDescent="0.15">
      <c r="A57" s="49" t="s">
        <v>305</v>
      </c>
      <c r="B57" s="50"/>
      <c r="C57" s="51" t="s">
        <v>306</v>
      </c>
      <c r="D57" s="44"/>
      <c r="E57" s="45"/>
      <c r="F57" s="46"/>
      <c r="G57" s="46"/>
      <c r="H57" s="46"/>
      <c r="I57" s="46"/>
      <c r="J57" s="45"/>
      <c r="K57" s="45"/>
      <c r="L57" s="45"/>
      <c r="M57" s="47"/>
      <c r="N57" s="48"/>
    </row>
    <row r="58" spans="1:14" ht="22.5" customHeight="1" x14ac:dyDescent="0.15">
      <c r="A58" s="49" t="s">
        <v>307</v>
      </c>
      <c r="B58" s="50"/>
      <c r="C58" s="66" t="s">
        <v>308</v>
      </c>
      <c r="D58" s="52" t="s">
        <v>83</v>
      </c>
      <c r="E58" s="63"/>
      <c r="F58" s="55">
        <v>9</v>
      </c>
      <c r="G58" s="55"/>
      <c r="H58" s="55">
        <v>2</v>
      </c>
      <c r="I58" s="56"/>
      <c r="J58" s="53"/>
      <c r="K58" s="57"/>
      <c r="L58" s="57"/>
      <c r="M58" s="58">
        <f>IF(ISNUMBER($K58),IF(ISNUMBER($G58),ROUND($K58*$G58,2),ROUND($K58*$F58,2)),IF(ISNUMBER($G58),ROUND($I58*$G58,2),ROUND($I58*$F58,2)))</f>
        <v>0</v>
      </c>
      <c r="N58" s="48"/>
    </row>
    <row r="59" spans="1:14" ht="26.25" customHeight="1" x14ac:dyDescent="0.15">
      <c r="A59" s="49" t="s">
        <v>309</v>
      </c>
      <c r="B59" s="50"/>
      <c r="C59" s="51" t="s">
        <v>310</v>
      </c>
      <c r="D59" s="44"/>
      <c r="E59" s="45"/>
      <c r="F59" s="46"/>
      <c r="G59" s="46"/>
      <c r="H59" s="46"/>
      <c r="I59" s="46"/>
      <c r="J59" s="45"/>
      <c r="K59" s="45"/>
      <c r="L59" s="45"/>
      <c r="M59" s="47"/>
      <c r="N59" s="48"/>
    </row>
    <row r="60" spans="1:14" ht="22.5" customHeight="1" x14ac:dyDescent="0.15">
      <c r="A60" s="49" t="s">
        <v>311</v>
      </c>
      <c r="B60" s="50"/>
      <c r="C60" s="66" t="s">
        <v>312</v>
      </c>
      <c r="D60" s="52" t="s">
        <v>48</v>
      </c>
      <c r="E60" s="53"/>
      <c r="F60" s="54">
        <v>1</v>
      </c>
      <c r="G60" s="54"/>
      <c r="H60" s="55">
        <v>2</v>
      </c>
      <c r="I60" s="56"/>
      <c r="J60" s="53"/>
      <c r="K60" s="57"/>
      <c r="L60" s="57"/>
      <c r="M60" s="58">
        <f t="shared" ref="M60:M62" si="4">IF(ISNUMBER($K60),IF(ISNUMBER($G60),ROUND($K60*$G60,2),ROUND($K60*$F60,2)),IF(ISNUMBER($G60),ROUND($I60*$G60,2),ROUND($I60*$F60,2)))</f>
        <v>0</v>
      </c>
      <c r="N60" s="48"/>
    </row>
    <row r="61" spans="1:14" ht="22.5" customHeight="1" x14ac:dyDescent="0.15">
      <c r="A61" s="49" t="s">
        <v>313</v>
      </c>
      <c r="B61" s="50"/>
      <c r="C61" s="66" t="s">
        <v>314</v>
      </c>
      <c r="D61" s="52" t="s">
        <v>48</v>
      </c>
      <c r="E61" s="53"/>
      <c r="F61" s="54">
        <v>1</v>
      </c>
      <c r="G61" s="54"/>
      <c r="H61" s="55">
        <v>2</v>
      </c>
      <c r="I61" s="56"/>
      <c r="J61" s="53"/>
      <c r="K61" s="57"/>
      <c r="L61" s="57"/>
      <c r="M61" s="58">
        <f t="shared" si="4"/>
        <v>0</v>
      </c>
      <c r="N61" s="48"/>
    </row>
    <row r="62" spans="1:14" ht="22.5" customHeight="1" x14ac:dyDescent="0.15">
      <c r="A62" s="49" t="s">
        <v>315</v>
      </c>
      <c r="B62" s="50"/>
      <c r="C62" s="66" t="s">
        <v>316</v>
      </c>
      <c r="D62" s="52" t="s">
        <v>48</v>
      </c>
      <c r="E62" s="53"/>
      <c r="F62" s="54">
        <v>1</v>
      </c>
      <c r="G62" s="54"/>
      <c r="H62" s="55">
        <v>2</v>
      </c>
      <c r="I62" s="56"/>
      <c r="J62" s="53"/>
      <c r="K62" s="57"/>
      <c r="L62" s="57"/>
      <c r="M62" s="58">
        <f t="shared" si="4"/>
        <v>0</v>
      </c>
      <c r="N62" s="48"/>
    </row>
    <row r="63" spans="1:14" ht="26.25" customHeight="1" x14ac:dyDescent="0.15">
      <c r="A63" s="49" t="s">
        <v>317</v>
      </c>
      <c r="B63" s="50"/>
      <c r="C63" s="51" t="s">
        <v>318</v>
      </c>
      <c r="D63" s="44"/>
      <c r="E63" s="45"/>
      <c r="F63" s="46"/>
      <c r="G63" s="46"/>
      <c r="H63" s="46"/>
      <c r="I63" s="46"/>
      <c r="J63" s="45"/>
      <c r="K63" s="45"/>
      <c r="L63" s="45"/>
      <c r="M63" s="47"/>
      <c r="N63" s="48"/>
    </row>
    <row r="64" spans="1:14" ht="22.5" customHeight="1" x14ac:dyDescent="0.15">
      <c r="A64" s="49" t="s">
        <v>319</v>
      </c>
      <c r="B64" s="50"/>
      <c r="C64" s="66" t="s">
        <v>320</v>
      </c>
      <c r="D64" s="52" t="s">
        <v>48</v>
      </c>
      <c r="E64" s="53"/>
      <c r="F64" s="54">
        <v>1</v>
      </c>
      <c r="G64" s="54"/>
      <c r="H64" s="55">
        <v>2</v>
      </c>
      <c r="I64" s="56"/>
      <c r="J64" s="53"/>
      <c r="K64" s="57"/>
      <c r="L64" s="57"/>
      <c r="M64" s="58">
        <f t="shared" ref="M64:M75" si="5">IF(ISNUMBER($K64),IF(ISNUMBER($G64),ROUND($K64*$G64,2),ROUND($K64*$F64,2)),IF(ISNUMBER($G64),ROUND($I64*$G64,2),ROUND($I64*$F64,2)))</f>
        <v>0</v>
      </c>
      <c r="N64" s="48"/>
    </row>
    <row r="65" spans="1:14" ht="22.5" customHeight="1" x14ac:dyDescent="0.15">
      <c r="A65" s="49" t="s">
        <v>321</v>
      </c>
      <c r="B65" s="50"/>
      <c r="C65" s="66" t="s">
        <v>322</v>
      </c>
      <c r="D65" s="52" t="s">
        <v>48</v>
      </c>
      <c r="E65" s="53"/>
      <c r="F65" s="54">
        <v>1</v>
      </c>
      <c r="G65" s="54"/>
      <c r="H65" s="55">
        <v>2</v>
      </c>
      <c r="I65" s="56"/>
      <c r="J65" s="53"/>
      <c r="K65" s="57"/>
      <c r="L65" s="57"/>
      <c r="M65" s="58">
        <f t="shared" si="5"/>
        <v>0</v>
      </c>
      <c r="N65" s="48"/>
    </row>
    <row r="66" spans="1:14" ht="26.25" customHeight="1" x14ac:dyDescent="0.15">
      <c r="A66" s="49" t="s">
        <v>323</v>
      </c>
      <c r="B66" s="50"/>
      <c r="C66" s="51" t="s">
        <v>324</v>
      </c>
      <c r="D66" s="52" t="s">
        <v>83</v>
      </c>
      <c r="E66" s="63"/>
      <c r="F66" s="55">
        <v>6</v>
      </c>
      <c r="G66" s="55"/>
      <c r="H66" s="55">
        <v>2</v>
      </c>
      <c r="I66" s="56"/>
      <c r="J66" s="53"/>
      <c r="K66" s="57"/>
      <c r="L66" s="57"/>
      <c r="M66" s="58">
        <f t="shared" si="5"/>
        <v>0</v>
      </c>
      <c r="N66" s="48"/>
    </row>
    <row r="67" spans="1:14" ht="26.25" customHeight="1" x14ac:dyDescent="0.15">
      <c r="A67" s="49" t="s">
        <v>325</v>
      </c>
      <c r="B67" s="50"/>
      <c r="C67" s="51" t="s">
        <v>326</v>
      </c>
      <c r="D67" s="52" t="s">
        <v>83</v>
      </c>
      <c r="E67" s="63"/>
      <c r="F67" s="55">
        <v>0</v>
      </c>
      <c r="G67" s="55"/>
      <c r="H67" s="55">
        <v>2</v>
      </c>
      <c r="I67" s="56"/>
      <c r="J67" s="53"/>
      <c r="K67" s="57"/>
      <c r="L67" s="57"/>
      <c r="M67" s="58">
        <f t="shared" si="5"/>
        <v>0</v>
      </c>
      <c r="N67" s="48"/>
    </row>
    <row r="68" spans="1:14" ht="22.5" customHeight="1" x14ac:dyDescent="0.15">
      <c r="A68" s="49" t="s">
        <v>327</v>
      </c>
      <c r="B68" s="50"/>
      <c r="C68" s="66" t="s">
        <v>328</v>
      </c>
      <c r="D68" s="52" t="s">
        <v>83</v>
      </c>
      <c r="E68" s="63"/>
      <c r="F68" s="55">
        <v>1</v>
      </c>
      <c r="G68" s="55"/>
      <c r="H68" s="55">
        <v>2</v>
      </c>
      <c r="I68" s="56"/>
      <c r="J68" s="53"/>
      <c r="K68" s="57"/>
      <c r="L68" s="57"/>
      <c r="M68" s="58">
        <f t="shared" si="5"/>
        <v>0</v>
      </c>
      <c r="N68" s="48"/>
    </row>
    <row r="69" spans="1:14" ht="22.5" customHeight="1" x14ac:dyDescent="0.15">
      <c r="A69" s="49" t="s">
        <v>329</v>
      </c>
      <c r="B69" s="50"/>
      <c r="C69" s="66" t="s">
        <v>330</v>
      </c>
      <c r="D69" s="52" t="s">
        <v>83</v>
      </c>
      <c r="E69" s="63"/>
      <c r="F69" s="55">
        <v>2</v>
      </c>
      <c r="G69" s="55"/>
      <c r="H69" s="55">
        <v>2</v>
      </c>
      <c r="I69" s="56"/>
      <c r="J69" s="53"/>
      <c r="K69" s="57"/>
      <c r="L69" s="57"/>
      <c r="M69" s="58">
        <f t="shared" si="5"/>
        <v>0</v>
      </c>
      <c r="N69" s="48"/>
    </row>
    <row r="70" spans="1:14" ht="26.25" customHeight="1" x14ac:dyDescent="0.15">
      <c r="A70" s="49" t="s">
        <v>331</v>
      </c>
      <c r="B70" s="50"/>
      <c r="C70" s="51" t="s">
        <v>332</v>
      </c>
      <c r="D70" s="52" t="s">
        <v>83</v>
      </c>
      <c r="E70" s="63"/>
      <c r="F70" s="55">
        <v>1</v>
      </c>
      <c r="G70" s="55"/>
      <c r="H70" s="55">
        <v>2</v>
      </c>
      <c r="I70" s="56"/>
      <c r="J70" s="53"/>
      <c r="K70" s="57"/>
      <c r="L70" s="57"/>
      <c r="M70" s="58">
        <f t="shared" si="5"/>
        <v>0</v>
      </c>
      <c r="N70" s="48"/>
    </row>
    <row r="71" spans="1:14" ht="26.25" customHeight="1" x14ac:dyDescent="0.15">
      <c r="A71" s="49" t="s">
        <v>333</v>
      </c>
      <c r="B71" s="50"/>
      <c r="C71" s="51" t="s">
        <v>334</v>
      </c>
      <c r="D71" s="52" t="s">
        <v>83</v>
      </c>
      <c r="E71" s="63"/>
      <c r="F71" s="55">
        <v>1</v>
      </c>
      <c r="G71" s="55"/>
      <c r="H71" s="55">
        <v>2</v>
      </c>
      <c r="I71" s="56"/>
      <c r="J71" s="53"/>
      <c r="K71" s="57"/>
      <c r="L71" s="57"/>
      <c r="M71" s="58">
        <f t="shared" si="5"/>
        <v>0</v>
      </c>
      <c r="N71" s="48"/>
    </row>
    <row r="72" spans="1:14" ht="26.25" customHeight="1" x14ac:dyDescent="0.15">
      <c r="A72" s="49" t="s">
        <v>335</v>
      </c>
      <c r="B72" s="50"/>
      <c r="C72" s="51" t="s">
        <v>336</v>
      </c>
      <c r="D72" s="52" t="s">
        <v>83</v>
      </c>
      <c r="E72" s="63"/>
      <c r="F72" s="55">
        <v>1</v>
      </c>
      <c r="G72" s="55"/>
      <c r="H72" s="55">
        <v>2</v>
      </c>
      <c r="I72" s="56"/>
      <c r="J72" s="53"/>
      <c r="K72" s="57"/>
      <c r="L72" s="57"/>
      <c r="M72" s="58">
        <f t="shared" si="5"/>
        <v>0</v>
      </c>
      <c r="N72" s="48"/>
    </row>
    <row r="73" spans="1:14" ht="26.25" customHeight="1" x14ac:dyDescent="0.15">
      <c r="A73" s="49" t="s">
        <v>337</v>
      </c>
      <c r="B73" s="50"/>
      <c r="C73" s="51" t="s">
        <v>338</v>
      </c>
      <c r="D73" s="52" t="s">
        <v>68</v>
      </c>
      <c r="E73" s="61"/>
      <c r="F73" s="62">
        <v>18</v>
      </c>
      <c r="G73" s="62"/>
      <c r="H73" s="55">
        <v>2</v>
      </c>
      <c r="I73" s="56"/>
      <c r="J73" s="53"/>
      <c r="K73" s="57"/>
      <c r="L73" s="57"/>
      <c r="M73" s="58">
        <f t="shared" si="5"/>
        <v>0</v>
      </c>
      <c r="N73" s="48"/>
    </row>
    <row r="74" spans="1:14" ht="26.25" customHeight="1" x14ac:dyDescent="0.15">
      <c r="A74" s="49" t="s">
        <v>339</v>
      </c>
      <c r="B74" s="50"/>
      <c r="C74" s="51" t="s">
        <v>340</v>
      </c>
      <c r="D74" s="52" t="s">
        <v>63</v>
      </c>
      <c r="E74" s="61"/>
      <c r="F74" s="62">
        <v>42</v>
      </c>
      <c r="G74" s="62"/>
      <c r="H74" s="55">
        <v>2</v>
      </c>
      <c r="I74" s="56"/>
      <c r="J74" s="53"/>
      <c r="K74" s="57"/>
      <c r="L74" s="57"/>
      <c r="M74" s="58">
        <f t="shared" si="5"/>
        <v>0</v>
      </c>
      <c r="N74" s="48"/>
    </row>
    <row r="75" spans="1:14" ht="26.25" customHeight="1" x14ac:dyDescent="0.15">
      <c r="A75" s="49" t="s">
        <v>341</v>
      </c>
      <c r="B75" s="50"/>
      <c r="C75" s="51" t="s">
        <v>342</v>
      </c>
      <c r="D75" s="52" t="s">
        <v>48</v>
      </c>
      <c r="E75" s="53"/>
      <c r="F75" s="54">
        <v>1</v>
      </c>
      <c r="G75" s="54"/>
      <c r="H75" s="55">
        <v>2</v>
      </c>
      <c r="I75" s="56"/>
      <c r="J75" s="53"/>
      <c r="K75" s="57"/>
      <c r="L75" s="57"/>
      <c r="M75" s="58">
        <f t="shared" si="5"/>
        <v>0</v>
      </c>
      <c r="N75" s="48"/>
    </row>
    <row r="76" spans="1:14" ht="29.25" customHeight="1" x14ac:dyDescent="0.15">
      <c r="A76" s="49" t="s">
        <v>343</v>
      </c>
      <c r="B76" s="50"/>
      <c r="C76" s="51" t="s">
        <v>344</v>
      </c>
      <c r="D76" s="44"/>
      <c r="E76" s="45"/>
      <c r="F76" s="46"/>
      <c r="G76" s="46"/>
      <c r="H76" s="46"/>
      <c r="I76" s="46"/>
      <c r="J76" s="45"/>
      <c r="K76" s="45"/>
      <c r="L76" s="45"/>
      <c r="M76" s="47"/>
      <c r="N76" s="48"/>
    </row>
    <row r="77" spans="1:14" ht="22.5" customHeight="1" x14ac:dyDescent="0.15">
      <c r="A77" s="49" t="s">
        <v>345</v>
      </c>
      <c r="B77" s="50"/>
      <c r="C77" s="66" t="s">
        <v>346</v>
      </c>
      <c r="D77" s="52" t="s">
        <v>83</v>
      </c>
      <c r="E77" s="63"/>
      <c r="F77" s="55">
        <v>4</v>
      </c>
      <c r="G77" s="55"/>
      <c r="H77" s="55">
        <v>2</v>
      </c>
      <c r="I77" s="56"/>
      <c r="J77" s="53"/>
      <c r="K77" s="57"/>
      <c r="L77" s="57"/>
      <c r="M77" s="58">
        <f t="shared" ref="M77:M86" si="6">IF(ISNUMBER($K77),IF(ISNUMBER($G77),ROUND($K77*$G77,2),ROUND($K77*$F77,2)),IF(ISNUMBER($G77),ROUND($I77*$G77,2),ROUND($I77*$F77,2)))</f>
        <v>0</v>
      </c>
      <c r="N77" s="48"/>
    </row>
    <row r="78" spans="1:14" ht="22.5" customHeight="1" x14ac:dyDescent="0.15">
      <c r="A78" s="49" t="s">
        <v>347</v>
      </c>
      <c r="B78" s="50"/>
      <c r="C78" s="66" t="s">
        <v>348</v>
      </c>
      <c r="D78" s="52" t="s">
        <v>83</v>
      </c>
      <c r="E78" s="63"/>
      <c r="F78" s="55">
        <v>5</v>
      </c>
      <c r="G78" s="55"/>
      <c r="H78" s="55">
        <v>2</v>
      </c>
      <c r="I78" s="56"/>
      <c r="J78" s="53"/>
      <c r="K78" s="57"/>
      <c r="L78" s="57"/>
      <c r="M78" s="58">
        <f t="shared" si="6"/>
        <v>0</v>
      </c>
      <c r="N78" s="48"/>
    </row>
    <row r="79" spans="1:14" ht="22.5" customHeight="1" x14ac:dyDescent="0.15">
      <c r="A79" s="49" t="s">
        <v>349</v>
      </c>
      <c r="B79" s="50"/>
      <c r="C79" s="66" t="s">
        <v>350</v>
      </c>
      <c r="D79" s="52" t="s">
        <v>83</v>
      </c>
      <c r="E79" s="63"/>
      <c r="F79" s="55">
        <v>6</v>
      </c>
      <c r="G79" s="55"/>
      <c r="H79" s="55">
        <v>2</v>
      </c>
      <c r="I79" s="56"/>
      <c r="J79" s="53"/>
      <c r="K79" s="57"/>
      <c r="L79" s="57"/>
      <c r="M79" s="58">
        <f t="shared" si="6"/>
        <v>0</v>
      </c>
      <c r="N79" s="48"/>
    </row>
    <row r="80" spans="1:14" ht="22.5" customHeight="1" x14ac:dyDescent="0.15">
      <c r="A80" s="49" t="s">
        <v>351</v>
      </c>
      <c r="B80" s="50"/>
      <c r="C80" s="66" t="s">
        <v>352</v>
      </c>
      <c r="D80" s="52" t="s">
        <v>83</v>
      </c>
      <c r="E80" s="63"/>
      <c r="F80" s="55">
        <v>3</v>
      </c>
      <c r="G80" s="55"/>
      <c r="H80" s="55">
        <v>2</v>
      </c>
      <c r="I80" s="56"/>
      <c r="J80" s="53"/>
      <c r="K80" s="57"/>
      <c r="L80" s="57"/>
      <c r="M80" s="58">
        <f t="shared" si="6"/>
        <v>0</v>
      </c>
      <c r="N80" s="48"/>
    </row>
    <row r="81" spans="1:14" ht="29.25" customHeight="1" x14ac:dyDescent="0.15">
      <c r="A81" s="49" t="s">
        <v>353</v>
      </c>
      <c r="B81" s="50"/>
      <c r="C81" s="51" t="s">
        <v>354</v>
      </c>
      <c r="D81" s="52" t="s">
        <v>68</v>
      </c>
      <c r="E81" s="61"/>
      <c r="F81" s="62">
        <v>15</v>
      </c>
      <c r="G81" s="62"/>
      <c r="H81" s="55">
        <v>2</v>
      </c>
      <c r="I81" s="56"/>
      <c r="J81" s="53"/>
      <c r="K81" s="57"/>
      <c r="L81" s="57"/>
      <c r="M81" s="58">
        <f t="shared" si="6"/>
        <v>0</v>
      </c>
      <c r="N81" s="48"/>
    </row>
    <row r="82" spans="1:14" ht="26.25" customHeight="1" x14ac:dyDescent="0.15">
      <c r="A82" s="49" t="s">
        <v>355</v>
      </c>
      <c r="B82" s="50"/>
      <c r="C82" s="51" t="s">
        <v>356</v>
      </c>
      <c r="D82" s="52" t="s">
        <v>68</v>
      </c>
      <c r="E82" s="61"/>
      <c r="F82" s="62">
        <v>12.45</v>
      </c>
      <c r="G82" s="62"/>
      <c r="H82" s="55">
        <v>2</v>
      </c>
      <c r="I82" s="56"/>
      <c r="J82" s="53"/>
      <c r="K82" s="57"/>
      <c r="L82" s="57"/>
      <c r="M82" s="58">
        <f t="shared" si="6"/>
        <v>0</v>
      </c>
      <c r="N82" s="48"/>
    </row>
    <row r="83" spans="1:14" ht="26.25" customHeight="1" x14ac:dyDescent="0.15">
      <c r="A83" s="49" t="s">
        <v>357</v>
      </c>
      <c r="B83" s="50"/>
      <c r="C83" s="51" t="s">
        <v>358</v>
      </c>
      <c r="D83" s="52" t="s">
        <v>63</v>
      </c>
      <c r="E83" s="61"/>
      <c r="F83" s="62">
        <v>60</v>
      </c>
      <c r="G83" s="62"/>
      <c r="H83" s="55">
        <v>2</v>
      </c>
      <c r="I83" s="56"/>
      <c r="J83" s="53"/>
      <c r="K83" s="57"/>
      <c r="L83" s="57"/>
      <c r="M83" s="58">
        <f t="shared" si="6"/>
        <v>0</v>
      </c>
      <c r="N83" s="48"/>
    </row>
    <row r="84" spans="1:14" ht="26.25" customHeight="1" x14ac:dyDescent="0.15">
      <c r="A84" s="49" t="s">
        <v>359</v>
      </c>
      <c r="B84" s="50"/>
      <c r="C84" s="51" t="s">
        <v>360</v>
      </c>
      <c r="D84" s="52" t="s">
        <v>48</v>
      </c>
      <c r="E84" s="53"/>
      <c r="F84" s="54">
        <v>1</v>
      </c>
      <c r="G84" s="54"/>
      <c r="H84" s="55">
        <v>2</v>
      </c>
      <c r="I84" s="56"/>
      <c r="J84" s="53"/>
      <c r="K84" s="57"/>
      <c r="L84" s="57"/>
      <c r="M84" s="58">
        <f t="shared" si="6"/>
        <v>0</v>
      </c>
      <c r="N84" s="48"/>
    </row>
    <row r="85" spans="1:14" ht="26.25" customHeight="1" x14ac:dyDescent="0.15">
      <c r="A85" s="49" t="s">
        <v>361</v>
      </c>
      <c r="B85" s="50"/>
      <c r="C85" s="51" t="s">
        <v>362</v>
      </c>
      <c r="D85" s="52" t="s">
        <v>68</v>
      </c>
      <c r="E85" s="61"/>
      <c r="F85" s="62">
        <v>35</v>
      </c>
      <c r="G85" s="62"/>
      <c r="H85" s="55">
        <v>2</v>
      </c>
      <c r="I85" s="56"/>
      <c r="J85" s="53"/>
      <c r="K85" s="57"/>
      <c r="L85" s="57"/>
      <c r="M85" s="58">
        <f t="shared" si="6"/>
        <v>0</v>
      </c>
      <c r="N85" s="48"/>
    </row>
    <row r="86" spans="1:14" ht="26.25" customHeight="1" x14ac:dyDescent="0.15">
      <c r="A86" s="49" t="s">
        <v>363</v>
      </c>
      <c r="B86" s="50"/>
      <c r="C86" s="51" t="s">
        <v>364</v>
      </c>
      <c r="D86" s="52" t="s">
        <v>48</v>
      </c>
      <c r="E86" s="53"/>
      <c r="F86" s="54">
        <v>1</v>
      </c>
      <c r="G86" s="54"/>
      <c r="H86" s="55">
        <v>2</v>
      </c>
      <c r="I86" s="56"/>
      <c r="J86" s="53"/>
      <c r="K86" s="57"/>
      <c r="L86" s="57"/>
      <c r="M86" s="58">
        <f t="shared" si="6"/>
        <v>0</v>
      </c>
      <c r="N86" s="48"/>
    </row>
    <row r="87" spans="1:14" ht="45" customHeight="1" x14ac:dyDescent="0.15">
      <c r="A87" s="102" t="s">
        <v>365</v>
      </c>
      <c r="B87" s="103"/>
      <c r="C87" s="103"/>
      <c r="D87" s="103"/>
      <c r="E87" s="103"/>
      <c r="F87" s="103"/>
      <c r="G87" s="103"/>
      <c r="H87" s="103"/>
      <c r="I87" s="104"/>
      <c r="M87" s="64">
        <f>SUM(M$28:M$32)+SUM(M$34:M$36)+SUM(M$38:M$56)+M$58+SUM(M$60:M$62)+SUM(M$64:M$75)+SUM(M$77:M$86)</f>
        <v>0</v>
      </c>
      <c r="N87" s="65"/>
    </row>
    <row r="88" spans="1:14" ht="15" customHeight="1" x14ac:dyDescent="0.15">
      <c r="A88" s="105" t="s">
        <v>366</v>
      </c>
      <c r="B88" s="106"/>
      <c r="C88" s="106"/>
      <c r="D88" s="106"/>
      <c r="E88" s="106"/>
      <c r="F88" s="106"/>
      <c r="G88" s="106"/>
      <c r="H88" s="106"/>
      <c r="I88" s="106"/>
      <c r="M88" s="67">
        <f>M$14+SUM(M$17:M$23)+SUM(M$28:M$32)+SUM(M$34:M$36)+SUM(M$38:M$56)+M$58+SUM(M$60:M$62)+SUM(M$64:M$75)+SUM(M$77:M$86)</f>
        <v>0</v>
      </c>
      <c r="N88" s="68"/>
    </row>
    <row r="89" spans="1:14" ht="15" customHeight="1" x14ac:dyDescent="0.15">
      <c r="A89" s="107" t="s">
        <v>145</v>
      </c>
      <c r="B89" s="108"/>
      <c r="C89" s="108"/>
      <c r="D89" s="108"/>
      <c r="E89" s="108"/>
      <c r="F89" s="108"/>
      <c r="G89" s="108"/>
      <c r="H89" s="108"/>
      <c r="I89" s="108"/>
      <c r="M89" s="69">
        <f>(SUMIF($H$9:$H$87,2,$M$9:$M$87))*0.2</f>
        <v>0</v>
      </c>
      <c r="N89" s="68"/>
    </row>
    <row r="90" spans="1:14" ht="15" customHeight="1" x14ac:dyDescent="0.15">
      <c r="A90" s="109" t="s">
        <v>367</v>
      </c>
      <c r="B90" s="110"/>
      <c r="C90" s="110"/>
      <c r="D90" s="110"/>
      <c r="E90" s="110"/>
      <c r="F90" s="110"/>
      <c r="G90" s="110"/>
      <c r="H90" s="110"/>
      <c r="I90" s="110"/>
      <c r="M90" s="70">
        <f>SUM(M$88:M$89)</f>
        <v>0</v>
      </c>
      <c r="N90" s="68"/>
    </row>
  </sheetData>
  <mergeCells count="9">
    <mergeCell ref="A87:I87"/>
    <mergeCell ref="A88:I88"/>
    <mergeCell ref="A89:I89"/>
    <mergeCell ref="A90:I90"/>
    <mergeCell ref="A1:M2"/>
    <mergeCell ref="A3:M4"/>
    <mergeCell ref="A5:M5"/>
    <mergeCell ref="D7:M7"/>
    <mergeCell ref="A24:I24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90" evalError="1" twoDigitTextYear="1" numberStoredAsText="1" formula="1" formulaRange="1" unlockedFormula="1" emptyCellReference="1" listDataValidation="1" calculatedColumn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0"/>
  <sheetViews>
    <sheetView showZeros="0" workbookViewId="0">
      <pane ySplit="6" topLeftCell="A7" activePane="bottomLeft" state="frozen"/>
      <selection pane="bottomLeft" activeCell="M20" sqref="M20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368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369</v>
      </c>
      <c r="B9" s="42"/>
      <c r="C9" s="43" t="s">
        <v>370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371</v>
      </c>
      <c r="B10" s="50"/>
      <c r="C10" s="51" t="s">
        <v>372</v>
      </c>
      <c r="D10" s="44"/>
      <c r="E10" s="45"/>
      <c r="F10" s="46"/>
      <c r="G10" s="46"/>
      <c r="H10" s="46"/>
      <c r="I10" s="46"/>
      <c r="J10" s="45"/>
      <c r="K10" s="45"/>
      <c r="L10" s="45"/>
      <c r="M10" s="47"/>
      <c r="N10" s="48"/>
    </row>
    <row r="11" spans="1:14" ht="26.25" customHeight="1" x14ac:dyDescent="0.15">
      <c r="A11" s="49" t="s">
        <v>373</v>
      </c>
      <c r="B11" s="50"/>
      <c r="C11" s="51" t="s">
        <v>374</v>
      </c>
      <c r="D11" s="52" t="s">
        <v>83</v>
      </c>
      <c r="E11" s="63"/>
      <c r="F11" s="55">
        <v>3</v>
      </c>
      <c r="G11" s="55"/>
      <c r="H11" s="55">
        <v>2</v>
      </c>
      <c r="I11" s="56"/>
      <c r="J11" s="53"/>
      <c r="K11" s="57"/>
      <c r="L11" s="57"/>
      <c r="M11" s="58">
        <f t="shared" ref="M11:M15" si="0">IF(ISNUMBER($K11),IF(ISNUMBER($G11),ROUND($K11*$G11,2),ROUND($K11*$F11,2)),IF(ISNUMBER($G11),ROUND($I11*$G11,2),ROUND($I11*$F11,2)))</f>
        <v>0</v>
      </c>
      <c r="N11" s="48"/>
    </row>
    <row r="12" spans="1:14" ht="26.25" customHeight="1" x14ac:dyDescent="0.15">
      <c r="A12" s="49" t="s">
        <v>375</v>
      </c>
      <c r="B12" s="50"/>
      <c r="C12" s="51" t="s">
        <v>376</v>
      </c>
      <c r="D12" s="52" t="s">
        <v>83</v>
      </c>
      <c r="E12" s="63"/>
      <c r="F12" s="55">
        <v>4</v>
      </c>
      <c r="G12" s="55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26.25" customHeight="1" x14ac:dyDescent="0.15">
      <c r="A13" s="49" t="s">
        <v>377</v>
      </c>
      <c r="B13" s="50"/>
      <c r="C13" s="51" t="s">
        <v>378</v>
      </c>
      <c r="D13" s="52" t="s">
        <v>83</v>
      </c>
      <c r="E13" s="63"/>
      <c r="F13" s="55">
        <v>7</v>
      </c>
      <c r="G13" s="55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26.25" customHeight="1" x14ac:dyDescent="0.15">
      <c r="A14" s="49" t="s">
        <v>379</v>
      </c>
      <c r="B14" s="50"/>
      <c r="C14" s="51" t="s">
        <v>380</v>
      </c>
      <c r="D14" s="52" t="s">
        <v>83</v>
      </c>
      <c r="E14" s="63"/>
      <c r="F14" s="55">
        <v>6</v>
      </c>
      <c r="G14" s="55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26.25" customHeight="1" x14ac:dyDescent="0.15">
      <c r="A15" s="49" t="s">
        <v>381</v>
      </c>
      <c r="B15" s="50"/>
      <c r="C15" s="51" t="s">
        <v>382</v>
      </c>
      <c r="D15" s="52" t="s">
        <v>83</v>
      </c>
      <c r="E15" s="63"/>
      <c r="F15" s="55">
        <v>2</v>
      </c>
      <c r="G15" s="55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45" customHeight="1" x14ac:dyDescent="0.15">
      <c r="A16" s="102" t="s">
        <v>383</v>
      </c>
      <c r="B16" s="103"/>
      <c r="C16" s="103"/>
      <c r="D16" s="103"/>
      <c r="E16" s="103"/>
      <c r="F16" s="103"/>
      <c r="G16" s="103"/>
      <c r="H16" s="103"/>
      <c r="I16" s="104"/>
      <c r="M16" s="64">
        <f>SUM(M$11:M$15)</f>
        <v>0</v>
      </c>
      <c r="N16" s="65"/>
    </row>
    <row r="17" spans="1:14" ht="37.5" customHeight="1" x14ac:dyDescent="0.15">
      <c r="A17" s="49" t="s">
        <v>384</v>
      </c>
      <c r="B17" s="50"/>
      <c r="C17" s="51" t="s">
        <v>385</v>
      </c>
      <c r="D17" s="52" t="s">
        <v>83</v>
      </c>
      <c r="E17" s="63"/>
      <c r="F17" s="55">
        <v>17</v>
      </c>
      <c r="G17" s="55"/>
      <c r="H17" s="55">
        <v>2</v>
      </c>
      <c r="I17" s="56"/>
      <c r="J17" s="53"/>
      <c r="K17" s="57"/>
      <c r="L17" s="57"/>
      <c r="M17" s="58">
        <f>IF(ISNUMBER($K17),IF(ISNUMBER($G17),ROUND($K17*$G17,2),ROUND($K17*$F17,2)),IF(ISNUMBER($G17),ROUND($I17*$G17,2),ROUND($I17*$F17,2)))</f>
        <v>0</v>
      </c>
      <c r="N17" s="48"/>
    </row>
    <row r="18" spans="1:14" ht="15" customHeight="1" x14ac:dyDescent="0.15">
      <c r="A18" s="105" t="s">
        <v>386</v>
      </c>
      <c r="B18" s="106"/>
      <c r="C18" s="106"/>
      <c r="D18" s="106"/>
      <c r="E18" s="106"/>
      <c r="F18" s="106"/>
      <c r="G18" s="106"/>
      <c r="H18" s="106"/>
      <c r="I18" s="106"/>
      <c r="M18" s="67">
        <f>SUM(M$11:M$15)+M$17</f>
        <v>0</v>
      </c>
      <c r="N18" s="68"/>
    </row>
    <row r="19" spans="1:14" ht="15" customHeight="1" x14ac:dyDescent="0.15">
      <c r="A19" s="107" t="s">
        <v>145</v>
      </c>
      <c r="B19" s="108"/>
      <c r="C19" s="108"/>
      <c r="D19" s="108"/>
      <c r="E19" s="108"/>
      <c r="F19" s="108"/>
      <c r="G19" s="108"/>
      <c r="H19" s="108"/>
      <c r="I19" s="108"/>
      <c r="M19" s="69">
        <f>(SUMIF($H$9:$H$17,2,$M$9:$M$17))*0.2</f>
        <v>0</v>
      </c>
      <c r="N19" s="68"/>
    </row>
    <row r="20" spans="1:14" ht="15" customHeight="1" x14ac:dyDescent="0.15">
      <c r="A20" s="109" t="s">
        <v>387</v>
      </c>
      <c r="B20" s="110"/>
      <c r="C20" s="110"/>
      <c r="D20" s="110"/>
      <c r="E20" s="110"/>
      <c r="F20" s="110"/>
      <c r="G20" s="110"/>
      <c r="H20" s="110"/>
      <c r="I20" s="110"/>
      <c r="M20" s="70">
        <f>SUM(M$18:M$19)</f>
        <v>0</v>
      </c>
      <c r="N20" s="68"/>
    </row>
  </sheetData>
  <mergeCells count="8">
    <mergeCell ref="A18:I18"/>
    <mergeCell ref="A19:I19"/>
    <mergeCell ref="A20:I20"/>
    <mergeCell ref="A1:M2"/>
    <mergeCell ref="A3:M4"/>
    <mergeCell ref="A5:M5"/>
    <mergeCell ref="D7:M7"/>
    <mergeCell ref="A16:I16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20" evalError="1" twoDigitTextYear="1" numberStoredAsText="1" formula="1" formulaRange="1" unlockedFormula="1" emptyCellReference="1" listDataValidation="1" calculatedColumn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0"/>
  <sheetViews>
    <sheetView showZeros="0" workbookViewId="0">
      <pane ySplit="6" topLeftCell="A7" activePane="bottomLeft" state="frozen"/>
      <selection pane="bottomLeft" activeCell="M20" sqref="M20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388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389</v>
      </c>
      <c r="B9" s="42"/>
      <c r="C9" s="43" t="s">
        <v>390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391</v>
      </c>
      <c r="B10" s="50"/>
      <c r="C10" s="51" t="s">
        <v>392</v>
      </c>
      <c r="D10" s="52" t="s">
        <v>63</v>
      </c>
      <c r="E10" s="61"/>
      <c r="F10" s="62">
        <v>1319</v>
      </c>
      <c r="G10" s="62"/>
      <c r="H10" s="55">
        <v>2</v>
      </c>
      <c r="I10" s="56"/>
      <c r="J10" s="53"/>
      <c r="K10" s="57"/>
      <c r="L10" s="57"/>
      <c r="M10" s="58">
        <f t="shared" ref="M10:M17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393</v>
      </c>
      <c r="B11" s="50"/>
      <c r="C11" s="51" t="s">
        <v>394</v>
      </c>
      <c r="D11" s="52" t="s">
        <v>63</v>
      </c>
      <c r="E11" s="61"/>
      <c r="F11" s="62">
        <v>1194</v>
      </c>
      <c r="G11" s="62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37.5" customHeight="1" x14ac:dyDescent="0.15">
      <c r="A12" s="49" t="s">
        <v>395</v>
      </c>
      <c r="B12" s="50"/>
      <c r="C12" s="51" t="s">
        <v>396</v>
      </c>
      <c r="D12" s="52" t="s">
        <v>63</v>
      </c>
      <c r="E12" s="61"/>
      <c r="F12" s="62">
        <v>7</v>
      </c>
      <c r="G12" s="62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37.5" customHeight="1" x14ac:dyDescent="0.15">
      <c r="A13" s="49" t="s">
        <v>397</v>
      </c>
      <c r="B13" s="50"/>
      <c r="C13" s="51" t="s">
        <v>398</v>
      </c>
      <c r="D13" s="52" t="s">
        <v>63</v>
      </c>
      <c r="E13" s="61"/>
      <c r="F13" s="62">
        <v>50.48</v>
      </c>
      <c r="G13" s="62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37.5" customHeight="1" x14ac:dyDescent="0.15">
      <c r="A14" s="49" t="s">
        <v>399</v>
      </c>
      <c r="B14" s="50"/>
      <c r="C14" s="51" t="s">
        <v>400</v>
      </c>
      <c r="D14" s="52" t="s">
        <v>63</v>
      </c>
      <c r="E14" s="61"/>
      <c r="F14" s="62">
        <v>4</v>
      </c>
      <c r="G14" s="62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37.5" customHeight="1" x14ac:dyDescent="0.15">
      <c r="A15" s="49" t="s">
        <v>401</v>
      </c>
      <c r="B15" s="50"/>
      <c r="C15" s="51" t="s">
        <v>402</v>
      </c>
      <c r="D15" s="52" t="s">
        <v>68</v>
      </c>
      <c r="E15" s="61"/>
      <c r="F15" s="62">
        <v>8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37.5" customHeight="1" x14ac:dyDescent="0.15">
      <c r="A16" s="49" t="s">
        <v>403</v>
      </c>
      <c r="B16" s="50"/>
      <c r="C16" s="51" t="s">
        <v>404</v>
      </c>
      <c r="D16" s="52" t="s">
        <v>68</v>
      </c>
      <c r="E16" s="61"/>
      <c r="F16" s="62">
        <v>15.45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37.5" customHeight="1" x14ac:dyDescent="0.15">
      <c r="A17" s="49" t="s">
        <v>405</v>
      </c>
      <c r="B17" s="50"/>
      <c r="C17" s="51" t="s">
        <v>406</v>
      </c>
      <c r="D17" s="52" t="s">
        <v>63</v>
      </c>
      <c r="E17" s="61"/>
      <c r="F17" s="62">
        <v>180</v>
      </c>
      <c r="G17" s="62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15" customHeight="1" x14ac:dyDescent="0.15">
      <c r="A18" s="105" t="s">
        <v>407</v>
      </c>
      <c r="B18" s="106"/>
      <c r="C18" s="106"/>
      <c r="D18" s="106"/>
      <c r="E18" s="106"/>
      <c r="F18" s="106"/>
      <c r="G18" s="106"/>
      <c r="H18" s="106"/>
      <c r="I18" s="106"/>
      <c r="M18" s="67">
        <f>SUM(M$10:M$17)</f>
        <v>0</v>
      </c>
      <c r="N18" s="68"/>
    </row>
    <row r="19" spans="1:14" ht="15" customHeight="1" x14ac:dyDescent="0.15">
      <c r="A19" s="107" t="s">
        <v>145</v>
      </c>
      <c r="B19" s="108"/>
      <c r="C19" s="108"/>
      <c r="D19" s="108"/>
      <c r="E19" s="108"/>
      <c r="F19" s="108"/>
      <c r="G19" s="108"/>
      <c r="H19" s="108"/>
      <c r="I19" s="108"/>
      <c r="M19" s="69">
        <f>(SUMIF($H$9:$H$17,2,$M$9:$M$17))*0.2</f>
        <v>0</v>
      </c>
      <c r="N19" s="68"/>
    </row>
    <row r="20" spans="1:14" ht="15" customHeight="1" x14ac:dyDescent="0.15">
      <c r="A20" s="109" t="s">
        <v>408</v>
      </c>
      <c r="B20" s="110"/>
      <c r="C20" s="110"/>
      <c r="D20" s="110"/>
      <c r="E20" s="110"/>
      <c r="F20" s="110"/>
      <c r="G20" s="110"/>
      <c r="H20" s="110"/>
      <c r="I20" s="110"/>
      <c r="M20" s="70">
        <f>SUM(M$18:M$19)</f>
        <v>0</v>
      </c>
      <c r="N20" s="68"/>
    </row>
  </sheetData>
  <mergeCells count="7">
    <mergeCell ref="A19:I19"/>
    <mergeCell ref="A20:I20"/>
    <mergeCell ref="A1:M2"/>
    <mergeCell ref="A3:M4"/>
    <mergeCell ref="A5:M5"/>
    <mergeCell ref="D7:M7"/>
    <mergeCell ref="A18:I18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20" evalError="1" twoDigitTextYear="1" numberStoredAsText="1" formula="1" formulaRange="1" unlockedFormula="1" emptyCellReference="1" listDataValidation="1" calculatedColumn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showZeros="0" workbookViewId="0">
      <pane ySplit="6" topLeftCell="A7" activePane="bottomLeft" state="frozen"/>
      <selection pane="bottomLeft" activeCell="M14" sqref="M14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409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410</v>
      </c>
      <c r="B9" s="42"/>
      <c r="C9" s="43" t="s">
        <v>411</v>
      </c>
      <c r="D9" s="52"/>
      <c r="E9" s="59"/>
      <c r="F9" s="60">
        <v>0</v>
      </c>
      <c r="G9" s="60"/>
      <c r="H9" s="55">
        <v>2</v>
      </c>
      <c r="I9" s="56"/>
      <c r="J9" s="53"/>
      <c r="K9" s="57"/>
      <c r="L9" s="57"/>
      <c r="M9" s="58">
        <f t="shared" ref="M9:M11" si="0">IF(ISNUMBER($K9),IF(ISNUMBER($G9),ROUND($K9*$G9,2),ROUND($K9*$F9,2)),IF(ISNUMBER($G9),ROUND($I9*$G9,2),ROUND($I9*$F9,2)))</f>
        <v>0</v>
      </c>
      <c r="N9" s="48"/>
    </row>
    <row r="10" spans="1:14" ht="37.5" customHeight="1" x14ac:dyDescent="0.15">
      <c r="A10" s="49" t="s">
        <v>412</v>
      </c>
      <c r="B10" s="50"/>
      <c r="C10" s="51" t="s">
        <v>413</v>
      </c>
      <c r="D10" s="52" t="s">
        <v>63</v>
      </c>
      <c r="E10" s="61"/>
      <c r="F10" s="62">
        <v>210</v>
      </c>
      <c r="G10" s="62"/>
      <c r="H10" s="55">
        <v>2</v>
      </c>
      <c r="I10" s="56"/>
      <c r="J10" s="53"/>
      <c r="K10" s="57"/>
      <c r="L10" s="57"/>
      <c r="M10" s="58">
        <f t="shared" si="0"/>
        <v>0</v>
      </c>
      <c r="N10" s="48"/>
    </row>
    <row r="11" spans="1:14" ht="37.5" customHeight="1" x14ac:dyDescent="0.15">
      <c r="A11" s="49" t="s">
        <v>414</v>
      </c>
      <c r="B11" s="50"/>
      <c r="C11" s="51" t="s">
        <v>415</v>
      </c>
      <c r="D11" s="52" t="s">
        <v>68</v>
      </c>
      <c r="E11" s="61"/>
      <c r="F11" s="62">
        <v>10</v>
      </c>
      <c r="G11" s="62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15" customHeight="1" x14ac:dyDescent="0.15">
      <c r="A12" s="105" t="s">
        <v>416</v>
      </c>
      <c r="B12" s="106"/>
      <c r="C12" s="106"/>
      <c r="D12" s="106"/>
      <c r="E12" s="106"/>
      <c r="F12" s="106"/>
      <c r="G12" s="106"/>
      <c r="H12" s="106"/>
      <c r="I12" s="106"/>
      <c r="M12" s="67">
        <f>SUM(M$10:M$11)</f>
        <v>0</v>
      </c>
      <c r="N12" s="68"/>
    </row>
    <row r="13" spans="1:14" ht="15" customHeight="1" x14ac:dyDescent="0.15">
      <c r="A13" s="107" t="s">
        <v>145</v>
      </c>
      <c r="B13" s="108"/>
      <c r="C13" s="108"/>
      <c r="D13" s="108"/>
      <c r="E13" s="108"/>
      <c r="F13" s="108"/>
      <c r="G13" s="108"/>
      <c r="H13" s="108"/>
      <c r="I13" s="108"/>
      <c r="M13" s="69">
        <f>(SUMIF($H$9:$H$11,2,$M$9:$M$11))*0.2</f>
        <v>0</v>
      </c>
      <c r="N13" s="68"/>
    </row>
    <row r="14" spans="1:14" ht="15" customHeight="1" x14ac:dyDescent="0.15">
      <c r="A14" s="109" t="s">
        <v>417</v>
      </c>
      <c r="B14" s="110"/>
      <c r="C14" s="110"/>
      <c r="D14" s="110"/>
      <c r="E14" s="110"/>
      <c r="F14" s="110"/>
      <c r="G14" s="110"/>
      <c r="H14" s="110"/>
      <c r="I14" s="110"/>
      <c r="M14" s="70">
        <f>SUM(M$12:M$13)</f>
        <v>0</v>
      </c>
      <c r="N14" s="68"/>
    </row>
  </sheetData>
  <mergeCells count="7">
    <mergeCell ref="A13:I13"/>
    <mergeCell ref="A14:I14"/>
    <mergeCell ref="A1:M2"/>
    <mergeCell ref="A3:M4"/>
    <mergeCell ref="A5:M5"/>
    <mergeCell ref="D7:M7"/>
    <mergeCell ref="A12:I1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14" evalError="1" twoDigitTextYear="1" numberStoredAsText="1" formula="1" formulaRange="1" unlockedFormula="1" emptyCellReference="1" listDataValidation="1" calculatedColumn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2"/>
  <sheetViews>
    <sheetView showZeros="0" workbookViewId="0">
      <pane ySplit="6" topLeftCell="A7" activePane="bottomLeft" state="frozen"/>
      <selection pane="bottomLeft" activeCell="M22" sqref="M22"/>
    </sheetView>
  </sheetViews>
  <sheetFormatPr baseColWidth="10" defaultColWidth="10" defaultRowHeight="15" customHeight="1" x14ac:dyDescent="0.15"/>
  <cols>
    <col min="1" max="1" width="15" style="25" customWidth="1"/>
    <col min="2" max="2" width="0" style="25" hidden="1" customWidth="1"/>
    <col min="3" max="3" width="60" style="25" customWidth="1"/>
    <col min="4" max="4" width="14.1640625" style="25" customWidth="1"/>
    <col min="5" max="5" width="0" style="26" hidden="1" customWidth="1"/>
    <col min="6" max="6" width="14.1640625" style="25" customWidth="1"/>
    <col min="7" max="7" width="10.33203125" style="25" customWidth="1"/>
    <col min="8" max="8" width="10.83203125" style="25" hidden="1" customWidth="1"/>
    <col min="9" max="9" width="20" style="25" customWidth="1"/>
    <col min="10" max="12" width="0" style="26" hidden="1" customWidth="1"/>
    <col min="13" max="13" width="15" style="25" customWidth="1"/>
    <col min="14" max="14" width="0" style="26" hidden="1" customWidth="1"/>
  </cols>
  <sheetData>
    <row r="1" spans="1:14" ht="18.75" customHeight="1" x14ac:dyDescent="0.15">
      <c r="A1" s="111" t="s">
        <v>29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  <c r="N1" s="27"/>
    </row>
    <row r="2" spans="1:14" ht="15" customHeight="1" x14ac:dyDescent="0.15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6"/>
      <c r="N2" s="28"/>
    </row>
    <row r="3" spans="1:14" ht="7.5" customHeight="1" x14ac:dyDescent="0.15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N3" s="29"/>
    </row>
    <row r="4" spans="1:14" ht="30" customHeight="1" x14ac:dyDescent="0.15">
      <c r="A4" s="117" t="s">
        <v>31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/>
      <c r="N4" s="30"/>
    </row>
    <row r="5" spans="1:14" ht="30" customHeight="1" x14ac:dyDescent="0.15">
      <c r="A5" s="120" t="s">
        <v>418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2" t="s">
        <v>33</v>
      </c>
      <c r="N5" s="31"/>
    </row>
    <row r="6" spans="1:14" ht="7.5" customHeight="1" x14ac:dyDescent="0.15">
      <c r="A6" s="28"/>
      <c r="B6" s="32"/>
      <c r="C6" s="28"/>
      <c r="D6" s="26"/>
      <c r="F6" s="26"/>
      <c r="G6" s="26"/>
      <c r="H6" s="26"/>
      <c r="I6" s="26"/>
      <c r="M6" s="26"/>
      <c r="N6" s="28"/>
    </row>
    <row r="7" spans="1:14" ht="11.25" customHeight="1" x14ac:dyDescent="0.15">
      <c r="A7" s="33"/>
      <c r="B7" s="34"/>
      <c r="C7" s="33"/>
      <c r="D7" s="123"/>
      <c r="E7" s="124"/>
      <c r="F7" s="125"/>
      <c r="G7" s="126"/>
      <c r="H7" s="125"/>
      <c r="I7" s="125"/>
      <c r="J7" s="124"/>
      <c r="K7" s="124"/>
      <c r="L7" s="124"/>
      <c r="M7" s="125"/>
      <c r="N7" s="33"/>
    </row>
    <row r="8" spans="1:14" ht="37.5" customHeight="1" x14ac:dyDescent="0.15">
      <c r="A8" s="35" t="s">
        <v>34</v>
      </c>
      <c r="B8" s="36" t="s">
        <v>35</v>
      </c>
      <c r="C8" s="37" t="s">
        <v>36</v>
      </c>
      <c r="D8" s="37" t="s">
        <v>37</v>
      </c>
      <c r="E8" s="37"/>
      <c r="F8" s="37" t="s">
        <v>38</v>
      </c>
      <c r="G8" s="37" t="s">
        <v>39</v>
      </c>
      <c r="H8" s="38" t="s">
        <v>40</v>
      </c>
      <c r="I8" s="37" t="s">
        <v>41</v>
      </c>
      <c r="M8" s="39" t="s">
        <v>42</v>
      </c>
      <c r="N8" s="40" t="s">
        <v>43</v>
      </c>
    </row>
    <row r="9" spans="1:14" ht="45" customHeight="1" x14ac:dyDescent="0.15">
      <c r="A9" s="41" t="s">
        <v>419</v>
      </c>
      <c r="B9" s="42"/>
      <c r="C9" s="43" t="s">
        <v>420</v>
      </c>
      <c r="D9" s="44"/>
      <c r="E9" s="45"/>
      <c r="F9" s="46"/>
      <c r="G9" s="46"/>
      <c r="H9" s="46"/>
      <c r="I9" s="46"/>
      <c r="J9" s="45"/>
      <c r="K9" s="45"/>
      <c r="L9" s="45"/>
      <c r="M9" s="47"/>
      <c r="N9" s="48"/>
    </row>
    <row r="10" spans="1:14" ht="37.5" customHeight="1" x14ac:dyDescent="0.15">
      <c r="A10" s="49" t="s">
        <v>421</v>
      </c>
      <c r="B10" s="50"/>
      <c r="C10" s="51" t="s">
        <v>422</v>
      </c>
      <c r="D10" s="52" t="s">
        <v>63</v>
      </c>
      <c r="E10" s="61"/>
      <c r="F10" s="62">
        <v>750</v>
      </c>
      <c r="G10" s="62"/>
      <c r="H10" s="55">
        <v>2</v>
      </c>
      <c r="I10" s="56"/>
      <c r="J10" s="53"/>
      <c r="K10" s="57"/>
      <c r="L10" s="57"/>
      <c r="M10" s="58">
        <f t="shared" ref="M10:M19" si="0">IF(ISNUMBER($K10),IF(ISNUMBER($G10),ROUND($K10*$G10,2),ROUND($K10*$F10,2)),IF(ISNUMBER($G10),ROUND($I10*$G10,2),ROUND($I10*$F10,2)))</f>
        <v>0</v>
      </c>
      <c r="N10" s="48"/>
    </row>
    <row r="11" spans="1:14" ht="37.5" customHeight="1" x14ac:dyDescent="0.15">
      <c r="A11" s="49" t="s">
        <v>423</v>
      </c>
      <c r="B11" s="50"/>
      <c r="C11" s="51" t="s">
        <v>424</v>
      </c>
      <c r="D11" s="52" t="s">
        <v>63</v>
      </c>
      <c r="E11" s="61"/>
      <c r="F11" s="62">
        <v>774</v>
      </c>
      <c r="G11" s="62"/>
      <c r="H11" s="55">
        <v>2</v>
      </c>
      <c r="I11" s="56"/>
      <c r="J11" s="53"/>
      <c r="K11" s="57"/>
      <c r="L11" s="57"/>
      <c r="M11" s="58">
        <f t="shared" si="0"/>
        <v>0</v>
      </c>
      <c r="N11" s="48"/>
    </row>
    <row r="12" spans="1:14" ht="37.5" customHeight="1" x14ac:dyDescent="0.15">
      <c r="A12" s="49" t="s">
        <v>425</v>
      </c>
      <c r="B12" s="50"/>
      <c r="C12" s="51" t="s">
        <v>426</v>
      </c>
      <c r="D12" s="52" t="s">
        <v>63</v>
      </c>
      <c r="E12" s="61"/>
      <c r="F12" s="62">
        <v>182</v>
      </c>
      <c r="G12" s="62"/>
      <c r="H12" s="55">
        <v>2</v>
      </c>
      <c r="I12" s="56"/>
      <c r="J12" s="53"/>
      <c r="K12" s="57"/>
      <c r="L12" s="57"/>
      <c r="M12" s="58">
        <f t="shared" si="0"/>
        <v>0</v>
      </c>
      <c r="N12" s="48"/>
    </row>
    <row r="13" spans="1:14" ht="37.5" customHeight="1" x14ac:dyDescent="0.15">
      <c r="A13" s="49" t="s">
        <v>427</v>
      </c>
      <c r="B13" s="50"/>
      <c r="C13" s="51" t="s">
        <v>428</v>
      </c>
      <c r="D13" s="52" t="s">
        <v>63</v>
      </c>
      <c r="E13" s="61"/>
      <c r="F13" s="62">
        <v>75</v>
      </c>
      <c r="G13" s="62"/>
      <c r="H13" s="55">
        <v>2</v>
      </c>
      <c r="I13" s="56"/>
      <c r="J13" s="53"/>
      <c r="K13" s="57"/>
      <c r="L13" s="57"/>
      <c r="M13" s="58">
        <f t="shared" si="0"/>
        <v>0</v>
      </c>
      <c r="N13" s="48"/>
    </row>
    <row r="14" spans="1:14" ht="37.5" customHeight="1" x14ac:dyDescent="0.15">
      <c r="A14" s="49" t="s">
        <v>429</v>
      </c>
      <c r="B14" s="50"/>
      <c r="C14" s="51" t="s">
        <v>430</v>
      </c>
      <c r="D14" s="52" t="s">
        <v>63</v>
      </c>
      <c r="E14" s="61"/>
      <c r="F14" s="62">
        <v>80</v>
      </c>
      <c r="G14" s="62"/>
      <c r="H14" s="55">
        <v>2</v>
      </c>
      <c r="I14" s="56"/>
      <c r="J14" s="53"/>
      <c r="K14" s="57"/>
      <c r="L14" s="57"/>
      <c r="M14" s="58">
        <f t="shared" si="0"/>
        <v>0</v>
      </c>
      <c r="N14" s="48"/>
    </row>
    <row r="15" spans="1:14" ht="37.5" customHeight="1" x14ac:dyDescent="0.15">
      <c r="A15" s="49" t="s">
        <v>431</v>
      </c>
      <c r="B15" s="50"/>
      <c r="C15" s="51" t="s">
        <v>432</v>
      </c>
      <c r="D15" s="52" t="s">
        <v>63</v>
      </c>
      <c r="E15" s="61"/>
      <c r="F15" s="62">
        <v>270</v>
      </c>
      <c r="G15" s="62"/>
      <c r="H15" s="55">
        <v>2</v>
      </c>
      <c r="I15" s="56"/>
      <c r="J15" s="53"/>
      <c r="K15" s="57"/>
      <c r="L15" s="57"/>
      <c r="M15" s="58">
        <f t="shared" si="0"/>
        <v>0</v>
      </c>
      <c r="N15" s="48"/>
    </row>
    <row r="16" spans="1:14" ht="37.5" customHeight="1" x14ac:dyDescent="0.15">
      <c r="A16" s="49" t="s">
        <v>433</v>
      </c>
      <c r="B16" s="50"/>
      <c r="C16" s="51" t="s">
        <v>434</v>
      </c>
      <c r="D16" s="52" t="s">
        <v>63</v>
      </c>
      <c r="E16" s="61"/>
      <c r="F16" s="62">
        <v>50</v>
      </c>
      <c r="G16" s="62"/>
      <c r="H16" s="55">
        <v>2</v>
      </c>
      <c r="I16" s="56"/>
      <c r="J16" s="53"/>
      <c r="K16" s="57"/>
      <c r="L16" s="57"/>
      <c r="M16" s="58">
        <f t="shared" si="0"/>
        <v>0</v>
      </c>
      <c r="N16" s="48"/>
    </row>
    <row r="17" spans="1:14" ht="37.5" customHeight="1" x14ac:dyDescent="0.15">
      <c r="A17" s="49" t="s">
        <v>435</v>
      </c>
      <c r="B17" s="50"/>
      <c r="C17" s="51" t="s">
        <v>436</v>
      </c>
      <c r="D17" s="52" t="s">
        <v>48</v>
      </c>
      <c r="E17" s="53"/>
      <c r="F17" s="54">
        <v>1</v>
      </c>
      <c r="G17" s="54"/>
      <c r="H17" s="55">
        <v>2</v>
      </c>
      <c r="I17" s="56"/>
      <c r="J17" s="53"/>
      <c r="K17" s="57"/>
      <c r="L17" s="57"/>
      <c r="M17" s="58">
        <f t="shared" si="0"/>
        <v>0</v>
      </c>
      <c r="N17" s="48"/>
    </row>
    <row r="18" spans="1:14" ht="37.5" customHeight="1" x14ac:dyDescent="0.15">
      <c r="A18" s="49" t="s">
        <v>437</v>
      </c>
      <c r="B18" s="50"/>
      <c r="C18" s="51" t="s">
        <v>438</v>
      </c>
      <c r="D18" s="52" t="s">
        <v>68</v>
      </c>
      <c r="E18" s="61"/>
      <c r="F18" s="62">
        <v>220</v>
      </c>
      <c r="G18" s="62"/>
      <c r="H18" s="55">
        <v>2</v>
      </c>
      <c r="I18" s="56"/>
      <c r="J18" s="53"/>
      <c r="K18" s="57"/>
      <c r="L18" s="57"/>
      <c r="M18" s="58">
        <f t="shared" si="0"/>
        <v>0</v>
      </c>
      <c r="N18" s="48"/>
    </row>
    <row r="19" spans="1:14" ht="37.5" customHeight="1" x14ac:dyDescent="0.15">
      <c r="A19" s="49" t="s">
        <v>439</v>
      </c>
      <c r="B19" s="50"/>
      <c r="C19" s="51" t="s">
        <v>440</v>
      </c>
      <c r="D19" s="52" t="s">
        <v>63</v>
      </c>
      <c r="E19" s="61"/>
      <c r="F19" s="62">
        <v>130</v>
      </c>
      <c r="G19" s="62"/>
      <c r="H19" s="55">
        <v>2</v>
      </c>
      <c r="I19" s="56"/>
      <c r="J19" s="53"/>
      <c r="K19" s="57"/>
      <c r="L19" s="57"/>
      <c r="M19" s="58">
        <f t="shared" si="0"/>
        <v>0</v>
      </c>
      <c r="N19" s="48"/>
    </row>
    <row r="20" spans="1:14" ht="15" customHeight="1" x14ac:dyDescent="0.15">
      <c r="A20" s="105" t="s">
        <v>441</v>
      </c>
      <c r="B20" s="106"/>
      <c r="C20" s="106"/>
      <c r="D20" s="106"/>
      <c r="E20" s="106"/>
      <c r="F20" s="106"/>
      <c r="G20" s="106"/>
      <c r="H20" s="106"/>
      <c r="I20" s="106"/>
      <c r="M20" s="67">
        <f>SUM(M$10:M$19)</f>
        <v>0</v>
      </c>
      <c r="N20" s="68"/>
    </row>
    <row r="21" spans="1:14" ht="15" customHeight="1" x14ac:dyDescent="0.15">
      <c r="A21" s="107" t="s">
        <v>145</v>
      </c>
      <c r="B21" s="108"/>
      <c r="C21" s="108"/>
      <c r="D21" s="108"/>
      <c r="E21" s="108"/>
      <c r="F21" s="108"/>
      <c r="G21" s="108"/>
      <c r="H21" s="108"/>
      <c r="I21" s="108"/>
      <c r="M21" s="69">
        <f>(SUMIF($H$9:$H$19,2,$M$9:$M$19))*0.2</f>
        <v>0</v>
      </c>
      <c r="N21" s="68"/>
    </row>
    <row r="22" spans="1:14" ht="15" customHeight="1" x14ac:dyDescent="0.15">
      <c r="A22" s="109" t="s">
        <v>442</v>
      </c>
      <c r="B22" s="110"/>
      <c r="C22" s="110"/>
      <c r="D22" s="110"/>
      <c r="E22" s="110"/>
      <c r="F22" s="110"/>
      <c r="G22" s="110"/>
      <c r="H22" s="110"/>
      <c r="I22" s="110"/>
      <c r="M22" s="70">
        <f>SUM(M$20:M$21)</f>
        <v>0</v>
      </c>
      <c r="N22" s="68"/>
    </row>
  </sheetData>
  <mergeCells count="7">
    <mergeCell ref="A21:I21"/>
    <mergeCell ref="A22:I22"/>
    <mergeCell ref="A1:M2"/>
    <mergeCell ref="A3:M4"/>
    <mergeCell ref="A5:M5"/>
    <mergeCell ref="D7:M7"/>
    <mergeCell ref="A20:I20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N22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17</vt:i4>
      </vt:variant>
    </vt:vector>
  </HeadingPairs>
  <TitlesOfParts>
    <vt:vector size="35" baseType="lpstr">
      <vt:lpstr>GENERAL</vt:lpstr>
      <vt:lpstr>02 DÉMOLITION, MAÇONNERIE, </vt:lpstr>
      <vt:lpstr>03 CHARPENTE METALLIQUE, SE</vt:lpstr>
      <vt:lpstr>04 PLATRERIE, PEINTURE</vt:lpstr>
      <vt:lpstr>05 MENUISERIES EXTERIEURES,</vt:lpstr>
      <vt:lpstr>06 PORTES AUTOMATIQUES</vt:lpstr>
      <vt:lpstr>07 REVÊTEMENTS DE SOLS SOUP</vt:lpstr>
      <vt:lpstr>08 RESINE DE SOL</vt:lpstr>
      <vt:lpstr>09 FAUX PLAFONDS</vt:lpstr>
      <vt:lpstr>10 SIGNALETIQUE</vt:lpstr>
      <vt:lpstr>11 VRD SUR RAMPE D_ACCES DE</vt:lpstr>
      <vt:lpstr>12 VRD ET GESTION DES EAUX </vt:lpstr>
      <vt:lpstr>13 RENOVATION COMPLETE DE L</vt:lpstr>
      <vt:lpstr>14 RENOVATION DE LA ZONE TE</vt:lpstr>
      <vt:lpstr>15 PSE 1 - REFECTION DES BO</vt:lpstr>
      <vt:lpstr>16 PSE 2 - REFECTION COMPLE</vt:lpstr>
      <vt:lpstr>17 PSE 3 - AMENAGEMENT DU P</vt:lpstr>
      <vt:lpstr>Total travaux architecturaux</vt:lpstr>
      <vt:lpstr>'02 DÉMOLITION, MAÇONNERIE, '!Impression_des_titres</vt:lpstr>
      <vt:lpstr>'03 CHARPENTE METALLIQUE, SE'!Impression_des_titres</vt:lpstr>
      <vt:lpstr>'04 PLATRERIE, PEINTURE'!Impression_des_titres</vt:lpstr>
      <vt:lpstr>'05 MENUISERIES EXTERIEURES,'!Impression_des_titres</vt:lpstr>
      <vt:lpstr>'06 PORTES AUTOMATIQUES'!Impression_des_titres</vt:lpstr>
      <vt:lpstr>'07 REVÊTEMENTS DE SOLS SOUP'!Impression_des_titres</vt:lpstr>
      <vt:lpstr>'08 RESINE DE SOL'!Impression_des_titres</vt:lpstr>
      <vt:lpstr>'09 FAUX PLAFONDS'!Impression_des_titres</vt:lpstr>
      <vt:lpstr>'10 SIGNALETIQUE'!Impression_des_titres</vt:lpstr>
      <vt:lpstr>'11 VRD SUR RAMPE D_ACCES DE'!Impression_des_titres</vt:lpstr>
      <vt:lpstr>'12 VRD ET GESTION DES EAUX '!Impression_des_titres</vt:lpstr>
      <vt:lpstr>'13 RENOVATION COMPLETE DE L'!Impression_des_titres</vt:lpstr>
      <vt:lpstr>'14 RENOVATION DE LA ZONE TE'!Impression_des_titres</vt:lpstr>
      <vt:lpstr>'15 PSE 1 - REFECTION DES BO'!Impression_des_titres</vt:lpstr>
      <vt:lpstr>'16 PSE 2 - REFECTION COMPLE'!Impression_des_titres</vt:lpstr>
      <vt:lpstr>'17 PSE 3 - AMENAGEMENT DU P'!Impression_des_titres</vt:lpstr>
      <vt:lpstr>'Total travaux architecturaux'!Impression_des_titres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BOSSER, Baptiste</dc:creator>
  <cp:lastModifiedBy>MEKHARBECHE, Hasane</cp:lastModifiedBy>
  <dcterms:created xsi:type="dcterms:W3CDTF">2024-05-28T13:21:41Z</dcterms:created>
  <dcterms:modified xsi:type="dcterms:W3CDTF">2024-05-29T15:00:40Z</dcterms:modified>
</cp:coreProperties>
</file>