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Home\tboyadzhiysk\Desktop\DOSSIERS OP R1\EAU\SCHEMAS RESEAUX\Consultation\Consultation BE\DCE\Annexes\A2 Bilan sur la consommation eau 2013-2023\"/>
    </mc:Choice>
  </mc:AlternateContent>
  <xr:revisionPtr revIDLastSave="0" documentId="13_ncr:1_{1B21FA59-1A6B-4CA8-93E3-86DD2D883FA8}" xr6:coauthVersionLast="47" xr6:coauthVersionMax="47" xr10:uidLastSave="{00000000-0000-0000-0000-000000000000}"/>
  <bookViews>
    <workbookView xWindow="-120" yWindow="-120" windowWidth="29040" windowHeight="15840" xr2:uid="{D8DB23FA-630A-42AB-860D-8619AC4286D0}"/>
  </bookViews>
  <sheets>
    <sheet name="Beaulieu" sheetId="1" r:id="rId1"/>
    <sheet name="Détail Beaulieu 2022" sheetId="13" r:id="rId2"/>
    <sheet name="Bilan tout campus + sites ext" sheetId="1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2" l="1"/>
  <c r="F13" i="12"/>
  <c r="E15" i="12"/>
  <c r="F15" i="12"/>
  <c r="E16" i="12"/>
  <c r="F16" i="12"/>
  <c r="E17" i="12"/>
  <c r="F17" i="12"/>
  <c r="E18" i="12"/>
  <c r="F18" i="12"/>
  <c r="E19" i="12"/>
  <c r="F19" i="12"/>
  <c r="E20" i="12"/>
  <c r="F20" i="12"/>
  <c r="E21" i="12"/>
  <c r="F21" i="12"/>
  <c r="E22" i="12"/>
  <c r="F22" i="12"/>
  <c r="E23" i="12"/>
  <c r="F23" i="12"/>
  <c r="F14" i="12"/>
  <c r="F3" i="12"/>
  <c r="F4" i="12"/>
  <c r="F5" i="12"/>
  <c r="F6" i="12"/>
  <c r="F7" i="12"/>
  <c r="F8" i="12"/>
  <c r="F9" i="12"/>
  <c r="F10" i="12"/>
  <c r="F11" i="12"/>
  <c r="F12" i="12"/>
  <c r="C4" i="13"/>
  <c r="D4" i="13"/>
  <c r="E4" i="13"/>
  <c r="F4" i="13"/>
  <c r="G4" i="13"/>
  <c r="B4" i="13"/>
  <c r="H4" i="13"/>
  <c r="E14" i="12"/>
  <c r="E13" i="12"/>
  <c r="E7" i="12"/>
  <c r="E8" i="12"/>
  <c r="E9" i="12"/>
  <c r="E10" i="12"/>
  <c r="E11" i="12"/>
  <c r="E12" i="12"/>
  <c r="E6" i="12"/>
  <c r="E4" i="12"/>
  <c r="E3" i="12"/>
  <c r="E5" i="12"/>
  <c r="E2" i="12"/>
  <c r="G2" i="13"/>
  <c r="G3" i="13"/>
  <c r="F3" i="13"/>
  <c r="F2" i="13"/>
  <c r="E3" i="13"/>
  <c r="E2" i="13"/>
  <c r="D3" i="13"/>
  <c r="D2" i="13"/>
  <c r="C3" i="13"/>
  <c r="C2" i="13"/>
  <c r="B3" i="13"/>
  <c r="H3" i="13" s="1"/>
  <c r="B2" i="13"/>
  <c r="H2" i="13" s="1"/>
</calcChain>
</file>

<file path=xl/sharedStrings.xml><?xml version="1.0" encoding="utf-8"?>
<sst xmlns="http://schemas.openxmlformats.org/spreadsheetml/2006/main" count="27" uniqueCount="24">
  <si>
    <t>Année</t>
  </si>
  <si>
    <t>Conso (m3)</t>
  </si>
  <si>
    <t>Montant (euros)</t>
  </si>
  <si>
    <t>Campus</t>
  </si>
  <si>
    <t>Beaulieu</t>
  </si>
  <si>
    <t>Villejean</t>
  </si>
  <si>
    <t>Hoche</t>
  </si>
  <si>
    <t>Jean Macé</t>
  </si>
  <si>
    <t>Paimpont</t>
  </si>
  <si>
    <t>Lannion</t>
  </si>
  <si>
    <t>Thabor</t>
  </si>
  <si>
    <t>St Brieuc</t>
  </si>
  <si>
    <t>Zone Nord</t>
  </si>
  <si>
    <t>Consommation (m3)</t>
  </si>
  <si>
    <t>Facture (euros)</t>
  </si>
  <si>
    <t>ETI</t>
  </si>
  <si>
    <t>Chaufferie</t>
  </si>
  <si>
    <t>Sud Ouest</t>
  </si>
  <si>
    <t>Sud Est</t>
  </si>
  <si>
    <t>SIUAPS</t>
  </si>
  <si>
    <t>TOTAL</t>
  </si>
  <si>
    <t>Pourcentage conso</t>
  </si>
  <si>
    <t>Consommation (%)</t>
  </si>
  <si>
    <t>Pourcentage montant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</si>
</sst>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4" fontId="0" fillId="0" borderId="0" xfId="2" applyFont="1"/>
    <xf numFmtId="164" fontId="0" fillId="0" borderId="0" xfId="2" applyNumberFormat="1" applyFont="1"/>
    <xf numFmtId="0" fontId="0" fillId="0" borderId="0" xfId="0" applyAlignment="1">
      <alignment horizontal="center" vertical="center"/>
    </xf>
    <xf numFmtId="44" fontId="0" fillId="0" borderId="0" xfId="2" applyFont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44" fontId="0" fillId="0" borderId="1" xfId="2" applyFont="1" applyBorder="1"/>
    <xf numFmtId="0" fontId="0" fillId="2" borderId="1" xfId="0" applyFill="1" applyBorder="1"/>
    <xf numFmtId="1" fontId="0" fillId="0" borderId="0" xfId="3" applyNumberFormat="1" applyFont="1"/>
    <xf numFmtId="165" fontId="0" fillId="0" borderId="1" xfId="3" applyNumberFormat="1" applyFont="1" applyBorder="1"/>
    <xf numFmtId="0" fontId="0" fillId="0" borderId="0" xfId="0" applyAlignment="1">
      <alignment horizontal="center" vertical="center"/>
    </xf>
  </cellXfs>
  <cellStyles count="4">
    <cellStyle name="Euro" xfId="1" xr:uid="{98E21EAC-F6BA-42F2-948C-0B010C8B9153}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 des consommations d'eau sur le campus de Beaulieu en m3 et du montant en euros sur 10</a:t>
            </a:r>
            <a:r>
              <a:rPr lang="en-US" baseline="0"/>
              <a:t> années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Beaulieu!$B$1</c:f>
              <c:strCache>
                <c:ptCount val="1"/>
                <c:pt idx="0">
                  <c:v>Conso (m3)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Beaulieu!$A$2:$A$12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Beaulieu!$B$2:$B$12</c:f>
              <c:numCache>
                <c:formatCode>General</c:formatCode>
                <c:ptCount val="11"/>
                <c:pt idx="0">
                  <c:v>53365</c:v>
                </c:pt>
                <c:pt idx="1">
                  <c:v>53175</c:v>
                </c:pt>
                <c:pt idx="2">
                  <c:v>53151</c:v>
                </c:pt>
                <c:pt idx="3">
                  <c:v>52182</c:v>
                </c:pt>
                <c:pt idx="4">
                  <c:v>44165</c:v>
                </c:pt>
                <c:pt idx="5">
                  <c:v>50228</c:v>
                </c:pt>
                <c:pt idx="6">
                  <c:v>78369</c:v>
                </c:pt>
                <c:pt idx="7">
                  <c:v>53322</c:v>
                </c:pt>
                <c:pt idx="8">
                  <c:v>56246</c:v>
                </c:pt>
                <c:pt idx="9">
                  <c:v>53705</c:v>
                </c:pt>
                <c:pt idx="10">
                  <c:v>31877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FC-420E-B73D-8C9C846E2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075791"/>
        <c:axId val="323076623"/>
      </c:scatterChart>
      <c:scatterChart>
        <c:scatterStyle val="lineMarker"/>
        <c:varyColors val="0"/>
        <c:ser>
          <c:idx val="1"/>
          <c:order val="1"/>
          <c:tx>
            <c:strRef>
              <c:f>Beaulieu!$C$1</c:f>
              <c:strCache>
                <c:ptCount val="1"/>
                <c:pt idx="0">
                  <c:v>Montant (euros)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Beaulieu!$A$2:$A$12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Beaulieu!$C$2:$C$12</c:f>
              <c:numCache>
                <c:formatCode>#\ ##0.00\ "€"</c:formatCode>
                <c:ptCount val="11"/>
                <c:pt idx="0">
                  <c:v>134597</c:v>
                </c:pt>
                <c:pt idx="1">
                  <c:v>147372</c:v>
                </c:pt>
                <c:pt idx="2">
                  <c:v>179181</c:v>
                </c:pt>
                <c:pt idx="3">
                  <c:v>188040.97999999998</c:v>
                </c:pt>
                <c:pt idx="4">
                  <c:v>160106</c:v>
                </c:pt>
                <c:pt idx="5">
                  <c:v>184887</c:v>
                </c:pt>
                <c:pt idx="6">
                  <c:v>289547</c:v>
                </c:pt>
                <c:pt idx="7">
                  <c:v>200520</c:v>
                </c:pt>
                <c:pt idx="8">
                  <c:v>213589</c:v>
                </c:pt>
                <c:pt idx="9">
                  <c:v>212896</c:v>
                </c:pt>
                <c:pt idx="10">
                  <c:v>140895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FC-420E-B73D-8C9C846E2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093679"/>
        <c:axId val="323089935"/>
      </c:scatterChart>
      <c:valAx>
        <c:axId val="323075791"/>
        <c:scaling>
          <c:orientation val="minMax"/>
          <c:max val="2023"/>
          <c:min val="201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Année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3076623"/>
        <c:crosses val="autoZero"/>
        <c:crossBetween val="midCat"/>
        <c:majorUnit val="1"/>
      </c:valAx>
      <c:valAx>
        <c:axId val="3230766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Consommation d'eau (en m3)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3075791"/>
        <c:crossesAt val="2012"/>
        <c:crossBetween val="midCat"/>
      </c:valAx>
      <c:valAx>
        <c:axId val="32308993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Montant (en euros)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\ ##0.00\ &quot;€&quot;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3093679"/>
        <c:crosses val="max"/>
        <c:crossBetween val="midCat"/>
      </c:valAx>
      <c:valAx>
        <c:axId val="3230936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30899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Consommation du campus de Beaulieu</a:t>
            </a:r>
            <a:r>
              <a:rPr lang="en-US" b="1" baseline="0"/>
              <a:t> en 2022</a:t>
            </a:r>
            <a:r>
              <a:rPr lang="en-US" b="1"/>
              <a:t> (en m3)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'Détail Beaulieu 2022'!$A$2</c:f>
              <c:strCache>
                <c:ptCount val="1"/>
                <c:pt idx="0">
                  <c:v>Consommation (m3)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'Détail Beaulieu 2022'!$B$1:$G$1</c:f>
              <c:strCache>
                <c:ptCount val="6"/>
                <c:pt idx="0">
                  <c:v>Zone Nord</c:v>
                </c:pt>
                <c:pt idx="1">
                  <c:v>ETI</c:v>
                </c:pt>
                <c:pt idx="2">
                  <c:v>Chaufferie</c:v>
                </c:pt>
                <c:pt idx="3">
                  <c:v>Sud Ouest</c:v>
                </c:pt>
                <c:pt idx="4">
                  <c:v>Sud Est</c:v>
                </c:pt>
                <c:pt idx="5">
                  <c:v>SIUAPS</c:v>
                </c:pt>
              </c:strCache>
            </c:strRef>
          </c:cat>
          <c:val>
            <c:numRef>
              <c:f>'Détail Beaulieu 2022'!$B$2:$G$2</c:f>
              <c:numCache>
                <c:formatCode>General</c:formatCode>
                <c:ptCount val="6"/>
                <c:pt idx="0">
                  <c:v>10279</c:v>
                </c:pt>
                <c:pt idx="1">
                  <c:v>34</c:v>
                </c:pt>
                <c:pt idx="2">
                  <c:v>4451</c:v>
                </c:pt>
                <c:pt idx="3">
                  <c:v>26711</c:v>
                </c:pt>
                <c:pt idx="4">
                  <c:v>8886</c:v>
                </c:pt>
                <c:pt idx="5">
                  <c:v>3344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D-4767-86F0-57CE4BEE1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65804175"/>
        <c:axId val="565800847"/>
      </c:barChart>
      <c:catAx>
        <c:axId val="56580417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5800847"/>
        <c:crosses val="autoZero"/>
        <c:auto val="1"/>
        <c:lblAlgn val="ctr"/>
        <c:lblOffset val="100"/>
        <c:noMultiLvlLbl val="0"/>
      </c:catAx>
      <c:valAx>
        <c:axId val="5658008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Consommation</a:t>
                </a:r>
                <a:r>
                  <a:rPr lang="fr-FR" baseline="0"/>
                  <a:t> d'eau (en m3)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bg2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58041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Consommation du campus de Beaulieu en 2022 : répartition par zone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0EA3-4DAC-895A-20D89492B2B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EA3-4DAC-895A-20D89492B2B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0EA3-4DAC-895A-20D89492B2B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0EA3-4DAC-895A-20D89492B2B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0EA3-4DAC-895A-20D89492B2B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C-0EA3-4DAC-895A-20D89492B2B5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0EA3-4DAC-895A-20D89492B2B5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0EA3-4DAC-895A-20D89492B2B5}"/>
                </c:ext>
              </c:extLst>
            </c:dLbl>
            <c:dLbl>
              <c:idx val="2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0EA3-4DAC-895A-20D89492B2B5}"/>
                </c:ext>
              </c:extLst>
            </c:dLbl>
            <c:dLbl>
              <c:idx val="3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A-0EA3-4DAC-895A-20D89492B2B5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EA3-4DAC-895A-20D89492B2B5}"/>
                </c:ext>
              </c:extLst>
            </c:dLbl>
            <c:dLbl>
              <c:idx val="5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C-0EA3-4DAC-895A-20D89492B2B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'Détail Beaulieu 2022'!$B$1:$G$1</c:f>
              <c:strCache>
                <c:ptCount val="6"/>
                <c:pt idx="0">
                  <c:v>Zone Nord</c:v>
                </c:pt>
                <c:pt idx="1">
                  <c:v>ETI</c:v>
                </c:pt>
                <c:pt idx="2">
                  <c:v>Chaufferie</c:v>
                </c:pt>
                <c:pt idx="3">
                  <c:v>Sud Ouest</c:v>
                </c:pt>
                <c:pt idx="4">
                  <c:v>Sud Est</c:v>
                </c:pt>
                <c:pt idx="5">
                  <c:v>SIUAPS</c:v>
                </c:pt>
              </c:strCache>
            </c:strRef>
          </c:cat>
          <c:val>
            <c:numRef>
              <c:f>'Détail Beaulieu 2022'!$B$4:$G$4</c:f>
              <c:numCache>
                <c:formatCode>0.0%</c:formatCode>
                <c:ptCount val="6"/>
                <c:pt idx="0">
                  <c:v>0.19139744902709244</c:v>
                </c:pt>
                <c:pt idx="1">
                  <c:v>6.3308816683735217E-4</c:v>
                </c:pt>
                <c:pt idx="2">
                  <c:v>8.2878689135089847E-2</c:v>
                </c:pt>
                <c:pt idx="3">
                  <c:v>0.49736523601154453</c:v>
                </c:pt>
                <c:pt idx="4">
                  <c:v>0.16545945442696211</c:v>
                </c:pt>
                <c:pt idx="5">
                  <c:v>6.22660832324737E-2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A3-4DAC-895A-20D89492B2B5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Bilan</a:t>
            </a:r>
            <a:r>
              <a:rPr lang="fr-FR" baseline="0"/>
              <a:t> de la consommation d'eau (en m3) sur l'ensemble des campus sur 10 ans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6168307609321908E-2"/>
          <c:y val="4.3339582330249808E-2"/>
          <c:w val="0.9102789776566933"/>
          <c:h val="0.82841528579974288"/>
        </c:manualLayout>
      </c:layout>
      <c:scatterChart>
        <c:scatterStyle val="lineMarker"/>
        <c:varyColors val="0"/>
        <c:ser>
          <c:idx val="1"/>
          <c:order val="0"/>
          <c:tx>
            <c:strRef>
              <c:f>'Bilan tout campus + sites ext'!$A$2:$A$12</c:f>
              <c:strCache>
                <c:ptCount val="11"/>
                <c:pt idx="0">
                  <c:v>Beaulieu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'Bilan tout campus + sites ext'!$B$2:$B$12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ext'!$C$2:$C$12</c:f>
              <c:numCache>
                <c:formatCode>General</c:formatCode>
                <c:ptCount val="11"/>
                <c:pt idx="0">
                  <c:v>53365</c:v>
                </c:pt>
                <c:pt idx="1">
                  <c:v>53175</c:v>
                </c:pt>
                <c:pt idx="2">
                  <c:v>53151</c:v>
                </c:pt>
                <c:pt idx="3">
                  <c:v>52182</c:v>
                </c:pt>
                <c:pt idx="4">
                  <c:v>44165</c:v>
                </c:pt>
                <c:pt idx="5">
                  <c:v>50228</c:v>
                </c:pt>
                <c:pt idx="6">
                  <c:v>78369</c:v>
                </c:pt>
                <c:pt idx="7">
                  <c:v>53322</c:v>
                </c:pt>
                <c:pt idx="8">
                  <c:v>56246</c:v>
                </c:pt>
                <c:pt idx="9">
                  <c:v>53705</c:v>
                </c:pt>
                <c:pt idx="10">
                  <c:v>31877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8E-4AE3-859D-0F3B5C646278}"/>
            </c:ext>
          </c:extLst>
        </c:ser>
        <c:ser>
          <c:idx val="2"/>
          <c:order val="1"/>
          <c:tx>
            <c:strRef>
              <c:f>'Bilan tout campus + sites ext'!$A$13:$A$23</c:f>
              <c:strCache>
                <c:ptCount val="11"/>
                <c:pt idx="0">
                  <c:v>Villejean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'Bilan tout campus + sites ext'!$B$13:$B$23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ext'!$C$13:$C$23</c:f>
              <c:numCache>
                <c:formatCode>General</c:formatCode>
                <c:ptCount val="11"/>
                <c:pt idx="0">
                  <c:v>19105</c:v>
                </c:pt>
                <c:pt idx="1">
                  <c:v>16474</c:v>
                </c:pt>
                <c:pt idx="2">
                  <c:v>17818</c:v>
                </c:pt>
                <c:pt idx="3">
                  <c:v>13757</c:v>
                </c:pt>
                <c:pt idx="4">
                  <c:v>12092</c:v>
                </c:pt>
                <c:pt idx="5">
                  <c:v>12242</c:v>
                </c:pt>
                <c:pt idx="6">
                  <c:v>13700</c:v>
                </c:pt>
                <c:pt idx="7">
                  <c:v>10566</c:v>
                </c:pt>
                <c:pt idx="8">
                  <c:v>16166</c:v>
                </c:pt>
                <c:pt idx="9">
                  <c:v>10982</c:v>
                </c:pt>
                <c:pt idx="10">
                  <c:v>8325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8E-4AE3-859D-0F3B5C646278}"/>
            </c:ext>
          </c:extLst>
        </c:ser>
        <c:ser>
          <c:idx val="0"/>
          <c:order val="2"/>
          <c:tx>
            <c:strRef>
              <c:f>'Bilan tout campus + sites ext'!$A$24:$A$34</c:f>
              <c:strCache>
                <c:ptCount val="11"/>
                <c:pt idx="0">
                  <c:v>Hoche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'Bilan tout campus + sites ext'!$B$24:$B$34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ext'!$C$24:$C$34</c:f>
              <c:numCache>
                <c:formatCode>General</c:formatCode>
                <c:ptCount val="11"/>
                <c:pt idx="0">
                  <c:v>3232</c:v>
                </c:pt>
                <c:pt idx="1">
                  <c:v>3304</c:v>
                </c:pt>
                <c:pt idx="2">
                  <c:v>3578</c:v>
                </c:pt>
                <c:pt idx="3">
                  <c:v>4304</c:v>
                </c:pt>
                <c:pt idx="4">
                  <c:v>5147</c:v>
                </c:pt>
                <c:pt idx="5">
                  <c:v>3939</c:v>
                </c:pt>
                <c:pt idx="6">
                  <c:v>5018</c:v>
                </c:pt>
                <c:pt idx="7">
                  <c:v>3366</c:v>
                </c:pt>
                <c:pt idx="8">
                  <c:v>3356</c:v>
                </c:pt>
                <c:pt idx="9">
                  <c:v>1452</c:v>
                </c:pt>
                <c:pt idx="10">
                  <c:v>3079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6A-4BE6-9B31-B96A3D85BBB6}"/>
            </c:ext>
          </c:extLst>
        </c:ser>
        <c:ser>
          <c:idx val="3"/>
          <c:order val="3"/>
          <c:tx>
            <c:strRef>
              <c:f>'Bilan tout campus + sites ext'!$A$35:$A$45</c:f>
              <c:strCache>
                <c:ptCount val="11"/>
                <c:pt idx="0">
                  <c:v>Jean Macé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'Bilan tout campus + sites ext'!$B$35:$B$45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ext'!$C$35:$C$45</c:f>
              <c:numCache>
                <c:formatCode>General</c:formatCode>
                <c:ptCount val="11"/>
                <c:pt idx="0">
                  <c:v>3698</c:v>
                </c:pt>
                <c:pt idx="1">
                  <c:v>3894</c:v>
                </c:pt>
                <c:pt idx="2">
                  <c:v>5488</c:v>
                </c:pt>
                <c:pt idx="3">
                  <c:v>4819</c:v>
                </c:pt>
                <c:pt idx="4">
                  <c:v>4933</c:v>
                </c:pt>
                <c:pt idx="5">
                  <c:v>4155</c:v>
                </c:pt>
                <c:pt idx="6">
                  <c:v>4617</c:v>
                </c:pt>
                <c:pt idx="7">
                  <c:v>3295</c:v>
                </c:pt>
                <c:pt idx="8">
                  <c:v>2402</c:v>
                </c:pt>
                <c:pt idx="9">
                  <c:v>3436</c:v>
                </c:pt>
                <c:pt idx="10">
                  <c:v>2404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6A-4BE6-9B31-B96A3D85BBB6}"/>
            </c:ext>
          </c:extLst>
        </c:ser>
        <c:ser>
          <c:idx val="4"/>
          <c:order val="4"/>
          <c:tx>
            <c:strRef>
              <c:f>'Bilan tout campus + sites ext'!$A$46:$A$56</c:f>
              <c:strCache>
                <c:ptCount val="11"/>
                <c:pt idx="0">
                  <c:v>Paimpont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'Bilan tout campus + sites ext'!$B$46:$B$56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ext'!$C$46:$C$56</c:f>
              <c:numCache>
                <c:formatCode>General</c:formatCode>
                <c:ptCount val="11"/>
                <c:pt idx="0">
                  <c:v>2261</c:v>
                </c:pt>
                <c:pt idx="1">
                  <c:v>3140</c:v>
                </c:pt>
                <c:pt idx="2">
                  <c:v>2214</c:v>
                </c:pt>
                <c:pt idx="3">
                  <c:v>2492</c:v>
                </c:pt>
                <c:pt idx="4">
                  <c:v>3757</c:v>
                </c:pt>
                <c:pt idx="5">
                  <c:v>3862</c:v>
                </c:pt>
                <c:pt idx="6">
                  <c:v>3997</c:v>
                </c:pt>
                <c:pt idx="7">
                  <c:v>1683</c:v>
                </c:pt>
                <c:pt idx="8">
                  <c:v>2572</c:v>
                </c:pt>
                <c:pt idx="9">
                  <c:v>2227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6A-4BE6-9B31-B96A3D85BBB6}"/>
            </c:ext>
          </c:extLst>
        </c:ser>
        <c:ser>
          <c:idx val="5"/>
          <c:order val="5"/>
          <c:tx>
            <c:strRef>
              <c:f>'Bilan tout campus + sites ext'!$A$57:$A$67</c:f>
              <c:strCache>
                <c:ptCount val="11"/>
                <c:pt idx="0">
                  <c:v>Thabor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'Bilan tout campus + sites ext'!$B$57:$B$67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ext'!$C$57:$C$67</c:f>
              <c:numCache>
                <c:formatCode>General</c:formatCode>
                <c:ptCount val="11"/>
                <c:pt idx="0">
                  <c:v>558</c:v>
                </c:pt>
                <c:pt idx="1">
                  <c:v>570</c:v>
                </c:pt>
                <c:pt idx="2">
                  <c:v>635</c:v>
                </c:pt>
                <c:pt idx="3">
                  <c:v>996</c:v>
                </c:pt>
                <c:pt idx="4">
                  <c:v>995</c:v>
                </c:pt>
                <c:pt idx="5">
                  <c:v>470</c:v>
                </c:pt>
                <c:pt idx="6">
                  <c:v>639</c:v>
                </c:pt>
                <c:pt idx="7">
                  <c:v>711</c:v>
                </c:pt>
                <c:pt idx="8">
                  <c:v>207</c:v>
                </c:pt>
                <c:pt idx="9">
                  <c:v>346</c:v>
                </c:pt>
                <c:pt idx="10">
                  <c:v>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C6A-4BE6-9B31-B96A3D85BBB6}"/>
            </c:ext>
          </c:extLst>
        </c:ser>
        <c:ser>
          <c:idx val="6"/>
          <c:order val="6"/>
          <c:tx>
            <c:strRef>
              <c:f>'Bilan tout campus + sites ext'!$A$68:$A$78</c:f>
              <c:strCache>
                <c:ptCount val="11"/>
                <c:pt idx="0">
                  <c:v>Lannion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'Bilan tout campus + sites ext'!$B$68:$B$78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ext'!$C$68:$C$78</c:f>
              <c:numCache>
                <c:formatCode>General</c:formatCode>
                <c:ptCount val="11"/>
                <c:pt idx="1">
                  <c:v>3169</c:v>
                </c:pt>
                <c:pt idx="4">
                  <c:v>1804</c:v>
                </c:pt>
                <c:pt idx="5">
                  <c:v>2284</c:v>
                </c:pt>
                <c:pt idx="6">
                  <c:v>3750</c:v>
                </c:pt>
                <c:pt idx="7">
                  <c:v>2103</c:v>
                </c:pt>
                <c:pt idx="8">
                  <c:v>2100</c:v>
                </c:pt>
                <c:pt idx="9">
                  <c:v>2438</c:v>
                </c:pt>
                <c:pt idx="10">
                  <c:v>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C6A-4BE6-9B31-B96A3D85BBB6}"/>
            </c:ext>
          </c:extLst>
        </c:ser>
        <c:ser>
          <c:idx val="7"/>
          <c:order val="7"/>
          <c:tx>
            <c:strRef>
              <c:f>'Bilan tout campus + sites ext'!$A$79:$A$89</c:f>
              <c:strCache>
                <c:ptCount val="11"/>
                <c:pt idx="0">
                  <c:v>St Brieuc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'Bilan tout campus + sites ext'!$B$79:$B$89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ext'!$C$79:$C$89</c:f>
              <c:numCache>
                <c:formatCode>General</c:formatCode>
                <c:ptCount val="11"/>
                <c:pt idx="4">
                  <c:v>1910</c:v>
                </c:pt>
                <c:pt idx="5">
                  <c:v>2484</c:v>
                </c:pt>
                <c:pt idx="6">
                  <c:v>1506</c:v>
                </c:pt>
                <c:pt idx="7">
                  <c:v>2129</c:v>
                </c:pt>
                <c:pt idx="8">
                  <c:v>1672</c:v>
                </c:pt>
                <c:pt idx="9">
                  <c:v>767</c:v>
                </c:pt>
                <c:pt idx="10">
                  <c:v>1022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C6A-4BE6-9B31-B96A3D85B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811823"/>
        <c:axId val="1104812655"/>
      </c:scatterChart>
      <c:valAx>
        <c:axId val="1104811823"/>
        <c:scaling>
          <c:orientation val="minMax"/>
          <c:max val="2023"/>
          <c:min val="2013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04812655"/>
        <c:crosses val="autoZero"/>
        <c:crossBetween val="midCat"/>
        <c:majorUnit val="1"/>
      </c:valAx>
      <c:valAx>
        <c:axId val="11048126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Consommation (en m3)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048118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Bilan des</a:t>
            </a:r>
            <a:r>
              <a:rPr lang="fr-FR" baseline="0"/>
              <a:t> factures d'eau sur l'ensemble des campus sur 10 ans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0025822975893747E-2"/>
          <c:y val="3.7557355127038811E-2"/>
          <c:w val="0.9102789776566933"/>
          <c:h val="0.82841528579974288"/>
        </c:manualLayout>
      </c:layout>
      <c:scatterChart>
        <c:scatterStyle val="lineMarker"/>
        <c:varyColors val="0"/>
        <c:ser>
          <c:idx val="1"/>
          <c:order val="0"/>
          <c:tx>
            <c:strRef>
              <c:f>'Bilan tout campus + sites ext'!$A$2:$A$12</c:f>
              <c:strCache>
                <c:ptCount val="11"/>
                <c:pt idx="0">
                  <c:v>Beaulieu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'Bilan tout campus + sites ext'!$B$2:$B$12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ext'!$D$2:$D$12</c:f>
              <c:numCache>
                <c:formatCode>#\ ##0.00\ "€"</c:formatCode>
                <c:ptCount val="11"/>
                <c:pt idx="0">
                  <c:v>134597</c:v>
                </c:pt>
                <c:pt idx="1">
                  <c:v>147372</c:v>
                </c:pt>
                <c:pt idx="2">
                  <c:v>179181</c:v>
                </c:pt>
                <c:pt idx="3">
                  <c:v>188040.97999999998</c:v>
                </c:pt>
                <c:pt idx="4">
                  <c:v>160106</c:v>
                </c:pt>
                <c:pt idx="5">
                  <c:v>184887</c:v>
                </c:pt>
                <c:pt idx="6">
                  <c:v>289547</c:v>
                </c:pt>
                <c:pt idx="7">
                  <c:v>200520</c:v>
                </c:pt>
                <c:pt idx="8">
                  <c:v>213589</c:v>
                </c:pt>
                <c:pt idx="9">
                  <c:v>212896</c:v>
                </c:pt>
                <c:pt idx="10">
                  <c:v>140895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FF-4227-AC71-CFAFEAEEFA61}"/>
            </c:ext>
          </c:extLst>
        </c:ser>
        <c:ser>
          <c:idx val="2"/>
          <c:order val="1"/>
          <c:tx>
            <c:strRef>
              <c:f>'Bilan tout campus + sites ext'!$A$13:$A$23</c:f>
              <c:strCache>
                <c:ptCount val="11"/>
                <c:pt idx="0">
                  <c:v>Villejean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'Bilan tout campus + sites ext'!$B$13:$B$23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ext'!$D$13:$D$23</c:f>
              <c:numCache>
                <c:formatCode>#\ ##0.00\ "€"</c:formatCode>
                <c:ptCount val="11"/>
                <c:pt idx="0">
                  <c:v>50541.340000000004</c:v>
                </c:pt>
                <c:pt idx="1">
                  <c:v>44878.819999999992</c:v>
                </c:pt>
                <c:pt idx="2">
                  <c:v>51506.5</c:v>
                </c:pt>
                <c:pt idx="3">
                  <c:v>49976.18</c:v>
                </c:pt>
                <c:pt idx="4">
                  <c:v>44429.41</c:v>
                </c:pt>
                <c:pt idx="5">
                  <c:v>45652.86</c:v>
                </c:pt>
                <c:pt idx="6">
                  <c:v>51324.01</c:v>
                </c:pt>
                <c:pt idx="7">
                  <c:v>40190.35</c:v>
                </c:pt>
                <c:pt idx="8">
                  <c:v>62186.879999999997</c:v>
                </c:pt>
                <c:pt idx="9">
                  <c:v>44287.73</c:v>
                </c:pt>
                <c:pt idx="10">
                  <c:v>39899.33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FF-4227-AC71-CFAFEAEEFA61}"/>
            </c:ext>
          </c:extLst>
        </c:ser>
        <c:ser>
          <c:idx val="0"/>
          <c:order val="2"/>
          <c:tx>
            <c:strRef>
              <c:f>'Bilan tout campus + sites ext'!$A$24:$A$34</c:f>
              <c:strCache>
                <c:ptCount val="11"/>
                <c:pt idx="0">
                  <c:v>Hoche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'Bilan tout campus + sites ext'!$B$24:$B$34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ext'!$D$24:$D$34</c:f>
              <c:numCache>
                <c:formatCode>#\ ##0.00\ "€"</c:formatCode>
                <c:ptCount val="11"/>
                <c:pt idx="0">
                  <c:v>10543.789999999999</c:v>
                </c:pt>
                <c:pt idx="1">
                  <c:v>10523.23</c:v>
                </c:pt>
                <c:pt idx="2">
                  <c:v>12146.029999999999</c:v>
                </c:pt>
                <c:pt idx="3">
                  <c:v>12909.109999999999</c:v>
                </c:pt>
                <c:pt idx="4">
                  <c:v>16107.94</c:v>
                </c:pt>
                <c:pt idx="5">
                  <c:v>14452.19</c:v>
                </c:pt>
                <c:pt idx="6">
                  <c:v>18510.97</c:v>
                </c:pt>
                <c:pt idx="7">
                  <c:v>12652.42</c:v>
                </c:pt>
                <c:pt idx="8">
                  <c:v>12723.31</c:v>
                </c:pt>
                <c:pt idx="9">
                  <c:v>6021.85</c:v>
                </c:pt>
                <c:pt idx="10">
                  <c:v>13305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6FF-4227-AC71-CFAFEAEEFA61}"/>
            </c:ext>
          </c:extLst>
        </c:ser>
        <c:ser>
          <c:idx val="3"/>
          <c:order val="3"/>
          <c:tx>
            <c:strRef>
              <c:f>'Bilan tout campus + sites ext'!$A$35:$A$45</c:f>
              <c:strCache>
                <c:ptCount val="11"/>
                <c:pt idx="0">
                  <c:v>Jean Macé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'Bilan tout campus + sites ext'!$B$35:$B$45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ext'!$D$35:$D$45</c:f>
              <c:numCache>
                <c:formatCode>_("€"* #,##0.00_);_("€"* \(#,##0.00\);_("€"* "-"??_);_(@_)</c:formatCode>
                <c:ptCount val="11"/>
                <c:pt idx="0">
                  <c:v>12019.87</c:v>
                </c:pt>
                <c:pt idx="1">
                  <c:v>12579.71</c:v>
                </c:pt>
                <c:pt idx="2">
                  <c:v>18345.91</c:v>
                </c:pt>
                <c:pt idx="3">
                  <c:v>13649.699999999999</c:v>
                </c:pt>
                <c:pt idx="4">
                  <c:v>14567.26</c:v>
                </c:pt>
                <c:pt idx="5">
                  <c:v>15226.77</c:v>
                </c:pt>
                <c:pt idx="6">
                  <c:v>17017.080000000002</c:v>
                </c:pt>
                <c:pt idx="7">
                  <c:v>12376.53</c:v>
                </c:pt>
                <c:pt idx="8">
                  <c:v>9118.34</c:v>
                </c:pt>
                <c:pt idx="9">
                  <c:v>13567.43</c:v>
                </c:pt>
                <c:pt idx="10">
                  <c:v>10485.87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6FF-4227-AC71-CFAFEAEEFA61}"/>
            </c:ext>
          </c:extLst>
        </c:ser>
        <c:ser>
          <c:idx val="4"/>
          <c:order val="4"/>
          <c:tx>
            <c:strRef>
              <c:f>'Bilan tout campus + sites ext'!$A$46:$A$56</c:f>
              <c:strCache>
                <c:ptCount val="11"/>
                <c:pt idx="0">
                  <c:v>Paimpont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'Bilan tout campus + sites ext'!$B$46:$B$56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ext'!$D$46:$D$56</c:f>
              <c:numCache>
                <c:formatCode>_("€"* #,##0.00_);_("€"* \(#,##0.00\);_("€"* "-"??_);_(@_)</c:formatCode>
                <c:ptCount val="11"/>
                <c:pt idx="0">
                  <c:v>3362.83</c:v>
                </c:pt>
                <c:pt idx="1">
                  <c:v>5241.2300000000005</c:v>
                </c:pt>
                <c:pt idx="2">
                  <c:v>4774.3999999999996</c:v>
                </c:pt>
                <c:pt idx="3">
                  <c:v>5313.17</c:v>
                </c:pt>
                <c:pt idx="4">
                  <c:v>5442.09</c:v>
                </c:pt>
                <c:pt idx="5">
                  <c:v>6344.82</c:v>
                </c:pt>
                <c:pt idx="6">
                  <c:v>6297.32</c:v>
                </c:pt>
                <c:pt idx="7">
                  <c:v>675</c:v>
                </c:pt>
                <c:pt idx="8">
                  <c:v>3492.5</c:v>
                </c:pt>
                <c:pt idx="9">
                  <c:v>2805.33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6FF-4227-AC71-CFAFEAEEFA61}"/>
            </c:ext>
          </c:extLst>
        </c:ser>
        <c:ser>
          <c:idx val="5"/>
          <c:order val="5"/>
          <c:tx>
            <c:strRef>
              <c:f>'Bilan tout campus + sites ext'!$A$57:$A$67</c:f>
              <c:strCache>
                <c:ptCount val="11"/>
                <c:pt idx="0">
                  <c:v>Thabor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'Bilan tout campus + sites ext'!$B$57:$B$67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ext'!$D$57:$D$67</c:f>
              <c:numCache>
                <c:formatCode>_("€"* #,##0.00_);_("€"* \(#,##0.00\);_("€"* "-"??_);_(@_)</c:formatCode>
                <c:ptCount val="11"/>
                <c:pt idx="0">
                  <c:v>1818.47</c:v>
                </c:pt>
                <c:pt idx="1">
                  <c:v>1844.76</c:v>
                </c:pt>
                <c:pt idx="2">
                  <c:v>2166.2399999999998</c:v>
                </c:pt>
                <c:pt idx="3">
                  <c:v>2141.84</c:v>
                </c:pt>
                <c:pt idx="4">
                  <c:v>2424.2600000000002</c:v>
                </c:pt>
                <c:pt idx="5">
                  <c:v>2136.38</c:v>
                </c:pt>
                <c:pt idx="6">
                  <c:v>2372.61</c:v>
                </c:pt>
                <c:pt idx="7">
                  <c:v>2674.08</c:v>
                </c:pt>
                <c:pt idx="8">
                  <c:v>830</c:v>
                </c:pt>
                <c:pt idx="9">
                  <c:v>1401.01</c:v>
                </c:pt>
                <c:pt idx="10">
                  <c:v>894.1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6FF-4227-AC71-CFAFEAEEFA61}"/>
            </c:ext>
          </c:extLst>
        </c:ser>
        <c:ser>
          <c:idx val="6"/>
          <c:order val="6"/>
          <c:tx>
            <c:strRef>
              <c:f>'Bilan tout campus + sites ext'!$A$68:$A$78</c:f>
              <c:strCache>
                <c:ptCount val="11"/>
                <c:pt idx="0">
                  <c:v>Lannion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'Bilan tout campus + sites ext'!$B$68:$B$78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ext'!$D$68:$D$78</c:f>
              <c:numCache>
                <c:formatCode>_("€"* #,##0.00_);_("€"* \(#,##0.00\);_("€"* "-"??_);_(@_)</c:formatCode>
                <c:ptCount val="11"/>
                <c:pt idx="1">
                  <c:v>10615.95</c:v>
                </c:pt>
                <c:pt idx="4">
                  <c:v>4482.42</c:v>
                </c:pt>
                <c:pt idx="5">
                  <c:v>6397.04</c:v>
                </c:pt>
                <c:pt idx="6">
                  <c:v>10263.290000000001</c:v>
                </c:pt>
                <c:pt idx="7">
                  <c:v>6970.39</c:v>
                </c:pt>
                <c:pt idx="8">
                  <c:v>6591.24</c:v>
                </c:pt>
                <c:pt idx="9">
                  <c:v>7982.45</c:v>
                </c:pt>
                <c:pt idx="10">
                  <c:v>4772.4399999999996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6FF-4227-AC71-CFAFEAEEFA61}"/>
            </c:ext>
          </c:extLst>
        </c:ser>
        <c:ser>
          <c:idx val="7"/>
          <c:order val="7"/>
          <c:tx>
            <c:strRef>
              <c:f>'Bilan tout campus + sites ext'!$A$79:$A$89</c:f>
              <c:strCache>
                <c:ptCount val="11"/>
                <c:pt idx="0">
                  <c:v>St Brieuc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'Bilan tout campus + sites ext'!$B$79:$B$89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'Bilan tout campus + sites ext'!$D$79:$D$89</c:f>
              <c:numCache>
                <c:formatCode>_("€"* #,##0.00_);_("€"* \(#,##0.00\);_("€"* "-"??_);_(@_)</c:formatCode>
                <c:ptCount val="11"/>
                <c:pt idx="4">
                  <c:v>8595.43</c:v>
                </c:pt>
                <c:pt idx="5">
                  <c:v>12185.76</c:v>
                </c:pt>
                <c:pt idx="6">
                  <c:v>7920.7</c:v>
                </c:pt>
                <c:pt idx="7">
                  <c:v>11106.87</c:v>
                </c:pt>
                <c:pt idx="8">
                  <c:v>8688.76</c:v>
                </c:pt>
                <c:pt idx="9">
                  <c:v>4521.05</c:v>
                </c:pt>
                <c:pt idx="10">
                  <c:v>5744.72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6FF-4227-AC71-CFAFEAEEF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811823"/>
        <c:axId val="1104812655"/>
      </c:scatterChart>
      <c:valAx>
        <c:axId val="1104811823"/>
        <c:scaling>
          <c:orientation val="minMax"/>
          <c:max val="2023"/>
          <c:min val="2013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04812655"/>
        <c:crosses val="autoZero"/>
        <c:crossBetween val="midCat"/>
        <c:majorUnit val="1"/>
      </c:valAx>
      <c:valAx>
        <c:axId val="1104812655"/>
        <c:scaling>
          <c:orientation val="minMax"/>
        </c:scaling>
        <c:delete val="0"/>
        <c:axPos val="l"/>
        <c:numFmt formatCode="#\ ##0.00\ &quot;€&quot;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048118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Bilan des</a:t>
            </a:r>
            <a:r>
              <a:rPr lang="fr-FR" b="1" baseline="0"/>
              <a:t> factures d'eau sur l'ensemble des campus sur 10 ans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943363779900546E-2"/>
          <c:y val="3.7557247973806857E-2"/>
          <c:w val="0.9102789776566933"/>
          <c:h val="0.8284152857997428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'Bilan tout campus + sites ext'!$A$2:$A$12</c:f>
              <c:strCache>
                <c:ptCount val="11"/>
                <c:pt idx="0">
                  <c:v>Beaulieu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AA2FE06-6C97-4DCB-9BEF-2FC4D458DD91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42F-432C-907A-39D88F10767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9E8256E-DD06-4620-9F20-7DEC7443BB86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42F-432C-907A-39D88F10767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8B91446-AEF9-4C41-85E6-17F16D1FBE76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B42F-432C-907A-39D88F10767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386ECAD-104B-4BAE-BF32-87BC81BBB091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B42F-432C-907A-39D88F10767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F84FE44-4639-448F-92BB-A7AE52A370CA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42F-432C-907A-39D88F10767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A220B2E-6B7A-4BD0-B600-46B57409904A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B42F-432C-907A-39D88F10767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80CC483-4A81-410C-ACE7-D163A90D661C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B42F-432C-907A-39D88F10767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A82561C-8FAA-4138-A453-88F1D96D6CBB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B42F-432C-907A-39D88F10767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C159F79-8FE2-461A-AD32-8ADACD604044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B42F-432C-907A-39D88F10767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24158CA-B2FA-462F-8750-0B89DA919B38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B42F-432C-907A-39D88F10767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C0688DC-F2F1-495E-B761-AEEDB1854605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B42F-432C-907A-39D88F10767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'Bilan tout campus + sites ext'!$B$2:$B$12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ext'!$D$2:$D$12</c:f>
              <c:numCache>
                <c:formatCode>#\ ##0.00\ "€"</c:formatCode>
                <c:ptCount val="11"/>
                <c:pt idx="0">
                  <c:v>134597</c:v>
                </c:pt>
                <c:pt idx="1">
                  <c:v>147372</c:v>
                </c:pt>
                <c:pt idx="2">
                  <c:v>179181</c:v>
                </c:pt>
                <c:pt idx="3">
                  <c:v>188040.97999999998</c:v>
                </c:pt>
                <c:pt idx="4">
                  <c:v>160106</c:v>
                </c:pt>
                <c:pt idx="5">
                  <c:v>184887</c:v>
                </c:pt>
                <c:pt idx="6">
                  <c:v>289547</c:v>
                </c:pt>
                <c:pt idx="7">
                  <c:v>200520</c:v>
                </c:pt>
                <c:pt idx="8">
                  <c:v>213589</c:v>
                </c:pt>
                <c:pt idx="9">
                  <c:v>212896</c:v>
                </c:pt>
                <c:pt idx="10">
                  <c:v>140895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'Bilan tout campus + sites ext'!$F$2:$F$12</c15:f>
                <c15:dlblRangeCache>
                  <c:ptCount val="11"/>
                  <c:pt idx="0">
                    <c:v>63</c:v>
                  </c:pt>
                  <c:pt idx="1">
                    <c:v>66</c:v>
                  </c:pt>
                  <c:pt idx="2">
                    <c:v>67</c:v>
                  </c:pt>
                  <c:pt idx="3">
                    <c:v>69</c:v>
                  </c:pt>
                  <c:pt idx="4">
                    <c:v>66</c:v>
                  </c:pt>
                  <c:pt idx="5">
                    <c:v>69</c:v>
                  </c:pt>
                  <c:pt idx="6">
                    <c:v>75</c:v>
                  </c:pt>
                  <c:pt idx="7">
                    <c:v>75</c:v>
                  </c:pt>
                  <c:pt idx="8">
                    <c:v>71</c:v>
                  </c:pt>
                  <c:pt idx="9">
                    <c:v>76</c:v>
                  </c:pt>
                  <c:pt idx="10">
                    <c:v>69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42F-432C-907A-39D88F107673}"/>
            </c:ext>
          </c:extLst>
        </c:ser>
        <c:ser>
          <c:idx val="2"/>
          <c:order val="1"/>
          <c:tx>
            <c:strRef>
              <c:f>'Bilan tout campus + sites ext'!$A$13:$A$23</c:f>
              <c:strCache>
                <c:ptCount val="11"/>
                <c:pt idx="0">
                  <c:v>Villejean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0B688F6-4043-4268-8B23-CFF0F1243776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B42F-432C-907A-39D88F10767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78BBC23-12A8-4756-9550-45EEC60328CD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B42F-432C-907A-39D88F10767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19E0F72-4355-4893-AAB0-EBCE61CD5E4F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B42F-432C-907A-39D88F10767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80561C7-EB8E-4AEE-97B1-02E73AE886C3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B42F-432C-907A-39D88F10767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5A819FE-4FEE-462F-939E-01A6354C2A40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B42F-432C-907A-39D88F10767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4B43F17-5455-4117-86CF-0EDB4822AD52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B42F-432C-907A-39D88F10767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1072396-C691-484E-88B8-FE0939CECFA3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B42F-432C-907A-39D88F10767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59DEDFE-A678-4955-B9A5-0740153BE64D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B42F-432C-907A-39D88F10767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F6DD555-E16F-4048-A344-760EB1972465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B42F-432C-907A-39D88F10767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7761B99-3AC2-437C-A33B-0889444BCD2D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B42F-432C-907A-39D88F10767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D628D178-DC93-46DE-8E4B-845303EFD718}" type="CELLRANGE">
                      <a:rPr lang="en-US"/>
                      <a:pPr/>
                      <a:t>[PLAGECELL]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B42F-432C-907A-39D88F1076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tout campus + sites ext'!$B$13:$B$23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ext'!$D$13:$D$23</c:f>
              <c:numCache>
                <c:formatCode>#\ ##0.00\ "€"</c:formatCode>
                <c:ptCount val="11"/>
                <c:pt idx="0">
                  <c:v>50541.340000000004</c:v>
                </c:pt>
                <c:pt idx="1">
                  <c:v>44878.819999999992</c:v>
                </c:pt>
                <c:pt idx="2">
                  <c:v>51506.5</c:v>
                </c:pt>
                <c:pt idx="3">
                  <c:v>49976.18</c:v>
                </c:pt>
                <c:pt idx="4">
                  <c:v>44429.41</c:v>
                </c:pt>
                <c:pt idx="5">
                  <c:v>45652.86</c:v>
                </c:pt>
                <c:pt idx="6">
                  <c:v>51324.01</c:v>
                </c:pt>
                <c:pt idx="7">
                  <c:v>40190.35</c:v>
                </c:pt>
                <c:pt idx="8">
                  <c:v>62186.879999999997</c:v>
                </c:pt>
                <c:pt idx="9">
                  <c:v>44287.73</c:v>
                </c:pt>
                <c:pt idx="10">
                  <c:v>39899.33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'Bilan tout campus + sites ext'!$F$13:$F$23</c15:f>
                <c15:dlblRangeCache>
                  <c:ptCount val="11"/>
                  <c:pt idx="0">
                    <c:v>24</c:v>
                  </c:pt>
                  <c:pt idx="1">
                    <c:v>19</c:v>
                  </c:pt>
                  <c:pt idx="2">
                    <c:v>19</c:v>
                  </c:pt>
                  <c:pt idx="3">
                    <c:v>18</c:v>
                  </c:pt>
                  <c:pt idx="4">
                    <c:v>18</c:v>
                  </c:pt>
                  <c:pt idx="5">
                    <c:v>17</c:v>
                  </c:pt>
                  <c:pt idx="6">
                    <c:v>13</c:v>
                  </c:pt>
                  <c:pt idx="7">
                    <c:v>15</c:v>
                  </c:pt>
                  <c:pt idx="8">
                    <c:v>20</c:v>
                  </c:pt>
                  <c:pt idx="9">
                    <c:v>15</c:v>
                  </c:pt>
                  <c:pt idx="10">
                    <c:v>19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42F-432C-907A-39D88F107673}"/>
            </c:ext>
          </c:extLst>
        </c:ser>
        <c:ser>
          <c:idx val="0"/>
          <c:order val="2"/>
          <c:tx>
            <c:strRef>
              <c:f>'Bilan tout campus + sites ext'!$A$24:$A$34</c:f>
              <c:strCache>
                <c:ptCount val="11"/>
                <c:pt idx="0">
                  <c:v>Hoche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'Bilan tout campus + sites ext'!$B$24:$B$34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ext'!$D$24:$D$34</c:f>
              <c:numCache>
                <c:formatCode>#\ ##0.00\ "€"</c:formatCode>
                <c:ptCount val="11"/>
                <c:pt idx="0">
                  <c:v>10543.789999999999</c:v>
                </c:pt>
                <c:pt idx="1">
                  <c:v>10523.23</c:v>
                </c:pt>
                <c:pt idx="2">
                  <c:v>12146.029999999999</c:v>
                </c:pt>
                <c:pt idx="3">
                  <c:v>12909.109999999999</c:v>
                </c:pt>
                <c:pt idx="4">
                  <c:v>16107.94</c:v>
                </c:pt>
                <c:pt idx="5">
                  <c:v>14452.19</c:v>
                </c:pt>
                <c:pt idx="6">
                  <c:v>18510.97</c:v>
                </c:pt>
                <c:pt idx="7">
                  <c:v>12652.42</c:v>
                </c:pt>
                <c:pt idx="8">
                  <c:v>12723.31</c:v>
                </c:pt>
                <c:pt idx="9">
                  <c:v>6021.85</c:v>
                </c:pt>
                <c:pt idx="10">
                  <c:v>13305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2F-432C-907A-39D88F107673}"/>
            </c:ext>
          </c:extLst>
        </c:ser>
        <c:ser>
          <c:idx val="3"/>
          <c:order val="3"/>
          <c:tx>
            <c:strRef>
              <c:f>'Bilan tout campus + sites ext'!$A$35:$A$45</c:f>
              <c:strCache>
                <c:ptCount val="11"/>
                <c:pt idx="0">
                  <c:v>Jean Macé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'Bilan tout campus + sites ext'!$B$35:$B$45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ext'!$D$35:$D$45</c:f>
              <c:numCache>
                <c:formatCode>_("€"* #,##0.00_);_("€"* \(#,##0.00\);_("€"* "-"??_);_(@_)</c:formatCode>
                <c:ptCount val="11"/>
                <c:pt idx="0">
                  <c:v>12019.87</c:v>
                </c:pt>
                <c:pt idx="1">
                  <c:v>12579.71</c:v>
                </c:pt>
                <c:pt idx="2">
                  <c:v>18345.91</c:v>
                </c:pt>
                <c:pt idx="3">
                  <c:v>13649.699999999999</c:v>
                </c:pt>
                <c:pt idx="4">
                  <c:v>14567.26</c:v>
                </c:pt>
                <c:pt idx="5">
                  <c:v>15226.77</c:v>
                </c:pt>
                <c:pt idx="6">
                  <c:v>17017.080000000002</c:v>
                </c:pt>
                <c:pt idx="7">
                  <c:v>12376.53</c:v>
                </c:pt>
                <c:pt idx="8">
                  <c:v>9118.34</c:v>
                </c:pt>
                <c:pt idx="9">
                  <c:v>13567.43</c:v>
                </c:pt>
                <c:pt idx="10">
                  <c:v>10485.87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2F-432C-907A-39D88F107673}"/>
            </c:ext>
          </c:extLst>
        </c:ser>
        <c:ser>
          <c:idx val="4"/>
          <c:order val="4"/>
          <c:tx>
            <c:strRef>
              <c:f>'Bilan tout campus + sites ext'!$A$46:$A$56</c:f>
              <c:strCache>
                <c:ptCount val="11"/>
                <c:pt idx="0">
                  <c:v>Paimpont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'Bilan tout campus + sites ext'!$B$46:$B$56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ext'!$D$46:$D$56</c:f>
              <c:numCache>
                <c:formatCode>_("€"* #,##0.00_);_("€"* \(#,##0.00\);_("€"* "-"??_);_(@_)</c:formatCode>
                <c:ptCount val="11"/>
                <c:pt idx="0">
                  <c:v>3362.83</c:v>
                </c:pt>
                <c:pt idx="1">
                  <c:v>5241.2300000000005</c:v>
                </c:pt>
                <c:pt idx="2">
                  <c:v>4774.3999999999996</c:v>
                </c:pt>
                <c:pt idx="3">
                  <c:v>5313.17</c:v>
                </c:pt>
                <c:pt idx="4">
                  <c:v>5442.09</c:v>
                </c:pt>
                <c:pt idx="5">
                  <c:v>6344.82</c:v>
                </c:pt>
                <c:pt idx="6">
                  <c:v>6297.32</c:v>
                </c:pt>
                <c:pt idx="7">
                  <c:v>675</c:v>
                </c:pt>
                <c:pt idx="8">
                  <c:v>3492.5</c:v>
                </c:pt>
                <c:pt idx="9">
                  <c:v>2805.33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2F-432C-907A-39D88F107673}"/>
            </c:ext>
          </c:extLst>
        </c:ser>
        <c:ser>
          <c:idx val="5"/>
          <c:order val="5"/>
          <c:tx>
            <c:strRef>
              <c:f>'Bilan tout campus + sites ext'!$A$57:$A$67</c:f>
              <c:strCache>
                <c:ptCount val="11"/>
                <c:pt idx="0">
                  <c:v>Thabor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'Bilan tout campus + sites ext'!$B$57:$B$67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ext'!$D$57:$D$67</c:f>
              <c:numCache>
                <c:formatCode>_("€"* #,##0.00_);_("€"* \(#,##0.00\);_("€"* "-"??_);_(@_)</c:formatCode>
                <c:ptCount val="11"/>
                <c:pt idx="0">
                  <c:v>1818.47</c:v>
                </c:pt>
                <c:pt idx="1">
                  <c:v>1844.76</c:v>
                </c:pt>
                <c:pt idx="2">
                  <c:v>2166.2399999999998</c:v>
                </c:pt>
                <c:pt idx="3">
                  <c:v>2141.84</c:v>
                </c:pt>
                <c:pt idx="4">
                  <c:v>2424.2600000000002</c:v>
                </c:pt>
                <c:pt idx="5">
                  <c:v>2136.38</c:v>
                </c:pt>
                <c:pt idx="6">
                  <c:v>2372.61</c:v>
                </c:pt>
                <c:pt idx="7">
                  <c:v>2674.08</c:v>
                </c:pt>
                <c:pt idx="8">
                  <c:v>830</c:v>
                </c:pt>
                <c:pt idx="9">
                  <c:v>1401.01</c:v>
                </c:pt>
                <c:pt idx="10">
                  <c:v>894.1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2F-432C-907A-39D88F107673}"/>
            </c:ext>
          </c:extLst>
        </c:ser>
        <c:ser>
          <c:idx val="6"/>
          <c:order val="6"/>
          <c:tx>
            <c:strRef>
              <c:f>'Bilan tout campus + sites ext'!$A$68:$A$78</c:f>
              <c:strCache>
                <c:ptCount val="11"/>
                <c:pt idx="0">
                  <c:v>Lannion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'Bilan tout campus + sites ext'!$B$68:$B$78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ext'!$D$68:$D$78</c:f>
              <c:numCache>
                <c:formatCode>_("€"* #,##0.00_);_("€"* \(#,##0.00\);_("€"* "-"??_);_(@_)</c:formatCode>
                <c:ptCount val="11"/>
                <c:pt idx="1">
                  <c:v>10615.95</c:v>
                </c:pt>
                <c:pt idx="4">
                  <c:v>4482.42</c:v>
                </c:pt>
                <c:pt idx="5">
                  <c:v>6397.04</c:v>
                </c:pt>
                <c:pt idx="6">
                  <c:v>10263.290000000001</c:v>
                </c:pt>
                <c:pt idx="7">
                  <c:v>6970.39</c:v>
                </c:pt>
                <c:pt idx="8">
                  <c:v>6591.24</c:v>
                </c:pt>
                <c:pt idx="9">
                  <c:v>7982.45</c:v>
                </c:pt>
                <c:pt idx="10">
                  <c:v>4772.4399999999996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2F-432C-907A-39D88F107673}"/>
            </c:ext>
          </c:extLst>
        </c:ser>
        <c:ser>
          <c:idx val="7"/>
          <c:order val="7"/>
          <c:tx>
            <c:strRef>
              <c:f>'Bilan tout campus + sites ext'!$A$79:$A$89</c:f>
              <c:strCache>
                <c:ptCount val="11"/>
                <c:pt idx="0">
                  <c:v>St Brieuc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'Bilan tout campus + sites ext'!$B$79:$B$89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ext'!$D$79:$D$89</c:f>
              <c:numCache>
                <c:formatCode>_("€"* #,##0.00_);_("€"* \(#,##0.00\);_("€"* "-"??_);_(@_)</c:formatCode>
                <c:ptCount val="11"/>
                <c:pt idx="4">
                  <c:v>8595.43</c:v>
                </c:pt>
                <c:pt idx="5">
                  <c:v>12185.76</c:v>
                </c:pt>
                <c:pt idx="6">
                  <c:v>7920.7</c:v>
                </c:pt>
                <c:pt idx="7">
                  <c:v>11106.87</c:v>
                </c:pt>
                <c:pt idx="8">
                  <c:v>8688.76</c:v>
                </c:pt>
                <c:pt idx="9">
                  <c:v>4521.05</c:v>
                </c:pt>
                <c:pt idx="10">
                  <c:v>5744.72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42F-432C-907A-39D88F107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04811823"/>
        <c:axId val="1104812655"/>
      </c:barChart>
      <c:catAx>
        <c:axId val="1104811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Année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04812655"/>
        <c:crosses val="autoZero"/>
        <c:auto val="1"/>
        <c:lblAlgn val="ctr"/>
        <c:lblOffset val="100"/>
        <c:noMultiLvlLbl val="0"/>
      </c:catAx>
      <c:valAx>
        <c:axId val="11048126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Facture (en euros)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2.6761118665332402E-3"/>
              <c:y val="0.353666649421514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\ &quot;€&quot;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04811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Bilan</a:t>
            </a:r>
            <a:r>
              <a:rPr lang="fr-FR" b="1" baseline="0"/>
              <a:t> de la consommation d'eau (en m3) sur l'ensemble des campus sur 10 ans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246488681359306E-2"/>
          <c:y val="3.7557423048125184E-2"/>
          <c:w val="0.9102789776566933"/>
          <c:h val="0.8284152857997428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'Bilan tout campus + sites ext'!$A$2:$A$12</c:f>
              <c:strCache>
                <c:ptCount val="11"/>
                <c:pt idx="0">
                  <c:v>Beaulieu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65%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5DA-4859-B3DE-EBE81D56CBA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64%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45DA-4859-B3DE-EBE81D56CBA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64%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45DA-4859-B3DE-EBE81D56CBA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66%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45DA-4859-B3DE-EBE81D56CBA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59%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45DA-4859-B3DE-EBE81D56CBA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63%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45DA-4859-B3DE-EBE81D56CBA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70%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45DA-4859-B3DE-EBE81D56CBA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69%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45DA-4859-B3DE-EBE81D56CBA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66%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45DA-4859-B3DE-EBE81D56CBA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71%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45DA-4859-B3DE-EBE81D56CBA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67%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3-45DA-4859-B3DE-EBE81D56CB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tout campus + sites ext'!$B$2:$B$12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ext'!$C$2:$C$12</c:f>
              <c:numCache>
                <c:formatCode>General</c:formatCode>
                <c:ptCount val="11"/>
                <c:pt idx="0">
                  <c:v>53365</c:v>
                </c:pt>
                <c:pt idx="1">
                  <c:v>53175</c:v>
                </c:pt>
                <c:pt idx="2">
                  <c:v>53151</c:v>
                </c:pt>
                <c:pt idx="3">
                  <c:v>52182</c:v>
                </c:pt>
                <c:pt idx="4">
                  <c:v>44165</c:v>
                </c:pt>
                <c:pt idx="5">
                  <c:v>50228</c:v>
                </c:pt>
                <c:pt idx="6">
                  <c:v>78369</c:v>
                </c:pt>
                <c:pt idx="7">
                  <c:v>53322</c:v>
                </c:pt>
                <c:pt idx="8">
                  <c:v>56246</c:v>
                </c:pt>
                <c:pt idx="9">
                  <c:v>53705</c:v>
                </c:pt>
                <c:pt idx="10">
                  <c:v>31877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DA-4859-B3DE-EBE81D56CBA5}"/>
            </c:ext>
          </c:extLst>
        </c:ser>
        <c:ser>
          <c:idx val="2"/>
          <c:order val="1"/>
          <c:tx>
            <c:strRef>
              <c:f>'Bilan tout campus + sites ext'!$A$13:$A$23</c:f>
              <c:strCache>
                <c:ptCount val="11"/>
                <c:pt idx="0">
                  <c:v>Villejean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23%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4-45DA-4859-B3DE-EBE81D56CBA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20%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45DA-4859-B3DE-EBE81D56CBA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21%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6-45DA-4859-B3DE-EBE81D56CBA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18%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45DA-4859-B3DE-EBE81D56CBA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16%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8-45DA-4859-B3DE-EBE81D56CBA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15%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9-45DA-4859-B3DE-EBE81D56CBA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12%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A-45DA-4859-B3DE-EBE81D56CBA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14%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B-45DA-4859-B3DE-EBE81D56CBA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19%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C-45DA-4859-B3DE-EBE81D56CBA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15%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D-45DA-4859-B3DE-EBE81D56CBA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17%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E-45DA-4859-B3DE-EBE81D56CB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tout campus + sites ext'!$B$13:$B$23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ext'!$C$13:$C$23</c:f>
              <c:numCache>
                <c:formatCode>General</c:formatCode>
                <c:ptCount val="11"/>
                <c:pt idx="0">
                  <c:v>19105</c:v>
                </c:pt>
                <c:pt idx="1">
                  <c:v>16474</c:v>
                </c:pt>
                <c:pt idx="2">
                  <c:v>17818</c:v>
                </c:pt>
                <c:pt idx="3">
                  <c:v>13757</c:v>
                </c:pt>
                <c:pt idx="4">
                  <c:v>12092</c:v>
                </c:pt>
                <c:pt idx="5">
                  <c:v>12242</c:v>
                </c:pt>
                <c:pt idx="6">
                  <c:v>13700</c:v>
                </c:pt>
                <c:pt idx="7">
                  <c:v>10566</c:v>
                </c:pt>
                <c:pt idx="8">
                  <c:v>16166</c:v>
                </c:pt>
                <c:pt idx="9">
                  <c:v>10982</c:v>
                </c:pt>
                <c:pt idx="10">
                  <c:v>8325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DA-4859-B3DE-EBE81D56CBA5}"/>
            </c:ext>
          </c:extLst>
        </c:ser>
        <c:ser>
          <c:idx val="0"/>
          <c:order val="2"/>
          <c:tx>
            <c:strRef>
              <c:f>'Bilan tout campus + sites ext'!$A$24:$A$34</c:f>
              <c:strCache>
                <c:ptCount val="11"/>
                <c:pt idx="0">
                  <c:v>Hoche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'Bilan tout campus + sites ext'!$B$24:$B$34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ext'!$C$24:$C$34</c:f>
              <c:numCache>
                <c:formatCode>General</c:formatCode>
                <c:ptCount val="11"/>
                <c:pt idx="0">
                  <c:v>3232</c:v>
                </c:pt>
                <c:pt idx="1">
                  <c:v>3304</c:v>
                </c:pt>
                <c:pt idx="2">
                  <c:v>3578</c:v>
                </c:pt>
                <c:pt idx="3">
                  <c:v>4304</c:v>
                </c:pt>
                <c:pt idx="4">
                  <c:v>5147</c:v>
                </c:pt>
                <c:pt idx="5">
                  <c:v>3939</c:v>
                </c:pt>
                <c:pt idx="6">
                  <c:v>5018</c:v>
                </c:pt>
                <c:pt idx="7">
                  <c:v>3366</c:v>
                </c:pt>
                <c:pt idx="8">
                  <c:v>3356</c:v>
                </c:pt>
                <c:pt idx="9">
                  <c:v>1452</c:v>
                </c:pt>
                <c:pt idx="10">
                  <c:v>3079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DA-4859-B3DE-EBE81D56CBA5}"/>
            </c:ext>
          </c:extLst>
        </c:ser>
        <c:ser>
          <c:idx val="3"/>
          <c:order val="3"/>
          <c:tx>
            <c:strRef>
              <c:f>'Bilan tout campus + sites ext'!$A$35:$A$45</c:f>
              <c:strCache>
                <c:ptCount val="11"/>
                <c:pt idx="0">
                  <c:v>Jean Macé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'Bilan tout campus + sites ext'!$B$35:$B$45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ext'!$C$35:$C$45</c:f>
              <c:numCache>
                <c:formatCode>General</c:formatCode>
                <c:ptCount val="11"/>
                <c:pt idx="0">
                  <c:v>3698</c:v>
                </c:pt>
                <c:pt idx="1">
                  <c:v>3894</c:v>
                </c:pt>
                <c:pt idx="2">
                  <c:v>5488</c:v>
                </c:pt>
                <c:pt idx="3">
                  <c:v>4819</c:v>
                </c:pt>
                <c:pt idx="4">
                  <c:v>4933</c:v>
                </c:pt>
                <c:pt idx="5">
                  <c:v>4155</c:v>
                </c:pt>
                <c:pt idx="6">
                  <c:v>4617</c:v>
                </c:pt>
                <c:pt idx="7">
                  <c:v>3295</c:v>
                </c:pt>
                <c:pt idx="8">
                  <c:v>2402</c:v>
                </c:pt>
                <c:pt idx="9">
                  <c:v>3436</c:v>
                </c:pt>
                <c:pt idx="10">
                  <c:v>2404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DA-4859-B3DE-EBE81D56CBA5}"/>
            </c:ext>
          </c:extLst>
        </c:ser>
        <c:ser>
          <c:idx val="4"/>
          <c:order val="4"/>
          <c:tx>
            <c:strRef>
              <c:f>'Bilan tout campus + sites ext'!$A$46:$A$56</c:f>
              <c:strCache>
                <c:ptCount val="11"/>
                <c:pt idx="0">
                  <c:v>Paimpont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'Bilan tout campus + sites ext'!$B$46:$B$56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ext'!$C$46:$C$56</c:f>
              <c:numCache>
                <c:formatCode>General</c:formatCode>
                <c:ptCount val="11"/>
                <c:pt idx="0">
                  <c:v>2261</c:v>
                </c:pt>
                <c:pt idx="1">
                  <c:v>3140</c:v>
                </c:pt>
                <c:pt idx="2">
                  <c:v>2214</c:v>
                </c:pt>
                <c:pt idx="3">
                  <c:v>2492</c:v>
                </c:pt>
                <c:pt idx="4">
                  <c:v>3757</c:v>
                </c:pt>
                <c:pt idx="5">
                  <c:v>3862</c:v>
                </c:pt>
                <c:pt idx="6">
                  <c:v>3997</c:v>
                </c:pt>
                <c:pt idx="7">
                  <c:v>1683</c:v>
                </c:pt>
                <c:pt idx="8">
                  <c:v>2572</c:v>
                </c:pt>
                <c:pt idx="9">
                  <c:v>2227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DA-4859-B3DE-EBE81D56CBA5}"/>
            </c:ext>
          </c:extLst>
        </c:ser>
        <c:ser>
          <c:idx val="5"/>
          <c:order val="5"/>
          <c:tx>
            <c:strRef>
              <c:f>'Bilan tout campus + sites ext'!$A$57:$A$67</c:f>
              <c:strCache>
                <c:ptCount val="11"/>
                <c:pt idx="0">
                  <c:v>Thabor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'Bilan tout campus + sites ext'!$B$57:$B$67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ext'!$C$57:$C$67</c:f>
              <c:numCache>
                <c:formatCode>General</c:formatCode>
                <c:ptCount val="11"/>
                <c:pt idx="0">
                  <c:v>558</c:v>
                </c:pt>
                <c:pt idx="1">
                  <c:v>570</c:v>
                </c:pt>
                <c:pt idx="2">
                  <c:v>635</c:v>
                </c:pt>
                <c:pt idx="3">
                  <c:v>996</c:v>
                </c:pt>
                <c:pt idx="4">
                  <c:v>995</c:v>
                </c:pt>
                <c:pt idx="5">
                  <c:v>470</c:v>
                </c:pt>
                <c:pt idx="6">
                  <c:v>639</c:v>
                </c:pt>
                <c:pt idx="7">
                  <c:v>711</c:v>
                </c:pt>
                <c:pt idx="8">
                  <c:v>207</c:v>
                </c:pt>
                <c:pt idx="9">
                  <c:v>346</c:v>
                </c:pt>
                <c:pt idx="10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DA-4859-B3DE-EBE81D56CBA5}"/>
            </c:ext>
          </c:extLst>
        </c:ser>
        <c:ser>
          <c:idx val="6"/>
          <c:order val="6"/>
          <c:tx>
            <c:strRef>
              <c:f>'Bilan tout campus + sites ext'!$A$68:$A$78</c:f>
              <c:strCache>
                <c:ptCount val="11"/>
                <c:pt idx="0">
                  <c:v>Lannion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'Bilan tout campus + sites ext'!$B$68:$B$78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ext'!$C$68:$C$78</c:f>
              <c:numCache>
                <c:formatCode>General</c:formatCode>
                <c:ptCount val="11"/>
                <c:pt idx="1">
                  <c:v>3169</c:v>
                </c:pt>
                <c:pt idx="4">
                  <c:v>1804</c:v>
                </c:pt>
                <c:pt idx="5">
                  <c:v>2284</c:v>
                </c:pt>
                <c:pt idx="6">
                  <c:v>3750</c:v>
                </c:pt>
                <c:pt idx="7">
                  <c:v>2103</c:v>
                </c:pt>
                <c:pt idx="8">
                  <c:v>2100</c:v>
                </c:pt>
                <c:pt idx="9">
                  <c:v>2438</c:v>
                </c:pt>
                <c:pt idx="10">
                  <c:v>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5DA-4859-B3DE-EBE81D56CBA5}"/>
            </c:ext>
          </c:extLst>
        </c:ser>
        <c:ser>
          <c:idx val="7"/>
          <c:order val="7"/>
          <c:tx>
            <c:strRef>
              <c:f>'Bilan tout campus + sites ext'!$A$79:$A$89</c:f>
              <c:strCache>
                <c:ptCount val="11"/>
                <c:pt idx="0">
                  <c:v>St Brieuc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'Bilan tout campus + sites ext'!$B$79:$B$89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'Bilan tout campus + sites ext'!$C$79:$C$89</c:f>
              <c:numCache>
                <c:formatCode>General</c:formatCode>
                <c:ptCount val="11"/>
                <c:pt idx="4">
                  <c:v>1910</c:v>
                </c:pt>
                <c:pt idx="5">
                  <c:v>2484</c:v>
                </c:pt>
                <c:pt idx="6">
                  <c:v>1506</c:v>
                </c:pt>
                <c:pt idx="7">
                  <c:v>2129</c:v>
                </c:pt>
                <c:pt idx="8">
                  <c:v>1672</c:v>
                </c:pt>
                <c:pt idx="9">
                  <c:v>767</c:v>
                </c:pt>
                <c:pt idx="10">
                  <c:v>1022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5DA-4859-B3DE-EBE81D56CBA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4811823"/>
        <c:axId val="1104812655"/>
      </c:barChart>
      <c:catAx>
        <c:axId val="1104811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Année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04812655"/>
        <c:crosses val="autoZero"/>
        <c:auto val="1"/>
        <c:lblAlgn val="ctr"/>
        <c:lblOffset val="100"/>
        <c:noMultiLvlLbl val="0"/>
      </c:catAx>
      <c:valAx>
        <c:axId val="11048126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Consommation (en m3)</a:t>
                </a:r>
              </a:p>
            </c:rich>
          </c:tx>
          <c:layout>
            <c:manualLayout>
              <c:xMode val="edge"/>
              <c:yMode val="edge"/>
              <c:x val="5.5509829713772914E-3"/>
              <c:y val="0.379285079381480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04811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201930</xdr:colOff>
      <xdr:row>0</xdr:row>
      <xdr:rowOff>28574</xdr:rowOff>
    </xdr:from>
    <xdr:to>
      <xdr:col>11</xdr:col>
      <xdr:colOff>38100</xdr:colOff>
      <xdr:row>20</xdr:row>
      <xdr:rowOff>57149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BA9A2065-3102-47A1-B588-3523A4641A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4</xdr:row>
      <xdr:rowOff>104775</xdr:rowOff>
    </xdr:from>
    <xdr:to>
      <xdr:col>8</xdr:col>
      <xdr:colOff>657224</xdr:colOff>
      <xdr:row>28</xdr:row>
      <xdr:rowOff>9525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93531CE-765D-4792-A325-629FEBD0CD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4761</xdr:colOff>
      <xdr:row>4</xdr:row>
      <xdr:rowOff>119061</xdr:rowOff>
    </xdr:from>
    <xdr:to>
      <xdr:col>16</xdr:col>
      <xdr:colOff>95250</xdr:colOff>
      <xdr:row>24</xdr:row>
      <xdr:rowOff>19050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CC932A5-0B33-4E3F-ABD7-B5E40BE055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156601</xdr:colOff>
      <xdr:row>0</xdr:row>
      <xdr:rowOff>134471</xdr:rowOff>
    </xdr:from>
    <xdr:to>
      <xdr:col>17</xdr:col>
      <xdr:colOff>291352</xdr:colOff>
      <xdr:row>23</xdr:row>
      <xdr:rowOff>145676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56E3068-12A7-4ABB-976C-83C7355952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427502</xdr:colOff>
      <xdr:row>0</xdr:row>
      <xdr:rowOff>111387</xdr:rowOff>
    </xdr:from>
    <xdr:to>
      <xdr:col>28</xdr:col>
      <xdr:colOff>125505</xdr:colOff>
      <xdr:row>23</xdr:row>
      <xdr:rowOff>152399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499CDD26-B535-4177-B876-DACFB5DD39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313767</xdr:colOff>
      <xdr:row>24</xdr:row>
      <xdr:rowOff>179293</xdr:rowOff>
    </xdr:from>
    <xdr:to>
      <xdr:col>31</xdr:col>
      <xdr:colOff>661149</xdr:colOff>
      <xdr:row>52</xdr:row>
      <xdr:rowOff>44822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C5788C4-443B-47A5-8CEB-ED01E5FE59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515471</xdr:colOff>
      <xdr:row>24</xdr:row>
      <xdr:rowOff>179295</xdr:rowOff>
    </xdr:from>
    <xdr:to>
      <xdr:col>19</xdr:col>
      <xdr:colOff>56029</xdr:colOff>
      <xdr:row>51</xdr:row>
      <xdr:rowOff>145677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2465830E-3B44-47C5-8F63-CE72CB5283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4D46F-755F-43F5-B1D4-50E294A80DCC}">
  <dimension ref="A1:C12"/>
  <sheetViews>
    <sheetView tabSelected="1" workbookViewId="0">
      <selection activeCell="G24" sqref="G24"/>
    </sheetView>
  </sheetViews>
  <sheetFormatPr baseColWidth="10" defaultRowHeight="15" x14ac:dyDescent="0.25"/>
  <cols>
    <col min="2" max="2" width="22.5703125" customWidth="1"/>
    <col min="3" max="3" width="17.5703125" style="1" customWidth="1"/>
  </cols>
  <sheetData>
    <row r="1" spans="1:3" x14ac:dyDescent="0.25">
      <c r="A1" s="2" t="s">
        <v>0</v>
      </c>
      <c r="B1" s="2" t="s">
        <v>1</v>
      </c>
      <c r="C1" s="3" t="s">
        <v>2</v>
      </c>
    </row>
    <row r="2" spans="1:3" x14ac:dyDescent="0.25">
      <c r="A2">
        <v>2013</v>
      </c>
      <c r="B2">
        <v>53365</v>
      </c>
      <c r="C2" s="1">
        <v>134597</v>
      </c>
    </row>
    <row r="3" spans="1:3" x14ac:dyDescent="0.25">
      <c r="A3">
        <v>2014</v>
      </c>
      <c r="B3">
        <v>53175</v>
      </c>
      <c r="C3" s="1">
        <v>147372</v>
      </c>
    </row>
    <row r="4" spans="1:3" x14ac:dyDescent="0.25">
      <c r="A4">
        <v>2015</v>
      </c>
      <c r="B4">
        <v>53151</v>
      </c>
      <c r="C4" s="1">
        <v>179181</v>
      </c>
    </row>
    <row r="5" spans="1:3" x14ac:dyDescent="0.25">
      <c r="A5">
        <v>2016</v>
      </c>
      <c r="B5">
        <v>52182</v>
      </c>
      <c r="C5" s="1">
        <v>188040.97999999998</v>
      </c>
    </row>
    <row r="6" spans="1:3" x14ac:dyDescent="0.25">
      <c r="A6">
        <v>2017</v>
      </c>
      <c r="B6">
        <v>44165</v>
      </c>
      <c r="C6" s="1">
        <v>160106</v>
      </c>
    </row>
    <row r="7" spans="1:3" x14ac:dyDescent="0.25">
      <c r="A7">
        <v>2018</v>
      </c>
      <c r="B7">
        <v>50228</v>
      </c>
      <c r="C7" s="1">
        <v>184887</v>
      </c>
    </row>
    <row r="8" spans="1:3" x14ac:dyDescent="0.25">
      <c r="A8">
        <v>2019</v>
      </c>
      <c r="B8">
        <v>78369</v>
      </c>
      <c r="C8" s="1">
        <v>289547</v>
      </c>
    </row>
    <row r="9" spans="1:3" x14ac:dyDescent="0.25">
      <c r="A9">
        <v>2020</v>
      </c>
      <c r="B9">
        <v>53322</v>
      </c>
      <c r="C9" s="1">
        <v>200520</v>
      </c>
    </row>
    <row r="10" spans="1:3" x14ac:dyDescent="0.25">
      <c r="A10">
        <v>2021</v>
      </c>
      <c r="B10">
        <v>56246</v>
      </c>
      <c r="C10" s="1">
        <v>213589</v>
      </c>
    </row>
    <row r="11" spans="1:3" x14ac:dyDescent="0.25">
      <c r="A11">
        <v>2022</v>
      </c>
      <c r="B11">
        <v>53705</v>
      </c>
      <c r="C11" s="1">
        <v>212896</v>
      </c>
    </row>
    <row r="12" spans="1:3" x14ac:dyDescent="0.25">
      <c r="A12">
        <v>2023</v>
      </c>
      <c r="B12">
        <v>31877</v>
      </c>
      <c r="C12" s="1">
        <v>140895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A240F-AA8F-4069-9CB7-53FD04CAF0CA}">
  <dimension ref="A1:H4"/>
  <sheetViews>
    <sheetView workbookViewId="0">
      <selection activeCell="P28" sqref="P28"/>
    </sheetView>
  </sheetViews>
  <sheetFormatPr baseColWidth="10" defaultRowHeight="15" x14ac:dyDescent="0.25"/>
  <cols>
    <col min="1" max="1" width="19.7109375" customWidth="1"/>
    <col min="2" max="2" width="11.85546875" bestFit="1" customWidth="1"/>
    <col min="4" max="4" width="11.85546875" bestFit="1" customWidth="1"/>
    <col min="5" max="5" width="12.85546875" bestFit="1" customWidth="1"/>
    <col min="6" max="7" width="11.85546875" bestFit="1" customWidth="1"/>
    <col min="8" max="8" width="12.85546875" bestFit="1" customWidth="1"/>
  </cols>
  <sheetData>
    <row r="1" spans="1:8" x14ac:dyDescent="0.25">
      <c r="A1" s="11"/>
      <c r="B1" s="8" t="s">
        <v>12</v>
      </c>
      <c r="C1" s="8" t="s">
        <v>15</v>
      </c>
      <c r="D1" s="8" t="s">
        <v>16</v>
      </c>
      <c r="E1" s="8" t="s">
        <v>17</v>
      </c>
      <c r="F1" s="8" t="s">
        <v>18</v>
      </c>
      <c r="G1" s="8" t="s">
        <v>19</v>
      </c>
      <c r="H1" s="9" t="s">
        <v>20</v>
      </c>
    </row>
    <row r="2" spans="1:8" x14ac:dyDescent="0.25">
      <c r="A2" s="8" t="s">
        <v>13</v>
      </c>
      <c r="B2" s="8">
        <f>2037+2278+2969+2995</f>
        <v>10279</v>
      </c>
      <c r="C2" s="8">
        <f>15+19</f>
        <v>34</v>
      </c>
      <c r="D2" s="8">
        <f>2646+1805</f>
        <v>4451</v>
      </c>
      <c r="E2" s="8">
        <f>5123+12111+6570+2907</f>
        <v>26711</v>
      </c>
      <c r="F2" s="8">
        <f>2458+3510+1310+1608</f>
        <v>8886</v>
      </c>
      <c r="G2" s="8">
        <f>478+2866</f>
        <v>3344</v>
      </c>
      <c r="H2" s="8">
        <f>SUM(B2:G2)</f>
        <v>53705</v>
      </c>
    </row>
    <row r="3" spans="1:8" x14ac:dyDescent="0.25">
      <c r="A3" s="10" t="s">
        <v>14</v>
      </c>
      <c r="B3" s="10">
        <f>7946.33+11816.51+11810.79+9071.36</f>
        <v>40644.990000000005</v>
      </c>
      <c r="C3" s="10">
        <f>87.44+100.48</f>
        <v>187.92000000000002</v>
      </c>
      <c r="D3" s="10">
        <f>10630.12+7484.2</f>
        <v>18114.32</v>
      </c>
      <c r="E3" s="10">
        <f>20183.9+47405.61+25717.45+11568.63</f>
        <v>104875.59000000001</v>
      </c>
      <c r="F3" s="10">
        <f>9728.59+13923.94+5290.37+6344.16</f>
        <v>35287.06</v>
      </c>
      <c r="G3" s="10">
        <f>2300.95+11485.29</f>
        <v>13786.240000000002</v>
      </c>
      <c r="H3" s="10">
        <f>SUM(B3:G3)</f>
        <v>212896.12</v>
      </c>
    </row>
    <row r="4" spans="1:8" x14ac:dyDescent="0.25">
      <c r="A4" s="8" t="s">
        <v>22</v>
      </c>
      <c r="B4" s="13">
        <f>B2/$H$2</f>
        <v>0.19139744902709244</v>
      </c>
      <c r="C4" s="13">
        <f t="shared" ref="C4:G4" si="0">C2/$H$2</f>
        <v>6.3308816683735217E-4</v>
      </c>
      <c r="D4" s="13">
        <f t="shared" si="0"/>
        <v>8.2878689135089847E-2</v>
      </c>
      <c r="E4" s="13">
        <f t="shared" si="0"/>
        <v>0.49736523601154453</v>
      </c>
      <c r="F4" s="13">
        <f t="shared" si="0"/>
        <v>0.16545945442696211</v>
      </c>
      <c r="G4" s="13">
        <f t="shared" si="0"/>
        <v>6.22660832324737E-2</v>
      </c>
      <c r="H4" s="8">
        <f t="shared" ref="H4" si="1">100*H2/$H$2</f>
        <v>100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518C0-7B4A-4FFF-95B4-5C8BD85A4EB4}">
  <dimension ref="A1:F89"/>
  <sheetViews>
    <sheetView topLeftCell="E1" zoomScale="85" zoomScaleNormal="85" workbookViewId="0">
      <selection activeCell="R25" sqref="R25"/>
    </sheetView>
  </sheetViews>
  <sheetFormatPr baseColWidth="10" defaultRowHeight="15" x14ac:dyDescent="0.25"/>
  <cols>
    <col min="3" max="3" width="17.28515625" customWidth="1"/>
    <col min="4" max="4" width="20.5703125" customWidth="1"/>
    <col min="5" max="5" width="22" customWidth="1"/>
    <col min="6" max="6" width="22.140625" customWidth="1"/>
  </cols>
  <sheetData>
    <row r="1" spans="1:6" x14ac:dyDescent="0.25">
      <c r="A1" t="s">
        <v>3</v>
      </c>
      <c r="B1" s="2" t="s">
        <v>0</v>
      </c>
      <c r="C1" s="2" t="s">
        <v>1</v>
      </c>
      <c r="D1" s="3" t="s">
        <v>2</v>
      </c>
      <c r="E1" t="s">
        <v>21</v>
      </c>
      <c r="F1" t="s">
        <v>23</v>
      </c>
    </row>
    <row r="2" spans="1:6" x14ac:dyDescent="0.25">
      <c r="A2" s="14" t="s">
        <v>4</v>
      </c>
      <c r="B2">
        <v>2013</v>
      </c>
      <c r="C2">
        <v>53365</v>
      </c>
      <c r="D2" s="1">
        <v>134597</v>
      </c>
      <c r="E2" s="12">
        <f>100*C2/SUM(C2,C24,C13,C35,C46,C57)</f>
        <v>64.905921988834692</v>
      </c>
      <c r="F2" s="12">
        <f>100*D2/SUM(D2,D24,D13,D35,D46,D57)</f>
        <v>63.2257203829516</v>
      </c>
    </row>
    <row r="3" spans="1:6" x14ac:dyDescent="0.25">
      <c r="A3" s="14"/>
      <c r="B3">
        <v>2014</v>
      </c>
      <c r="C3">
        <v>53175</v>
      </c>
      <c r="D3" s="1">
        <v>147372</v>
      </c>
      <c r="E3" s="12">
        <f>100*C3/SUM(C3,C25,C14,C36,C47,C58,C69)</f>
        <v>63.510737405346006</v>
      </c>
      <c r="F3" s="12">
        <f t="shared" ref="F3:F12" si="0">100*D3/SUM(D3,D25,D14,D36,D47,D58)</f>
        <v>66.252547038018164</v>
      </c>
    </row>
    <row r="4" spans="1:6" x14ac:dyDescent="0.25">
      <c r="A4" s="14"/>
      <c r="B4">
        <v>2015</v>
      </c>
      <c r="C4">
        <v>53151</v>
      </c>
      <c r="D4" s="1">
        <v>179181</v>
      </c>
      <c r="E4" s="12">
        <f>100*C4/SUM(C4,C26,C15,C37,C48,C59)</f>
        <v>64.126972636455776</v>
      </c>
      <c r="F4" s="12">
        <f t="shared" si="0"/>
        <v>66.82863886956919</v>
      </c>
    </row>
    <row r="5" spans="1:6" x14ac:dyDescent="0.25">
      <c r="A5" s="14"/>
      <c r="B5">
        <v>2016</v>
      </c>
      <c r="C5">
        <v>52182</v>
      </c>
      <c r="D5" s="1">
        <v>188040.97999999998</v>
      </c>
      <c r="E5" s="12">
        <f t="shared" ref="E5" si="1">100*C5/SUM(C5,C27,C16,C38,C49,C60)</f>
        <v>66.431572246976444</v>
      </c>
      <c r="F5" s="12">
        <f t="shared" si="0"/>
        <v>69.124840119312893</v>
      </c>
    </row>
    <row r="6" spans="1:6" x14ac:dyDescent="0.25">
      <c r="A6" s="14"/>
      <c r="B6">
        <v>2017</v>
      </c>
      <c r="C6">
        <v>44165</v>
      </c>
      <c r="D6" s="1">
        <v>160106</v>
      </c>
      <c r="E6" s="12">
        <f>100*C6/SUM(C6,C28,C17,C39,C50,C61,C72,C83)</f>
        <v>59.041749662446691</v>
      </c>
      <c r="F6" s="12">
        <f t="shared" si="0"/>
        <v>65.866382400043179</v>
      </c>
    </row>
    <row r="7" spans="1:6" x14ac:dyDescent="0.25">
      <c r="A7" s="14"/>
      <c r="B7">
        <v>2018</v>
      </c>
      <c r="C7">
        <v>50228</v>
      </c>
      <c r="D7" s="1">
        <v>184887</v>
      </c>
      <c r="E7" s="12">
        <f t="shared" ref="E7:E12" si="2">100*C7/SUM(C7,C29,C18,C40,C51,C62,C73,C84)</f>
        <v>63.049809198634264</v>
      </c>
      <c r="F7" s="12">
        <f t="shared" si="0"/>
        <v>68.807959150877636</v>
      </c>
    </row>
    <row r="8" spans="1:6" x14ac:dyDescent="0.25">
      <c r="A8" s="14"/>
      <c r="B8">
        <v>2019</v>
      </c>
      <c r="C8">
        <v>78369</v>
      </c>
      <c r="D8" s="1">
        <v>289547</v>
      </c>
      <c r="E8" s="12">
        <f t="shared" si="2"/>
        <v>70.225635327431092</v>
      </c>
      <c r="F8" s="12">
        <f t="shared" si="0"/>
        <v>75.193538695494539</v>
      </c>
    </row>
    <row r="9" spans="1:6" x14ac:dyDescent="0.25">
      <c r="A9" s="14"/>
      <c r="B9">
        <v>2020</v>
      </c>
      <c r="C9">
        <v>53322</v>
      </c>
      <c r="D9" s="1">
        <v>200520</v>
      </c>
      <c r="E9" s="12">
        <f t="shared" si="2"/>
        <v>69.092322643343053</v>
      </c>
      <c r="F9" s="12">
        <f t="shared" si="0"/>
        <v>74.518267938585808</v>
      </c>
    </row>
    <row r="10" spans="1:6" x14ac:dyDescent="0.25">
      <c r="A10" s="14"/>
      <c r="B10">
        <v>2021</v>
      </c>
      <c r="C10">
        <v>56246</v>
      </c>
      <c r="D10" s="1">
        <v>213589</v>
      </c>
      <c r="E10" s="12">
        <f t="shared" si="2"/>
        <v>66.389679064222562</v>
      </c>
      <c r="F10" s="12">
        <f t="shared" si="0"/>
        <v>70.738881492460592</v>
      </c>
    </row>
    <row r="11" spans="1:6" x14ac:dyDescent="0.25">
      <c r="A11" s="14"/>
      <c r="B11">
        <v>2022</v>
      </c>
      <c r="C11">
        <v>53705</v>
      </c>
      <c r="D11" s="1">
        <v>212896</v>
      </c>
      <c r="E11" s="12">
        <f t="shared" si="2"/>
        <v>71.271216806232005</v>
      </c>
      <c r="F11" s="12">
        <f t="shared" si="0"/>
        <v>75.769269165153943</v>
      </c>
    </row>
    <row r="12" spans="1:6" x14ac:dyDescent="0.25">
      <c r="A12" s="14"/>
      <c r="B12">
        <v>2023</v>
      </c>
      <c r="C12">
        <v>31877</v>
      </c>
      <c r="D12" s="1">
        <v>140895</v>
      </c>
      <c r="E12" s="12">
        <f t="shared" si="2"/>
        <v>66.635310840754215</v>
      </c>
      <c r="F12" s="12">
        <f t="shared" si="0"/>
        <v>68.568950741023542</v>
      </c>
    </row>
    <row r="13" spans="1:6" x14ac:dyDescent="0.25">
      <c r="A13" s="14" t="s">
        <v>5</v>
      </c>
      <c r="B13">
        <v>2013</v>
      </c>
      <c r="C13">
        <v>19105</v>
      </c>
      <c r="D13" s="1">
        <v>50541.340000000004</v>
      </c>
      <c r="E13" s="12">
        <f>100*C13/SUM(C13,C35,C24,C46,C57,C2)</f>
        <v>23.236721439083425</v>
      </c>
      <c r="F13" s="12">
        <f>100*D13/SUM(D13,D35,D24,D46,D57,D2)</f>
        <v>23.741336215663701</v>
      </c>
    </row>
    <row r="14" spans="1:6" x14ac:dyDescent="0.25">
      <c r="A14" s="14"/>
      <c r="B14">
        <v>2014</v>
      </c>
      <c r="C14">
        <v>16474</v>
      </c>
      <c r="D14" s="1">
        <v>44878.819999999992</v>
      </c>
      <c r="E14" s="12">
        <f>100*C14/SUM(C14,C36,C25,C47,C58,C69,C3)</f>
        <v>19.676086281441847</v>
      </c>
      <c r="F14" s="12">
        <f>100*D14/SUM(D14,D36,D25,D47,D58,D69,D3)</f>
        <v>19.256692713372811</v>
      </c>
    </row>
    <row r="15" spans="1:6" x14ac:dyDescent="0.25">
      <c r="A15" s="14"/>
      <c r="B15">
        <v>2015</v>
      </c>
      <c r="C15">
        <v>17818</v>
      </c>
      <c r="D15" s="1">
        <v>51506.5</v>
      </c>
      <c r="E15" s="12">
        <f t="shared" ref="E15:F15" si="3">100*C15/SUM(C15,C37,C26,C48,C59,C70,C4)</f>
        <v>21.497514598716279</v>
      </c>
      <c r="F15" s="12">
        <f t="shared" si="3"/>
        <v>19.210235950996285</v>
      </c>
    </row>
    <row r="16" spans="1:6" x14ac:dyDescent="0.25">
      <c r="A16" s="14"/>
      <c r="B16">
        <v>2016</v>
      </c>
      <c r="C16">
        <v>13757</v>
      </c>
      <c r="D16" s="1">
        <v>49976.18</v>
      </c>
      <c r="E16" s="12">
        <f t="shared" ref="E16:F16" si="4">100*C16/SUM(C16,C38,C27,C49,C60,C71,C5)</f>
        <v>17.513685550604709</v>
      </c>
      <c r="F16" s="12">
        <f t="shared" si="4"/>
        <v>18.371503128062841</v>
      </c>
    </row>
    <row r="17" spans="1:6" x14ac:dyDescent="0.25">
      <c r="A17" s="14"/>
      <c r="B17">
        <v>2017</v>
      </c>
      <c r="C17">
        <v>12092</v>
      </c>
      <c r="D17" s="1">
        <v>44429.41</v>
      </c>
      <c r="E17" s="12">
        <f t="shared" ref="E17:F17" si="5">100*C17/SUM(C17,C39,C28,C50,C61,C72,C6)</f>
        <v>16.588698503285638</v>
      </c>
      <c r="F17" s="12">
        <f t="shared" si="5"/>
        <v>17.946970944910266</v>
      </c>
    </row>
    <row r="18" spans="1:6" x14ac:dyDescent="0.25">
      <c r="A18" s="14"/>
      <c r="B18">
        <v>2018</v>
      </c>
      <c r="C18">
        <v>12242</v>
      </c>
      <c r="D18" s="1">
        <v>45652.86</v>
      </c>
      <c r="E18" s="12">
        <f t="shared" ref="E18:F18" si="6">100*C18/SUM(C18,C40,C29,C51,C62,C73,C7)</f>
        <v>15.861622181912413</v>
      </c>
      <c r="F18" s="12">
        <f t="shared" si="6"/>
        <v>16.595182805661391</v>
      </c>
    </row>
    <row r="19" spans="1:6" x14ac:dyDescent="0.25">
      <c r="A19" s="14"/>
      <c r="B19">
        <v>2019</v>
      </c>
      <c r="C19">
        <v>13700</v>
      </c>
      <c r="D19" s="1">
        <v>51324.01</v>
      </c>
      <c r="E19" s="12">
        <f t="shared" ref="E19:F19" si="7">100*C19/SUM(C19,C41,C30,C52,C63,C74,C8)</f>
        <v>12.444363702425289</v>
      </c>
      <c r="F19" s="12">
        <f t="shared" si="7"/>
        <v>12.982499177653795</v>
      </c>
    </row>
    <row r="20" spans="1:6" x14ac:dyDescent="0.25">
      <c r="A20" s="14"/>
      <c r="B20">
        <v>2020</v>
      </c>
      <c r="C20">
        <v>10566</v>
      </c>
      <c r="D20" s="1">
        <v>40190.35</v>
      </c>
      <c r="E20" s="12">
        <f t="shared" ref="E20:F20" si="8">100*C20/SUM(C20,C42,C31,C53,C64,C75,C9)</f>
        <v>14.07936465634411</v>
      </c>
      <c r="F20" s="12">
        <f t="shared" si="8"/>
        <v>14.558620977699784</v>
      </c>
    </row>
    <row r="21" spans="1:6" x14ac:dyDescent="0.25">
      <c r="A21" s="14"/>
      <c r="B21">
        <v>2021</v>
      </c>
      <c r="C21">
        <v>16166</v>
      </c>
      <c r="D21" s="1">
        <v>62186.879999999997</v>
      </c>
      <c r="E21" s="12">
        <f t="shared" ref="E21:F21" si="9">100*C21/SUM(C21,C43,C32,C54,C65,C76,C10)</f>
        <v>19.465616684126239</v>
      </c>
      <c r="F21" s="12">
        <f t="shared" si="9"/>
        <v>20.155778699513991</v>
      </c>
    </row>
    <row r="22" spans="1:6" x14ac:dyDescent="0.25">
      <c r="A22" s="14"/>
      <c r="B22">
        <v>2022</v>
      </c>
      <c r="C22">
        <v>10982</v>
      </c>
      <c r="D22" s="1">
        <v>44287.73</v>
      </c>
      <c r="E22" s="12">
        <f t="shared" ref="E22:F22" si="10">100*C22/SUM(C22,C44,C33,C55,C66,C77,C11)</f>
        <v>14.723942831094307</v>
      </c>
      <c r="F22" s="12">
        <f t="shared" si="10"/>
        <v>15.326499904139579</v>
      </c>
    </row>
    <row r="23" spans="1:6" x14ac:dyDescent="0.25">
      <c r="A23" s="14"/>
      <c r="B23">
        <v>2023</v>
      </c>
      <c r="C23">
        <v>8325</v>
      </c>
      <c r="D23" s="1">
        <v>39899.33</v>
      </c>
      <c r="E23" s="12">
        <f t="shared" ref="E23:F23" si="11">100*C23/SUM(C23,C45,C34,C56,C67,C78,C12)</f>
        <v>17.782382091592616</v>
      </c>
      <c r="F23" s="12">
        <f t="shared" si="11"/>
        <v>18.976932129075365</v>
      </c>
    </row>
    <row r="24" spans="1:6" x14ac:dyDescent="0.25">
      <c r="A24" s="14" t="s">
        <v>6</v>
      </c>
      <c r="B24">
        <v>2013</v>
      </c>
      <c r="C24">
        <v>3232</v>
      </c>
      <c r="D24" s="5">
        <v>10543.789999999999</v>
      </c>
    </row>
    <row r="25" spans="1:6" x14ac:dyDescent="0.25">
      <c r="A25" s="14"/>
      <c r="B25">
        <v>2014</v>
      </c>
      <c r="C25">
        <v>3304</v>
      </c>
      <c r="D25" s="5">
        <v>10523.23</v>
      </c>
    </row>
    <row r="26" spans="1:6" x14ac:dyDescent="0.25">
      <c r="A26" s="14"/>
      <c r="B26">
        <v>2015</v>
      </c>
      <c r="C26">
        <v>3578</v>
      </c>
      <c r="D26" s="5">
        <v>12146.029999999999</v>
      </c>
    </row>
    <row r="27" spans="1:6" x14ac:dyDescent="0.25">
      <c r="A27" s="14"/>
      <c r="B27">
        <v>2016</v>
      </c>
      <c r="C27">
        <v>4304</v>
      </c>
      <c r="D27" s="5">
        <v>12909.109999999999</v>
      </c>
    </row>
    <row r="28" spans="1:6" x14ac:dyDescent="0.25">
      <c r="A28" s="14"/>
      <c r="B28">
        <v>2017</v>
      </c>
      <c r="C28">
        <v>5147</v>
      </c>
      <c r="D28" s="5">
        <v>16107.94</v>
      </c>
    </row>
    <row r="29" spans="1:6" x14ac:dyDescent="0.25">
      <c r="A29" s="14"/>
      <c r="B29">
        <v>2018</v>
      </c>
      <c r="C29">
        <v>3939</v>
      </c>
      <c r="D29" s="5">
        <v>14452.19</v>
      </c>
    </row>
    <row r="30" spans="1:6" x14ac:dyDescent="0.25">
      <c r="A30" s="14"/>
      <c r="B30">
        <v>2019</v>
      </c>
      <c r="C30">
        <v>5018</v>
      </c>
      <c r="D30" s="5">
        <v>18510.97</v>
      </c>
    </row>
    <row r="31" spans="1:6" x14ac:dyDescent="0.25">
      <c r="A31" s="14"/>
      <c r="B31">
        <v>2020</v>
      </c>
      <c r="C31">
        <v>3366</v>
      </c>
      <c r="D31" s="5">
        <v>12652.42</v>
      </c>
    </row>
    <row r="32" spans="1:6" x14ac:dyDescent="0.25">
      <c r="A32" s="14"/>
      <c r="B32">
        <v>2021</v>
      </c>
      <c r="C32">
        <v>3356</v>
      </c>
      <c r="D32" s="5">
        <v>12723.31</v>
      </c>
    </row>
    <row r="33" spans="1:4" x14ac:dyDescent="0.25">
      <c r="A33" s="14"/>
      <c r="B33">
        <v>2022</v>
      </c>
      <c r="C33">
        <v>1452</v>
      </c>
      <c r="D33" s="5">
        <v>6021.85</v>
      </c>
    </row>
    <row r="34" spans="1:4" x14ac:dyDescent="0.25">
      <c r="A34" s="14"/>
      <c r="B34">
        <v>2023</v>
      </c>
      <c r="C34">
        <v>3079</v>
      </c>
      <c r="D34" s="5">
        <v>13305</v>
      </c>
    </row>
    <row r="35" spans="1:4" x14ac:dyDescent="0.25">
      <c r="A35" s="14" t="s">
        <v>7</v>
      </c>
      <c r="B35">
        <v>2013</v>
      </c>
      <c r="C35">
        <v>3698</v>
      </c>
      <c r="D35" s="4">
        <v>12019.87</v>
      </c>
    </row>
    <row r="36" spans="1:4" x14ac:dyDescent="0.25">
      <c r="A36" s="14"/>
      <c r="B36">
        <v>2014</v>
      </c>
      <c r="C36">
        <v>3894</v>
      </c>
      <c r="D36" s="4">
        <v>12579.71</v>
      </c>
    </row>
    <row r="37" spans="1:4" x14ac:dyDescent="0.25">
      <c r="A37" s="14"/>
      <c r="B37">
        <v>2015</v>
      </c>
      <c r="C37">
        <v>5488</v>
      </c>
      <c r="D37" s="4">
        <v>18345.91</v>
      </c>
    </row>
    <row r="38" spans="1:4" x14ac:dyDescent="0.25">
      <c r="A38" s="14"/>
      <c r="B38">
        <v>2016</v>
      </c>
      <c r="C38">
        <v>4819</v>
      </c>
      <c r="D38" s="4">
        <v>13649.699999999999</v>
      </c>
    </row>
    <row r="39" spans="1:4" x14ac:dyDescent="0.25">
      <c r="A39" s="14"/>
      <c r="B39">
        <v>2017</v>
      </c>
      <c r="C39">
        <v>4933</v>
      </c>
      <c r="D39" s="4">
        <v>14567.26</v>
      </c>
    </row>
    <row r="40" spans="1:4" x14ac:dyDescent="0.25">
      <c r="A40" s="14"/>
      <c r="B40">
        <v>2018</v>
      </c>
      <c r="C40">
        <v>4155</v>
      </c>
      <c r="D40" s="4">
        <v>15226.77</v>
      </c>
    </row>
    <row r="41" spans="1:4" x14ac:dyDescent="0.25">
      <c r="A41" s="14"/>
      <c r="B41">
        <v>2019</v>
      </c>
      <c r="C41">
        <v>4617</v>
      </c>
      <c r="D41" s="4">
        <v>17017.080000000002</v>
      </c>
    </row>
    <row r="42" spans="1:4" x14ac:dyDescent="0.25">
      <c r="A42" s="14"/>
      <c r="B42">
        <v>2020</v>
      </c>
      <c r="C42">
        <v>3295</v>
      </c>
      <c r="D42" s="4">
        <v>12376.53</v>
      </c>
    </row>
    <row r="43" spans="1:4" x14ac:dyDescent="0.25">
      <c r="A43" s="14"/>
      <c r="B43">
        <v>2021</v>
      </c>
      <c r="C43">
        <v>2402</v>
      </c>
      <c r="D43" s="4">
        <v>9118.34</v>
      </c>
    </row>
    <row r="44" spans="1:4" x14ac:dyDescent="0.25">
      <c r="A44" s="14"/>
      <c r="B44">
        <v>2022</v>
      </c>
      <c r="C44">
        <v>3436</v>
      </c>
      <c r="D44" s="4">
        <v>13567.43</v>
      </c>
    </row>
    <row r="45" spans="1:4" x14ac:dyDescent="0.25">
      <c r="A45" s="14"/>
      <c r="B45">
        <v>2023</v>
      </c>
      <c r="C45">
        <v>2404</v>
      </c>
      <c r="D45" s="4">
        <v>10485.87</v>
      </c>
    </row>
    <row r="46" spans="1:4" x14ac:dyDescent="0.25">
      <c r="A46" s="14" t="s">
        <v>8</v>
      </c>
      <c r="B46">
        <v>2013</v>
      </c>
      <c r="C46">
        <v>2261</v>
      </c>
      <c r="D46" s="4">
        <v>3362.83</v>
      </c>
    </row>
    <row r="47" spans="1:4" x14ac:dyDescent="0.25">
      <c r="A47" s="14"/>
      <c r="B47">
        <v>2014</v>
      </c>
      <c r="C47">
        <v>3140</v>
      </c>
      <c r="D47" s="4">
        <v>5241.2300000000005</v>
      </c>
    </row>
    <row r="48" spans="1:4" x14ac:dyDescent="0.25">
      <c r="A48" s="14"/>
      <c r="B48">
        <v>2015</v>
      </c>
      <c r="C48">
        <v>2214</v>
      </c>
      <c r="D48" s="4">
        <v>4774.3999999999996</v>
      </c>
    </row>
    <row r="49" spans="1:4" x14ac:dyDescent="0.25">
      <c r="A49" s="14"/>
      <c r="B49">
        <v>2016</v>
      </c>
      <c r="C49">
        <v>2492</v>
      </c>
      <c r="D49" s="4">
        <v>5313.17</v>
      </c>
    </row>
    <row r="50" spans="1:4" x14ac:dyDescent="0.25">
      <c r="A50" s="14"/>
      <c r="B50">
        <v>2017</v>
      </c>
      <c r="C50">
        <v>3757</v>
      </c>
      <c r="D50" s="4">
        <v>5442.09</v>
      </c>
    </row>
    <row r="51" spans="1:4" x14ac:dyDescent="0.25">
      <c r="A51" s="14"/>
      <c r="B51">
        <v>2018</v>
      </c>
      <c r="C51">
        <v>3862</v>
      </c>
      <c r="D51" s="4">
        <v>6344.82</v>
      </c>
    </row>
    <row r="52" spans="1:4" x14ac:dyDescent="0.25">
      <c r="A52" s="14"/>
      <c r="B52">
        <v>2019</v>
      </c>
      <c r="C52">
        <v>3997</v>
      </c>
      <c r="D52" s="4">
        <v>6297.32</v>
      </c>
    </row>
    <row r="53" spans="1:4" x14ac:dyDescent="0.25">
      <c r="A53" s="14"/>
      <c r="B53">
        <v>2020</v>
      </c>
      <c r="C53">
        <v>1683</v>
      </c>
      <c r="D53" s="4">
        <v>675</v>
      </c>
    </row>
    <row r="54" spans="1:4" x14ac:dyDescent="0.25">
      <c r="A54" s="14"/>
      <c r="B54">
        <v>2021</v>
      </c>
      <c r="C54">
        <v>2572</v>
      </c>
      <c r="D54" s="4">
        <v>3492.5</v>
      </c>
    </row>
    <row r="55" spans="1:4" x14ac:dyDescent="0.25">
      <c r="A55" s="14"/>
      <c r="B55">
        <v>2022</v>
      </c>
      <c r="C55">
        <v>2227</v>
      </c>
      <c r="D55" s="4">
        <v>2805.33</v>
      </c>
    </row>
    <row r="56" spans="1:4" x14ac:dyDescent="0.25">
      <c r="A56" s="14"/>
      <c r="B56">
        <v>2023</v>
      </c>
      <c r="D56" s="4"/>
    </row>
    <row r="57" spans="1:4" x14ac:dyDescent="0.25">
      <c r="A57" s="14" t="s">
        <v>10</v>
      </c>
      <c r="B57">
        <v>2013</v>
      </c>
      <c r="C57">
        <v>558</v>
      </c>
      <c r="D57" s="4">
        <v>1818.47</v>
      </c>
    </row>
    <row r="58" spans="1:4" x14ac:dyDescent="0.25">
      <c r="A58" s="14"/>
      <c r="B58">
        <v>2014</v>
      </c>
      <c r="C58">
        <v>570</v>
      </c>
      <c r="D58" s="4">
        <v>1844.76</v>
      </c>
    </row>
    <row r="59" spans="1:4" x14ac:dyDescent="0.25">
      <c r="A59" s="14"/>
      <c r="B59">
        <v>2015</v>
      </c>
      <c r="C59">
        <v>635</v>
      </c>
      <c r="D59" s="4">
        <v>2166.2399999999998</v>
      </c>
    </row>
    <row r="60" spans="1:4" x14ac:dyDescent="0.25">
      <c r="A60" s="14"/>
      <c r="B60">
        <v>2016</v>
      </c>
      <c r="C60">
        <v>996</v>
      </c>
      <c r="D60" s="4">
        <v>2141.84</v>
      </c>
    </row>
    <row r="61" spans="1:4" x14ac:dyDescent="0.25">
      <c r="A61" s="14"/>
      <c r="B61">
        <v>2017</v>
      </c>
      <c r="C61">
        <v>995</v>
      </c>
      <c r="D61" s="4">
        <v>2424.2600000000002</v>
      </c>
    </row>
    <row r="62" spans="1:4" x14ac:dyDescent="0.25">
      <c r="A62" s="14"/>
      <c r="B62">
        <v>2018</v>
      </c>
      <c r="C62">
        <v>470</v>
      </c>
      <c r="D62" s="4">
        <v>2136.38</v>
      </c>
    </row>
    <row r="63" spans="1:4" x14ac:dyDescent="0.25">
      <c r="A63" s="14"/>
      <c r="B63">
        <v>2019</v>
      </c>
      <c r="C63">
        <v>639</v>
      </c>
      <c r="D63" s="4">
        <v>2372.61</v>
      </c>
    </row>
    <row r="64" spans="1:4" x14ac:dyDescent="0.25">
      <c r="A64" s="14"/>
      <c r="B64">
        <v>2020</v>
      </c>
      <c r="C64">
        <v>711</v>
      </c>
      <c r="D64" s="4">
        <v>2674.08</v>
      </c>
    </row>
    <row r="65" spans="1:4" x14ac:dyDescent="0.25">
      <c r="A65" s="14"/>
      <c r="B65">
        <v>2021</v>
      </c>
      <c r="C65">
        <v>207</v>
      </c>
      <c r="D65" s="4">
        <v>830</v>
      </c>
    </row>
    <row r="66" spans="1:4" x14ac:dyDescent="0.25">
      <c r="A66" s="14"/>
      <c r="B66">
        <v>2022</v>
      </c>
      <c r="C66">
        <v>346</v>
      </c>
      <c r="D66" s="4">
        <v>1401.01</v>
      </c>
    </row>
    <row r="67" spans="1:4" x14ac:dyDescent="0.25">
      <c r="A67" s="14"/>
      <c r="B67">
        <v>2023</v>
      </c>
      <c r="C67">
        <v>208</v>
      </c>
      <c r="D67" s="4">
        <v>894.1</v>
      </c>
    </row>
    <row r="68" spans="1:4" x14ac:dyDescent="0.25">
      <c r="A68" s="14" t="s">
        <v>9</v>
      </c>
      <c r="B68">
        <v>2013</v>
      </c>
      <c r="C68" s="6"/>
      <c r="D68" s="7"/>
    </row>
    <row r="69" spans="1:4" x14ac:dyDescent="0.25">
      <c r="A69" s="14"/>
      <c r="B69">
        <v>2014</v>
      </c>
      <c r="C69">
        <v>3169</v>
      </c>
      <c r="D69" s="4">
        <v>10615.95</v>
      </c>
    </row>
    <row r="70" spans="1:4" x14ac:dyDescent="0.25">
      <c r="A70" s="14"/>
      <c r="B70">
        <v>2015</v>
      </c>
      <c r="C70" s="6"/>
      <c r="D70" s="7"/>
    </row>
    <row r="71" spans="1:4" x14ac:dyDescent="0.25">
      <c r="A71" s="14"/>
      <c r="B71">
        <v>2016</v>
      </c>
      <c r="C71" s="6"/>
      <c r="D71" s="7"/>
    </row>
    <row r="72" spans="1:4" x14ac:dyDescent="0.25">
      <c r="A72" s="14"/>
      <c r="B72">
        <v>2017</v>
      </c>
      <c r="C72">
        <v>1804</v>
      </c>
      <c r="D72" s="4">
        <v>4482.42</v>
      </c>
    </row>
    <row r="73" spans="1:4" x14ac:dyDescent="0.25">
      <c r="A73" s="14"/>
      <c r="B73">
        <v>2018</v>
      </c>
      <c r="C73">
        <v>2284</v>
      </c>
      <c r="D73" s="4">
        <v>6397.04</v>
      </c>
    </row>
    <row r="74" spans="1:4" x14ac:dyDescent="0.25">
      <c r="A74" s="14"/>
      <c r="B74">
        <v>2019</v>
      </c>
      <c r="C74">
        <v>3750</v>
      </c>
      <c r="D74" s="4">
        <v>10263.290000000001</v>
      </c>
    </row>
    <row r="75" spans="1:4" x14ac:dyDescent="0.25">
      <c r="A75" s="14"/>
      <c r="B75">
        <v>2020</v>
      </c>
      <c r="C75">
        <v>2103</v>
      </c>
      <c r="D75" s="4">
        <v>6970.39</v>
      </c>
    </row>
    <row r="76" spans="1:4" x14ac:dyDescent="0.25">
      <c r="A76" s="14"/>
      <c r="B76">
        <v>2021</v>
      </c>
      <c r="C76">
        <v>2100</v>
      </c>
      <c r="D76" s="4">
        <v>6591.24</v>
      </c>
    </row>
    <row r="77" spans="1:4" x14ac:dyDescent="0.25">
      <c r="A77" s="14"/>
      <c r="B77">
        <v>2022</v>
      </c>
      <c r="C77">
        <v>2438</v>
      </c>
      <c r="D77" s="4">
        <v>7982.45</v>
      </c>
    </row>
    <row r="78" spans="1:4" x14ac:dyDescent="0.25">
      <c r="A78" s="14"/>
      <c r="B78">
        <v>2023</v>
      </c>
      <c r="C78">
        <v>923</v>
      </c>
      <c r="D78" s="4">
        <v>4772.4399999999996</v>
      </c>
    </row>
    <row r="79" spans="1:4" x14ac:dyDescent="0.25">
      <c r="A79" s="14" t="s">
        <v>11</v>
      </c>
      <c r="B79">
        <v>2013</v>
      </c>
      <c r="C79" s="6"/>
      <c r="D79" s="7"/>
    </row>
    <row r="80" spans="1:4" x14ac:dyDescent="0.25">
      <c r="A80" s="14"/>
      <c r="B80">
        <v>2014</v>
      </c>
      <c r="C80" s="6"/>
      <c r="D80" s="7"/>
    </row>
    <row r="81" spans="1:4" x14ac:dyDescent="0.25">
      <c r="A81" s="14"/>
      <c r="B81">
        <v>2015</v>
      </c>
      <c r="C81" s="6"/>
      <c r="D81" s="7"/>
    </row>
    <row r="82" spans="1:4" x14ac:dyDescent="0.25">
      <c r="A82" s="14"/>
      <c r="B82">
        <v>2016</v>
      </c>
      <c r="C82" s="6"/>
      <c r="D82" s="7"/>
    </row>
    <row r="83" spans="1:4" x14ac:dyDescent="0.25">
      <c r="A83" s="14"/>
      <c r="B83">
        <v>2017</v>
      </c>
      <c r="C83">
        <v>1910</v>
      </c>
      <c r="D83" s="4">
        <v>8595.43</v>
      </c>
    </row>
    <row r="84" spans="1:4" x14ac:dyDescent="0.25">
      <c r="A84" s="14"/>
      <c r="B84">
        <v>2018</v>
      </c>
      <c r="C84">
        <v>2484</v>
      </c>
      <c r="D84" s="4">
        <v>12185.76</v>
      </c>
    </row>
    <row r="85" spans="1:4" x14ac:dyDescent="0.25">
      <c r="A85" s="14"/>
      <c r="B85">
        <v>2019</v>
      </c>
      <c r="C85">
        <v>1506</v>
      </c>
      <c r="D85" s="4">
        <v>7920.7</v>
      </c>
    </row>
    <row r="86" spans="1:4" x14ac:dyDescent="0.25">
      <c r="A86" s="14"/>
      <c r="B86">
        <v>2020</v>
      </c>
      <c r="C86">
        <v>2129</v>
      </c>
      <c r="D86" s="4">
        <v>11106.87</v>
      </c>
    </row>
    <row r="87" spans="1:4" x14ac:dyDescent="0.25">
      <c r="A87" s="14"/>
      <c r="B87">
        <v>2021</v>
      </c>
      <c r="C87">
        <v>1672</v>
      </c>
      <c r="D87" s="4">
        <v>8688.76</v>
      </c>
    </row>
    <row r="88" spans="1:4" x14ac:dyDescent="0.25">
      <c r="A88" s="14"/>
      <c r="B88">
        <v>2022</v>
      </c>
      <c r="C88">
        <v>767</v>
      </c>
      <c r="D88" s="4">
        <v>4521.05</v>
      </c>
    </row>
    <row r="89" spans="1:4" x14ac:dyDescent="0.25">
      <c r="A89" s="14"/>
      <c r="B89">
        <v>2023</v>
      </c>
      <c r="C89">
        <v>1022</v>
      </c>
      <c r="D89" s="4">
        <v>5744.72</v>
      </c>
    </row>
  </sheetData>
  <mergeCells count="8">
    <mergeCell ref="A57:A67"/>
    <mergeCell ref="A68:A78"/>
    <mergeCell ref="A79:A89"/>
    <mergeCell ref="A2:A12"/>
    <mergeCell ref="A13:A23"/>
    <mergeCell ref="A24:A34"/>
    <mergeCell ref="A35:A45"/>
    <mergeCell ref="A46:A5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Beaulieu</vt:lpstr>
      <vt:lpstr>Détail Beaulieu 2022</vt:lpstr>
      <vt:lpstr>Bilan tout campus + sites 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Hadfield</dc:creator>
  <cp:lastModifiedBy>Tsvetanka Boyadzhiyska Pasquet</cp:lastModifiedBy>
  <dcterms:created xsi:type="dcterms:W3CDTF">2023-11-30T08:52:33Z</dcterms:created>
  <dcterms:modified xsi:type="dcterms:W3CDTF">2024-04-05T09:31:38Z</dcterms:modified>
</cp:coreProperties>
</file>